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arieke\GitHub\Rice_Field_Damage_Philippines\app\data\source_data\rice_losses\"/>
    </mc:Choice>
  </mc:AlternateContent>
  <xr:revisionPtr revIDLastSave="0" documentId="8_{39CD30B1-36DA-43C6-A7CD-260F26A136E8}" xr6:coauthVersionLast="47" xr6:coauthVersionMax="47" xr10:uidLastSave="{00000000-0000-0000-0000-000000000000}"/>
  <bookViews>
    <workbookView xWindow="-120" yWindow="-120" windowWidth="29040" windowHeight="16440" xr2:uid="{00000000-000D-0000-FFFF-FFFF00000000}"/>
  </bookViews>
  <sheets>
    <sheet name="RFO-CAR" sheetId="1" r:id="rId1"/>
    <sheet name="Ursula_Rice" sheetId="2" state="hidden" r:id="rId2"/>
    <sheet name="Rice-Urduja" sheetId="3" state="hidden" r:id="rId3"/>
    <sheet name="rice-Ruby" sheetId="4" state="hidden" r:id="rId4"/>
    <sheet name="rice-nona" sheetId="5" state="hidden" r:id="rId5"/>
    <sheet name="Rice_TISOY" sheetId="6" state="hidden" r:id="rId6"/>
    <sheet name="Rice_Glenda" sheetId="7" state="hidden" r:id="rId7"/>
  </sheets>
  <definedNames>
    <definedName name="Glenda_Biliran">Rice_Glenda!$A$24:$O$29</definedName>
    <definedName name="Glenda_ESamar">Rice_Glenda!$A$48:$L$53</definedName>
    <definedName name="Glenda_leyte">Rice_Glenda!$A$19:$L$21</definedName>
    <definedName name="Glenda_NSamar">Rice_Glenda!$A$58:$L$75</definedName>
    <definedName name="Glenda_Samar">Rice_Glenda!$A$32:$O$43</definedName>
    <definedName name="Nona_Biliran">'rice-nona'!$A$18:$P$19</definedName>
    <definedName name="Nona_ESamar">'rice-nona'!$A$25:$P$26</definedName>
    <definedName name="Nona_NSamar">'rice-nona'!$A$28:$P$46</definedName>
    <definedName name="Nona_Samar">'rice-nona'!$A$21:$P$23</definedName>
    <definedName name="Ruby_Biliran">'rice-Ruby'!$A$45:$P$51</definedName>
    <definedName name="Ruby_ESamar">'rice-Ruby'!$A$76:$P$93</definedName>
    <definedName name="Ruby_Leyte">'rice-Ruby'!$A$18:$P$42</definedName>
    <definedName name="Ruby_NSamar">'rice-Ruby'!$A$96:$P$113</definedName>
    <definedName name="Ruby_Samar">'rice-Ruby'!$A$54:$P$73</definedName>
    <definedName name="TISOY_BILIRAN">Rice_TISOY!$A$20:$P$25</definedName>
    <definedName name="Tisoy_ESamar">Rice_TISOY!$A$61:$R$67</definedName>
    <definedName name="Tisoy_NSamar">Rice_TISOY!$A$73:$P$88</definedName>
    <definedName name="Tisoy_wSamar">Rice_TISOY!$A$1:$R$72</definedName>
    <definedName name="Urduja_Biliran">'Rice-Urduja'!$A$64:$Q$70</definedName>
    <definedName name="Urduja_ESamar">'Rice-Urduja'!$A$123:$Q$145</definedName>
    <definedName name="Urduja_Leyte">'Rice-Urduja'!$A$19:$Q$60</definedName>
    <definedName name="Urduja_NSamar">'Rice-Urduja'!$A$155:$Q$169</definedName>
    <definedName name="Urduja_Samar">'Rice-Urduja'!$A$96:$Q$117</definedName>
    <definedName name="Urduja_SLeyte">'Rice-Urduja'!$A$76:$Q$90</definedName>
    <definedName name="Ursula_Biliran">Ursula_Rice!$A$43:$M$49</definedName>
    <definedName name="Ursula_ESamar">Ursula_Rice!$A$59:$M$62</definedName>
    <definedName name="Ursula_Leyte">Ursula_Rice!$A$18:$M$40</definedName>
    <definedName name="Ursula_WSamar">Ursula_Rice!$A$52:$M$56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gyJcr0520f1F3Q0aNoH3vnhlK1CA=="/>
    </ext>
  </extLst>
</workbook>
</file>

<file path=xl/calcChain.xml><?xml version="1.0" encoding="utf-8"?>
<calcChain xmlns="http://schemas.openxmlformats.org/spreadsheetml/2006/main">
  <c r="K76" i="7" l="1"/>
  <c r="F76" i="7"/>
  <c r="E76" i="7"/>
  <c r="C76" i="7"/>
  <c r="B76" i="7"/>
  <c r="J73" i="7"/>
  <c r="G73" i="7"/>
  <c r="M73" i="7" s="1"/>
  <c r="O73" i="7" s="1"/>
  <c r="M72" i="7"/>
  <c r="O72" i="7" s="1"/>
  <c r="J72" i="7"/>
  <c r="G72" i="7"/>
  <c r="L72" i="7" s="1"/>
  <c r="J71" i="7"/>
  <c r="G71" i="7"/>
  <c r="M71" i="7" s="1"/>
  <c r="O71" i="7" s="1"/>
  <c r="J70" i="7"/>
  <c r="G70" i="7"/>
  <c r="M70" i="7" s="1"/>
  <c r="O70" i="7" s="1"/>
  <c r="M68" i="7"/>
  <c r="O68" i="7" s="1"/>
  <c r="L68" i="7"/>
  <c r="J68" i="7"/>
  <c r="G68" i="7"/>
  <c r="M60" i="7"/>
  <c r="O60" i="7" s="1"/>
  <c r="J60" i="7"/>
  <c r="G60" i="7"/>
  <c r="L60" i="7" s="1"/>
  <c r="J59" i="7"/>
  <c r="G59" i="7"/>
  <c r="K55" i="7"/>
  <c r="E55" i="7"/>
  <c r="C55" i="7"/>
  <c r="B55" i="7"/>
  <c r="M53" i="7"/>
  <c r="O53" i="7" s="1"/>
  <c r="L53" i="7"/>
  <c r="J53" i="7"/>
  <c r="G53" i="7"/>
  <c r="J52" i="7"/>
  <c r="G52" i="7"/>
  <c r="J51" i="7"/>
  <c r="G51" i="7"/>
  <c r="F51" i="7"/>
  <c r="F55" i="7" s="1"/>
  <c r="J50" i="7"/>
  <c r="G50" i="7"/>
  <c r="M50" i="7" s="1"/>
  <c r="O50" i="7" s="1"/>
  <c r="J49" i="7"/>
  <c r="G49" i="7"/>
  <c r="L49" i="7" s="1"/>
  <c r="J48" i="7"/>
  <c r="G48" i="7"/>
  <c r="K45" i="7"/>
  <c r="F45" i="7"/>
  <c r="E45" i="7"/>
  <c r="C45" i="7"/>
  <c r="B45" i="7"/>
  <c r="J42" i="7"/>
  <c r="G42" i="7"/>
  <c r="M42" i="7" s="1"/>
  <c r="O42" i="7" s="1"/>
  <c r="J41" i="7"/>
  <c r="F41" i="7"/>
  <c r="G41" i="7" s="1"/>
  <c r="J40" i="7"/>
  <c r="G40" i="7"/>
  <c r="L40" i="7" s="1"/>
  <c r="J39" i="7"/>
  <c r="G39" i="7"/>
  <c r="M39" i="7" s="1"/>
  <c r="J29" i="7"/>
  <c r="M29" i="7" s="1"/>
  <c r="O29" i="7" s="1"/>
  <c r="G29" i="7"/>
  <c r="J28" i="7"/>
  <c r="G28" i="7"/>
  <c r="M28" i="7" s="1"/>
  <c r="O28" i="7" s="1"/>
  <c r="M27" i="7"/>
  <c r="O27" i="7" s="1"/>
  <c r="L27" i="7"/>
  <c r="J27" i="7"/>
  <c r="G27" i="7"/>
  <c r="J26" i="7"/>
  <c r="G26" i="7"/>
  <c r="M26" i="7" s="1"/>
  <c r="O26" i="7" s="1"/>
  <c r="M25" i="7"/>
  <c r="O25" i="7" s="1"/>
  <c r="J25" i="7"/>
  <c r="G25" i="7"/>
  <c r="L25" i="7" s="1"/>
  <c r="J20" i="7"/>
  <c r="G20" i="7"/>
  <c r="M20" i="7" s="1"/>
  <c r="O20" i="7" s="1"/>
  <c r="M19" i="7"/>
  <c r="O19" i="7" s="1"/>
  <c r="J19" i="7"/>
  <c r="G19" i="7"/>
  <c r="L19" i="7" s="1"/>
  <c r="E16" i="7"/>
  <c r="C16" i="7"/>
  <c r="B16" i="7"/>
  <c r="M82" i="6"/>
  <c r="M74" i="6"/>
  <c r="Q71" i="6"/>
  <c r="M71" i="6"/>
  <c r="K71" i="6"/>
  <c r="H71" i="6"/>
  <c r="H69" i="6" s="1"/>
  <c r="Q70" i="6"/>
  <c r="M70" i="6"/>
  <c r="M69" i="6" s="1"/>
  <c r="K70" i="6"/>
  <c r="H70" i="6"/>
  <c r="P69" i="6"/>
  <c r="N69" i="6"/>
  <c r="G69" i="6"/>
  <c r="F69" i="6"/>
  <c r="D69" i="6"/>
  <c r="C69" i="6"/>
  <c r="Q67" i="6"/>
  <c r="M67" i="6"/>
  <c r="K67" i="6"/>
  <c r="H67" i="6"/>
  <c r="Q66" i="6"/>
  <c r="M66" i="6"/>
  <c r="K66" i="6"/>
  <c r="H66" i="6"/>
  <c r="Q65" i="6"/>
  <c r="M65" i="6"/>
  <c r="K65" i="6"/>
  <c r="H65" i="6"/>
  <c r="Q64" i="6"/>
  <c r="M64" i="6"/>
  <c r="K64" i="6"/>
  <c r="H64" i="6"/>
  <c r="Q63" i="6"/>
  <c r="M63" i="6"/>
  <c r="K63" i="6"/>
  <c r="H63" i="6"/>
  <c r="Q62" i="6"/>
  <c r="M62" i="6"/>
  <c r="M60" i="6" s="1"/>
  <c r="K62" i="6"/>
  <c r="J62" i="6"/>
  <c r="H62" i="6"/>
  <c r="Q61" i="6"/>
  <c r="K61" i="6"/>
  <c r="M61" i="6" s="1"/>
  <c r="H61" i="6"/>
  <c r="H60" i="6" s="1"/>
  <c r="P60" i="6"/>
  <c r="N60" i="6"/>
  <c r="G60" i="6"/>
  <c r="F60" i="6"/>
  <c r="D60" i="6"/>
  <c r="C60" i="6"/>
  <c r="Q58" i="6"/>
  <c r="P58" i="6"/>
  <c r="N58" i="6"/>
  <c r="K58" i="6"/>
  <c r="H58" i="6"/>
  <c r="Q57" i="6"/>
  <c r="J57" i="6"/>
  <c r="K57" i="6" s="1"/>
  <c r="M57" i="6" s="1"/>
  <c r="H57" i="6"/>
  <c r="H56" i="6" s="1"/>
  <c r="G56" i="6"/>
  <c r="Q55" i="6"/>
  <c r="K55" i="6"/>
  <c r="N55" i="6" s="1"/>
  <c r="P55" i="6" s="1"/>
  <c r="H55" i="6"/>
  <c r="Q54" i="6"/>
  <c r="P54" i="6"/>
  <c r="K54" i="6"/>
  <c r="N54" i="6" s="1"/>
  <c r="J54" i="6"/>
  <c r="H54" i="6"/>
  <c r="Q53" i="6"/>
  <c r="K53" i="6"/>
  <c r="N53" i="6" s="1"/>
  <c r="P53" i="6" s="1"/>
  <c r="H53" i="6"/>
  <c r="Q52" i="6"/>
  <c r="P52" i="6"/>
  <c r="P51" i="6" s="1"/>
  <c r="N52" i="6"/>
  <c r="K52" i="6"/>
  <c r="H52" i="6"/>
  <c r="O51" i="6"/>
  <c r="H51" i="6"/>
  <c r="G51" i="6"/>
  <c r="C51" i="6"/>
  <c r="C27" i="6" s="1"/>
  <c r="C15" i="6" s="1"/>
  <c r="Q50" i="6"/>
  <c r="K50" i="6"/>
  <c r="N50" i="6" s="1"/>
  <c r="P50" i="6" s="1"/>
  <c r="H50" i="6"/>
  <c r="Q49" i="6"/>
  <c r="M49" i="6"/>
  <c r="K49" i="6"/>
  <c r="H49" i="6"/>
  <c r="Q48" i="6"/>
  <c r="N48" i="6"/>
  <c r="N45" i="6" s="1"/>
  <c r="K48" i="6"/>
  <c r="H48" i="6"/>
  <c r="Q47" i="6"/>
  <c r="P47" i="6"/>
  <c r="N47" i="6"/>
  <c r="K47" i="6"/>
  <c r="H47" i="6"/>
  <c r="Q46" i="6"/>
  <c r="K46" i="6"/>
  <c r="M46" i="6" s="1"/>
  <c r="H46" i="6"/>
  <c r="H45" i="6" s="1"/>
  <c r="O45" i="6"/>
  <c r="G45" i="6"/>
  <c r="G42" i="6" s="1"/>
  <c r="F45" i="6"/>
  <c r="C45" i="6"/>
  <c r="Q44" i="6"/>
  <c r="P44" i="6"/>
  <c r="N44" i="6"/>
  <c r="K44" i="6"/>
  <c r="H44" i="6"/>
  <c r="Q43" i="6"/>
  <c r="K43" i="6"/>
  <c r="N43" i="6" s="1"/>
  <c r="H43" i="6"/>
  <c r="O42" i="6"/>
  <c r="F42" i="6"/>
  <c r="D42" i="6"/>
  <c r="D27" i="6" s="1"/>
  <c r="C42" i="6"/>
  <c r="Q41" i="6"/>
  <c r="P41" i="6"/>
  <c r="N41" i="6"/>
  <c r="K41" i="6"/>
  <c r="H41" i="6"/>
  <c r="Q40" i="6"/>
  <c r="K40" i="6"/>
  <c r="N40" i="6" s="1"/>
  <c r="H40" i="6"/>
  <c r="Q39" i="6"/>
  <c r="M39" i="6"/>
  <c r="M27" i="6" s="1"/>
  <c r="M15" i="6" s="1"/>
  <c r="J39" i="6"/>
  <c r="K39" i="6" s="1"/>
  <c r="H39" i="6"/>
  <c r="O38" i="6"/>
  <c r="N38" i="6"/>
  <c r="H38" i="6"/>
  <c r="G38" i="6"/>
  <c r="F38" i="6"/>
  <c r="C38" i="6"/>
  <c r="G27" i="6"/>
  <c r="G15" i="6" s="1"/>
  <c r="F27" i="6"/>
  <c r="K25" i="6"/>
  <c r="N25" i="6" s="1"/>
  <c r="P25" i="6" s="1"/>
  <c r="H25" i="6"/>
  <c r="P24" i="6"/>
  <c r="N24" i="6"/>
  <c r="K24" i="6"/>
  <c r="H24" i="6"/>
  <c r="K23" i="6"/>
  <c r="N23" i="6" s="1"/>
  <c r="P23" i="6" s="1"/>
  <c r="H23" i="6"/>
  <c r="P22" i="6"/>
  <c r="N22" i="6"/>
  <c r="K22" i="6"/>
  <c r="H22" i="6"/>
  <c r="K21" i="6"/>
  <c r="N21" i="6" s="1"/>
  <c r="P21" i="6" s="1"/>
  <c r="H21" i="6"/>
  <c r="P20" i="6"/>
  <c r="N20" i="6"/>
  <c r="K20" i="6"/>
  <c r="H20" i="6"/>
  <c r="H19" i="6"/>
  <c r="G19" i="6"/>
  <c r="F19" i="6"/>
  <c r="F15" i="6" s="1"/>
  <c r="D19" i="6"/>
  <c r="C19" i="6"/>
  <c r="D15" i="6"/>
  <c r="J46" i="5"/>
  <c r="K46" i="5" s="1"/>
  <c r="N46" i="5" s="1"/>
  <c r="P46" i="5" s="1"/>
  <c r="H46" i="5"/>
  <c r="M45" i="5"/>
  <c r="K45" i="5"/>
  <c r="J45" i="5"/>
  <c r="H45" i="5"/>
  <c r="J44" i="5"/>
  <c r="K44" i="5" s="1"/>
  <c r="H44" i="5"/>
  <c r="P43" i="5"/>
  <c r="N43" i="5"/>
  <c r="K43" i="5"/>
  <c r="H43" i="5"/>
  <c r="M43" i="5" s="1"/>
  <c r="M42" i="5"/>
  <c r="K42" i="5"/>
  <c r="H42" i="5"/>
  <c r="N42" i="5" s="1"/>
  <c r="P42" i="5" s="1"/>
  <c r="K41" i="5"/>
  <c r="H41" i="5"/>
  <c r="N41" i="5" s="1"/>
  <c r="P41" i="5" s="1"/>
  <c r="P40" i="5"/>
  <c r="N40" i="5"/>
  <c r="M40" i="5"/>
  <c r="K40" i="5"/>
  <c r="H40" i="5"/>
  <c r="J38" i="5"/>
  <c r="K38" i="5" s="1"/>
  <c r="H38" i="5"/>
  <c r="P37" i="5"/>
  <c r="N37" i="5"/>
  <c r="J37" i="5"/>
  <c r="K37" i="5" s="1"/>
  <c r="H37" i="5"/>
  <c r="M37" i="5" s="1"/>
  <c r="N36" i="5"/>
  <c r="P36" i="5" s="1"/>
  <c r="M36" i="5"/>
  <c r="K36" i="5"/>
  <c r="H36" i="5"/>
  <c r="M34" i="5"/>
  <c r="K34" i="5"/>
  <c r="H34" i="5"/>
  <c r="N34" i="5" s="1"/>
  <c r="P34" i="5" s="1"/>
  <c r="P33" i="5"/>
  <c r="N33" i="5"/>
  <c r="M33" i="5"/>
  <c r="K33" i="5"/>
  <c r="H33" i="5"/>
  <c r="K32" i="5"/>
  <c r="H32" i="5"/>
  <c r="N32" i="5" s="1"/>
  <c r="P32" i="5" s="1"/>
  <c r="P30" i="5"/>
  <c r="M30" i="5"/>
  <c r="K30" i="5"/>
  <c r="H30" i="5"/>
  <c r="N30" i="5" s="1"/>
  <c r="M28" i="5"/>
  <c r="K28" i="5"/>
  <c r="N28" i="5" s="1"/>
  <c r="P28" i="5" s="1"/>
  <c r="H28" i="5"/>
  <c r="G27" i="5"/>
  <c r="F27" i="5"/>
  <c r="D27" i="5"/>
  <c r="C27" i="5"/>
  <c r="J26" i="5"/>
  <c r="K26" i="5" s="1"/>
  <c r="H26" i="5"/>
  <c r="M25" i="5"/>
  <c r="K25" i="5"/>
  <c r="J25" i="5"/>
  <c r="H25" i="5"/>
  <c r="G24" i="5"/>
  <c r="F24" i="5"/>
  <c r="D24" i="5"/>
  <c r="C24" i="5"/>
  <c r="J23" i="5"/>
  <c r="K23" i="5" s="1"/>
  <c r="H23" i="5"/>
  <c r="N23" i="5" s="1"/>
  <c r="P23" i="5" s="1"/>
  <c r="K22" i="5"/>
  <c r="N22" i="5" s="1"/>
  <c r="P22" i="5" s="1"/>
  <c r="J22" i="5"/>
  <c r="H22" i="5"/>
  <c r="P21" i="5"/>
  <c r="N21" i="5"/>
  <c r="M21" i="5"/>
  <c r="K21" i="5"/>
  <c r="J21" i="5"/>
  <c r="H21" i="5"/>
  <c r="H20" i="5"/>
  <c r="G20" i="5"/>
  <c r="G16" i="5" s="1"/>
  <c r="F20" i="5"/>
  <c r="D20" i="5"/>
  <c r="C20" i="5"/>
  <c r="J19" i="5"/>
  <c r="K19" i="5" s="1"/>
  <c r="H19" i="5"/>
  <c r="P18" i="5"/>
  <c r="N18" i="5"/>
  <c r="M18" i="5"/>
  <c r="K18" i="5"/>
  <c r="H18" i="5"/>
  <c r="G17" i="5"/>
  <c r="F17" i="5"/>
  <c r="D17" i="5"/>
  <c r="C17" i="5"/>
  <c r="C16" i="5"/>
  <c r="M113" i="4"/>
  <c r="K113" i="4"/>
  <c r="J113" i="4"/>
  <c r="H113" i="4"/>
  <c r="N113" i="4" s="1"/>
  <c r="P113" i="4" s="1"/>
  <c r="N111" i="4"/>
  <c r="P111" i="4" s="1"/>
  <c r="M111" i="4"/>
  <c r="K111" i="4"/>
  <c r="H111" i="4"/>
  <c r="P110" i="4"/>
  <c r="N110" i="4"/>
  <c r="J110" i="4"/>
  <c r="K110" i="4" s="1"/>
  <c r="H110" i="4"/>
  <c r="M110" i="4" s="1"/>
  <c r="G110" i="4"/>
  <c r="M109" i="4"/>
  <c r="K109" i="4"/>
  <c r="J109" i="4"/>
  <c r="H109" i="4"/>
  <c r="N109" i="4" s="1"/>
  <c r="P109" i="4" s="1"/>
  <c r="J108" i="4"/>
  <c r="K108" i="4" s="1"/>
  <c r="H108" i="4"/>
  <c r="K106" i="4"/>
  <c r="N106" i="4" s="1"/>
  <c r="P106" i="4" s="1"/>
  <c r="J106" i="4"/>
  <c r="H106" i="4"/>
  <c r="N105" i="4"/>
  <c r="P105" i="4" s="1"/>
  <c r="K105" i="4"/>
  <c r="J105" i="4"/>
  <c r="H105" i="4"/>
  <c r="K104" i="4"/>
  <c r="J104" i="4"/>
  <c r="H104" i="4"/>
  <c r="N104" i="4" s="1"/>
  <c r="P104" i="4" s="1"/>
  <c r="P103" i="4"/>
  <c r="N103" i="4"/>
  <c r="M103" i="4"/>
  <c r="K103" i="4"/>
  <c r="J103" i="4"/>
  <c r="H103" i="4"/>
  <c r="N102" i="4"/>
  <c r="P102" i="4" s="1"/>
  <c r="M102" i="4"/>
  <c r="K102" i="4"/>
  <c r="J102" i="4"/>
  <c r="H102" i="4"/>
  <c r="J101" i="4"/>
  <c r="K101" i="4" s="1"/>
  <c r="H101" i="4"/>
  <c r="P100" i="4"/>
  <c r="N100" i="4"/>
  <c r="M100" i="4"/>
  <c r="K100" i="4"/>
  <c r="J100" i="4"/>
  <c r="H100" i="4"/>
  <c r="J99" i="4"/>
  <c r="K99" i="4" s="1"/>
  <c r="H99" i="4"/>
  <c r="K98" i="4"/>
  <c r="J98" i="4"/>
  <c r="H98" i="4"/>
  <c r="N97" i="4"/>
  <c r="P97" i="4" s="1"/>
  <c r="K97" i="4"/>
  <c r="J97" i="4"/>
  <c r="H97" i="4"/>
  <c r="P96" i="4"/>
  <c r="N96" i="4"/>
  <c r="M96" i="4"/>
  <c r="K96" i="4"/>
  <c r="J96" i="4"/>
  <c r="H96" i="4"/>
  <c r="M93" i="4"/>
  <c r="K93" i="4"/>
  <c r="J93" i="4"/>
  <c r="H93" i="4"/>
  <c r="N93" i="4" s="1"/>
  <c r="P93" i="4" s="1"/>
  <c r="J90" i="4"/>
  <c r="K90" i="4" s="1"/>
  <c r="H90" i="4"/>
  <c r="J89" i="4"/>
  <c r="K89" i="4" s="1"/>
  <c r="N89" i="4" s="1"/>
  <c r="P89" i="4" s="1"/>
  <c r="H89" i="4"/>
  <c r="M87" i="4"/>
  <c r="K87" i="4"/>
  <c r="J87" i="4"/>
  <c r="H87" i="4"/>
  <c r="N87" i="4" s="1"/>
  <c r="P87" i="4" s="1"/>
  <c r="J86" i="4"/>
  <c r="K86" i="4" s="1"/>
  <c r="H86" i="4"/>
  <c r="K85" i="4"/>
  <c r="N85" i="4" s="1"/>
  <c r="P85" i="4" s="1"/>
  <c r="J85" i="4"/>
  <c r="H85" i="4"/>
  <c r="N84" i="4"/>
  <c r="P84" i="4" s="1"/>
  <c r="K84" i="4"/>
  <c r="J84" i="4"/>
  <c r="H84" i="4"/>
  <c r="K83" i="4"/>
  <c r="J83" i="4"/>
  <c r="H83" i="4"/>
  <c r="N83" i="4" s="1"/>
  <c r="P83" i="4" s="1"/>
  <c r="P82" i="4"/>
  <c r="N82" i="4"/>
  <c r="M82" i="4"/>
  <c r="K82" i="4"/>
  <c r="J82" i="4"/>
  <c r="H82" i="4"/>
  <c r="N81" i="4"/>
  <c r="P81" i="4" s="1"/>
  <c r="M81" i="4"/>
  <c r="K81" i="4"/>
  <c r="J81" i="4"/>
  <c r="H81" i="4"/>
  <c r="J80" i="4"/>
  <c r="K80" i="4" s="1"/>
  <c r="H80" i="4"/>
  <c r="P78" i="4"/>
  <c r="N78" i="4"/>
  <c r="M78" i="4"/>
  <c r="K78" i="4"/>
  <c r="J78" i="4"/>
  <c r="H78" i="4"/>
  <c r="J77" i="4"/>
  <c r="K77" i="4" s="1"/>
  <c r="H77" i="4"/>
  <c r="K76" i="4"/>
  <c r="J76" i="4"/>
  <c r="H76" i="4"/>
  <c r="N76" i="4" s="1"/>
  <c r="P76" i="4" s="1"/>
  <c r="N73" i="4"/>
  <c r="P73" i="4" s="1"/>
  <c r="K73" i="4"/>
  <c r="J73" i="4"/>
  <c r="H73" i="4"/>
  <c r="P72" i="4"/>
  <c r="N72" i="4"/>
  <c r="M72" i="4"/>
  <c r="K72" i="4"/>
  <c r="J72" i="4"/>
  <c r="H72" i="4"/>
  <c r="M71" i="4"/>
  <c r="K71" i="4"/>
  <c r="J71" i="4"/>
  <c r="H71" i="4"/>
  <c r="N71" i="4" s="1"/>
  <c r="P71" i="4" s="1"/>
  <c r="J70" i="4"/>
  <c r="K70" i="4" s="1"/>
  <c r="H70" i="4"/>
  <c r="J67" i="4"/>
  <c r="K67" i="4" s="1"/>
  <c r="N67" i="4" s="1"/>
  <c r="P67" i="4" s="1"/>
  <c r="H67" i="4"/>
  <c r="M66" i="4"/>
  <c r="K66" i="4"/>
  <c r="J66" i="4"/>
  <c r="H66" i="4"/>
  <c r="N66" i="4" s="1"/>
  <c r="P66" i="4" s="1"/>
  <c r="J65" i="4"/>
  <c r="K65" i="4" s="1"/>
  <c r="H65" i="4"/>
  <c r="N65" i="4" s="1"/>
  <c r="P65" i="4" s="1"/>
  <c r="K63" i="4"/>
  <c r="N63" i="4" s="1"/>
  <c r="P63" i="4" s="1"/>
  <c r="J63" i="4"/>
  <c r="H63" i="4"/>
  <c r="N62" i="4"/>
  <c r="P62" i="4" s="1"/>
  <c r="K62" i="4"/>
  <c r="J62" i="4"/>
  <c r="H62" i="4"/>
  <c r="P60" i="4"/>
  <c r="N60" i="4"/>
  <c r="K60" i="4"/>
  <c r="M60" i="4" s="1"/>
  <c r="J60" i="4"/>
  <c r="K59" i="4"/>
  <c r="N59" i="4" s="1"/>
  <c r="P59" i="4" s="1"/>
  <c r="J59" i="4"/>
  <c r="H59" i="4"/>
  <c r="M57" i="4"/>
  <c r="K57" i="4"/>
  <c r="J57" i="4"/>
  <c r="H57" i="4"/>
  <c r="J56" i="4"/>
  <c r="K56" i="4" s="1"/>
  <c r="H56" i="4"/>
  <c r="K50" i="4"/>
  <c r="N50" i="4" s="1"/>
  <c r="P50" i="4" s="1"/>
  <c r="J50" i="4"/>
  <c r="H50" i="4"/>
  <c r="N49" i="4"/>
  <c r="P49" i="4" s="1"/>
  <c r="M49" i="4"/>
  <c r="K49" i="4"/>
  <c r="J49" i="4"/>
  <c r="H49" i="4"/>
  <c r="J48" i="4"/>
  <c r="K48" i="4" s="1"/>
  <c r="H48" i="4"/>
  <c r="P47" i="4"/>
  <c r="N47" i="4"/>
  <c r="M47" i="4"/>
  <c r="J47" i="4"/>
  <c r="K47" i="4" s="1"/>
  <c r="H47" i="4"/>
  <c r="N46" i="4"/>
  <c r="P46" i="4" s="1"/>
  <c r="M46" i="4"/>
  <c r="K46" i="4"/>
  <c r="J46" i="4"/>
  <c r="H46" i="4"/>
  <c r="K42" i="4"/>
  <c r="J42" i="4"/>
  <c r="H42" i="4"/>
  <c r="N42" i="4" s="1"/>
  <c r="P42" i="4" s="1"/>
  <c r="G42" i="4"/>
  <c r="J41" i="4"/>
  <c r="K41" i="4" s="1"/>
  <c r="H41" i="4"/>
  <c r="J40" i="4"/>
  <c r="K40" i="4" s="1"/>
  <c r="N40" i="4" s="1"/>
  <c r="P40" i="4" s="1"/>
  <c r="H40" i="4"/>
  <c r="M38" i="4"/>
  <c r="K38" i="4"/>
  <c r="J38" i="4"/>
  <c r="H38" i="4"/>
  <c r="N38" i="4" s="1"/>
  <c r="P38" i="4" s="1"/>
  <c r="J37" i="4"/>
  <c r="K37" i="4" s="1"/>
  <c r="H37" i="4"/>
  <c r="K36" i="4"/>
  <c r="N36" i="4" s="1"/>
  <c r="P36" i="4" s="1"/>
  <c r="J36" i="4"/>
  <c r="H36" i="4"/>
  <c r="N35" i="4"/>
  <c r="P35" i="4" s="1"/>
  <c r="K35" i="4"/>
  <c r="J35" i="4"/>
  <c r="H35" i="4"/>
  <c r="K34" i="4"/>
  <c r="J34" i="4"/>
  <c r="H34" i="4"/>
  <c r="N34" i="4" s="1"/>
  <c r="P34" i="4" s="1"/>
  <c r="P33" i="4"/>
  <c r="N33" i="4"/>
  <c r="M33" i="4"/>
  <c r="K33" i="4"/>
  <c r="J33" i="4"/>
  <c r="H33" i="4"/>
  <c r="N31" i="4"/>
  <c r="P31" i="4" s="1"/>
  <c r="M31" i="4"/>
  <c r="K31" i="4"/>
  <c r="J31" i="4"/>
  <c r="H31" i="4"/>
  <c r="J29" i="4"/>
  <c r="K29" i="4" s="1"/>
  <c r="H29" i="4"/>
  <c r="P28" i="4"/>
  <c r="N28" i="4"/>
  <c r="M28" i="4"/>
  <c r="K28" i="4"/>
  <c r="J28" i="4"/>
  <c r="H28" i="4"/>
  <c r="J27" i="4"/>
  <c r="K27" i="4" s="1"/>
  <c r="H27" i="4"/>
  <c r="K23" i="4"/>
  <c r="J23" i="4"/>
  <c r="H23" i="4"/>
  <c r="N23" i="4" s="1"/>
  <c r="P23" i="4" s="1"/>
  <c r="N22" i="4"/>
  <c r="P22" i="4" s="1"/>
  <c r="K22" i="4"/>
  <c r="J22" i="4"/>
  <c r="H22" i="4"/>
  <c r="P20" i="4"/>
  <c r="N20" i="4"/>
  <c r="M20" i="4"/>
  <c r="K20" i="4"/>
  <c r="J20" i="4"/>
  <c r="H20" i="4"/>
  <c r="M18" i="4"/>
  <c r="K18" i="4"/>
  <c r="J18" i="4"/>
  <c r="H18" i="4"/>
  <c r="N18" i="4" s="1"/>
  <c r="P18" i="4" s="1"/>
  <c r="P16" i="4"/>
  <c r="N16" i="4"/>
  <c r="H16" i="4"/>
  <c r="G16" i="4"/>
  <c r="F16" i="4"/>
  <c r="D16" i="4"/>
  <c r="C16" i="4"/>
  <c r="Q172" i="3"/>
  <c r="P171" i="3"/>
  <c r="M171" i="3"/>
  <c r="H171" i="3"/>
  <c r="P170" i="3"/>
  <c r="M170" i="3"/>
  <c r="Q170" i="3" s="1"/>
  <c r="H170" i="3"/>
  <c r="P169" i="3"/>
  <c r="M169" i="3"/>
  <c r="Q169" i="3" s="1"/>
  <c r="K169" i="3"/>
  <c r="H169" i="3"/>
  <c r="P168" i="3"/>
  <c r="M168" i="3"/>
  <c r="Q168" i="3" s="1"/>
  <c r="H168" i="3"/>
  <c r="P167" i="3"/>
  <c r="M167" i="3"/>
  <c r="Q167" i="3" s="1"/>
  <c r="K167" i="3"/>
  <c r="H167" i="3"/>
  <c r="Q166" i="3"/>
  <c r="P166" i="3"/>
  <c r="H166" i="3"/>
  <c r="M166" i="3" s="1"/>
  <c r="P165" i="3"/>
  <c r="K165" i="3"/>
  <c r="J165" i="3"/>
  <c r="H165" i="3"/>
  <c r="M165" i="3" s="1"/>
  <c r="Q165" i="3" s="1"/>
  <c r="P164" i="3"/>
  <c r="M164" i="3"/>
  <c r="H164" i="3"/>
  <c r="Q163" i="3"/>
  <c r="P163" i="3"/>
  <c r="M163" i="3"/>
  <c r="H163" i="3"/>
  <c r="P162" i="3"/>
  <c r="M162" i="3"/>
  <c r="K162" i="3"/>
  <c r="H162" i="3"/>
  <c r="Q161" i="3"/>
  <c r="P161" i="3"/>
  <c r="M161" i="3"/>
  <c r="H161" i="3"/>
  <c r="Q160" i="3"/>
  <c r="P160" i="3"/>
  <c r="M160" i="3"/>
  <c r="H160" i="3"/>
  <c r="P159" i="3"/>
  <c r="K159" i="3"/>
  <c r="H159" i="3"/>
  <c r="M159" i="3" s="1"/>
  <c r="Q159" i="3" s="1"/>
  <c r="P158" i="3"/>
  <c r="H158" i="3"/>
  <c r="M158" i="3" s="1"/>
  <c r="Q158" i="3" s="1"/>
  <c r="Q157" i="3"/>
  <c r="P157" i="3"/>
  <c r="H157" i="3"/>
  <c r="M157" i="3" s="1"/>
  <c r="Q156" i="3"/>
  <c r="P156" i="3"/>
  <c r="M156" i="3"/>
  <c r="H156" i="3"/>
  <c r="P155" i="3"/>
  <c r="K155" i="3"/>
  <c r="H155" i="3"/>
  <c r="Q154" i="3"/>
  <c r="P154" i="3"/>
  <c r="M154" i="3"/>
  <c r="H154" i="3"/>
  <c r="Q153" i="3"/>
  <c r="P153" i="3"/>
  <c r="M153" i="3"/>
  <c r="H153" i="3"/>
  <c r="Q152" i="3"/>
  <c r="P152" i="3"/>
  <c r="M152" i="3"/>
  <c r="H152" i="3"/>
  <c r="Q151" i="3"/>
  <c r="P151" i="3"/>
  <c r="M151" i="3"/>
  <c r="H151" i="3"/>
  <c r="Q150" i="3"/>
  <c r="P150" i="3"/>
  <c r="M150" i="3"/>
  <c r="H150" i="3"/>
  <c r="Q149" i="3"/>
  <c r="P149" i="3"/>
  <c r="M149" i="3"/>
  <c r="H149" i="3"/>
  <c r="Q148" i="3"/>
  <c r="P148" i="3"/>
  <c r="M148" i="3"/>
  <c r="H148" i="3"/>
  <c r="P147" i="3"/>
  <c r="O147" i="3"/>
  <c r="N147" i="3"/>
  <c r="M147" i="3"/>
  <c r="Q147" i="3" s="1"/>
  <c r="L147" i="3"/>
  <c r="H147" i="3"/>
  <c r="G147" i="3"/>
  <c r="F147" i="3"/>
  <c r="C147" i="3"/>
  <c r="P145" i="3"/>
  <c r="M145" i="3"/>
  <c r="Q145" i="3" s="1"/>
  <c r="K145" i="3"/>
  <c r="H145" i="3"/>
  <c r="P144" i="3"/>
  <c r="Q144" i="3" s="1"/>
  <c r="K144" i="3"/>
  <c r="H144" i="3"/>
  <c r="M144" i="3" s="1"/>
  <c r="P143" i="3"/>
  <c r="M143" i="3"/>
  <c r="Q143" i="3" s="1"/>
  <c r="K143" i="3"/>
  <c r="H143" i="3"/>
  <c r="P141" i="3"/>
  <c r="H141" i="3"/>
  <c r="M141" i="3" s="1"/>
  <c r="Q141" i="3" s="1"/>
  <c r="P140" i="3"/>
  <c r="M140" i="3"/>
  <c r="K140" i="3"/>
  <c r="H140" i="3"/>
  <c r="Q138" i="3"/>
  <c r="P138" i="3"/>
  <c r="M138" i="3"/>
  <c r="H138" i="3"/>
  <c r="Q137" i="3"/>
  <c r="P137" i="3"/>
  <c r="K137" i="3"/>
  <c r="H137" i="3"/>
  <c r="M137" i="3" s="1"/>
  <c r="P136" i="3"/>
  <c r="K136" i="3"/>
  <c r="H136" i="3"/>
  <c r="P135" i="3"/>
  <c r="M135" i="3"/>
  <c r="Q135" i="3" s="1"/>
  <c r="H135" i="3"/>
  <c r="P134" i="3"/>
  <c r="M134" i="3"/>
  <c r="Q134" i="3" s="1"/>
  <c r="H134" i="3"/>
  <c r="P133" i="3"/>
  <c r="M133" i="3"/>
  <c r="Q133" i="3" s="1"/>
  <c r="K133" i="3"/>
  <c r="H133" i="3"/>
  <c r="F133" i="3"/>
  <c r="Q132" i="3"/>
  <c r="P132" i="3"/>
  <c r="M132" i="3"/>
  <c r="H132" i="3"/>
  <c r="Q131" i="3"/>
  <c r="P131" i="3"/>
  <c r="M131" i="3"/>
  <c r="H131" i="3"/>
  <c r="Q130" i="3"/>
  <c r="P130" i="3"/>
  <c r="M130" i="3"/>
  <c r="H130" i="3"/>
  <c r="P129" i="3"/>
  <c r="K129" i="3"/>
  <c r="H129" i="3"/>
  <c r="M129" i="3" s="1"/>
  <c r="Q129" i="3" s="1"/>
  <c r="Q127" i="3"/>
  <c r="P127" i="3"/>
  <c r="K127" i="3"/>
  <c r="H127" i="3"/>
  <c r="M127" i="3" s="1"/>
  <c r="P126" i="3"/>
  <c r="H126" i="3"/>
  <c r="M126" i="3" s="1"/>
  <c r="Q126" i="3" s="1"/>
  <c r="P125" i="3"/>
  <c r="H125" i="3"/>
  <c r="M125" i="3" s="1"/>
  <c r="Q125" i="3" s="1"/>
  <c r="P124" i="3"/>
  <c r="K124" i="3"/>
  <c r="H124" i="3"/>
  <c r="P123" i="3"/>
  <c r="K123" i="3"/>
  <c r="M123" i="3" s="1"/>
  <c r="H123" i="3"/>
  <c r="O122" i="3"/>
  <c r="N122" i="3"/>
  <c r="L122" i="3"/>
  <c r="G122" i="3"/>
  <c r="F122" i="3"/>
  <c r="C122" i="3"/>
  <c r="Q120" i="3"/>
  <c r="P120" i="3"/>
  <c r="M120" i="3"/>
  <c r="H120" i="3"/>
  <c r="P119" i="3"/>
  <c r="H119" i="3"/>
  <c r="M119" i="3" s="1"/>
  <c r="Q119" i="3" s="1"/>
  <c r="Q118" i="3"/>
  <c r="P118" i="3"/>
  <c r="M118" i="3"/>
  <c r="H118" i="3"/>
  <c r="K117" i="3"/>
  <c r="H117" i="3"/>
  <c r="M117" i="3" s="1"/>
  <c r="Q117" i="3" s="1"/>
  <c r="Q116" i="3"/>
  <c r="P116" i="3"/>
  <c r="M116" i="3"/>
  <c r="H116" i="3"/>
  <c r="P115" i="3"/>
  <c r="H115" i="3"/>
  <c r="M115" i="3" s="1"/>
  <c r="Q115" i="3" s="1"/>
  <c r="Q114" i="3"/>
  <c r="P114" i="3"/>
  <c r="K114" i="3"/>
  <c r="H114" i="3"/>
  <c r="M114" i="3" s="1"/>
  <c r="P113" i="3"/>
  <c r="K113" i="3"/>
  <c r="M113" i="3" s="1"/>
  <c r="Q113" i="3" s="1"/>
  <c r="H113" i="3"/>
  <c r="P112" i="3"/>
  <c r="M112" i="3"/>
  <c r="Q112" i="3" s="1"/>
  <c r="K112" i="3"/>
  <c r="H112" i="3"/>
  <c r="P111" i="3"/>
  <c r="K111" i="3"/>
  <c r="H111" i="3"/>
  <c r="P110" i="3"/>
  <c r="H110" i="3"/>
  <c r="M110" i="3" s="1"/>
  <c r="Q110" i="3" s="1"/>
  <c r="P109" i="3"/>
  <c r="M109" i="3"/>
  <c r="Q109" i="3" s="1"/>
  <c r="K109" i="3"/>
  <c r="H109" i="3"/>
  <c r="Q108" i="3"/>
  <c r="P108" i="3"/>
  <c r="M108" i="3"/>
  <c r="H108" i="3"/>
  <c r="P107" i="3"/>
  <c r="M107" i="3"/>
  <c r="H107" i="3"/>
  <c r="P106" i="3"/>
  <c r="H106" i="3"/>
  <c r="M106" i="3" s="1"/>
  <c r="Q106" i="3" s="1"/>
  <c r="P105" i="3"/>
  <c r="M105" i="3"/>
  <c r="Q105" i="3" s="1"/>
  <c r="K105" i="3"/>
  <c r="H105" i="3"/>
  <c r="P104" i="3"/>
  <c r="Q104" i="3" s="1"/>
  <c r="M104" i="3"/>
  <c r="K104" i="3"/>
  <c r="H104" i="3"/>
  <c r="Q103" i="3"/>
  <c r="P103" i="3"/>
  <c r="M103" i="3"/>
  <c r="H103" i="3"/>
  <c r="Q102" i="3"/>
  <c r="P102" i="3"/>
  <c r="K102" i="3"/>
  <c r="H102" i="3"/>
  <c r="M102" i="3" s="1"/>
  <c r="P101" i="3"/>
  <c r="K101" i="3"/>
  <c r="H101" i="3"/>
  <c r="M101" i="3" s="1"/>
  <c r="Q101" i="3" s="1"/>
  <c r="K99" i="3"/>
  <c r="H99" i="3"/>
  <c r="M99" i="3" s="1"/>
  <c r="Q99" i="3" s="1"/>
  <c r="Q98" i="3"/>
  <c r="P98" i="3"/>
  <c r="M98" i="3"/>
  <c r="H98" i="3"/>
  <c r="P95" i="3"/>
  <c r="H95" i="3"/>
  <c r="M95" i="3" s="1"/>
  <c r="Q95" i="3" s="1"/>
  <c r="P94" i="3"/>
  <c r="Q94" i="3" s="1"/>
  <c r="O94" i="3"/>
  <c r="N94" i="3"/>
  <c r="M94" i="3"/>
  <c r="L94" i="3"/>
  <c r="H94" i="3"/>
  <c r="G94" i="3"/>
  <c r="F94" i="3"/>
  <c r="C94" i="3"/>
  <c r="Q92" i="3"/>
  <c r="P92" i="3"/>
  <c r="H92" i="3"/>
  <c r="M92" i="3" s="1"/>
  <c r="Q91" i="3"/>
  <c r="P91" i="3"/>
  <c r="H91" i="3"/>
  <c r="M91" i="3" s="1"/>
  <c r="Q90" i="3"/>
  <c r="P90" i="3"/>
  <c r="K90" i="3"/>
  <c r="H90" i="3"/>
  <c r="M90" i="3" s="1"/>
  <c r="P89" i="3"/>
  <c r="H89" i="3"/>
  <c r="M89" i="3" s="1"/>
  <c r="Q89" i="3" s="1"/>
  <c r="P88" i="3"/>
  <c r="H88" i="3"/>
  <c r="M88" i="3" s="1"/>
  <c r="Q88" i="3" s="1"/>
  <c r="P87" i="3"/>
  <c r="H87" i="3"/>
  <c r="M87" i="3" s="1"/>
  <c r="Q87" i="3" s="1"/>
  <c r="P86" i="3"/>
  <c r="H86" i="3"/>
  <c r="M86" i="3" s="1"/>
  <c r="Q86" i="3" s="1"/>
  <c r="P85" i="3"/>
  <c r="H85" i="3"/>
  <c r="M85" i="3" s="1"/>
  <c r="Q85" i="3" s="1"/>
  <c r="P84" i="3"/>
  <c r="H84" i="3"/>
  <c r="M84" i="3" s="1"/>
  <c r="Q84" i="3" s="1"/>
  <c r="P83" i="3"/>
  <c r="H83" i="3"/>
  <c r="M83" i="3" s="1"/>
  <c r="Q83" i="3" s="1"/>
  <c r="M82" i="3"/>
  <c r="K82" i="3"/>
  <c r="H82" i="3"/>
  <c r="N82" i="3" s="1"/>
  <c r="P81" i="3"/>
  <c r="M81" i="3"/>
  <c r="Q81" i="3" s="1"/>
  <c r="H81" i="3"/>
  <c r="P80" i="3"/>
  <c r="H80" i="3"/>
  <c r="M80" i="3" s="1"/>
  <c r="Q80" i="3" s="1"/>
  <c r="P79" i="3"/>
  <c r="M79" i="3"/>
  <c r="H79" i="3"/>
  <c r="P78" i="3"/>
  <c r="H78" i="3"/>
  <c r="M78" i="3" s="1"/>
  <c r="Q78" i="3" s="1"/>
  <c r="P77" i="3"/>
  <c r="M77" i="3"/>
  <c r="H77" i="3"/>
  <c r="P76" i="3"/>
  <c r="K76" i="3"/>
  <c r="M76" i="3" s="1"/>
  <c r="H76" i="3"/>
  <c r="P75" i="3"/>
  <c r="M75" i="3"/>
  <c r="H75" i="3"/>
  <c r="Q74" i="3"/>
  <c r="P74" i="3"/>
  <c r="M74" i="3"/>
  <c r="H74" i="3"/>
  <c r="O73" i="3"/>
  <c r="L73" i="3"/>
  <c r="J73" i="3"/>
  <c r="G73" i="3"/>
  <c r="F73" i="3"/>
  <c r="C73" i="3"/>
  <c r="P71" i="3"/>
  <c r="H71" i="3"/>
  <c r="M71" i="3" s="1"/>
  <c r="P69" i="3"/>
  <c r="M69" i="3"/>
  <c r="Q69" i="3" s="1"/>
  <c r="K69" i="3"/>
  <c r="J69" i="3"/>
  <c r="H69" i="3"/>
  <c r="P68" i="3"/>
  <c r="K68" i="3"/>
  <c r="H68" i="3"/>
  <c r="P67" i="3"/>
  <c r="M67" i="3"/>
  <c r="Q67" i="3" s="1"/>
  <c r="K67" i="3"/>
  <c r="H67" i="3"/>
  <c r="P66" i="3"/>
  <c r="M66" i="3"/>
  <c r="Q66" i="3" s="1"/>
  <c r="K66" i="3"/>
  <c r="H66" i="3"/>
  <c r="P65" i="3"/>
  <c r="K65" i="3"/>
  <c r="H65" i="3"/>
  <c r="M65" i="3" s="1"/>
  <c r="Q65" i="3" s="1"/>
  <c r="P64" i="3"/>
  <c r="K64" i="3"/>
  <c r="H64" i="3"/>
  <c r="O63" i="3"/>
  <c r="N63" i="3"/>
  <c r="L63" i="3"/>
  <c r="H63" i="3"/>
  <c r="G63" i="3"/>
  <c r="F63" i="3"/>
  <c r="C63" i="3"/>
  <c r="Q62" i="3"/>
  <c r="P61" i="3"/>
  <c r="H61" i="3"/>
  <c r="M61" i="3" s="1"/>
  <c r="Q61" i="3" s="1"/>
  <c r="P60" i="3"/>
  <c r="K60" i="3"/>
  <c r="H60" i="3"/>
  <c r="M60" i="3" s="1"/>
  <c r="Q60" i="3" s="1"/>
  <c r="P59" i="3"/>
  <c r="M59" i="3"/>
  <c r="Q59" i="3" s="1"/>
  <c r="J59" i="3"/>
  <c r="K59" i="3" s="1"/>
  <c r="H59" i="3"/>
  <c r="Q56" i="3"/>
  <c r="P56" i="3"/>
  <c r="M56" i="3"/>
  <c r="H56" i="3"/>
  <c r="Q54" i="3"/>
  <c r="P54" i="3"/>
  <c r="M54" i="3"/>
  <c r="H54" i="3"/>
  <c r="Q53" i="3"/>
  <c r="P53" i="3"/>
  <c r="M53" i="3"/>
  <c r="H53" i="3"/>
  <c r="Q52" i="3"/>
  <c r="P52" i="3"/>
  <c r="K52" i="3"/>
  <c r="H52" i="3"/>
  <c r="M52" i="3" s="1"/>
  <c r="P51" i="3"/>
  <c r="K51" i="3"/>
  <c r="H51" i="3"/>
  <c r="M51" i="3" s="1"/>
  <c r="Q51" i="3" s="1"/>
  <c r="P50" i="3"/>
  <c r="M50" i="3"/>
  <c r="Q50" i="3" s="1"/>
  <c r="H50" i="3"/>
  <c r="P49" i="3"/>
  <c r="M49" i="3"/>
  <c r="Q49" i="3" s="1"/>
  <c r="K49" i="3"/>
  <c r="H49" i="3"/>
  <c r="P47" i="3"/>
  <c r="M47" i="3"/>
  <c r="Q47" i="3" s="1"/>
  <c r="K47" i="3"/>
  <c r="H47" i="3"/>
  <c r="Q46" i="3"/>
  <c r="P46" i="3"/>
  <c r="K46" i="3"/>
  <c r="H46" i="3"/>
  <c r="M46" i="3" s="1"/>
  <c r="P45" i="3"/>
  <c r="K45" i="3"/>
  <c r="H45" i="3"/>
  <c r="P44" i="3"/>
  <c r="M44" i="3"/>
  <c r="Q44" i="3" s="1"/>
  <c r="K44" i="3"/>
  <c r="H44" i="3"/>
  <c r="P43" i="3"/>
  <c r="K43" i="3"/>
  <c r="H43" i="3"/>
  <c r="M43" i="3" s="1"/>
  <c r="P42" i="3"/>
  <c r="K42" i="3"/>
  <c r="H42" i="3"/>
  <c r="M42" i="3" s="1"/>
  <c r="Q42" i="3" s="1"/>
  <c r="P41" i="3"/>
  <c r="H41" i="3"/>
  <c r="M41" i="3" s="1"/>
  <c r="Q41" i="3" s="1"/>
  <c r="Q40" i="3"/>
  <c r="P40" i="3"/>
  <c r="H40" i="3"/>
  <c r="M40" i="3" s="1"/>
  <c r="K39" i="3"/>
  <c r="H39" i="3"/>
  <c r="M39" i="3" s="1"/>
  <c r="Q39" i="3" s="1"/>
  <c r="P38" i="3"/>
  <c r="K38" i="3"/>
  <c r="H38" i="3"/>
  <c r="M38" i="3" s="1"/>
  <c r="Q38" i="3" s="1"/>
  <c r="P37" i="3"/>
  <c r="K37" i="3"/>
  <c r="H37" i="3"/>
  <c r="M37" i="3" s="1"/>
  <c r="Q37" i="3" s="1"/>
  <c r="P36" i="3"/>
  <c r="M36" i="3"/>
  <c r="K36" i="3"/>
  <c r="H36" i="3"/>
  <c r="P35" i="3"/>
  <c r="K35" i="3"/>
  <c r="H35" i="3"/>
  <c r="M35" i="3" s="1"/>
  <c r="Q35" i="3" s="1"/>
  <c r="P34" i="3"/>
  <c r="H34" i="3"/>
  <c r="M34" i="3" s="1"/>
  <c r="Q34" i="3" s="1"/>
  <c r="Q33" i="3"/>
  <c r="P33" i="3"/>
  <c r="H33" i="3"/>
  <c r="M33" i="3" s="1"/>
  <c r="P31" i="3"/>
  <c r="K31" i="3"/>
  <c r="H31" i="3"/>
  <c r="P30" i="3"/>
  <c r="M30" i="3"/>
  <c r="Q30" i="3" s="1"/>
  <c r="K30" i="3"/>
  <c r="H30" i="3"/>
  <c r="P29" i="3"/>
  <c r="K29" i="3"/>
  <c r="H29" i="3"/>
  <c r="M29" i="3" s="1"/>
  <c r="Q29" i="3" s="1"/>
  <c r="P27" i="3"/>
  <c r="H27" i="3"/>
  <c r="M27" i="3" s="1"/>
  <c r="Q27" i="3" s="1"/>
  <c r="P26" i="3"/>
  <c r="K26" i="3"/>
  <c r="H26" i="3"/>
  <c r="M26" i="3" s="1"/>
  <c r="Q26" i="3" s="1"/>
  <c r="P25" i="3"/>
  <c r="K25" i="3"/>
  <c r="H25" i="3"/>
  <c r="M25" i="3" s="1"/>
  <c r="Q25" i="3" s="1"/>
  <c r="P24" i="3"/>
  <c r="M24" i="3"/>
  <c r="Q24" i="3" s="1"/>
  <c r="K24" i="3"/>
  <c r="H24" i="3"/>
  <c r="P22" i="3"/>
  <c r="K22" i="3"/>
  <c r="H22" i="3"/>
  <c r="M22" i="3" s="1"/>
  <c r="Q22" i="3" s="1"/>
  <c r="P21" i="3"/>
  <c r="K21" i="3"/>
  <c r="H21" i="3"/>
  <c r="M21" i="3" s="1"/>
  <c r="Q21" i="3" s="1"/>
  <c r="P20" i="3"/>
  <c r="K20" i="3"/>
  <c r="M20" i="3" s="1"/>
  <c r="Q20" i="3" s="1"/>
  <c r="H20" i="3"/>
  <c r="P19" i="3"/>
  <c r="M19" i="3"/>
  <c r="Q19" i="3" s="1"/>
  <c r="K19" i="3"/>
  <c r="H19" i="3"/>
  <c r="P18" i="3"/>
  <c r="P17" i="3" s="1"/>
  <c r="Q17" i="3" s="1"/>
  <c r="O18" i="3"/>
  <c r="N18" i="3"/>
  <c r="M18" i="3"/>
  <c r="L18" i="3"/>
  <c r="L17" i="3" s="1"/>
  <c r="H18" i="3"/>
  <c r="G18" i="3"/>
  <c r="F18" i="3"/>
  <c r="F17" i="3" s="1"/>
  <c r="C18" i="3"/>
  <c r="C17" i="3" s="1"/>
  <c r="O17" i="3"/>
  <c r="N17" i="3"/>
  <c r="M17" i="3"/>
  <c r="H17" i="3"/>
  <c r="G17" i="3"/>
  <c r="Q65" i="2"/>
  <c r="N65" i="2"/>
  <c r="N64" i="2" s="1"/>
  <c r="K65" i="2"/>
  <c r="H65" i="2"/>
  <c r="H64" i="2" s="1"/>
  <c r="M64" i="2"/>
  <c r="G64" i="2"/>
  <c r="F64" i="2"/>
  <c r="D64" i="2"/>
  <c r="C64" i="2"/>
  <c r="C16" i="2" s="1"/>
  <c r="Q62" i="2"/>
  <c r="M62" i="2"/>
  <c r="K62" i="2"/>
  <c r="H62" i="2"/>
  <c r="Q61" i="2"/>
  <c r="M61" i="2"/>
  <c r="K61" i="2"/>
  <c r="H61" i="2"/>
  <c r="Q60" i="2"/>
  <c r="M60" i="2"/>
  <c r="K60" i="2"/>
  <c r="H60" i="2"/>
  <c r="Q59" i="2"/>
  <c r="M59" i="2"/>
  <c r="M58" i="2" s="1"/>
  <c r="K59" i="2"/>
  <c r="H59" i="2"/>
  <c r="H58" i="2" s="1"/>
  <c r="P58" i="2"/>
  <c r="G58" i="2"/>
  <c r="F58" i="2"/>
  <c r="D58" i="2"/>
  <c r="C58" i="2"/>
  <c r="Q56" i="2"/>
  <c r="M56" i="2"/>
  <c r="K56" i="2"/>
  <c r="H56" i="2"/>
  <c r="Q55" i="2"/>
  <c r="K55" i="2"/>
  <c r="M55" i="2" s="1"/>
  <c r="H55" i="2"/>
  <c r="Q54" i="2"/>
  <c r="M54" i="2"/>
  <c r="K54" i="2"/>
  <c r="H54" i="2"/>
  <c r="Q53" i="2"/>
  <c r="K53" i="2"/>
  <c r="M53" i="2" s="1"/>
  <c r="H53" i="2"/>
  <c r="Q52" i="2"/>
  <c r="M52" i="2"/>
  <c r="K52" i="2"/>
  <c r="H52" i="2"/>
  <c r="H51" i="2" s="1"/>
  <c r="P51" i="2"/>
  <c r="N51" i="2"/>
  <c r="G51" i="2"/>
  <c r="F51" i="2"/>
  <c r="F16" i="2" s="1"/>
  <c r="D51" i="2"/>
  <c r="C51" i="2"/>
  <c r="Q48" i="2"/>
  <c r="K48" i="2"/>
  <c r="M48" i="2" s="1"/>
  <c r="H48" i="2"/>
  <c r="Q47" i="2"/>
  <c r="N47" i="2"/>
  <c r="M47" i="2" s="1"/>
  <c r="K47" i="2"/>
  <c r="H47" i="2"/>
  <c r="Q45" i="2"/>
  <c r="M45" i="2"/>
  <c r="K45" i="2"/>
  <c r="H45" i="2"/>
  <c r="Q44" i="2"/>
  <c r="M44" i="2"/>
  <c r="K44" i="2"/>
  <c r="H44" i="2"/>
  <c r="Q43" i="2"/>
  <c r="M43" i="2"/>
  <c r="K43" i="2"/>
  <c r="H43" i="2"/>
  <c r="H42" i="2" s="1"/>
  <c r="P42" i="2"/>
  <c r="G42" i="2"/>
  <c r="F42" i="2"/>
  <c r="D42" i="2"/>
  <c r="C42" i="2"/>
  <c r="Q35" i="2"/>
  <c r="M35" i="2"/>
  <c r="K35" i="2"/>
  <c r="H35" i="2"/>
  <c r="Q32" i="2"/>
  <c r="M32" i="2"/>
  <c r="K32" i="2"/>
  <c r="H32" i="2"/>
  <c r="Q31" i="2"/>
  <c r="M31" i="2"/>
  <c r="K31" i="2"/>
  <c r="H31" i="2"/>
  <c r="Q30" i="2"/>
  <c r="M30" i="2"/>
  <c r="K30" i="2"/>
  <c r="H30" i="2"/>
  <c r="Q27" i="2"/>
  <c r="M27" i="2"/>
  <c r="K27" i="2"/>
  <c r="H27" i="2"/>
  <c r="Q26" i="2"/>
  <c r="M26" i="2"/>
  <c r="K26" i="2"/>
  <c r="H26" i="2"/>
  <c r="Q22" i="2"/>
  <c r="M22" i="2"/>
  <c r="K22" i="2"/>
  <c r="H22" i="2"/>
  <c r="Q21" i="2"/>
  <c r="M21" i="2"/>
  <c r="K21" i="2"/>
  <c r="H21" i="2"/>
  <c r="Q19" i="2"/>
  <c r="M19" i="2"/>
  <c r="K19" i="2"/>
  <c r="H19" i="2"/>
  <c r="Q18" i="2"/>
  <c r="K18" i="2"/>
  <c r="G18" i="2"/>
  <c r="M18" i="2" s="1"/>
  <c r="M17" i="2" s="1"/>
  <c r="F18" i="2"/>
  <c r="P17" i="2"/>
  <c r="N17" i="2"/>
  <c r="F17" i="2"/>
  <c r="D17" i="2"/>
  <c r="D16" i="2" s="1"/>
  <c r="C17" i="2"/>
  <c r="BY95" i="1"/>
  <c r="AU95" i="1"/>
  <c r="AO95" i="1"/>
  <c r="BY94" i="1"/>
  <c r="BA94" i="1"/>
  <c r="AU94" i="1"/>
  <c r="AO94" i="1"/>
  <c r="BY93" i="1"/>
  <c r="BA93" i="1"/>
  <c r="AU93" i="1"/>
  <c r="AO93" i="1"/>
  <c r="BY92" i="1"/>
  <c r="BA92" i="1"/>
  <c r="AU92" i="1"/>
  <c r="AO92" i="1"/>
  <c r="BY91" i="1"/>
  <c r="BA91" i="1"/>
  <c r="AU91" i="1"/>
  <c r="AO91" i="1"/>
  <c r="W91" i="1"/>
  <c r="Q91" i="1"/>
  <c r="K91" i="1"/>
  <c r="BY90" i="1"/>
  <c r="BA90" i="1"/>
  <c r="AU90" i="1"/>
  <c r="BY89" i="1"/>
  <c r="BA89" i="1"/>
  <c r="AU89" i="1"/>
  <c r="AO89" i="1"/>
  <c r="W89" i="1"/>
  <c r="W83" i="1" s="1"/>
  <c r="Q89" i="1"/>
  <c r="K89" i="1"/>
  <c r="BY88" i="1"/>
  <c r="BA88" i="1"/>
  <c r="AU88" i="1"/>
  <c r="BY87" i="1"/>
  <c r="BA87" i="1"/>
  <c r="AU87" i="1"/>
  <c r="BY86" i="1"/>
  <c r="BA86" i="1"/>
  <c r="AU86" i="1"/>
  <c r="AO86" i="1"/>
  <c r="W86" i="1"/>
  <c r="Q86" i="1"/>
  <c r="K86" i="1"/>
  <c r="BY85" i="1"/>
  <c r="BA85" i="1"/>
  <c r="AU85" i="1"/>
  <c r="AO85" i="1"/>
  <c r="W85" i="1"/>
  <c r="Q85" i="1"/>
  <c r="K85" i="1"/>
  <c r="BY84" i="1"/>
  <c r="BA84" i="1"/>
  <c r="AU84" i="1"/>
  <c r="AO84" i="1"/>
  <c r="W84" i="1"/>
  <c r="Q84" i="1"/>
  <c r="Q83" i="1" s="1"/>
  <c r="K84" i="1"/>
  <c r="CA83" i="1"/>
  <c r="BZ83" i="1"/>
  <c r="BX83" i="1"/>
  <c r="BY83" i="1" s="1"/>
  <c r="BW83" i="1"/>
  <c r="BV83" i="1"/>
  <c r="BC83" i="1"/>
  <c r="BB83" i="1"/>
  <c r="AZ83" i="1"/>
  <c r="AY83" i="1"/>
  <c r="BA83" i="1" s="1"/>
  <c r="AX83" i="1"/>
  <c r="AW83" i="1"/>
  <c r="AV83" i="1"/>
  <c r="AT83" i="1"/>
  <c r="AU83" i="1" s="1"/>
  <c r="AS83" i="1"/>
  <c r="AR83" i="1"/>
  <c r="AQ83" i="1"/>
  <c r="AP83" i="1"/>
  <c r="AN83" i="1"/>
  <c r="AM83" i="1"/>
  <c r="AO83" i="1" s="1"/>
  <c r="AL83" i="1"/>
  <c r="AK83" i="1"/>
  <c r="AJ83" i="1"/>
  <c r="AI83" i="1"/>
  <c r="AH83" i="1"/>
  <c r="AG83" i="1"/>
  <c r="AF83" i="1"/>
  <c r="AE83" i="1"/>
  <c r="AD83" i="1"/>
  <c r="AC83" i="1"/>
  <c r="AB83" i="1"/>
  <c r="AA83" i="1"/>
  <c r="Z83" i="1"/>
  <c r="Y83" i="1"/>
  <c r="X83" i="1"/>
  <c r="V83" i="1"/>
  <c r="U83" i="1"/>
  <c r="T83" i="1"/>
  <c r="S83" i="1"/>
  <c r="R83" i="1"/>
  <c r="P83" i="1"/>
  <c r="O83" i="1"/>
  <c r="N83" i="1"/>
  <c r="M83" i="1"/>
  <c r="L83" i="1"/>
  <c r="K83" i="1"/>
  <c r="J83" i="1"/>
  <c r="I83" i="1"/>
  <c r="H83" i="1"/>
  <c r="G83" i="1"/>
  <c r="F83" i="1"/>
  <c r="E83" i="1"/>
  <c r="D83" i="1"/>
  <c r="C83" i="1"/>
  <c r="B83" i="1"/>
  <c r="BY82" i="1"/>
  <c r="BY81" i="1"/>
  <c r="BA81" i="1"/>
  <c r="AU81" i="1"/>
  <c r="AO81" i="1"/>
  <c r="W81" i="1"/>
  <c r="Q81" i="1"/>
  <c r="K81" i="1"/>
  <c r="BY80" i="1"/>
  <c r="BA80" i="1"/>
  <c r="AU80" i="1"/>
  <c r="AO80" i="1"/>
  <c r="W80" i="1"/>
  <c r="Q80" i="1"/>
  <c r="K80" i="1"/>
  <c r="BY79" i="1"/>
  <c r="BA79" i="1"/>
  <c r="AU79" i="1"/>
  <c r="BY78" i="1"/>
  <c r="BA78" i="1"/>
  <c r="AU78" i="1"/>
  <c r="BY77" i="1"/>
  <c r="BQ77" i="1"/>
  <c r="BA77" i="1"/>
  <c r="AU77" i="1"/>
  <c r="AO77" i="1"/>
  <c r="W77" i="1"/>
  <c r="Q77" i="1"/>
  <c r="K77" i="1"/>
  <c r="BY76" i="1"/>
  <c r="BA76" i="1"/>
  <c r="BA74" i="1" s="1"/>
  <c r="AU76" i="1"/>
  <c r="AO76" i="1"/>
  <c r="W76" i="1"/>
  <c r="Q76" i="1"/>
  <c r="K76" i="1"/>
  <c r="BY75" i="1"/>
  <c r="BY74" i="1" s="1"/>
  <c r="BA75" i="1"/>
  <c r="AU75" i="1"/>
  <c r="AU74" i="1" s="1"/>
  <c r="AO75" i="1"/>
  <c r="W75" i="1"/>
  <c r="W74" i="1" s="1"/>
  <c r="Q75" i="1"/>
  <c r="K75" i="1"/>
  <c r="K74" i="1" s="1"/>
  <c r="CA74" i="1"/>
  <c r="BZ74" i="1"/>
  <c r="BX74" i="1"/>
  <c r="BW74" i="1"/>
  <c r="BV74" i="1"/>
  <c r="BC74" i="1"/>
  <c r="BB74" i="1"/>
  <c r="AZ74" i="1"/>
  <c r="AY74" i="1"/>
  <c r="AX74" i="1"/>
  <c r="AW74" i="1"/>
  <c r="AV74" i="1"/>
  <c r="AT74" i="1"/>
  <c r="AS74" i="1"/>
  <c r="AR74" i="1"/>
  <c r="AQ74" i="1"/>
  <c r="AP74" i="1"/>
  <c r="AO74" i="1"/>
  <c r="AN74" i="1"/>
  <c r="AM74" i="1"/>
  <c r="AL74" i="1"/>
  <c r="AK74" i="1"/>
  <c r="AJ74" i="1"/>
  <c r="AI74" i="1"/>
  <c r="AH74" i="1"/>
  <c r="AG74" i="1"/>
  <c r="AF74" i="1"/>
  <c r="AE74" i="1"/>
  <c r="AD74" i="1"/>
  <c r="AC74" i="1"/>
  <c r="AB74" i="1"/>
  <c r="AA74" i="1"/>
  <c r="Z74" i="1"/>
  <c r="Y74" i="1"/>
  <c r="X74" i="1"/>
  <c r="V74" i="1"/>
  <c r="U74" i="1"/>
  <c r="T74" i="1"/>
  <c r="S74" i="1"/>
  <c r="R74" i="1"/>
  <c r="Q74" i="1"/>
  <c r="P74" i="1"/>
  <c r="O74" i="1"/>
  <c r="N74" i="1"/>
  <c r="M74" i="1"/>
  <c r="L74" i="1"/>
  <c r="J74" i="1"/>
  <c r="I74" i="1"/>
  <c r="H74" i="1"/>
  <c r="G74" i="1"/>
  <c r="F74" i="1"/>
  <c r="E74" i="1"/>
  <c r="D74" i="1"/>
  <c r="C74" i="1"/>
  <c r="B74" i="1"/>
  <c r="BY73" i="1"/>
  <c r="BY72" i="1"/>
  <c r="BY71" i="1"/>
  <c r="BA71" i="1"/>
  <c r="BA61" i="1" s="1"/>
  <c r="AU71" i="1"/>
  <c r="AO71" i="1"/>
  <c r="AC71" i="1"/>
  <c r="W71" i="1"/>
  <c r="Q71" i="1"/>
  <c r="K71" i="1"/>
  <c r="BY70" i="1"/>
  <c r="BY69" i="1"/>
  <c r="BY68" i="1"/>
  <c r="BY67" i="1"/>
  <c r="BA67" i="1"/>
  <c r="AU67" i="1"/>
  <c r="BY66" i="1"/>
  <c r="BA66" i="1"/>
  <c r="AU66" i="1"/>
  <c r="AO66" i="1"/>
  <c r="AC66" i="1"/>
  <c r="W66" i="1"/>
  <c r="Q66" i="1"/>
  <c r="K66" i="1"/>
  <c r="BY65" i="1"/>
  <c r="BA65" i="1"/>
  <c r="AU65" i="1"/>
  <c r="AO65" i="1"/>
  <c r="AC65" i="1"/>
  <c r="W65" i="1"/>
  <c r="Q65" i="1"/>
  <c r="K65" i="1"/>
  <c r="BY64" i="1"/>
  <c r="BY61" i="1" s="1"/>
  <c r="BY63" i="1"/>
  <c r="BA63" i="1"/>
  <c r="AU63" i="1"/>
  <c r="AO63" i="1"/>
  <c r="AC63" i="1"/>
  <c r="W63" i="1"/>
  <c r="Q63" i="1"/>
  <c r="K63" i="1"/>
  <c r="BY62" i="1"/>
  <c r="BA62" i="1"/>
  <c r="AU62" i="1"/>
  <c r="AO62" i="1"/>
  <c r="AC62" i="1"/>
  <c r="AC61" i="1" s="1"/>
  <c r="W62" i="1"/>
  <c r="Q62" i="1"/>
  <c r="Q61" i="1" s="1"/>
  <c r="K62" i="1"/>
  <c r="K61" i="1" s="1"/>
  <c r="CA61" i="1"/>
  <c r="BZ61" i="1"/>
  <c r="BX61" i="1"/>
  <c r="BW61" i="1"/>
  <c r="BV61" i="1"/>
  <c r="BC61" i="1"/>
  <c r="BB61" i="1"/>
  <c r="AZ61" i="1"/>
  <c r="AY61" i="1"/>
  <c r="AX61" i="1"/>
  <c r="AW61" i="1"/>
  <c r="AV61" i="1"/>
  <c r="AU61" i="1"/>
  <c r="AT61" i="1"/>
  <c r="AS61" i="1"/>
  <c r="AR61" i="1"/>
  <c r="AQ61" i="1"/>
  <c r="AP61" i="1"/>
  <c r="AO61" i="1"/>
  <c r="AN61" i="1"/>
  <c r="AM61" i="1"/>
  <c r="AL61" i="1"/>
  <c r="AK61" i="1"/>
  <c r="AJ61" i="1"/>
  <c r="AI61" i="1"/>
  <c r="AH61" i="1"/>
  <c r="AG61" i="1"/>
  <c r="AF61" i="1"/>
  <c r="AE61" i="1"/>
  <c r="AD61" i="1"/>
  <c r="AB61" i="1"/>
  <c r="AA61" i="1"/>
  <c r="Z61" i="1"/>
  <c r="Y61" i="1"/>
  <c r="X61" i="1"/>
  <c r="W61" i="1"/>
  <c r="V61" i="1"/>
  <c r="U61" i="1"/>
  <c r="T61" i="1"/>
  <c r="S61" i="1"/>
  <c r="R61" i="1"/>
  <c r="P61" i="1"/>
  <c r="O61" i="1"/>
  <c r="N61" i="1"/>
  <c r="M61" i="1"/>
  <c r="L61" i="1"/>
  <c r="J61" i="1"/>
  <c r="I61" i="1"/>
  <c r="H61" i="1"/>
  <c r="G61" i="1"/>
  <c r="F61" i="1"/>
  <c r="E61" i="1"/>
  <c r="D61" i="1"/>
  <c r="C61" i="1"/>
  <c r="B61" i="1"/>
  <c r="BY60" i="1"/>
  <c r="BA60" i="1"/>
  <c r="BY59" i="1"/>
  <c r="BA59" i="1"/>
  <c r="AU59" i="1"/>
  <c r="AO59" i="1"/>
  <c r="W59" i="1"/>
  <c r="Q59" i="1"/>
  <c r="K59" i="1"/>
  <c r="BY58" i="1"/>
  <c r="BY57" i="1"/>
  <c r="BA57" i="1"/>
  <c r="AU57" i="1"/>
  <c r="BY56" i="1"/>
  <c r="BA56" i="1"/>
  <c r="AU56" i="1"/>
  <c r="BY55" i="1"/>
  <c r="BA55" i="1"/>
  <c r="AU55" i="1"/>
  <c r="BY54" i="1"/>
  <c r="BA54" i="1"/>
  <c r="AU54" i="1"/>
  <c r="BY53" i="1"/>
  <c r="BA53" i="1"/>
  <c r="AU53" i="1"/>
  <c r="BY52" i="1"/>
  <c r="BA52" i="1"/>
  <c r="AU52" i="1"/>
  <c r="AO52" i="1"/>
  <c r="W52" i="1"/>
  <c r="Q52" i="1"/>
  <c r="K52" i="1"/>
  <c r="BY51" i="1"/>
  <c r="BA51" i="1"/>
  <c r="AU51" i="1"/>
  <c r="AO51" i="1"/>
  <c r="W51" i="1"/>
  <c r="Q51" i="1"/>
  <c r="K51" i="1"/>
  <c r="BY50" i="1"/>
  <c r="BY49" i="1"/>
  <c r="BY48" i="1"/>
  <c r="BA48" i="1"/>
  <c r="BA46" i="1" s="1"/>
  <c r="AU48" i="1"/>
  <c r="AU46" i="1" s="1"/>
  <c r="AO48" i="1"/>
  <c r="AO46" i="1" s="1"/>
  <c r="W48" i="1"/>
  <c r="Q48" i="1"/>
  <c r="Q46" i="1" s="1"/>
  <c r="K48" i="1"/>
  <c r="BY47" i="1"/>
  <c r="CA46" i="1"/>
  <c r="BZ46" i="1"/>
  <c r="BY46" i="1"/>
  <c r="BX46" i="1"/>
  <c r="BW46" i="1"/>
  <c r="BV46" i="1"/>
  <c r="BC46" i="1"/>
  <c r="BB46" i="1"/>
  <c r="AZ46" i="1"/>
  <c r="AY46" i="1"/>
  <c r="AX46" i="1"/>
  <c r="AW46" i="1"/>
  <c r="AV46" i="1"/>
  <c r="AT46" i="1"/>
  <c r="AS46" i="1"/>
  <c r="AR46" i="1"/>
  <c r="AQ46" i="1"/>
  <c r="AP46" i="1"/>
  <c r="AN46" i="1"/>
  <c r="AM46" i="1"/>
  <c r="AL46" i="1"/>
  <c r="AK46" i="1"/>
  <c r="AJ46" i="1"/>
  <c r="AI46" i="1"/>
  <c r="AH46" i="1"/>
  <c r="AG46" i="1"/>
  <c r="AF46" i="1"/>
  <c r="AE46" i="1"/>
  <c r="AD46" i="1"/>
  <c r="AC46" i="1"/>
  <c r="AB46" i="1"/>
  <c r="AA46" i="1"/>
  <c r="Z46" i="1"/>
  <c r="Y46" i="1"/>
  <c r="X46" i="1"/>
  <c r="W46" i="1"/>
  <c r="V46" i="1"/>
  <c r="U46" i="1"/>
  <c r="T46" i="1"/>
  <c r="S46" i="1"/>
  <c r="R46" i="1"/>
  <c r="P46" i="1"/>
  <c r="O46" i="1"/>
  <c r="N46" i="1"/>
  <c r="M46" i="1"/>
  <c r="L46" i="1"/>
  <c r="K46" i="1"/>
  <c r="J46" i="1"/>
  <c r="I46" i="1"/>
  <c r="H46" i="1"/>
  <c r="G46" i="1"/>
  <c r="F46" i="1"/>
  <c r="E46" i="1"/>
  <c r="D46" i="1"/>
  <c r="C46" i="1"/>
  <c r="B46" i="1"/>
  <c r="BY45" i="1"/>
  <c r="BS45" i="1"/>
  <c r="BQ45" i="1"/>
  <c r="BA45" i="1"/>
  <c r="AU45" i="1"/>
  <c r="AO45" i="1"/>
  <c r="W45" i="1"/>
  <c r="Q45" i="1"/>
  <c r="K45" i="1"/>
  <c r="BY44" i="1"/>
  <c r="BQ44" i="1"/>
  <c r="BM44" i="1"/>
  <c r="BM38" i="1" s="1"/>
  <c r="BJ44" i="1"/>
  <c r="BA44" i="1"/>
  <c r="AU44" i="1"/>
  <c r="AO44" i="1"/>
  <c r="W44" i="1"/>
  <c r="Q44" i="1"/>
  <c r="K44" i="1"/>
  <c r="BY43" i="1"/>
  <c r="BY38" i="1" s="1"/>
  <c r="BS43" i="1"/>
  <c r="BR43" i="1"/>
  <c r="BQ43" i="1"/>
  <c r="BP43" i="1"/>
  <c r="BO43" i="1"/>
  <c r="BN43" i="1"/>
  <c r="BL43" i="1"/>
  <c r="BA43" i="1"/>
  <c r="AU43" i="1"/>
  <c r="AO43" i="1"/>
  <c r="W43" i="1"/>
  <c r="Q43" i="1"/>
  <c r="K43" i="1"/>
  <c r="BY42" i="1"/>
  <c r="BL42" i="1"/>
  <c r="BA42" i="1"/>
  <c r="AU42" i="1"/>
  <c r="AO42" i="1"/>
  <c r="W42" i="1"/>
  <c r="Q42" i="1"/>
  <c r="K42" i="1"/>
  <c r="BY41" i="1"/>
  <c r="BL41" i="1"/>
  <c r="BJ41" i="1"/>
  <c r="BA41" i="1"/>
  <c r="AU41" i="1"/>
  <c r="AO41" i="1"/>
  <c r="AO38" i="1" s="1"/>
  <c r="W41" i="1"/>
  <c r="Q41" i="1"/>
  <c r="K41" i="1"/>
  <c r="BY40" i="1"/>
  <c r="BA40" i="1"/>
  <c r="BA38" i="1" s="1"/>
  <c r="AU40" i="1"/>
  <c r="AO40" i="1"/>
  <c r="W40" i="1"/>
  <c r="Q40" i="1"/>
  <c r="K40" i="1"/>
  <c r="BY39" i="1"/>
  <c r="BA39" i="1"/>
  <c r="AU39" i="1"/>
  <c r="AU38" i="1" s="1"/>
  <c r="AO39" i="1"/>
  <c r="W39" i="1"/>
  <c r="W38" i="1" s="1"/>
  <c r="Q39" i="1"/>
  <c r="K39" i="1"/>
  <c r="K38" i="1" s="1"/>
  <c r="CA38" i="1"/>
  <c r="BZ38" i="1"/>
  <c r="BX38" i="1"/>
  <c r="BW38" i="1"/>
  <c r="BV38" i="1"/>
  <c r="BN38" i="1"/>
  <c r="BC38" i="1"/>
  <c r="BB38" i="1"/>
  <c r="AZ38" i="1"/>
  <c r="AY38" i="1"/>
  <c r="AX38" i="1"/>
  <c r="AW38" i="1"/>
  <c r="AV38" i="1"/>
  <c r="AT38" i="1"/>
  <c r="AS38" i="1"/>
  <c r="AR38" i="1"/>
  <c r="AQ38" i="1"/>
  <c r="AP38" i="1"/>
  <c r="AN38" i="1"/>
  <c r="AM38" i="1"/>
  <c r="AL38" i="1"/>
  <c r="AK38" i="1"/>
  <c r="AJ38" i="1"/>
  <c r="AI38" i="1"/>
  <c r="AH38" i="1"/>
  <c r="AG38" i="1"/>
  <c r="AF38" i="1"/>
  <c r="AE38" i="1"/>
  <c r="AD38" i="1"/>
  <c r="AC38" i="1"/>
  <c r="AB38" i="1"/>
  <c r="AA38" i="1"/>
  <c r="Z38" i="1"/>
  <c r="Y38" i="1"/>
  <c r="X38" i="1"/>
  <c r="V38" i="1"/>
  <c r="U38" i="1"/>
  <c r="T38" i="1"/>
  <c r="S38" i="1"/>
  <c r="R38" i="1"/>
  <c r="Q38" i="1"/>
  <c r="P38" i="1"/>
  <c r="O38" i="1"/>
  <c r="N38" i="1"/>
  <c r="M38" i="1"/>
  <c r="L38" i="1"/>
  <c r="J38" i="1"/>
  <c r="I38" i="1"/>
  <c r="H38" i="1"/>
  <c r="G38" i="1"/>
  <c r="F38" i="1"/>
  <c r="E38" i="1"/>
  <c r="D38" i="1"/>
  <c r="C38" i="1"/>
  <c r="B38" i="1"/>
  <c r="BY37" i="1"/>
  <c r="BA37" i="1"/>
  <c r="AU37" i="1"/>
  <c r="AO37" i="1"/>
  <c r="BY36" i="1"/>
  <c r="BA36" i="1"/>
  <c r="AU36" i="1"/>
  <c r="AO36" i="1"/>
  <c r="BY35" i="1"/>
  <c r="BA35" i="1"/>
  <c r="AU35" i="1"/>
  <c r="AO35" i="1"/>
  <c r="BY34" i="1"/>
  <c r="BA34" i="1"/>
  <c r="AU34" i="1"/>
  <c r="AO34" i="1"/>
  <c r="W34" i="1"/>
  <c r="BY33" i="1"/>
  <c r="BA33" i="1"/>
  <c r="AU33" i="1"/>
  <c r="AO33" i="1"/>
  <c r="W33" i="1"/>
  <c r="BY32" i="1"/>
  <c r="BA32" i="1"/>
  <c r="AU32" i="1"/>
  <c r="AO32" i="1"/>
  <c r="W32" i="1"/>
  <c r="Q32" i="1"/>
  <c r="K32" i="1"/>
  <c r="BY31" i="1"/>
  <c r="BA31" i="1"/>
  <c r="AU31" i="1"/>
  <c r="AO31" i="1"/>
  <c r="W31" i="1"/>
  <c r="Q31" i="1"/>
  <c r="K31" i="1"/>
  <c r="BY30" i="1"/>
  <c r="BA30" i="1"/>
  <c r="AU30" i="1"/>
  <c r="AO30" i="1"/>
  <c r="W30" i="1"/>
  <c r="BY29" i="1"/>
  <c r="BA29" i="1"/>
  <c r="AU29" i="1"/>
  <c r="AO29" i="1"/>
  <c r="W29" i="1"/>
  <c r="Q29" i="1"/>
  <c r="K29" i="1"/>
  <c r="BY28" i="1"/>
  <c r="BA28" i="1"/>
  <c r="AU28" i="1"/>
  <c r="AO28" i="1"/>
  <c r="W28" i="1"/>
  <c r="Q28" i="1"/>
  <c r="K28" i="1"/>
  <c r="BY27" i="1"/>
  <c r="BA27" i="1"/>
  <c r="AU27" i="1"/>
  <c r="AO27" i="1"/>
  <c r="W27" i="1"/>
  <c r="BY26" i="1"/>
  <c r="BA26" i="1"/>
  <c r="AU26" i="1"/>
  <c r="AO26" i="1"/>
  <c r="W26" i="1"/>
  <c r="Q26" i="1"/>
  <c r="K26" i="1"/>
  <c r="BY25" i="1"/>
  <c r="BA25" i="1"/>
  <c r="AU25" i="1"/>
  <c r="AO25" i="1"/>
  <c r="W25" i="1"/>
  <c r="Q25" i="1"/>
  <c r="K25" i="1"/>
  <c r="BY24" i="1"/>
  <c r="BA24" i="1"/>
  <c r="AU24" i="1"/>
  <c r="AO24" i="1"/>
  <c r="W24" i="1"/>
  <c r="Q24" i="1"/>
  <c r="K24" i="1"/>
  <c r="K10" i="1" s="1"/>
  <c r="BY23" i="1"/>
  <c r="BA23" i="1"/>
  <c r="AU23" i="1"/>
  <c r="AO23" i="1"/>
  <c r="W23" i="1"/>
  <c r="W10" i="1" s="1"/>
  <c r="Q23" i="1"/>
  <c r="K23" i="1"/>
  <c r="BY22" i="1"/>
  <c r="BA22" i="1"/>
  <c r="AU22" i="1"/>
  <c r="AO22" i="1"/>
  <c r="W22" i="1"/>
  <c r="Q22" i="1"/>
  <c r="Q10" i="1" s="1"/>
  <c r="K22" i="1"/>
  <c r="BY21" i="1"/>
  <c r="BA21" i="1"/>
  <c r="AU21" i="1"/>
  <c r="AO21" i="1"/>
  <c r="W21" i="1"/>
  <c r="Q21" i="1"/>
  <c r="K21" i="1"/>
  <c r="BY20" i="1"/>
  <c r="BA20" i="1"/>
  <c r="AU20" i="1"/>
  <c r="AO20" i="1"/>
  <c r="W20" i="1"/>
  <c r="Q20" i="1"/>
  <c r="K20" i="1"/>
  <c r="BY19" i="1"/>
  <c r="BA19" i="1"/>
  <c r="AU19" i="1"/>
  <c r="AO19" i="1"/>
  <c r="AO10" i="1" s="1"/>
  <c r="W19" i="1"/>
  <c r="BY18" i="1"/>
  <c r="BA18" i="1"/>
  <c r="AU18" i="1"/>
  <c r="AO18" i="1"/>
  <c r="W18" i="1"/>
  <c r="BY17" i="1"/>
  <c r="BA17" i="1"/>
  <c r="AU17" i="1"/>
  <c r="AO17" i="1"/>
  <c r="W17" i="1"/>
  <c r="BY16" i="1"/>
  <c r="BA16" i="1"/>
  <c r="AU16" i="1"/>
  <c r="AO16" i="1"/>
  <c r="W16" i="1"/>
  <c r="BY15" i="1"/>
  <c r="BA15" i="1"/>
  <c r="AU15" i="1"/>
  <c r="AO15" i="1"/>
  <c r="W15" i="1"/>
  <c r="BY14" i="1"/>
  <c r="BA14" i="1"/>
  <c r="BA10" i="1" s="1"/>
  <c r="AU14" i="1"/>
  <c r="AO14" i="1"/>
  <c r="W14" i="1"/>
  <c r="BY13" i="1"/>
  <c r="BA13" i="1"/>
  <c r="AU13" i="1"/>
  <c r="AO13" i="1"/>
  <c r="W13" i="1"/>
  <c r="BY12" i="1"/>
  <c r="BY10" i="1" s="1"/>
  <c r="BA12" i="1"/>
  <c r="BY11" i="1"/>
  <c r="BA11" i="1"/>
  <c r="AU11" i="1"/>
  <c r="AU10" i="1" s="1"/>
  <c r="AO11" i="1"/>
  <c r="W11" i="1"/>
  <c r="CA10" i="1"/>
  <c r="BZ10" i="1"/>
  <c r="BX10" i="1"/>
  <c r="BW10" i="1"/>
  <c r="BV10" i="1"/>
  <c r="BO10" i="1"/>
  <c r="BN10" i="1"/>
  <c r="BM10" i="1"/>
  <c r="BL10" i="1"/>
  <c r="BK10" i="1"/>
  <c r="BJ10" i="1"/>
  <c r="BC10" i="1"/>
  <c r="BB10" i="1"/>
  <c r="AZ10" i="1"/>
  <c r="AY10" i="1"/>
  <c r="AX10" i="1"/>
  <c r="AW10" i="1"/>
  <c r="AV10" i="1"/>
  <c r="AT10" i="1"/>
  <c r="AS10" i="1"/>
  <c r="AR10" i="1"/>
  <c r="AQ10" i="1"/>
  <c r="AP10" i="1"/>
  <c r="AN10" i="1"/>
  <c r="AM10" i="1"/>
  <c r="AL10" i="1"/>
  <c r="AK10" i="1"/>
  <c r="AJ10" i="1"/>
  <c r="AI10" i="1"/>
  <c r="AH10" i="1"/>
  <c r="AG10" i="1"/>
  <c r="AF10" i="1"/>
  <c r="AE10" i="1"/>
  <c r="AD10" i="1"/>
  <c r="AC10" i="1"/>
  <c r="AB10" i="1"/>
  <c r="AA10" i="1"/>
  <c r="Z10" i="1"/>
  <c r="Y10" i="1"/>
  <c r="X10" i="1"/>
  <c r="V10" i="1"/>
  <c r="U10" i="1"/>
  <c r="T10" i="1"/>
  <c r="S10" i="1"/>
  <c r="R10" i="1"/>
  <c r="P10" i="1"/>
  <c r="O10" i="1"/>
  <c r="N10" i="1"/>
  <c r="M10" i="1"/>
  <c r="L10" i="1"/>
  <c r="J10" i="1"/>
  <c r="I10" i="1"/>
  <c r="H10" i="1"/>
  <c r="G10" i="1"/>
  <c r="F10" i="1"/>
  <c r="E10" i="1"/>
  <c r="D10" i="1"/>
  <c r="C10" i="1"/>
  <c r="B10" i="1"/>
  <c r="M51" i="2" l="1"/>
  <c r="G16" i="2"/>
  <c r="P73" i="3"/>
  <c r="M42" i="2"/>
  <c r="P16" i="2"/>
  <c r="H18" i="2"/>
  <c r="H17" i="2" s="1"/>
  <c r="H16" i="2" s="1"/>
  <c r="Q18" i="3"/>
  <c r="P63" i="3"/>
  <c r="Q75" i="3"/>
  <c r="O39" i="7"/>
  <c r="M77" i="4"/>
  <c r="N77" i="4"/>
  <c r="P77" i="4" s="1"/>
  <c r="G17" i="2"/>
  <c r="Q36" i="3"/>
  <c r="P82" i="3"/>
  <c r="Q82" i="3" s="1"/>
  <c r="N73" i="3"/>
  <c r="M136" i="3"/>
  <c r="Q136" i="3" s="1"/>
  <c r="N108" i="4"/>
  <c r="P108" i="4" s="1"/>
  <c r="M46" i="5"/>
  <c r="M31" i="3"/>
  <c r="Q31" i="3" s="1"/>
  <c r="Q76" i="3"/>
  <c r="Q79" i="3"/>
  <c r="Q123" i="3"/>
  <c r="M99" i="4"/>
  <c r="N99" i="4"/>
  <c r="P99" i="4" s="1"/>
  <c r="N44" i="5"/>
  <c r="P44" i="5" s="1"/>
  <c r="P40" i="6"/>
  <c r="P65" i="2"/>
  <c r="P64" i="2" s="1"/>
  <c r="P122" i="3"/>
  <c r="N70" i="4"/>
  <c r="P70" i="4" s="1"/>
  <c r="M70" i="4"/>
  <c r="N26" i="5"/>
  <c r="P26" i="5" s="1"/>
  <c r="M26" i="5"/>
  <c r="M24" i="5" s="1"/>
  <c r="H73" i="3"/>
  <c r="H122" i="3"/>
  <c r="F16" i="5"/>
  <c r="P20" i="5"/>
  <c r="N19" i="6"/>
  <c r="M41" i="7"/>
  <c r="O41" i="7" s="1"/>
  <c r="L41" i="7"/>
  <c r="M45" i="3"/>
  <c r="Q45" i="3" s="1"/>
  <c r="M73" i="3"/>
  <c r="Q77" i="3"/>
  <c r="N37" i="4"/>
  <c r="P37" i="4" s="1"/>
  <c r="N41" i="4"/>
  <c r="P41" i="4" s="1"/>
  <c r="M41" i="4"/>
  <c r="P19" i="6"/>
  <c r="H42" i="6"/>
  <c r="H27" i="6" s="1"/>
  <c r="H15" i="6" s="1"/>
  <c r="N56" i="4"/>
  <c r="P56" i="4" s="1"/>
  <c r="M56" i="4"/>
  <c r="N42" i="2"/>
  <c r="N16" i="2" s="1"/>
  <c r="Q43" i="3"/>
  <c r="M64" i="3"/>
  <c r="M68" i="3"/>
  <c r="Q68" i="3" s="1"/>
  <c r="Q71" i="3"/>
  <c r="Q140" i="3"/>
  <c r="M27" i="4"/>
  <c r="N27" i="4"/>
  <c r="P27" i="4" s="1"/>
  <c r="N86" i="4"/>
  <c r="P86" i="4" s="1"/>
  <c r="N90" i="4"/>
  <c r="P90" i="4" s="1"/>
  <c r="M90" i="4"/>
  <c r="N98" i="4"/>
  <c r="P98" i="4" s="1"/>
  <c r="P43" i="6"/>
  <c r="N42" i="6"/>
  <c r="N27" i="6" s="1"/>
  <c r="N15" i="6" s="1"/>
  <c r="Q107" i="3"/>
  <c r="Q162" i="3"/>
  <c r="M29" i="4"/>
  <c r="N48" i="4"/>
  <c r="P48" i="4" s="1"/>
  <c r="M80" i="4"/>
  <c r="M101" i="4"/>
  <c r="N19" i="5"/>
  <c r="N20" i="5"/>
  <c r="N38" i="5"/>
  <c r="P38" i="5" s="1"/>
  <c r="P27" i="5" s="1"/>
  <c r="G45" i="7"/>
  <c r="F16" i="7"/>
  <c r="L29" i="7"/>
  <c r="K16" i="7"/>
  <c r="M124" i="3"/>
  <c r="Q124" i="3" s="1"/>
  <c r="M155" i="3"/>
  <c r="Q155" i="3" s="1"/>
  <c r="M22" i="4"/>
  <c r="M23" i="4"/>
  <c r="M42" i="4"/>
  <c r="M73" i="4"/>
  <c r="M76" i="4"/>
  <c r="M97" i="4"/>
  <c r="M98" i="4"/>
  <c r="M23" i="5"/>
  <c r="M32" i="5"/>
  <c r="M27" i="5" s="1"/>
  <c r="M44" i="5"/>
  <c r="M40" i="7"/>
  <c r="O40" i="7" s="1"/>
  <c r="L42" i="7"/>
  <c r="M51" i="7"/>
  <c r="O51" i="7" s="1"/>
  <c r="L51" i="7"/>
  <c r="L71" i="7"/>
  <c r="L73" i="7"/>
  <c r="N29" i="4"/>
  <c r="P29" i="4" s="1"/>
  <c r="M34" i="4"/>
  <c r="M37" i="4"/>
  <c r="M48" i="4"/>
  <c r="M65" i="4"/>
  <c r="N80" i="4"/>
  <c r="P80" i="4" s="1"/>
  <c r="M83" i="4"/>
  <c r="M86" i="4"/>
  <c r="N101" i="4"/>
  <c r="P101" i="4" s="1"/>
  <c r="M104" i="4"/>
  <c r="M108" i="4"/>
  <c r="M19" i="5"/>
  <c r="M17" i="5" s="1"/>
  <c r="H27" i="5"/>
  <c r="M38" i="5"/>
  <c r="L20" i="7"/>
  <c r="M49" i="7"/>
  <c r="O49" i="7" s="1"/>
  <c r="M59" i="7"/>
  <c r="L59" i="7"/>
  <c r="L76" i="7" s="1"/>
  <c r="G76" i="7"/>
  <c r="Q171" i="3"/>
  <c r="M40" i="4"/>
  <c r="M67" i="4"/>
  <c r="M89" i="4"/>
  <c r="N25" i="5"/>
  <c r="H24" i="5"/>
  <c r="H16" i="5" s="1"/>
  <c r="M41" i="5"/>
  <c r="P48" i="6"/>
  <c r="P45" i="6" s="1"/>
  <c r="L26" i="7"/>
  <c r="M22" i="5"/>
  <c r="M20" i="5" s="1"/>
  <c r="N45" i="5"/>
  <c r="P45" i="5" s="1"/>
  <c r="L28" i="7"/>
  <c r="L39" i="7"/>
  <c r="G55" i="7"/>
  <c r="M48" i="7"/>
  <c r="L52" i="7"/>
  <c r="M35" i="4"/>
  <c r="M36" i="4"/>
  <c r="M50" i="4"/>
  <c r="N57" i="4"/>
  <c r="P57" i="4" s="1"/>
  <c r="M59" i="4"/>
  <c r="M62" i="4"/>
  <c r="M63" i="4"/>
  <c r="M84" i="4"/>
  <c r="M85" i="4"/>
  <c r="M105" i="4"/>
  <c r="M106" i="4"/>
  <c r="D16" i="5"/>
  <c r="N51" i="6"/>
  <c r="L50" i="7"/>
  <c r="M111" i="3"/>
  <c r="Q111" i="3" s="1"/>
  <c r="Q164" i="3"/>
  <c r="H17" i="5"/>
  <c r="L48" i="7"/>
  <c r="L55" i="7" s="1"/>
  <c r="M52" i="7"/>
  <c r="O52" i="7" s="1"/>
  <c r="L70" i="7"/>
  <c r="M16" i="5" l="1"/>
  <c r="M63" i="3"/>
  <c r="Q64" i="3"/>
  <c r="G16" i="7"/>
  <c r="N27" i="5"/>
  <c r="M45" i="7"/>
  <c r="Q73" i="3"/>
  <c r="P16" i="5"/>
  <c r="O45" i="7"/>
  <c r="M76" i="7"/>
  <c r="O59" i="7"/>
  <c r="O76" i="7" s="1"/>
  <c r="M122" i="3"/>
  <c r="Q122" i="3" s="1"/>
  <c r="M55" i="7"/>
  <c r="O48" i="7"/>
  <c r="O55" i="7" s="1"/>
  <c r="L45" i="7"/>
  <c r="L16" i="7" s="1"/>
  <c r="N24" i="5"/>
  <c r="P25" i="5"/>
  <c r="P24" i="5" s="1"/>
  <c r="P19" i="5"/>
  <c r="P17" i="5" s="1"/>
  <c r="N17" i="5"/>
  <c r="N16" i="5" s="1"/>
  <c r="P42" i="6"/>
  <c r="P27" i="6" s="1"/>
  <c r="P15" i="6" s="1"/>
  <c r="Q63" i="3"/>
  <c r="M16" i="2"/>
  <c r="P38" i="6"/>
  <c r="M16" i="7" l="1"/>
  <c r="O16"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7000000}">
      <text>
        <r>
          <rPr>
            <sz val="11"/>
            <color theme="1"/>
            <rFont val="Arial"/>
          </rPr>
          <t>======
ID#AAAAMkjEZMk
Chris    (2021-06-22 07:01:52)
TOTALLY DAMAGED</t>
        </r>
      </text>
    </comment>
    <comment ref="D9" authorId="0" shapeId="0" xr:uid="{00000000-0006-0000-0000-000008000000}">
      <text>
        <r>
          <rPr>
            <sz val="11"/>
            <color theme="1"/>
            <rFont val="Arial"/>
          </rPr>
          <t>======
ID#AAAAMkjEZMQ
Chris    (2021-06-22 07:01:52)
PARTIALLY DAMAGED</t>
        </r>
      </text>
    </comment>
    <comment ref="I9" authorId="0" shapeId="0" xr:uid="{00000000-0006-0000-0000-00000C000000}">
      <text>
        <r>
          <rPr>
            <sz val="11"/>
            <color theme="1"/>
            <rFont val="Arial"/>
          </rPr>
          <t>======
ID#AAAAMkjEZMM
Chris    (2021-06-22 07:01:52)
TOTALLY DAMAGED</t>
        </r>
      </text>
    </comment>
    <comment ref="J9" authorId="0" shapeId="0" xr:uid="{00000000-0006-0000-0000-000004000000}">
      <text>
        <r>
          <rPr>
            <sz val="11"/>
            <color theme="1"/>
            <rFont val="Arial"/>
          </rPr>
          <t>======
ID#AAAAMkjEZMs
Chris    (2021-06-22 07:01:52)
PARTIALLY DAMAGED</t>
        </r>
      </text>
    </comment>
    <comment ref="AA9" authorId="0" shapeId="0" xr:uid="{00000000-0006-0000-0000-00000A000000}">
      <text>
        <r>
          <rPr>
            <sz val="11"/>
            <color theme="1"/>
            <rFont val="Arial"/>
          </rPr>
          <t>======
ID#AAAAMkjEZMU
Chris    (2021-06-22 07:01:52)
TOTALLY DAMAGED</t>
        </r>
      </text>
    </comment>
    <comment ref="AB9" authorId="0" shapeId="0" xr:uid="{00000000-0006-0000-0000-00000B000000}">
      <text>
        <r>
          <rPr>
            <sz val="11"/>
            <color theme="1"/>
            <rFont val="Arial"/>
          </rPr>
          <t>======
ID#AAAAMkjEZMY
Chris    (2021-06-22 07:01:52)
PARTIALLY DAMAGED</t>
        </r>
      </text>
    </comment>
    <comment ref="AG9" authorId="0" shapeId="0" xr:uid="{00000000-0006-0000-0000-000005000000}">
      <text>
        <r>
          <rPr>
            <sz val="11"/>
            <color theme="1"/>
            <rFont val="Arial"/>
          </rPr>
          <t>======
ID#AAAAMkjEZMw
Chris    (2021-06-22 07:01:52)
TOTALLY DAMAGED</t>
        </r>
      </text>
    </comment>
    <comment ref="AH9" authorId="0" shapeId="0" xr:uid="{00000000-0006-0000-0000-000001000000}">
      <text>
        <r>
          <rPr>
            <sz val="11"/>
            <color theme="1"/>
            <rFont val="Arial"/>
          </rPr>
          <t>======
ID#AAAAMkjEZM0
Chris    (2021-06-22 07:01:52)
PARTIALLY DAMAGED</t>
        </r>
      </text>
    </comment>
    <comment ref="AM9" authorId="0" shapeId="0" xr:uid="{00000000-0006-0000-0000-000002000000}">
      <text>
        <r>
          <rPr>
            <sz val="11"/>
            <color theme="1"/>
            <rFont val="Arial"/>
          </rPr>
          <t>======
ID#AAAAMkjEZM4
Chris    (2021-06-22 07:01:52)
TOTALLY DAMAGED</t>
        </r>
      </text>
    </comment>
    <comment ref="AN9" authorId="0" shapeId="0" xr:uid="{00000000-0006-0000-0000-000003000000}">
      <text>
        <r>
          <rPr>
            <sz val="11"/>
            <color theme="1"/>
            <rFont val="Arial"/>
          </rPr>
          <t>======
ID#AAAAMkjEZMo
Chris    (2021-06-22 07:01:52)
PARTIALLY DAMAGED</t>
        </r>
      </text>
    </comment>
    <comment ref="AS9" authorId="0" shapeId="0" xr:uid="{00000000-0006-0000-0000-000006000000}">
      <text>
        <r>
          <rPr>
            <sz val="11"/>
            <color theme="1"/>
            <rFont val="Arial"/>
          </rPr>
          <t>======
ID#AAAAMkjEZMg
Chris    (2021-06-22 07:01:52)
TOTALLY DAMAGED</t>
        </r>
      </text>
    </comment>
    <comment ref="AT9" authorId="0" shapeId="0" xr:uid="{00000000-0006-0000-0000-000009000000}">
      <text>
        <r>
          <rPr>
            <sz val="11"/>
            <color theme="1"/>
            <rFont val="Arial"/>
          </rPr>
          <t>======
ID#AAAAMkjEZMc
Chris    (2021-06-22 07:01:52)
PARTIALLY DAMAGED</t>
        </r>
      </text>
    </comment>
  </commentList>
  <extLst>
    <ext xmlns:r="http://schemas.openxmlformats.org/officeDocument/2006/relationships" uri="GoogleSheetsCustomDataVersion1">
      <go:sheetsCustomData xmlns:go="http://customooxmlschemas.google.com/" r:id="rId1" roundtripDataSignature="AMtx7mi4BD71zs9Ec3P6cpbLTgGgfZK43A=="/>
    </ext>
  </extLst>
</comments>
</file>

<file path=xl/sharedStrings.xml><?xml version="1.0" encoding="utf-8"?>
<sst xmlns="http://schemas.openxmlformats.org/spreadsheetml/2006/main" count="1574" uniqueCount="439">
  <si>
    <t>TY ONDOY 2009</t>
  </si>
  <si>
    <t>TY GLENDA 2010</t>
  </si>
  <si>
    <t>TY JUANING 2011</t>
  </si>
  <si>
    <t>TY MINA 2011</t>
  </si>
  <si>
    <t>TY PEDRING AND QUIEL 2011</t>
  </si>
  <si>
    <t>TY GENER</t>
  </si>
  <si>
    <t>TY LABUYO 2013</t>
  </si>
  <si>
    <t>TY OMPONG 2018</t>
  </si>
  <si>
    <t>TY ROSITA 2018</t>
  </si>
  <si>
    <t>TY QUIEL 2019</t>
  </si>
  <si>
    <t>TY FALCON 2019</t>
  </si>
  <si>
    <t>TY TISOY 2019</t>
  </si>
  <si>
    <t>TY ULYSSES 2020</t>
  </si>
  <si>
    <t>STY LAWIN 2016</t>
  </si>
  <si>
    <t>TY LANDO 2015</t>
  </si>
  <si>
    <t>TY INENG 2015</t>
  </si>
  <si>
    <t>TY QUINTA 2020</t>
  </si>
  <si>
    <t>TY ODDETE 2013 (Majority of Damage are on High Value Crops)</t>
  </si>
  <si>
    <t>TY TISOY 2013</t>
  </si>
  <si>
    <t>TY SANTI 2013</t>
  </si>
  <si>
    <t>No. of Farmers Affected</t>
  </si>
  <si>
    <t>Area with no Chance of Recovery (ha)</t>
  </si>
  <si>
    <t>Area with Chance of Recovery (ha)</t>
  </si>
  <si>
    <t>Total Area Affected (has.)</t>
  </si>
  <si>
    <t>Production Loss (M.T.)</t>
  </si>
  <si>
    <t>Production Loss (PhP)</t>
  </si>
  <si>
    <t>Area w/ No Chance of Recovery (ha)</t>
  </si>
  <si>
    <t>Area w/ Chance of Recovery (HA)</t>
  </si>
  <si>
    <t>Cost of Prod'n. Loss (P)</t>
  </si>
  <si>
    <t>ABRA</t>
  </si>
  <si>
    <t>BANGUED</t>
  </si>
  <si>
    <t>-</t>
  </si>
  <si>
    <t>BOLINEY</t>
  </si>
  <si>
    <t>BUCAY</t>
  </si>
  <si>
    <t xml:space="preserve">                1,77.50</t>
  </si>
  <si>
    <t>BUCLOC</t>
  </si>
  <si>
    <t>DAGUIOMAN</t>
  </si>
  <si>
    <t>DANGLAS</t>
  </si>
  <si>
    <t>DOLORES</t>
  </si>
  <si>
    <t>LACUB</t>
  </si>
  <si>
    <t>LAGANGILANG</t>
  </si>
  <si>
    <t>LA PAZ</t>
  </si>
  <si>
    <t>LICUAN-BAAY</t>
  </si>
  <si>
    <t>PILAR</t>
  </si>
  <si>
    <t>LANGIDEN</t>
  </si>
  <si>
    <t>LUBA</t>
  </si>
  <si>
    <t>LAGAYAN</t>
  </si>
  <si>
    <t>MALIBCONG</t>
  </si>
  <si>
    <t>MANABO</t>
  </si>
  <si>
    <t>PIDIGAN</t>
  </si>
  <si>
    <t>SAN JUAN</t>
  </si>
  <si>
    <t>SAN QUINTIN</t>
  </si>
  <si>
    <t>SALLAPADAN</t>
  </si>
  <si>
    <t>SAN ISIDRO</t>
  </si>
  <si>
    <t>TINEG</t>
  </si>
  <si>
    <t>PEÑARUBIA</t>
  </si>
  <si>
    <t>TAYUM</t>
  </si>
  <si>
    <t>TUBO</t>
  </si>
  <si>
    <t>VILLAVICIOSA</t>
  </si>
  <si>
    <t>APAYAO</t>
  </si>
  <si>
    <t>CALANASAN</t>
  </si>
  <si>
    <t>CONNER</t>
  </si>
  <si>
    <t>FLORA</t>
  </si>
  <si>
    <t>KABUGAO</t>
  </si>
  <si>
    <t>LUNA</t>
  </si>
  <si>
    <t>CORN ONLY</t>
  </si>
  <si>
    <t>PUDTOL</t>
  </si>
  <si>
    <t>STA. MARCELA</t>
  </si>
  <si>
    <t>BENGUET</t>
  </si>
  <si>
    <t>ATOK</t>
  </si>
  <si>
    <t>NO REPORT</t>
  </si>
  <si>
    <t>*NOTE: NO BY MUNICIPALITY REPORT</t>
  </si>
  <si>
    <t>BAKUN</t>
  </si>
  <si>
    <t>BOKOD</t>
  </si>
  <si>
    <t>BUGUIAS</t>
  </si>
  <si>
    <t>ITOGON</t>
  </si>
  <si>
    <t>KABAYAN</t>
  </si>
  <si>
    <t>KAPANGAN</t>
  </si>
  <si>
    <t>KIBUNGAN</t>
  </si>
  <si>
    <t>TRINIDAD</t>
  </si>
  <si>
    <t>MANKAYAN</t>
  </si>
  <si>
    <t>1888..844.50</t>
  </si>
  <si>
    <t>SABLAN</t>
  </si>
  <si>
    <t>TUBA</t>
  </si>
  <si>
    <t>TUBLAY</t>
  </si>
  <si>
    <t xml:space="preserve">PROVINCE WIDE </t>
  </si>
  <si>
    <t>IFUGAO</t>
  </si>
  <si>
    <t>ALFONSO LISTA</t>
  </si>
  <si>
    <t>AGUINALDO</t>
  </si>
  <si>
    <t>ASIPULO</t>
  </si>
  <si>
    <t>LAMUT</t>
  </si>
  <si>
    <t>LAGAWE</t>
  </si>
  <si>
    <t>BANAUE</t>
  </si>
  <si>
    <t>HINGYON</t>
  </si>
  <si>
    <t>HIUNGDUAN</t>
  </si>
  <si>
    <t>KIANGAN</t>
  </si>
  <si>
    <t>MAYOYAO</t>
  </si>
  <si>
    <t>TINOC</t>
  </si>
  <si>
    <t>KALINGA</t>
  </si>
  <si>
    <t>LUBUAGAN</t>
  </si>
  <si>
    <t>TANUDAN</t>
  </si>
  <si>
    <t>RIZAL</t>
  </si>
  <si>
    <t>BALBALAN</t>
  </si>
  <si>
    <t>TABUK</t>
  </si>
  <si>
    <t>PINUKPUK</t>
  </si>
  <si>
    <t>PASIL</t>
  </si>
  <si>
    <t>TINGLAYAN</t>
  </si>
  <si>
    <t>MOUNTAIN PROVINCE</t>
  </si>
  <si>
    <t>BAUKO</t>
  </si>
  <si>
    <t>HIGH VALUE CROPS ONLY</t>
  </si>
  <si>
    <t>BESAO</t>
  </si>
  <si>
    <t>BONTOC</t>
  </si>
  <si>
    <t>PARACELIS</t>
  </si>
  <si>
    <t>BARLIG</t>
  </si>
  <si>
    <t>TADIAN</t>
  </si>
  <si>
    <t>SADANGA</t>
  </si>
  <si>
    <t>SAGADA</t>
  </si>
  <si>
    <t>SABANGAN</t>
  </si>
  <si>
    <t>NATONIN</t>
  </si>
  <si>
    <t>FINAL DAMAGE ASSESSMENT REPORT for RICE*</t>
  </si>
  <si>
    <t>Cause of Damage: Heavy Rainfall and Flooding caused by Typhoon Ursula</t>
  </si>
  <si>
    <t>Date of Occurrence: December 24-25, 2019</t>
  </si>
  <si>
    <t>A. Geographic Information: 
REGION 8</t>
  </si>
  <si>
    <t>B. Type and Level of Report: (Pls. Check)</t>
  </si>
  <si>
    <t>1. Type</t>
  </si>
  <si>
    <t>2. Level</t>
  </si>
  <si>
    <t>Initial</t>
  </si>
  <si>
    <t>Municipal</t>
  </si>
  <si>
    <t>Progress</t>
  </si>
  <si>
    <t>Provincial</t>
  </si>
  <si>
    <t>Final</t>
  </si>
  <si>
    <t>Regional</t>
  </si>
  <si>
    <t>RICE</t>
  </si>
  <si>
    <t>PROVINCE/
MUNICIPALITY</t>
  </si>
  <si>
    <t>ECOSYSTEM/
VARIETY</t>
  </si>
  <si>
    <t>NUMBER OF
FARMERS
AFFECTED</t>
  </si>
  <si>
    <t>AREA OF
STANDING CROPS
(ha)</t>
  </si>
  <si>
    <t>STAGE OF CROP DEVELOPMENT</t>
  </si>
  <si>
    <t>AREA AFFECTED 
(HA)</t>
  </si>
  <si>
    <t>YIELD PER HECTARE (MT)</t>
  </si>
  <si>
    <t>YIELD
LOSS
(%)</t>
  </si>
  <si>
    <t>TOTAL LOSSES</t>
  </si>
  <si>
    <t>REMARKS / ANALYSIS</t>
  </si>
  <si>
    <t>Based on Cost of Prod'n.</t>
  </si>
  <si>
    <t xml:space="preserve">Based on Farm Gate </t>
  </si>
  <si>
    <t>Total Value
(P)</t>
  </si>
  <si>
    <t>Totally Damaged</t>
  </si>
  <si>
    <t>Partially Damaged</t>
  </si>
  <si>
    <t>TOTAL</t>
  </si>
  <si>
    <t>Before
Calamity</t>
  </si>
  <si>
    <t>After
Calamity</t>
  </si>
  <si>
    <t>Cost of Prod'nt/Ha.
(P)**</t>
  </si>
  <si>
    <t>Value
 (P)</t>
  </si>
  <si>
    <t>Volume
(mt)</t>
  </si>
  <si>
    <t>Price/kg
(P)</t>
  </si>
  <si>
    <t>(A)</t>
  </si>
  <si>
    <t>(C)</t>
  </si>
  <si>
    <t>(E)</t>
  </si>
  <si>
    <t>(F)</t>
  </si>
  <si>
    <t>(G)</t>
  </si>
  <si>
    <t>(H)</t>
  </si>
  <si>
    <t>(I)</t>
  </si>
  <si>
    <t>(J)</t>
  </si>
  <si>
    <t>(K)</t>
  </si>
  <si>
    <t>(L)</t>
  </si>
  <si>
    <t>(M)</t>
  </si>
  <si>
    <t>(N)</t>
  </si>
  <si>
    <t>(O)</t>
  </si>
  <si>
    <t>(P)</t>
  </si>
  <si>
    <t xml:space="preserve">(M) + (P) </t>
  </si>
  <si>
    <t>(R)</t>
  </si>
  <si>
    <t>1</t>
  </si>
  <si>
    <t>2</t>
  </si>
  <si>
    <t>3</t>
  </si>
  <si>
    <t>4</t>
  </si>
  <si>
    <t>5</t>
  </si>
  <si>
    <t>6</t>
  </si>
  <si>
    <t>7</t>
  </si>
  <si>
    <t>8</t>
  </si>
  <si>
    <t>9</t>
  </si>
  <si>
    <t>10</t>
  </si>
  <si>
    <t>11</t>
  </si>
  <si>
    <t>12</t>
  </si>
  <si>
    <t>13</t>
  </si>
  <si>
    <t>14</t>
  </si>
  <si>
    <t>15</t>
  </si>
  <si>
    <t>16</t>
  </si>
  <si>
    <t>17</t>
  </si>
  <si>
    <t>18</t>
  </si>
  <si>
    <t>REGION 8</t>
  </si>
  <si>
    <t>Leyte</t>
  </si>
  <si>
    <t>Abuyog</t>
  </si>
  <si>
    <t>Seedling</t>
  </si>
  <si>
    <t>Alang-alang</t>
  </si>
  <si>
    <t>vegetative</t>
  </si>
  <si>
    <t>validated</t>
  </si>
  <si>
    <t>Sta. Fe</t>
  </si>
  <si>
    <t>Palo</t>
  </si>
  <si>
    <t>San Miguel</t>
  </si>
  <si>
    <t>Tanauan</t>
  </si>
  <si>
    <t>Tolosa</t>
  </si>
  <si>
    <t>Mayorga</t>
  </si>
  <si>
    <t>Copocan</t>
  </si>
  <si>
    <t>Barugo</t>
  </si>
  <si>
    <t>Burauen</t>
  </si>
  <si>
    <t>Dulag</t>
  </si>
  <si>
    <t>Carigara</t>
  </si>
  <si>
    <t>Dagami</t>
  </si>
  <si>
    <t>Jaro</t>
  </si>
  <si>
    <t>Leyte-leyte</t>
  </si>
  <si>
    <t>Pastrana</t>
  </si>
  <si>
    <t>La Paz</t>
  </si>
  <si>
    <t>Hilongos</t>
  </si>
  <si>
    <t>Javier</t>
  </si>
  <si>
    <t>Ormoc City</t>
  </si>
  <si>
    <t>Kananga</t>
  </si>
  <si>
    <t>Albuera</t>
  </si>
  <si>
    <t>Biliran</t>
  </si>
  <si>
    <t>Almeria</t>
  </si>
  <si>
    <t>Cabucgayan</t>
  </si>
  <si>
    <t>Culaba</t>
  </si>
  <si>
    <t>Kawayan</t>
  </si>
  <si>
    <t>Ripening/Maturity</t>
  </si>
  <si>
    <t>Naval</t>
  </si>
  <si>
    <t>Caibiran</t>
  </si>
  <si>
    <t>Western Samar</t>
  </si>
  <si>
    <t>Pinabacdao</t>
  </si>
  <si>
    <t>Marabut</t>
  </si>
  <si>
    <t>Talalora</t>
  </si>
  <si>
    <t>Villareal</t>
  </si>
  <si>
    <t>Zumarraga</t>
  </si>
  <si>
    <t>Eastern Samar</t>
  </si>
  <si>
    <t>Guiuan</t>
  </si>
  <si>
    <t>Salcedo</t>
  </si>
  <si>
    <t>Quinapondan</t>
  </si>
  <si>
    <t>Gen. Macarthur</t>
  </si>
  <si>
    <t>Northern Samar</t>
  </si>
  <si>
    <t>Rice</t>
  </si>
  <si>
    <t>DAMAGE ASSESSMENT REPORT for RICE*</t>
  </si>
  <si>
    <r>
      <rPr>
        <b/>
        <sz val="12"/>
        <color theme="1"/>
        <rFont val="Arial"/>
      </rPr>
      <t>Cause of Damage : Heavy</t>
    </r>
    <r>
      <rPr>
        <b/>
        <u/>
        <sz val="12"/>
        <color theme="1"/>
        <rFont val="Arial"/>
      </rPr>
      <t xml:space="preserve"> Rains/Flooding due to Typhoon Urduja</t>
    </r>
  </si>
  <si>
    <t>Date of Occurrence : December 14-16, 2017</t>
  </si>
  <si>
    <t>Report as of: December 26, 2017</t>
  </si>
  <si>
    <t>A. Geographic Information: REGION 8</t>
  </si>
  <si>
    <t xml:space="preserve">           Progress</t>
  </si>
  <si>
    <t xml:space="preserve">            Final</t>
  </si>
  <si>
    <t>Based on Farmgate Price</t>
  </si>
  <si>
    <t>TOTAL VALUE (P)</t>
  </si>
  <si>
    <t>(Q)</t>
  </si>
  <si>
    <t>LEYTE</t>
  </si>
  <si>
    <t>seedling</t>
  </si>
  <si>
    <t>Babatngon</t>
  </si>
  <si>
    <t>Tacloban City</t>
  </si>
  <si>
    <t>Julita</t>
  </si>
  <si>
    <t>Mac Arthur</t>
  </si>
  <si>
    <t>Tabon-tabon</t>
  </si>
  <si>
    <t>Tunga</t>
  </si>
  <si>
    <t>Calubian</t>
  </si>
  <si>
    <t>San Isidro</t>
  </si>
  <si>
    <t>Tabango</t>
  </si>
  <si>
    <t>Villaba</t>
  </si>
  <si>
    <t>Isabel</t>
  </si>
  <si>
    <t>Matag-ob</t>
  </si>
  <si>
    <t>Merida</t>
  </si>
  <si>
    <t>Palompon</t>
  </si>
  <si>
    <t>Bato</t>
  </si>
  <si>
    <t>Baybay City</t>
  </si>
  <si>
    <t>Inopacan</t>
  </si>
  <si>
    <t>Hindang</t>
  </si>
  <si>
    <t>Mahaplag</t>
  </si>
  <si>
    <t>Matalom</t>
  </si>
  <si>
    <t>BILIRAN</t>
  </si>
  <si>
    <t xml:space="preserve">Around 30 hectares are covered with mud an silt. As such, desilting, removal of boulders and logs and, reconstruction of dikes are among the actions to be taken. </t>
  </si>
  <si>
    <t xml:space="preserve">Some rice areas in the municipality of Biliran particularly in Brgys. Burabod, Busali, San Isidro,and Pinagomhan with a total area of 89 hectares are covered with mud and silt. As such, desilting, removal of boulders and logs and, reconstruction of dikes are among the actions to be taken. </t>
  </si>
  <si>
    <t>At least 15 percent of total affacted area is reportedly covered with mud, silt, and boulders.</t>
  </si>
  <si>
    <t>Maripipi</t>
  </si>
  <si>
    <t>SOUTHERN LEYTE</t>
  </si>
  <si>
    <t>Anahawan</t>
  </si>
  <si>
    <t>Bontoc</t>
  </si>
  <si>
    <t>Hinunangan</t>
  </si>
  <si>
    <t>Vegetative</t>
  </si>
  <si>
    <t>Hinundayan</t>
  </si>
  <si>
    <t>Libagon</t>
  </si>
  <si>
    <t>Liloan</t>
  </si>
  <si>
    <t>Limasawa</t>
  </si>
  <si>
    <t>Maasin City</t>
  </si>
  <si>
    <t>Macrohon</t>
  </si>
  <si>
    <t>maturity</t>
  </si>
  <si>
    <t>Malitbog</t>
  </si>
  <si>
    <t>Padre Burgos</t>
  </si>
  <si>
    <t>Pintuyan</t>
  </si>
  <si>
    <t>Saint Bernard</t>
  </si>
  <si>
    <t>San Francisco</t>
  </si>
  <si>
    <t>San Juan (Cabalian)</t>
  </si>
  <si>
    <t>San Ricardo</t>
  </si>
  <si>
    <t>Silago</t>
  </si>
  <si>
    <t>Sogod</t>
  </si>
  <si>
    <t>Tomas Oppus</t>
  </si>
  <si>
    <t>SAMAR</t>
  </si>
  <si>
    <t>Almagro</t>
  </si>
  <si>
    <t>Calbayog</t>
  </si>
  <si>
    <t>Gandara</t>
  </si>
  <si>
    <t>Matuguinao</t>
  </si>
  <si>
    <t>Pagsanghan</t>
  </si>
  <si>
    <t>San Jorge</t>
  </si>
  <si>
    <t>Sta. Margarita</t>
  </si>
  <si>
    <t>Sto. Niño</t>
  </si>
  <si>
    <t>Tagapul-an</t>
  </si>
  <si>
    <t>Tarangnan</t>
  </si>
  <si>
    <t>Basey</t>
  </si>
  <si>
    <t>Calbiga</t>
  </si>
  <si>
    <t>Catbalogan City</t>
  </si>
  <si>
    <t>Daram</t>
  </si>
  <si>
    <t>Hinabangan</t>
  </si>
  <si>
    <t>Jiabong</t>
  </si>
  <si>
    <t>seedlings</t>
  </si>
  <si>
    <t>Motiong</t>
  </si>
  <si>
    <t>Paranas</t>
  </si>
  <si>
    <t>San Jose de Buan</t>
  </si>
  <si>
    <t>San Sebastian</t>
  </si>
  <si>
    <t>Sta. Rita</t>
  </si>
  <si>
    <t>EASTERN SAMAR</t>
  </si>
  <si>
    <t>Arteche</t>
  </si>
  <si>
    <t>Balangiga</t>
  </si>
  <si>
    <t>Balangkayan</t>
  </si>
  <si>
    <t>Borongan</t>
  </si>
  <si>
    <t>Can-avid</t>
  </si>
  <si>
    <t>Dolores</t>
  </si>
  <si>
    <t>General Macarthur</t>
  </si>
  <si>
    <t>Giporlos</t>
  </si>
  <si>
    <t>Hernani</t>
  </si>
  <si>
    <t>Jipapad</t>
  </si>
  <si>
    <t>Lawaan</t>
  </si>
  <si>
    <t>Llorente</t>
  </si>
  <si>
    <t>Maslog</t>
  </si>
  <si>
    <t>Maydolong</t>
  </si>
  <si>
    <t>Mercedes</t>
  </si>
  <si>
    <t>Oras</t>
  </si>
  <si>
    <t>seedlling</t>
  </si>
  <si>
    <t>San Julian</t>
  </si>
  <si>
    <t>San Policarpo</t>
  </si>
  <si>
    <t>Sulat</t>
  </si>
  <si>
    <t>Taft</t>
  </si>
  <si>
    <t>NORTHERN SAMAR</t>
  </si>
  <si>
    <t>Allen</t>
  </si>
  <si>
    <t>Biri</t>
  </si>
  <si>
    <t>Bobon</t>
  </si>
  <si>
    <t>Capul</t>
  </si>
  <si>
    <t>Catarman</t>
  </si>
  <si>
    <t>Lavezares</t>
  </si>
  <si>
    <t>Lope de Vega</t>
  </si>
  <si>
    <t>Mondragon</t>
  </si>
  <si>
    <t>San Antonio</t>
  </si>
  <si>
    <t>San Vicente</t>
  </si>
  <si>
    <t>Victoria</t>
  </si>
  <si>
    <t>Rosario</t>
  </si>
  <si>
    <t>San Jose</t>
  </si>
  <si>
    <t>Catubig</t>
  </si>
  <si>
    <t>Gamay</t>
  </si>
  <si>
    <t>Laoang</t>
  </si>
  <si>
    <t>Lapinig</t>
  </si>
  <si>
    <t>Las Navas</t>
  </si>
  <si>
    <t>Mapanas</t>
  </si>
  <si>
    <t>Palapag</t>
  </si>
  <si>
    <t>Pambujan</t>
  </si>
  <si>
    <t>San Roqu</t>
  </si>
  <si>
    <t>Silvino Lobos</t>
  </si>
  <si>
    <t>Note: Priority in terms of positioning of seeds, based on our available stocks, will to those MLGUs who have already submitted masterlist of farmer-beneficiaries. Arrangements were already undertaken for  initial deliveries to affected municipalities starting on December 27, 2017. Total CS for initial delivery is 2,500 for the requirements of the municipalities of Culaba, Caibiran, and Cabucgayan, in Biliran; San Miguel, Tanauan, an Alang-alang, in Leyte; and San Jorge, Samar. Plan preparation id also underway for the additional volume of CS to be sourced from other regions.</t>
  </si>
  <si>
    <t xml:space="preserve">FINAL DAMAGE ASSESSMENT REPORT for RICE </t>
  </si>
  <si>
    <r>
      <rPr>
        <b/>
        <sz val="12"/>
        <color theme="1"/>
        <rFont val="Arial"/>
      </rPr>
      <t>Cause of Damage :</t>
    </r>
    <r>
      <rPr>
        <b/>
        <u/>
        <sz val="12"/>
        <color theme="1"/>
        <rFont val="Arial"/>
      </rPr>
      <t xml:space="preserve"> Typhoon 'RUBY</t>
    </r>
    <r>
      <rPr>
        <b/>
        <i/>
        <u/>
        <sz val="12"/>
        <color theme="1"/>
        <rFont val="Arial"/>
      </rPr>
      <t>'</t>
    </r>
  </si>
  <si>
    <t>Date of Occurrence :  December 6-7, 2014</t>
  </si>
  <si>
    <t>Report as of: December 11, 2014</t>
  </si>
  <si>
    <t>(B)</t>
  </si>
  <si>
    <t>(D)</t>
  </si>
  <si>
    <t>Reproductive</t>
  </si>
  <si>
    <t>Maturity</t>
  </si>
  <si>
    <t>Capoocan</t>
  </si>
  <si>
    <t>Samar</t>
  </si>
  <si>
    <t>Catbalogan</t>
  </si>
  <si>
    <r>
      <rPr>
        <sz val="12"/>
        <color theme="1"/>
        <rFont val="Arial"/>
      </rPr>
      <t>Sto. Ni</t>
    </r>
    <r>
      <rPr>
        <sz val="12"/>
        <color theme="1"/>
        <rFont val="Calibri"/>
      </rPr>
      <t>ño</t>
    </r>
  </si>
  <si>
    <t>E. Samar</t>
  </si>
  <si>
    <t>Gen. MacArthur</t>
  </si>
  <si>
    <t>N. Samar</t>
  </si>
  <si>
    <t>Lvezares</t>
  </si>
  <si>
    <t>San Roque</t>
  </si>
  <si>
    <t>DA RFO 8 COMMAND CENTER</t>
  </si>
  <si>
    <t>WILSON A. CERBITO, DVM, CESE</t>
  </si>
  <si>
    <t>BERNADETTE F. SAN JUAN, CESO IV</t>
  </si>
  <si>
    <t>ARD for Operations and Extension</t>
  </si>
  <si>
    <t>Regional Executive Director</t>
  </si>
  <si>
    <t xml:space="preserve">PARTIAL DAMAGE ASSESSMENT REPORT for RICE </t>
  </si>
  <si>
    <r>
      <rPr>
        <b/>
        <sz val="12"/>
        <color theme="1"/>
        <rFont val="Arial"/>
      </rPr>
      <t>Cause of Damage :</t>
    </r>
    <r>
      <rPr>
        <b/>
        <u/>
        <sz val="12"/>
        <color rgb="FF000000"/>
        <rFont val="Arial"/>
      </rPr>
      <t xml:space="preserve"> Typhoon 'NONA</t>
    </r>
    <r>
      <rPr>
        <b/>
        <i/>
        <u/>
        <sz val="12"/>
        <color rgb="FF000000"/>
        <rFont val="Arial"/>
      </rPr>
      <t>'</t>
    </r>
  </si>
  <si>
    <t>Date of Occurrence :  December 14, 2015</t>
  </si>
  <si>
    <t>Report as of: December 28, 2015</t>
  </si>
  <si>
    <t>Flowering Stage</t>
  </si>
  <si>
    <t>Seedling stage</t>
  </si>
  <si>
    <t>Lao-ang</t>
  </si>
  <si>
    <t>Prepared by:</t>
  </si>
  <si>
    <t>Noted by :</t>
  </si>
  <si>
    <t>DA-RFO 8 Command Center</t>
  </si>
  <si>
    <t>LEO P. CAÑEDA, CESO III</t>
  </si>
  <si>
    <t>Cause of Damage : Heavy Rainfall and Flooding caused by Typhoon Tisoy</t>
  </si>
  <si>
    <t>Date of Occurrence : December 1-2, 2019</t>
  </si>
  <si>
    <t>Maturing</t>
  </si>
  <si>
    <t>Harvesting</t>
  </si>
  <si>
    <t>Newly sown/Seedling</t>
  </si>
  <si>
    <t>Seedling Stage</t>
  </si>
  <si>
    <t>seedling stage</t>
  </si>
  <si>
    <t>Seedling/Sowing</t>
  </si>
  <si>
    <t>DAMAGE ASSESSMENT REPORT for RICE *</t>
  </si>
  <si>
    <r>
      <rPr>
        <b/>
        <sz val="12"/>
        <color theme="1"/>
        <rFont val="Arial"/>
      </rPr>
      <t>Cause of Damage :</t>
    </r>
    <r>
      <rPr>
        <b/>
        <u/>
        <sz val="12"/>
        <color theme="1"/>
        <rFont val="Arial"/>
      </rPr>
      <t xml:space="preserve"> Typhoon 'GLENDA</t>
    </r>
    <r>
      <rPr>
        <b/>
        <i/>
        <u/>
        <sz val="12"/>
        <color theme="1"/>
        <rFont val="Arial"/>
      </rPr>
      <t>'</t>
    </r>
  </si>
  <si>
    <t>Date of Occurrence :  July 15 to 16, 2014</t>
  </si>
  <si>
    <t>Report as of: 5:00 pm, July 22, 2014</t>
  </si>
  <si>
    <t>17.00</t>
  </si>
  <si>
    <t>District I</t>
  </si>
  <si>
    <t>Babatgon</t>
  </si>
  <si>
    <t>Sub-total</t>
  </si>
  <si>
    <t>* for further validation</t>
  </si>
  <si>
    <t>*In arriving at the production cost, the prevailing prices of goods and services in the region were considered</t>
  </si>
  <si>
    <t>*For seedling stage, the following items with corresponding costs were considered:</t>
  </si>
  <si>
    <t>Seed bed prep/sowing = P350/man-day</t>
  </si>
  <si>
    <t>Pulling of seedlings(5 pax/ha@P350) = P350</t>
  </si>
  <si>
    <t>Fertilizer = P40</t>
  </si>
  <si>
    <t>Pest Control = P3,490</t>
  </si>
  <si>
    <t>Maintenance (@1 pax for 18 days) = P2,700</t>
  </si>
  <si>
    <t>Seeds=P1,280</t>
  </si>
  <si>
    <t>*For vegetative stage, the following costs were added:</t>
  </si>
  <si>
    <t>Land Preperation = P4,570</t>
  </si>
  <si>
    <t xml:space="preserve">Levelling @ 350/man-day </t>
  </si>
  <si>
    <t>Transplanting  @ 15 person @ 250</t>
  </si>
  <si>
    <t>Replanting  @ 2pax @ 150</t>
  </si>
  <si>
    <t>Weeding  @ 5pax @ 200 @ 4 man-days</t>
  </si>
  <si>
    <t>Pest Control = P1,949</t>
  </si>
  <si>
    <t>Fertilizer  (UREA P1350/bag, Complete P1,200/bag = P8,550</t>
  </si>
  <si>
    <t>Labor = @ 250/2pax @ 3-days</t>
  </si>
  <si>
    <t>*For reproductive stage, the following costs were added:</t>
  </si>
  <si>
    <t>Fertilizer = P1,850</t>
  </si>
  <si>
    <t>Labor = P1,500</t>
  </si>
  <si>
    <t>Weeding = P5,000</t>
  </si>
  <si>
    <t>Noted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</si>
</sst>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Red]#,##0"/>
    <numFmt numFmtId="166" formatCode="#,##0.00;[Red]#,##0.00"/>
    <numFmt numFmtId="167" formatCode="_(* #,##0_);_(* \(#,##0\);_(* &quot;-&quot;??_);_(@_)"/>
    <numFmt numFmtId="168" formatCode="_-* #,##0.00_-;\-* #,##0.00_-;_-* &quot;-&quot;??_-;_-@"/>
    <numFmt numFmtId="169" formatCode="#,##0.0"/>
    <numFmt numFmtId="170" formatCode="#,##0.0;[Red]#,##0.0"/>
  </numFmts>
  <fonts count="51" x14ac:knownFonts="1">
    <font>
      <sz val="11"/>
      <color theme="1"/>
      <name val="Arial"/>
    </font>
    <font>
      <sz val="11"/>
      <color theme="1"/>
      <name val="Calibri"/>
    </font>
    <font>
      <b/>
      <sz val="11"/>
      <color theme="1"/>
      <name val="Calibri"/>
    </font>
    <font>
      <sz val="11"/>
      <name val="Arial"/>
    </font>
    <font>
      <sz val="11"/>
      <color theme="1"/>
      <name val="Arial Narrow"/>
    </font>
    <font>
      <sz val="11"/>
      <name val="Arial Narrow"/>
    </font>
    <font>
      <b/>
      <i/>
      <sz val="11"/>
      <color theme="1"/>
      <name val="Arial Narrow"/>
    </font>
    <font>
      <b/>
      <i/>
      <sz val="11"/>
      <name val="Arial Narrow"/>
    </font>
    <font>
      <b/>
      <sz val="11"/>
      <color theme="1"/>
      <name val="Arial"/>
    </font>
    <font>
      <i/>
      <sz val="11"/>
      <color theme="1"/>
      <name val="Arial Narrow"/>
    </font>
    <font>
      <i/>
      <sz val="11"/>
      <name val="Arial Narrow"/>
    </font>
    <font>
      <sz val="11"/>
      <color theme="1"/>
      <name val="Arial"/>
    </font>
    <font>
      <b/>
      <sz val="11"/>
      <color theme="1"/>
      <name val="Arial Narrow"/>
    </font>
    <font>
      <b/>
      <sz val="11"/>
      <name val="Arial Narrow"/>
    </font>
    <font>
      <sz val="11"/>
      <color rgb="FFFF0000"/>
      <name val="Arial Narrow"/>
    </font>
    <font>
      <sz val="11"/>
      <color rgb="FFFF0000"/>
      <name val="Calibri"/>
    </font>
    <font>
      <b/>
      <sz val="18"/>
      <color theme="1"/>
      <name val="Arial"/>
    </font>
    <font>
      <b/>
      <sz val="12"/>
      <color theme="1"/>
      <name val="Arial"/>
    </font>
    <font>
      <sz val="18"/>
      <color theme="1"/>
      <name val="Arial"/>
    </font>
    <font>
      <sz val="12"/>
      <color theme="1"/>
      <name val="Arial Narrow"/>
    </font>
    <font>
      <sz val="12"/>
      <color theme="1"/>
      <name val="Arial"/>
    </font>
    <font>
      <b/>
      <sz val="12"/>
      <color theme="1"/>
      <name val="Arial Narrow"/>
    </font>
    <font>
      <sz val="18"/>
      <color theme="1"/>
      <name val="Arial Narrow"/>
    </font>
    <font>
      <b/>
      <sz val="9"/>
      <color theme="1"/>
      <name val="Arial"/>
    </font>
    <font>
      <sz val="12"/>
      <color rgb="FFFF0000"/>
      <name val="Arial"/>
    </font>
    <font>
      <b/>
      <sz val="12"/>
      <color theme="1"/>
      <name val="Calibri"/>
    </font>
    <font>
      <sz val="12"/>
      <color theme="1"/>
      <name val="Calibri"/>
    </font>
    <font>
      <b/>
      <sz val="12"/>
      <color rgb="FFFF0000"/>
      <name val="Arial"/>
    </font>
    <font>
      <sz val="9"/>
      <color theme="1"/>
      <name val="Arial"/>
    </font>
    <font>
      <sz val="11"/>
      <color rgb="FFFF0000"/>
      <name val="Arial"/>
    </font>
    <font>
      <sz val="14"/>
      <color theme="1"/>
      <name val="Arial"/>
    </font>
    <font>
      <sz val="14"/>
      <color theme="1"/>
      <name val="Arial Narrow"/>
    </font>
    <font>
      <sz val="14"/>
      <color rgb="FFFF0000"/>
      <name val="Arial"/>
    </font>
    <font>
      <b/>
      <sz val="14"/>
      <color theme="1"/>
      <name val="Arial"/>
    </font>
    <font>
      <b/>
      <sz val="13"/>
      <color theme="1"/>
      <name val="Arial"/>
    </font>
    <font>
      <sz val="13"/>
      <color theme="1"/>
      <name val="Arial"/>
    </font>
    <font>
      <sz val="12"/>
      <color rgb="FFFF0000"/>
      <name val="Arial Narrow"/>
    </font>
    <font>
      <sz val="18"/>
      <color rgb="FFFF0000"/>
      <name val="Arial"/>
    </font>
    <font>
      <sz val="18"/>
      <color rgb="FFFF0000"/>
      <name val="Arial Narrow"/>
    </font>
    <font>
      <b/>
      <sz val="16"/>
      <color theme="1"/>
      <name val="Arial"/>
    </font>
    <font>
      <sz val="16"/>
      <color theme="1"/>
      <name val="Arial Narrow"/>
    </font>
    <font>
      <b/>
      <sz val="16"/>
      <color theme="1"/>
      <name val="Arial Narrow"/>
    </font>
    <font>
      <sz val="12"/>
      <color theme="1"/>
      <name val="Cambria"/>
    </font>
    <font>
      <b/>
      <i/>
      <sz val="11"/>
      <color theme="1"/>
      <name val="Arial"/>
    </font>
    <font>
      <i/>
      <sz val="11"/>
      <color theme="1"/>
      <name val="Arial"/>
    </font>
    <font>
      <u/>
      <sz val="12"/>
      <color theme="1"/>
      <name val="Arial"/>
    </font>
    <font>
      <b/>
      <sz val="10"/>
      <color theme="1"/>
      <name val="Arial Narrow"/>
    </font>
    <font>
      <b/>
      <u/>
      <sz val="12"/>
      <color theme="1"/>
      <name val="Arial"/>
    </font>
    <font>
      <b/>
      <i/>
      <u/>
      <sz val="12"/>
      <color theme="1"/>
      <name val="Arial"/>
    </font>
    <font>
      <b/>
      <u/>
      <sz val="12"/>
      <color rgb="FF000000"/>
      <name val="Arial"/>
    </font>
    <font>
      <b/>
      <i/>
      <u/>
      <sz val="12"/>
      <color rgb="FF000000"/>
      <name val="Arial"/>
    </font>
  </fonts>
  <fills count="14">
    <fill>
      <patternFill patternType="none"/>
    </fill>
    <fill>
      <patternFill patternType="gray125"/>
    </fill>
    <fill>
      <patternFill patternType="solid">
        <fgColor rgb="FFFBE4D5"/>
        <bgColor rgb="FFFBE4D5"/>
      </patternFill>
    </fill>
    <fill>
      <patternFill patternType="solid">
        <fgColor rgb="FFCCFF99"/>
        <bgColor rgb="FFCCFF99"/>
      </patternFill>
    </fill>
    <fill>
      <patternFill patternType="solid">
        <fgColor rgb="FFFFFF00"/>
        <bgColor rgb="FFFFFF00"/>
      </patternFill>
    </fill>
    <fill>
      <patternFill patternType="solid">
        <fgColor rgb="FFBDD6EE"/>
        <bgColor rgb="FFBDD6EE"/>
      </patternFill>
    </fill>
    <fill>
      <patternFill patternType="solid">
        <fgColor theme="0"/>
        <bgColor theme="0"/>
      </patternFill>
    </fill>
    <fill>
      <patternFill patternType="solid">
        <fgColor rgb="FFF7CAAC"/>
        <bgColor rgb="FFF7CAAC"/>
      </patternFill>
    </fill>
    <fill>
      <patternFill patternType="solid">
        <fgColor rgb="FFADB9CA"/>
        <bgColor rgb="FFADB9CA"/>
      </patternFill>
    </fill>
    <fill>
      <patternFill patternType="solid">
        <fgColor rgb="FF92D050"/>
        <bgColor rgb="FF92D050"/>
      </patternFill>
    </fill>
    <fill>
      <patternFill patternType="solid">
        <fgColor rgb="FF99FF99"/>
        <bgColor rgb="FF99FF99"/>
      </patternFill>
    </fill>
    <fill>
      <patternFill patternType="solid">
        <fgColor rgb="FFE2EFD9"/>
        <bgColor rgb="FFE2EFD9"/>
      </patternFill>
    </fill>
    <fill>
      <patternFill patternType="solid">
        <fgColor rgb="FFFDE9D9"/>
        <bgColor rgb="FFFDE9D9"/>
      </patternFill>
    </fill>
    <fill>
      <patternFill patternType="solid">
        <fgColor rgb="FFC5E0B3"/>
        <bgColor rgb="FFC5E0B3"/>
      </patternFill>
    </fill>
  </fills>
  <borders count="53">
    <border>
      <left/>
      <right/>
      <top/>
      <bottom/>
      <diagonal/>
    </border>
    <border>
      <left style="medium">
        <color rgb="FF000000"/>
      </left>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top/>
      <bottom/>
      <diagonal/>
    </border>
    <border>
      <left/>
      <right style="thin">
        <color rgb="FF000000"/>
      </right>
      <top/>
      <bottom/>
      <diagonal/>
    </border>
    <border>
      <left style="medium">
        <color rgb="FF000000"/>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medium">
        <color rgb="FF000000"/>
      </right>
      <top style="thin">
        <color rgb="FF000000"/>
      </top>
      <bottom/>
      <diagonal/>
    </border>
  </borders>
  <cellStyleXfs count="1">
    <xf numFmtId="0" fontId="0" fillId="0" borderId="0"/>
  </cellStyleXfs>
  <cellXfs count="697">
    <xf numFmtId="0" fontId="0" fillId="0" borderId="0" xfId="0" applyFont="1" applyAlignment="1"/>
    <xf numFmtId="0" fontId="1" fillId="0" borderId="0" xfId="0" applyFont="1" applyAlignment="1">
      <alignment horizontal="left"/>
    </xf>
    <xf numFmtId="0" fontId="1" fillId="0" borderId="1" xfId="0" applyFont="1" applyBorder="1" applyAlignment="1">
      <alignment horizontal="left"/>
    </xf>
    <xf numFmtId="0" fontId="1" fillId="0" borderId="8" xfId="0" applyFont="1" applyBorder="1" applyAlignment="1">
      <alignment horizontal="left" wrapText="1"/>
    </xf>
    <xf numFmtId="164" fontId="4" fillId="0" borderId="9" xfId="0" applyNumberFormat="1" applyFont="1" applyBorder="1" applyAlignment="1">
      <alignment horizontal="center" vertical="center" wrapText="1"/>
    </xf>
    <xf numFmtId="164" fontId="1" fillId="0" borderId="10" xfId="0" applyNumberFormat="1" applyFont="1" applyBorder="1" applyAlignment="1">
      <alignment vertical="center" wrapText="1"/>
    </xf>
    <xf numFmtId="164" fontId="4" fillId="0" borderId="10" xfId="0" applyNumberFormat="1" applyFont="1" applyBorder="1" applyAlignment="1">
      <alignment horizontal="center" vertical="center" wrapText="1"/>
    </xf>
    <xf numFmtId="164" fontId="5" fillId="0" borderId="10" xfId="0" applyNumberFormat="1" applyFont="1" applyBorder="1" applyAlignment="1">
      <alignment horizontal="center" vertical="center" wrapText="1"/>
    </xf>
    <xf numFmtId="164" fontId="5" fillId="0" borderId="9" xfId="0" applyNumberFormat="1" applyFont="1" applyBorder="1" applyAlignment="1">
      <alignment horizontal="center" vertical="center" wrapText="1"/>
    </xf>
    <xf numFmtId="164" fontId="2" fillId="2" borderId="0" xfId="0" applyNumberFormat="1" applyFont="1" applyFill="1" applyAlignment="1">
      <alignment horizontal="left"/>
    </xf>
    <xf numFmtId="164" fontId="7" fillId="2" borderId="12" xfId="0" applyNumberFormat="1" applyFont="1" applyFill="1" applyBorder="1" applyAlignment="1">
      <alignment horizontal="center" vertical="center"/>
    </xf>
    <xf numFmtId="164" fontId="8" fillId="2" borderId="0" xfId="0" applyNumberFormat="1" applyFont="1" applyFill="1" applyAlignment="1">
      <alignment horizontal="left"/>
    </xf>
    <xf numFmtId="164" fontId="8" fillId="2" borderId="11" xfId="0" applyNumberFormat="1" applyFont="1" applyFill="1" applyBorder="1" applyAlignment="1">
      <alignment horizontal="left"/>
    </xf>
    <xf numFmtId="0" fontId="4" fillId="0" borderId="13" xfId="0" applyFont="1" applyBorder="1"/>
    <xf numFmtId="164" fontId="9" fillId="0" borderId="11" xfId="0" applyNumberFormat="1" applyFont="1" applyBorder="1" applyAlignment="1">
      <alignment horizontal="center" vertical="center"/>
    </xf>
    <xf numFmtId="164" fontId="9" fillId="0" borderId="0" xfId="0" applyNumberFormat="1" applyFont="1"/>
    <xf numFmtId="164" fontId="10" fillId="0" borderId="11" xfId="0" applyNumberFormat="1" applyFont="1" applyBorder="1" applyAlignment="1">
      <alignment horizontal="center" vertical="center"/>
    </xf>
    <xf numFmtId="164" fontId="10" fillId="0" borderId="0" xfId="0" applyNumberFormat="1" applyFont="1"/>
    <xf numFmtId="0" fontId="4" fillId="0" borderId="13" xfId="0" applyFont="1" applyBorder="1" applyAlignment="1"/>
    <xf numFmtId="164" fontId="11" fillId="0" borderId="0" xfId="0" applyNumberFormat="1" applyFont="1" applyAlignment="1">
      <alignment horizontal="left"/>
    </xf>
    <xf numFmtId="164" fontId="4" fillId="0" borderId="0" xfId="0" applyNumberFormat="1" applyFont="1"/>
    <xf numFmtId="164" fontId="5" fillId="0" borderId="11" xfId="0" applyNumberFormat="1" applyFont="1" applyBorder="1" applyAlignment="1">
      <alignment horizontal="center" vertical="center"/>
    </xf>
    <xf numFmtId="164" fontId="5" fillId="0" borderId="0" xfId="0" applyNumberFormat="1" applyFont="1"/>
    <xf numFmtId="164" fontId="13" fillId="2" borderId="0" xfId="0" applyNumberFormat="1" applyFont="1" applyFill="1" applyAlignment="1">
      <alignment horizontal="center" vertical="center"/>
    </xf>
    <xf numFmtId="164" fontId="12" fillId="2" borderId="0" xfId="0" applyNumberFormat="1" applyFont="1" applyFill="1" applyAlignment="1">
      <alignment horizontal="center" vertical="center"/>
    </xf>
    <xf numFmtId="164" fontId="11" fillId="0" borderId="11" xfId="0" applyNumberFormat="1" applyFont="1" applyBorder="1" applyAlignment="1">
      <alignment horizontal="center" wrapText="1"/>
    </xf>
    <xf numFmtId="164" fontId="1" fillId="0" borderId="0" xfId="0" applyNumberFormat="1" applyFont="1" applyAlignment="1">
      <alignment horizontal="center" wrapText="1"/>
    </xf>
    <xf numFmtId="0" fontId="4" fillId="0" borderId="13" xfId="0" applyFont="1" applyBorder="1" applyAlignment="1">
      <alignment horizontal="left"/>
    </xf>
    <xf numFmtId="164" fontId="4" fillId="0" borderId="11" xfId="0" applyNumberFormat="1" applyFont="1" applyBorder="1" applyAlignment="1">
      <alignment horizontal="center" vertical="center"/>
    </xf>
    <xf numFmtId="164" fontId="4" fillId="0" borderId="0" xfId="0" applyNumberFormat="1" applyFont="1" applyAlignment="1"/>
    <xf numFmtId="164" fontId="1" fillId="0" borderId="11" xfId="0" applyNumberFormat="1" applyFont="1" applyBorder="1" applyAlignment="1">
      <alignment horizontal="center" vertical="center"/>
    </xf>
    <xf numFmtId="164" fontId="11" fillId="0" borderId="11" xfId="0" applyNumberFormat="1" applyFont="1" applyBorder="1" applyAlignment="1">
      <alignment horizontal="center" vertical="center"/>
    </xf>
    <xf numFmtId="164" fontId="1" fillId="0" borderId="0" xfId="0" applyNumberFormat="1" applyFont="1" applyAlignment="1">
      <alignment horizontal="center" vertical="center"/>
    </xf>
    <xf numFmtId="0" fontId="14" fillId="0" borderId="13" xfId="0" applyFont="1" applyBorder="1" applyAlignment="1">
      <alignment horizontal="left"/>
    </xf>
    <xf numFmtId="164" fontId="4" fillId="0" borderId="0" xfId="0" applyNumberFormat="1" applyFont="1" applyAlignment="1">
      <alignment horizontal="center" vertical="center"/>
    </xf>
    <xf numFmtId="164" fontId="11" fillId="0" borderId="11" xfId="0" applyNumberFormat="1" applyFont="1" applyBorder="1" applyAlignment="1">
      <alignment horizontal="left"/>
    </xf>
    <xf numFmtId="164" fontId="2" fillId="2" borderId="11" xfId="0" applyNumberFormat="1" applyFont="1" applyFill="1" applyBorder="1" applyAlignment="1">
      <alignment horizontal="left"/>
    </xf>
    <xf numFmtId="164" fontId="12" fillId="2" borderId="0" xfId="0" applyNumberFormat="1" applyFont="1" applyFill="1"/>
    <xf numFmtId="164" fontId="12" fillId="2" borderId="14" xfId="0" applyNumberFormat="1" applyFont="1" applyFill="1" applyBorder="1"/>
    <xf numFmtId="164" fontId="13" fillId="2" borderId="0" xfId="0" applyNumberFormat="1" applyFont="1" applyFill="1" applyAlignment="1"/>
    <xf numFmtId="164" fontId="1" fillId="0" borderId="0" xfId="0" applyNumberFormat="1" applyFont="1" applyAlignment="1">
      <alignment horizontal="left"/>
    </xf>
    <xf numFmtId="164" fontId="1" fillId="0" borderId="11" xfId="0" applyNumberFormat="1" applyFont="1" applyBorder="1" applyAlignment="1">
      <alignment horizontal="left"/>
    </xf>
    <xf numFmtId="0" fontId="4" fillId="0" borderId="13" xfId="0" applyFont="1" applyBorder="1" applyAlignment="1">
      <alignment horizontal="left" vertical="center"/>
    </xf>
    <xf numFmtId="0" fontId="1" fillId="0" borderId="0" xfId="0" applyFont="1" applyAlignment="1">
      <alignment horizontal="left" vertical="center"/>
    </xf>
    <xf numFmtId="0" fontId="15" fillId="0" borderId="0" xfId="0" applyFont="1" applyAlignment="1">
      <alignment horizontal="left"/>
    </xf>
    <xf numFmtId="164" fontId="1" fillId="0" borderId="16" xfId="0" applyNumberFormat="1" applyFont="1" applyBorder="1" applyAlignment="1">
      <alignment horizontal="left"/>
    </xf>
    <xf numFmtId="164" fontId="1" fillId="0" borderId="17" xfId="0" applyNumberFormat="1" applyFont="1" applyBorder="1" applyAlignment="1">
      <alignment horizontal="left"/>
    </xf>
    <xf numFmtId="164" fontId="11" fillId="0" borderId="17" xfId="0" applyNumberFormat="1" applyFont="1" applyBorder="1" applyAlignment="1">
      <alignment horizontal="left"/>
    </xf>
    <xf numFmtId="164" fontId="1" fillId="0" borderId="15" xfId="0" applyNumberFormat="1" applyFont="1" applyBorder="1" applyAlignment="1">
      <alignment horizontal="left"/>
    </xf>
    <xf numFmtId="164" fontId="11" fillId="0" borderId="16" xfId="0" applyNumberFormat="1" applyFont="1" applyBorder="1" applyAlignment="1">
      <alignment horizontal="left"/>
    </xf>
    <xf numFmtId="164" fontId="11" fillId="0" borderId="15" xfId="0" applyNumberFormat="1" applyFont="1" applyBorder="1" applyAlignment="1">
      <alignment horizontal="left"/>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horizontal="left" vertical="center"/>
    </xf>
    <xf numFmtId="0" fontId="20" fillId="0" borderId="0" xfId="0" applyFont="1" applyAlignment="1">
      <alignment vertical="center"/>
    </xf>
    <xf numFmtId="0" fontId="17" fillId="0" borderId="0" xfId="0" applyFont="1" applyAlignment="1">
      <alignment horizontal="center" vertical="center"/>
    </xf>
    <xf numFmtId="165" fontId="17" fillId="0" borderId="0" xfId="0" applyNumberFormat="1" applyFont="1" applyAlignment="1">
      <alignment horizontal="center" vertical="center"/>
    </xf>
    <xf numFmtId="0" fontId="17" fillId="0" borderId="0" xfId="0" applyFont="1" applyAlignment="1">
      <alignment horizontal="left" vertical="center"/>
    </xf>
    <xf numFmtId="164" fontId="17" fillId="0" borderId="0" xfId="0" applyNumberFormat="1" applyFont="1" applyAlignment="1">
      <alignment horizontal="center" vertical="center"/>
    </xf>
    <xf numFmtId="166" fontId="17" fillId="0" borderId="0" xfId="0" applyNumberFormat="1" applyFont="1" applyAlignment="1">
      <alignment horizontal="center" vertical="center"/>
    </xf>
    <xf numFmtId="164" fontId="20" fillId="0" borderId="0" xfId="0" applyNumberFormat="1" applyFont="1" applyAlignment="1">
      <alignment horizontal="center" vertical="center"/>
    </xf>
    <xf numFmtId="164" fontId="17" fillId="0" borderId="0" xfId="0" applyNumberFormat="1" applyFont="1" applyAlignment="1">
      <alignment vertical="center"/>
    </xf>
    <xf numFmtId="0" fontId="17" fillId="0" borderId="1" xfId="0" applyFont="1" applyBorder="1" applyAlignment="1">
      <alignment horizontal="left" vertical="center"/>
    </xf>
    <xf numFmtId="0" fontId="17" fillId="0" borderId="3" xfId="0" applyFont="1" applyBorder="1" applyAlignment="1">
      <alignment horizontal="left" vertical="center"/>
    </xf>
    <xf numFmtId="165" fontId="17" fillId="0" borderId="3" xfId="0" applyNumberFormat="1" applyFont="1" applyBorder="1" applyAlignment="1">
      <alignment horizontal="center" vertical="center"/>
    </xf>
    <xf numFmtId="164" fontId="17" fillId="0" borderId="3" xfId="0" applyNumberFormat="1" applyFont="1" applyBorder="1" applyAlignment="1">
      <alignment horizontal="center" vertical="center"/>
    </xf>
    <xf numFmtId="164" fontId="17" fillId="0" borderId="2" xfId="0" applyNumberFormat="1" applyFont="1" applyBorder="1" applyAlignment="1">
      <alignment horizontal="center"/>
    </xf>
    <xf numFmtId="0" fontId="17" fillId="0" borderId="3" xfId="0" applyFont="1" applyBorder="1" applyAlignment="1">
      <alignment vertical="center"/>
    </xf>
    <xf numFmtId="166" fontId="17" fillId="0" borderId="3" xfId="0" applyNumberFormat="1" applyFont="1" applyBorder="1" applyAlignment="1">
      <alignment horizontal="center" vertical="center"/>
    </xf>
    <xf numFmtId="0" fontId="17" fillId="0" borderId="3" xfId="0" applyFont="1" applyBorder="1" applyAlignment="1">
      <alignment horizontal="center" vertical="center"/>
    </xf>
    <xf numFmtId="167" fontId="20" fillId="0" borderId="3" xfId="0" applyNumberFormat="1" applyFont="1" applyBorder="1" applyAlignment="1">
      <alignment vertical="center"/>
    </xf>
    <xf numFmtId="164" fontId="17" fillId="0" borderId="3" xfId="0" applyNumberFormat="1" applyFont="1" applyBorder="1" applyAlignment="1">
      <alignment horizontal="left"/>
    </xf>
    <xf numFmtId="164" fontId="20" fillId="0" borderId="3" xfId="0" applyNumberFormat="1" applyFont="1" applyBorder="1" applyAlignment="1">
      <alignment horizontal="center" vertical="center"/>
    </xf>
    <xf numFmtId="164" fontId="17" fillId="0" borderId="3" xfId="0" applyNumberFormat="1" applyFont="1" applyBorder="1" applyAlignment="1">
      <alignment vertical="center"/>
    </xf>
    <xf numFmtId="0" fontId="21" fillId="0" borderId="18" xfId="0" applyFont="1" applyBorder="1" applyAlignment="1">
      <alignment horizontal="center" vertical="center"/>
    </xf>
    <xf numFmtId="0" fontId="22" fillId="0" borderId="0" xfId="0" applyFont="1" applyAlignment="1">
      <alignment horizontal="left" vertical="center"/>
    </xf>
    <xf numFmtId="0" fontId="17" fillId="0" borderId="13" xfId="0" applyFont="1" applyBorder="1" applyAlignment="1">
      <alignment horizontal="left" vertical="center"/>
    </xf>
    <xf numFmtId="164" fontId="17" fillId="0" borderId="11" xfId="0" applyNumberFormat="1" applyFont="1" applyBorder="1" applyAlignment="1">
      <alignment horizontal="center"/>
    </xf>
    <xf numFmtId="0" fontId="17" fillId="0" borderId="0" xfId="0" applyFont="1"/>
    <xf numFmtId="166" fontId="17" fillId="0" borderId="0" xfId="0" applyNumberFormat="1" applyFont="1" applyAlignment="1">
      <alignment horizontal="center"/>
    </xf>
    <xf numFmtId="164" fontId="17" fillId="0" borderId="0" xfId="0" applyNumberFormat="1" applyFont="1" applyAlignment="1">
      <alignment horizontal="left"/>
    </xf>
    <xf numFmtId="164" fontId="20" fillId="0" borderId="0" xfId="0" applyNumberFormat="1" applyFont="1" applyAlignment="1">
      <alignment horizontal="center"/>
    </xf>
    <xf numFmtId="0" fontId="23" fillId="0" borderId="0" xfId="0" applyFont="1" applyAlignment="1">
      <alignment horizontal="center"/>
    </xf>
    <xf numFmtId="0" fontId="21" fillId="0" borderId="19" xfId="0" applyFont="1" applyBorder="1" applyAlignment="1">
      <alignment horizontal="center" vertical="center"/>
    </xf>
    <xf numFmtId="164" fontId="17" fillId="0" borderId="11" xfId="0" applyNumberFormat="1" applyFont="1" applyBorder="1" applyAlignment="1">
      <alignment horizontal="left" vertical="center"/>
    </xf>
    <xf numFmtId="167" fontId="20" fillId="0" borderId="0" xfId="0" applyNumberFormat="1" applyFont="1" applyAlignment="1">
      <alignment vertical="center"/>
    </xf>
    <xf numFmtId="164" fontId="17" fillId="0" borderId="0" xfId="0" applyNumberFormat="1" applyFont="1" applyAlignment="1">
      <alignment horizontal="left" vertical="center"/>
    </xf>
    <xf numFmtId="164" fontId="17" fillId="0" borderId="10" xfId="0" applyNumberFormat="1" applyFont="1" applyBorder="1" applyAlignment="1">
      <alignment horizontal="left" vertical="center"/>
    </xf>
    <xf numFmtId="164" fontId="19" fillId="0" borderId="0" xfId="0" applyNumberFormat="1" applyFont="1" applyAlignment="1">
      <alignment horizontal="left" vertical="center"/>
    </xf>
    <xf numFmtId="167" fontId="17" fillId="0" borderId="27" xfId="0" applyNumberFormat="1" applyFont="1" applyBorder="1" applyAlignment="1">
      <alignment horizontal="center" vertical="center" wrapText="1"/>
    </xf>
    <xf numFmtId="168" fontId="19" fillId="0" borderId="0" xfId="0" applyNumberFormat="1" applyFont="1" applyAlignment="1">
      <alignment horizontal="left" vertical="center"/>
    </xf>
    <xf numFmtId="164" fontId="17" fillId="0" borderId="36" xfId="0" applyNumberFormat="1" applyFont="1" applyBorder="1" applyAlignment="1">
      <alignment horizontal="center" vertical="center" wrapText="1"/>
    </xf>
    <xf numFmtId="0" fontId="17" fillId="0" borderId="36" xfId="0" applyFont="1" applyBorder="1" applyAlignment="1">
      <alignment horizontal="center" vertical="center" wrapText="1"/>
    </xf>
    <xf numFmtId="166" fontId="17" fillId="0" borderId="36" xfId="0" applyNumberFormat="1" applyFont="1" applyBorder="1" applyAlignment="1">
      <alignment horizontal="center" vertical="center" wrapText="1"/>
    </xf>
    <xf numFmtId="167" fontId="17" fillId="0" borderId="37" xfId="0" applyNumberFormat="1" applyFont="1" applyBorder="1" applyAlignment="1">
      <alignment horizontal="center" vertical="center" wrapText="1"/>
    </xf>
    <xf numFmtId="164" fontId="17" fillId="0" borderId="37" xfId="0" applyNumberFormat="1" applyFont="1" applyBorder="1" applyAlignment="1">
      <alignment horizontal="center" vertical="center" wrapText="1"/>
    </xf>
    <xf numFmtId="164" fontId="20" fillId="0" borderId="37" xfId="0" applyNumberFormat="1" applyFont="1" applyBorder="1" applyAlignment="1">
      <alignment horizontal="center" vertical="center" wrapText="1"/>
    </xf>
    <xf numFmtId="0" fontId="19" fillId="0" borderId="0" xfId="0" applyFont="1" applyAlignment="1">
      <alignment horizontal="center" vertical="center"/>
    </xf>
    <xf numFmtId="49" fontId="20" fillId="0" borderId="23" xfId="0" applyNumberFormat="1" applyFont="1" applyBorder="1" applyAlignment="1">
      <alignment horizontal="center" vertical="center" wrapText="1"/>
    </xf>
    <xf numFmtId="49" fontId="20" fillId="0" borderId="4" xfId="0" applyNumberFormat="1" applyFont="1" applyBorder="1" applyAlignment="1">
      <alignment horizontal="center" vertical="center" wrapText="1"/>
    </xf>
    <xf numFmtId="165" fontId="20" fillId="0" borderId="25" xfId="0" applyNumberFormat="1" applyFont="1" applyBorder="1" applyAlignment="1">
      <alignment horizontal="center" vertical="center" wrapText="1"/>
    </xf>
    <xf numFmtId="49" fontId="20" fillId="0" borderId="25" xfId="0" applyNumberFormat="1" applyFont="1" applyBorder="1" applyAlignment="1">
      <alignment horizontal="left" vertical="center" wrapText="1"/>
    </xf>
    <xf numFmtId="164" fontId="20" fillId="0" borderId="25" xfId="0" applyNumberFormat="1" applyFont="1" applyBorder="1" applyAlignment="1">
      <alignment horizontal="center" vertical="center" wrapText="1"/>
    </xf>
    <xf numFmtId="49" fontId="20" fillId="0" borderId="25" xfId="0" applyNumberFormat="1" applyFont="1" applyBorder="1" applyAlignment="1">
      <alignment horizontal="center" vertical="center" wrapText="1"/>
    </xf>
    <xf numFmtId="166" fontId="20" fillId="0" borderId="25" xfId="0" applyNumberFormat="1" applyFont="1" applyBorder="1" applyAlignment="1">
      <alignment horizontal="center" vertical="center" wrapText="1"/>
    </xf>
    <xf numFmtId="49" fontId="19" fillId="0" borderId="28" xfId="0" applyNumberFormat="1" applyFont="1" applyBorder="1" applyAlignment="1">
      <alignment horizontal="center" vertical="center" wrapText="1"/>
    </xf>
    <xf numFmtId="49" fontId="19" fillId="0" borderId="0" xfId="0" applyNumberFormat="1" applyFont="1" applyAlignment="1">
      <alignment horizontal="center" vertical="center"/>
    </xf>
    <xf numFmtId="49" fontId="24" fillId="0" borderId="0" xfId="0" applyNumberFormat="1" applyFont="1" applyAlignment="1">
      <alignment horizontal="center" vertical="center"/>
    </xf>
    <xf numFmtId="49" fontId="25" fillId="4" borderId="39" xfId="0" applyNumberFormat="1" applyFont="1" applyFill="1" applyBorder="1" applyAlignment="1">
      <alignment horizontal="left" vertical="center" wrapText="1"/>
    </xf>
    <xf numFmtId="49" fontId="25" fillId="4" borderId="39" xfId="0" applyNumberFormat="1" applyFont="1" applyFill="1" applyBorder="1" applyAlignment="1">
      <alignment horizontal="center" vertical="center" wrapText="1"/>
    </xf>
    <xf numFmtId="165" fontId="25" fillId="4" borderId="39" xfId="0" applyNumberFormat="1" applyFont="1" applyFill="1" applyBorder="1" applyAlignment="1">
      <alignment horizontal="center" vertical="center" wrapText="1"/>
    </xf>
    <xf numFmtId="164" fontId="25" fillId="4" borderId="39" xfId="0" applyNumberFormat="1" applyFont="1" applyFill="1" applyBorder="1" applyAlignment="1">
      <alignment horizontal="center" vertical="center" wrapText="1"/>
    </xf>
    <xf numFmtId="164" fontId="25" fillId="4" borderId="39" xfId="0" applyNumberFormat="1" applyFont="1" applyFill="1" applyBorder="1" applyAlignment="1">
      <alignment vertical="center"/>
    </xf>
    <xf numFmtId="164" fontId="25" fillId="4" borderId="39" xfId="0" applyNumberFormat="1" applyFont="1" applyFill="1" applyBorder="1" applyAlignment="1">
      <alignment horizontal="right" vertical="center"/>
    </xf>
    <xf numFmtId="164" fontId="26" fillId="4" borderId="39" xfId="0" applyNumberFormat="1" applyFont="1" applyFill="1" applyBorder="1" applyAlignment="1">
      <alignment horizontal="center" vertical="center" wrapText="1"/>
    </xf>
    <xf numFmtId="49" fontId="25" fillId="4" borderId="39" xfId="0" applyNumberFormat="1" applyFont="1" applyFill="1" applyBorder="1" applyAlignment="1">
      <alignment vertical="center" wrapText="1"/>
    </xf>
    <xf numFmtId="0" fontId="21" fillId="0" borderId="0" xfId="0" applyFont="1" applyAlignment="1">
      <alignment horizontal="center" vertical="center"/>
    </xf>
    <xf numFmtId="49" fontId="21" fillId="0" borderId="0" xfId="0" applyNumberFormat="1" applyFont="1" applyAlignment="1">
      <alignment horizontal="center" vertical="center"/>
    </xf>
    <xf numFmtId="49" fontId="27" fillId="0" borderId="0" xfId="0" applyNumberFormat="1" applyFont="1" applyAlignment="1">
      <alignment horizontal="center" vertical="center"/>
    </xf>
    <xf numFmtId="49" fontId="25" fillId="5" borderId="39" xfId="0" applyNumberFormat="1" applyFont="1" applyFill="1" applyBorder="1" applyAlignment="1">
      <alignment horizontal="left" vertical="center" wrapText="1"/>
    </xf>
    <xf numFmtId="49" fontId="25" fillId="5" borderId="39" xfId="0" applyNumberFormat="1" applyFont="1" applyFill="1" applyBorder="1" applyAlignment="1">
      <alignment horizontal="center" vertical="center" wrapText="1"/>
    </xf>
    <xf numFmtId="165" fontId="25" fillId="5" borderId="39" xfId="0" applyNumberFormat="1" applyFont="1" applyFill="1" applyBorder="1" applyAlignment="1">
      <alignment horizontal="center" vertical="center" wrapText="1"/>
    </xf>
    <xf numFmtId="164" fontId="25" fillId="5" borderId="39" xfId="0" applyNumberFormat="1" applyFont="1" applyFill="1" applyBorder="1" applyAlignment="1">
      <alignment horizontal="center" vertical="center" wrapText="1"/>
    </xf>
    <xf numFmtId="164" fontId="25" fillId="5" borderId="39" xfId="0" applyNumberFormat="1" applyFont="1" applyFill="1" applyBorder="1" applyAlignment="1">
      <alignment vertical="center"/>
    </xf>
    <xf numFmtId="164" fontId="25" fillId="5" borderId="39" xfId="0" applyNumberFormat="1" applyFont="1" applyFill="1" applyBorder="1" applyAlignment="1">
      <alignment horizontal="right" vertical="center"/>
    </xf>
    <xf numFmtId="164" fontId="26" fillId="5" borderId="39" xfId="0" applyNumberFormat="1" applyFont="1" applyFill="1" applyBorder="1" applyAlignment="1">
      <alignment horizontal="center" vertical="center" wrapText="1"/>
    </xf>
    <xf numFmtId="49" fontId="25" fillId="5" borderId="39" xfId="0" applyNumberFormat="1" applyFont="1" applyFill="1" applyBorder="1" applyAlignment="1">
      <alignment vertical="center" wrapText="1"/>
    </xf>
    <xf numFmtId="49" fontId="26" fillId="6" borderId="39" xfId="0" applyNumberFormat="1" applyFont="1" applyFill="1" applyBorder="1" applyAlignment="1">
      <alignment horizontal="left" vertical="center" wrapText="1"/>
    </xf>
    <xf numFmtId="49" fontId="25" fillId="6" borderId="39" xfId="0" applyNumberFormat="1" applyFont="1" applyFill="1" applyBorder="1" applyAlignment="1">
      <alignment horizontal="center" vertical="center" wrapText="1"/>
    </xf>
    <xf numFmtId="165" fontId="25" fillId="6" borderId="39" xfId="0" applyNumberFormat="1" applyFont="1" applyFill="1" applyBorder="1" applyAlignment="1">
      <alignment horizontal="center" vertical="center" wrapText="1"/>
    </xf>
    <xf numFmtId="0" fontId="26" fillId="0" borderId="16" xfId="0" applyFont="1" applyBorder="1" applyAlignment="1">
      <alignment vertical="center"/>
    </xf>
    <xf numFmtId="164" fontId="26" fillId="6" borderId="39" xfId="0" applyNumberFormat="1" applyFont="1" applyFill="1" applyBorder="1" applyAlignment="1">
      <alignment horizontal="center" vertical="center" wrapText="1"/>
    </xf>
    <xf numFmtId="164" fontId="26" fillId="0" borderId="39" xfId="0" applyNumberFormat="1" applyFont="1" applyBorder="1" applyAlignment="1">
      <alignment vertical="center"/>
    </xf>
    <xf numFmtId="166" fontId="26" fillId="0" borderId="39" xfId="0" applyNumberFormat="1" applyFont="1" applyBorder="1" applyAlignment="1">
      <alignment horizontal="center" vertical="center" wrapText="1"/>
    </xf>
    <xf numFmtId="9" fontId="26" fillId="0" borderId="39" xfId="0" applyNumberFormat="1" applyFont="1" applyBorder="1" applyAlignment="1">
      <alignment horizontal="center" vertical="center" wrapText="1"/>
    </xf>
    <xf numFmtId="39" fontId="26" fillId="0" borderId="39" xfId="0" applyNumberFormat="1" applyFont="1" applyBorder="1" applyAlignment="1">
      <alignment horizontal="right" vertical="center"/>
    </xf>
    <xf numFmtId="164" fontId="26" fillId="6" borderId="39" xfId="0" applyNumberFormat="1" applyFont="1" applyFill="1" applyBorder="1" applyAlignment="1">
      <alignment horizontal="right" vertical="center"/>
    </xf>
    <xf numFmtId="0" fontId="26" fillId="6" borderId="39" xfId="0" applyFont="1" applyFill="1" applyBorder="1" applyAlignment="1">
      <alignment horizontal="center" vertical="center" wrapText="1"/>
    </xf>
    <xf numFmtId="164" fontId="26" fillId="6" borderId="39" xfId="0" applyNumberFormat="1" applyFont="1" applyFill="1" applyBorder="1" applyAlignment="1">
      <alignment vertical="center"/>
    </xf>
    <xf numFmtId="49" fontId="26" fillId="6" borderId="39" xfId="0" applyNumberFormat="1" applyFont="1" applyFill="1" applyBorder="1" applyAlignment="1">
      <alignment vertical="center" wrapText="1"/>
    </xf>
    <xf numFmtId="165" fontId="26" fillId="6" borderId="39" xfId="0" applyNumberFormat="1" applyFont="1" applyFill="1" applyBorder="1" applyAlignment="1">
      <alignment horizontal="center" vertical="center" wrapText="1"/>
    </xf>
    <xf numFmtId="164" fontId="26" fillId="0" borderId="39" xfId="0" applyNumberFormat="1" applyFont="1" applyBorder="1" applyAlignment="1">
      <alignment horizontal="left" vertical="center" wrapText="1"/>
    </xf>
    <xf numFmtId="164" fontId="26" fillId="0" borderId="39" xfId="0" applyNumberFormat="1" applyFont="1" applyBorder="1" applyAlignment="1">
      <alignment horizontal="center" vertical="center" wrapText="1"/>
    </xf>
    <xf numFmtId="164" fontId="26" fillId="0" borderId="39" xfId="0" applyNumberFormat="1" applyFont="1" applyBorder="1" applyAlignment="1">
      <alignment horizontal="center" vertical="center"/>
    </xf>
    <xf numFmtId="9" fontId="20" fillId="0" borderId="39" xfId="0" applyNumberFormat="1" applyFont="1" applyBorder="1" applyAlignment="1">
      <alignment horizontal="center" vertical="center" wrapText="1"/>
    </xf>
    <xf numFmtId="39" fontId="28" fillId="0" borderId="39" xfId="0" applyNumberFormat="1" applyFont="1" applyBorder="1" applyAlignment="1">
      <alignment horizontal="right" vertical="center"/>
    </xf>
    <xf numFmtId="164" fontId="28" fillId="6" borderId="39" xfId="0" applyNumberFormat="1" applyFont="1" applyFill="1" applyBorder="1" applyAlignment="1">
      <alignment horizontal="right" vertical="center"/>
    </xf>
    <xf numFmtId="164" fontId="28" fillId="6" borderId="39" xfId="0" applyNumberFormat="1" applyFont="1" applyFill="1" applyBorder="1" applyAlignment="1">
      <alignment horizontal="center" vertical="center" wrapText="1"/>
    </xf>
    <xf numFmtId="0" fontId="28" fillId="6" borderId="39" xfId="0" applyFont="1" applyFill="1" applyBorder="1" applyAlignment="1">
      <alignment horizontal="center" vertical="center" wrapText="1"/>
    </xf>
    <xf numFmtId="164" fontId="28" fillId="6" borderId="39" xfId="0" applyNumberFormat="1" applyFont="1" applyFill="1" applyBorder="1" applyAlignment="1">
      <alignment vertical="center"/>
    </xf>
    <xf numFmtId="49" fontId="25" fillId="7" borderId="39" xfId="0" applyNumberFormat="1" applyFont="1" applyFill="1" applyBorder="1" applyAlignment="1">
      <alignment horizontal="center" vertical="center" wrapText="1"/>
    </xf>
    <xf numFmtId="165" fontId="26" fillId="7" borderId="39" xfId="0" applyNumberFormat="1" applyFont="1" applyFill="1" applyBorder="1" applyAlignment="1">
      <alignment horizontal="center" vertical="center" wrapText="1"/>
    </xf>
    <xf numFmtId="164" fontId="28" fillId="7" borderId="39" xfId="0" applyNumberFormat="1" applyFont="1" applyFill="1" applyBorder="1" applyAlignment="1">
      <alignment horizontal="center" vertical="center" wrapText="1"/>
    </xf>
    <xf numFmtId="0" fontId="28" fillId="7" borderId="39" xfId="0" applyFont="1" applyFill="1" applyBorder="1" applyAlignment="1">
      <alignment horizontal="center" vertical="center" wrapText="1"/>
    </xf>
    <xf numFmtId="164" fontId="28" fillId="7" borderId="39" xfId="0" applyNumberFormat="1" applyFont="1" applyFill="1" applyBorder="1" applyAlignment="1">
      <alignment vertical="center"/>
    </xf>
    <xf numFmtId="164" fontId="26" fillId="7" borderId="39" xfId="0" applyNumberFormat="1" applyFont="1" applyFill="1" applyBorder="1" applyAlignment="1">
      <alignment vertical="center"/>
    </xf>
    <xf numFmtId="49" fontId="26" fillId="7" borderId="39" xfId="0" applyNumberFormat="1" applyFont="1" applyFill="1" applyBorder="1" applyAlignment="1">
      <alignment vertical="center" wrapText="1"/>
    </xf>
    <xf numFmtId="164" fontId="26" fillId="7" borderId="39" xfId="0" applyNumberFormat="1" applyFont="1" applyFill="1" applyBorder="1" applyAlignment="1">
      <alignment horizontal="center" vertical="center" wrapText="1"/>
    </xf>
    <xf numFmtId="0" fontId="26" fillId="7" borderId="39" xfId="0" applyFont="1" applyFill="1" applyBorder="1" applyAlignment="1">
      <alignment horizontal="center" vertical="center" wrapText="1"/>
    </xf>
    <xf numFmtId="49" fontId="26" fillId="7" borderId="39" xfId="0" applyNumberFormat="1" applyFont="1" applyFill="1" applyBorder="1" applyAlignment="1">
      <alignment horizontal="left" vertical="center" wrapText="1"/>
    </xf>
    <xf numFmtId="167" fontId="26" fillId="0" borderId="39" xfId="0" applyNumberFormat="1" applyFont="1" applyBorder="1" applyAlignment="1">
      <alignment horizontal="left" vertical="center" wrapText="1"/>
    </xf>
    <xf numFmtId="164" fontId="25" fillId="6" borderId="39" xfId="0" applyNumberFormat="1" applyFont="1" applyFill="1" applyBorder="1" applyAlignment="1">
      <alignment horizontal="center" vertical="center" wrapText="1"/>
    </xf>
    <xf numFmtId="49" fontId="25" fillId="6" borderId="39" xfId="0" applyNumberFormat="1" applyFont="1" applyFill="1" applyBorder="1" applyAlignment="1">
      <alignment horizontal="left" vertical="center" wrapText="1"/>
    </xf>
    <xf numFmtId="49" fontId="21" fillId="6" borderId="39" xfId="0" applyNumberFormat="1" applyFont="1" applyFill="1" applyBorder="1" applyAlignment="1">
      <alignment horizontal="center" vertical="center"/>
    </xf>
    <xf numFmtId="49" fontId="19" fillId="6" borderId="39" xfId="0" applyNumberFormat="1" applyFont="1" applyFill="1" applyBorder="1" applyAlignment="1">
      <alignment horizontal="center" vertical="center"/>
    </xf>
    <xf numFmtId="49" fontId="20" fillId="0" borderId="39" xfId="0" applyNumberFormat="1" applyFont="1" applyBorder="1" applyAlignment="1">
      <alignment horizontal="left" vertical="center" wrapText="1"/>
    </xf>
    <xf numFmtId="49" fontId="20" fillId="0" borderId="39" xfId="0" applyNumberFormat="1" applyFont="1" applyBorder="1" applyAlignment="1">
      <alignment horizontal="center" vertical="center" wrapText="1"/>
    </xf>
    <xf numFmtId="165" fontId="20" fillId="0" borderId="39" xfId="0" applyNumberFormat="1" applyFont="1" applyBorder="1" applyAlignment="1">
      <alignment horizontal="center" vertical="center" wrapText="1"/>
    </xf>
    <xf numFmtId="49" fontId="20" fillId="7" borderId="39" xfId="0" applyNumberFormat="1" applyFont="1" applyFill="1" applyBorder="1" applyAlignment="1">
      <alignment horizontal="left" vertical="center" wrapText="1"/>
    </xf>
    <xf numFmtId="49" fontId="20" fillId="7" borderId="39" xfId="0" applyNumberFormat="1" applyFont="1" applyFill="1" applyBorder="1" applyAlignment="1">
      <alignment horizontal="center" vertical="center" wrapText="1"/>
    </xf>
    <xf numFmtId="49" fontId="26" fillId="0" borderId="39" xfId="0" applyNumberFormat="1" applyFont="1" applyBorder="1" applyAlignment="1">
      <alignment vertical="center" wrapText="1"/>
    </xf>
    <xf numFmtId="164" fontId="26" fillId="6" borderId="39" xfId="0" applyNumberFormat="1" applyFont="1" applyFill="1" applyBorder="1" applyAlignment="1">
      <alignment horizontal="center" vertical="center"/>
    </xf>
    <xf numFmtId="166" fontId="26" fillId="6" borderId="39" xfId="0" applyNumberFormat="1" applyFont="1" applyFill="1" applyBorder="1" applyAlignment="1">
      <alignment horizontal="center" vertical="center" wrapText="1"/>
    </xf>
    <xf numFmtId="164" fontId="25" fillId="6" borderId="39" xfId="0" applyNumberFormat="1" applyFont="1" applyFill="1" applyBorder="1" applyAlignment="1">
      <alignment vertical="center"/>
    </xf>
    <xf numFmtId="164" fontId="25" fillId="6" borderId="39" xfId="0" applyNumberFormat="1" applyFont="1" applyFill="1" applyBorder="1" applyAlignment="1">
      <alignment horizontal="right" vertical="center"/>
    </xf>
    <xf numFmtId="49" fontId="25" fillId="6" borderId="39" xfId="0" applyNumberFormat="1" applyFont="1" applyFill="1" applyBorder="1" applyAlignment="1">
      <alignment vertical="center" wrapText="1"/>
    </xf>
    <xf numFmtId="164" fontId="20" fillId="0" borderId="39" xfId="0" applyNumberFormat="1" applyFont="1" applyBorder="1" applyAlignment="1">
      <alignment horizontal="left" vertical="center" wrapText="1"/>
    </xf>
    <xf numFmtId="164" fontId="20" fillId="0" borderId="39" xfId="0" applyNumberFormat="1" applyFont="1" applyBorder="1" applyAlignment="1">
      <alignment horizontal="center" vertical="center" wrapText="1"/>
    </xf>
    <xf numFmtId="164" fontId="20" fillId="0" borderId="39" xfId="0" applyNumberFormat="1" applyFont="1" applyBorder="1" applyAlignment="1">
      <alignment horizontal="center" vertical="center"/>
    </xf>
    <xf numFmtId="166" fontId="20" fillId="0" borderId="39" xfId="0" applyNumberFormat="1" applyFont="1" applyBorder="1" applyAlignment="1">
      <alignment horizontal="center" vertical="center" wrapText="1"/>
    </xf>
    <xf numFmtId="39" fontId="20" fillId="0" borderId="39" xfId="0" applyNumberFormat="1" applyFont="1" applyBorder="1" applyAlignment="1">
      <alignment horizontal="right" vertical="center"/>
    </xf>
    <xf numFmtId="164" fontId="20" fillId="6" borderId="39" xfId="0" applyNumberFormat="1" applyFont="1" applyFill="1" applyBorder="1" applyAlignment="1">
      <alignment horizontal="right" vertical="center"/>
    </xf>
    <xf numFmtId="164" fontId="20" fillId="6" borderId="39" xfId="0" applyNumberFormat="1" applyFont="1" applyFill="1" applyBorder="1" applyAlignment="1">
      <alignment horizontal="center" vertical="center" wrapText="1"/>
    </xf>
    <xf numFmtId="0" fontId="20" fillId="6" borderId="39" xfId="0" applyFont="1" applyFill="1" applyBorder="1" applyAlignment="1">
      <alignment horizontal="center" vertical="center" wrapText="1"/>
    </xf>
    <xf numFmtId="164" fontId="20" fillId="6" borderId="39" xfId="0" applyNumberFormat="1" applyFont="1" applyFill="1" applyBorder="1" applyAlignment="1">
      <alignment vertical="center"/>
    </xf>
    <xf numFmtId="49" fontId="20" fillId="6" borderId="39" xfId="0" applyNumberFormat="1" applyFont="1" applyFill="1" applyBorder="1" applyAlignment="1">
      <alignment vertical="center" wrapText="1"/>
    </xf>
    <xf numFmtId="0" fontId="4" fillId="0" borderId="0" xfId="0" applyFont="1" applyAlignment="1">
      <alignment horizontal="center" vertical="center"/>
    </xf>
    <xf numFmtId="49" fontId="4" fillId="0" borderId="0" xfId="0" applyNumberFormat="1" applyFont="1" applyAlignment="1">
      <alignment horizontal="center" vertical="center"/>
    </xf>
    <xf numFmtId="49" fontId="29" fillId="0" borderId="0" xfId="0" applyNumberFormat="1" applyFont="1" applyAlignment="1">
      <alignment horizontal="center" vertical="center"/>
    </xf>
    <xf numFmtId="49" fontId="17" fillId="5" borderId="39" xfId="0" applyNumberFormat="1" applyFont="1" applyFill="1" applyBorder="1" applyAlignment="1">
      <alignment horizontal="left" vertical="center" wrapText="1"/>
    </xf>
    <xf numFmtId="49" fontId="17" fillId="5" borderId="39" xfId="0" applyNumberFormat="1" applyFont="1" applyFill="1" applyBorder="1" applyAlignment="1">
      <alignment horizontal="center" vertical="center" wrapText="1"/>
    </xf>
    <xf numFmtId="165" fontId="17" fillId="5" borderId="39" xfId="0" applyNumberFormat="1" applyFont="1" applyFill="1" applyBorder="1" applyAlignment="1">
      <alignment horizontal="center" vertical="center" wrapText="1"/>
    </xf>
    <xf numFmtId="164" fontId="17" fillId="5" borderId="39" xfId="0" applyNumberFormat="1" applyFont="1" applyFill="1" applyBorder="1" applyAlignment="1">
      <alignment horizontal="center" vertical="center" wrapText="1"/>
    </xf>
    <xf numFmtId="164" fontId="17" fillId="5" borderId="39" xfId="0" applyNumberFormat="1" applyFont="1" applyFill="1" applyBorder="1" applyAlignment="1">
      <alignment vertical="center"/>
    </xf>
    <xf numFmtId="164" fontId="17" fillId="5" borderId="39" xfId="0" applyNumberFormat="1" applyFont="1" applyFill="1" applyBorder="1" applyAlignment="1">
      <alignment horizontal="right" vertical="center"/>
    </xf>
    <xf numFmtId="164" fontId="20" fillId="5" borderId="39" xfId="0" applyNumberFormat="1" applyFont="1" applyFill="1" applyBorder="1" applyAlignment="1">
      <alignment horizontal="center" vertical="center" wrapText="1"/>
    </xf>
    <xf numFmtId="49" fontId="17" fillId="5" borderId="39" xfId="0" applyNumberFormat="1" applyFont="1" applyFill="1" applyBorder="1" applyAlignment="1">
      <alignment vertical="center" wrapText="1"/>
    </xf>
    <xf numFmtId="49" fontId="26" fillId="0" borderId="39" xfId="0" applyNumberFormat="1" applyFont="1" applyBorder="1" applyAlignment="1">
      <alignment horizontal="center" vertical="center" wrapText="1"/>
    </xf>
    <xf numFmtId="3" fontId="26" fillId="6" borderId="39" xfId="0" applyNumberFormat="1" applyFont="1" applyFill="1" applyBorder="1" applyAlignment="1">
      <alignment horizontal="center" vertical="center" wrapText="1"/>
    </xf>
    <xf numFmtId="165" fontId="26" fillId="0" borderId="39" xfId="0" applyNumberFormat="1" applyFont="1" applyBorder="1" applyAlignment="1">
      <alignment horizontal="center" vertical="center" wrapText="1"/>
    </xf>
    <xf numFmtId="49" fontId="30" fillId="0" borderId="39" xfId="0" applyNumberFormat="1" applyFont="1" applyBorder="1" applyAlignment="1">
      <alignment horizontal="center" vertical="center" wrapText="1"/>
    </xf>
    <xf numFmtId="165" fontId="30" fillId="0" borderId="39" xfId="0" applyNumberFormat="1" applyFont="1" applyBorder="1" applyAlignment="1">
      <alignment horizontal="center" vertical="center" wrapText="1"/>
    </xf>
    <xf numFmtId="49" fontId="30" fillId="0" borderId="39" xfId="0" applyNumberFormat="1" applyFont="1" applyBorder="1" applyAlignment="1">
      <alignment horizontal="left" vertical="center" wrapText="1"/>
    </xf>
    <xf numFmtId="164" fontId="30" fillId="6" borderId="39" xfId="0" applyNumberFormat="1" applyFont="1" applyFill="1" applyBorder="1" applyAlignment="1">
      <alignment horizontal="center" vertical="center" wrapText="1"/>
    </xf>
    <xf numFmtId="164" fontId="30" fillId="6" borderId="39" xfId="0" applyNumberFormat="1" applyFont="1" applyFill="1" applyBorder="1" applyAlignment="1">
      <alignment horizontal="center" vertical="center"/>
    </xf>
    <xf numFmtId="164" fontId="30" fillId="6" borderId="39" xfId="0" applyNumberFormat="1" applyFont="1" applyFill="1" applyBorder="1" applyAlignment="1">
      <alignment vertical="center"/>
    </xf>
    <xf numFmtId="166" fontId="30" fillId="6" borderId="39" xfId="0" applyNumberFormat="1" applyFont="1" applyFill="1" applyBorder="1" applyAlignment="1">
      <alignment horizontal="center" vertical="center" wrapText="1"/>
    </xf>
    <xf numFmtId="39" fontId="30" fillId="0" borderId="39" xfId="0" applyNumberFormat="1" applyFont="1" applyBorder="1" applyAlignment="1">
      <alignment horizontal="right" vertical="center"/>
    </xf>
    <xf numFmtId="164" fontId="30" fillId="6" borderId="39" xfId="0" applyNumberFormat="1" applyFont="1" applyFill="1" applyBorder="1" applyAlignment="1">
      <alignment horizontal="right" vertical="center"/>
    </xf>
    <xf numFmtId="0" fontId="30" fillId="6" borderId="39" xfId="0" applyFont="1" applyFill="1" applyBorder="1" applyAlignment="1">
      <alignment horizontal="center" vertical="center" wrapText="1"/>
    </xf>
    <xf numFmtId="49" fontId="30" fillId="6" borderId="39" xfId="0" applyNumberFormat="1" applyFont="1" applyFill="1" applyBorder="1" applyAlignment="1">
      <alignment vertical="center" wrapText="1"/>
    </xf>
    <xf numFmtId="0" fontId="31" fillId="0" borderId="0" xfId="0" applyFont="1" applyAlignment="1">
      <alignment horizontal="center" vertical="center"/>
    </xf>
    <xf numFmtId="49" fontId="31" fillId="0" borderId="0" xfId="0" applyNumberFormat="1" applyFont="1" applyAlignment="1">
      <alignment horizontal="center" vertical="center"/>
    </xf>
    <xf numFmtId="49" fontId="32" fillId="0" borderId="0" xfId="0" applyNumberFormat="1" applyFont="1" applyAlignment="1">
      <alignment horizontal="center" vertical="center"/>
    </xf>
    <xf numFmtId="0" fontId="31" fillId="0" borderId="0" xfId="0" applyFont="1" applyAlignment="1">
      <alignment vertical="center"/>
    </xf>
    <xf numFmtId="165" fontId="31" fillId="0" borderId="0" xfId="0" applyNumberFormat="1" applyFont="1" applyAlignment="1">
      <alignment horizontal="center" vertical="center"/>
    </xf>
    <xf numFmtId="0" fontId="31" fillId="0" borderId="0" xfId="0" applyFont="1" applyAlignment="1">
      <alignment horizontal="left" vertical="center"/>
    </xf>
    <xf numFmtId="164" fontId="31" fillId="0" borderId="0" xfId="0" applyNumberFormat="1" applyFont="1" applyAlignment="1">
      <alignment horizontal="center" vertical="center"/>
    </xf>
    <xf numFmtId="166" fontId="31" fillId="0" borderId="0" xfId="0" applyNumberFormat="1" applyFont="1" applyAlignment="1">
      <alignment horizontal="center" vertical="center"/>
    </xf>
    <xf numFmtId="167" fontId="31" fillId="0" borderId="0" xfId="0" applyNumberFormat="1" applyFont="1" applyAlignment="1">
      <alignment vertical="center"/>
    </xf>
    <xf numFmtId="164" fontId="31" fillId="0" borderId="0" xfId="0" applyNumberFormat="1" applyFont="1" applyAlignment="1">
      <alignment vertical="center"/>
    </xf>
    <xf numFmtId="167" fontId="31" fillId="0" borderId="0" xfId="0" applyNumberFormat="1" applyFont="1" applyAlignment="1">
      <alignment horizontal="center" vertical="center"/>
    </xf>
    <xf numFmtId="165" fontId="19" fillId="0" borderId="0" xfId="0" applyNumberFormat="1" applyFont="1" applyAlignment="1">
      <alignment horizontal="center" vertical="center"/>
    </xf>
    <xf numFmtId="164" fontId="19" fillId="0" borderId="0" xfId="0" applyNumberFormat="1" applyFont="1" applyAlignment="1">
      <alignment horizontal="center" vertical="center"/>
    </xf>
    <xf numFmtId="166" fontId="19" fillId="0" borderId="0" xfId="0" applyNumberFormat="1" applyFont="1" applyAlignment="1">
      <alignment horizontal="center" vertical="center"/>
    </xf>
    <xf numFmtId="167" fontId="19" fillId="0" borderId="0" xfId="0" applyNumberFormat="1" applyFont="1" applyAlignment="1">
      <alignment vertical="center"/>
    </xf>
    <xf numFmtId="164" fontId="19" fillId="0" borderId="0" xfId="0" applyNumberFormat="1" applyFont="1" applyAlignment="1">
      <alignment vertical="center"/>
    </xf>
    <xf numFmtId="167" fontId="19" fillId="0" borderId="0" xfId="0" applyNumberFormat="1" applyFont="1" applyAlignment="1">
      <alignment horizontal="center" vertical="center"/>
    </xf>
    <xf numFmtId="3" fontId="17" fillId="0" borderId="0" xfId="0" applyNumberFormat="1" applyFont="1" applyAlignment="1">
      <alignment vertical="center"/>
    </xf>
    <xf numFmtId="3" fontId="17" fillId="0" borderId="0" xfId="0" applyNumberFormat="1" applyFont="1" applyAlignment="1">
      <alignment horizontal="center" vertical="center"/>
    </xf>
    <xf numFmtId="3" fontId="17" fillId="0" borderId="3" xfId="0" applyNumberFormat="1" applyFont="1" applyBorder="1" applyAlignment="1">
      <alignment vertical="center"/>
    </xf>
    <xf numFmtId="3" fontId="17" fillId="0" borderId="3" xfId="0" applyNumberFormat="1" applyFont="1" applyBorder="1" applyAlignment="1">
      <alignment horizontal="center" vertical="center"/>
    </xf>
    <xf numFmtId="164" fontId="17" fillId="0" borderId="2" xfId="0" applyNumberFormat="1" applyFont="1" applyBorder="1"/>
    <xf numFmtId="164" fontId="17" fillId="0" borderId="11" xfId="0" applyNumberFormat="1" applyFont="1" applyBorder="1"/>
    <xf numFmtId="0" fontId="17" fillId="0" borderId="0" xfId="0" applyFont="1" applyAlignment="1">
      <alignment horizontal="left"/>
    </xf>
    <xf numFmtId="0" fontId="23" fillId="0" borderId="0" xfId="0" applyFont="1" applyAlignment="1">
      <alignment horizontal="left"/>
    </xf>
    <xf numFmtId="164" fontId="17" fillId="0" borderId="11" xfId="0" applyNumberFormat="1" applyFont="1" applyBorder="1" applyAlignment="1">
      <alignment vertical="center"/>
    </xf>
    <xf numFmtId="164" fontId="17" fillId="0" borderId="10" xfId="0" applyNumberFormat="1" applyFont="1" applyBorder="1" applyAlignment="1">
      <alignment vertical="center"/>
    </xf>
    <xf numFmtId="167" fontId="17" fillId="0" borderId="37" xfId="0" applyNumberFormat="1" applyFont="1" applyBorder="1" applyAlignment="1">
      <alignment horizontal="center" wrapText="1"/>
    </xf>
    <xf numFmtId="49" fontId="20" fillId="0" borderId="41" xfId="0" applyNumberFormat="1" applyFont="1" applyBorder="1" applyAlignment="1">
      <alignment horizontal="center" vertical="center" wrapText="1"/>
    </xf>
    <xf numFmtId="49" fontId="20" fillId="0" borderId="40" xfId="0" applyNumberFormat="1" applyFont="1" applyBorder="1" applyAlignment="1">
      <alignment horizontal="center" vertical="center" wrapText="1"/>
    </xf>
    <xf numFmtId="3" fontId="20" fillId="0" borderId="42" xfId="0" applyNumberFormat="1" applyFont="1" applyBorder="1" applyAlignment="1">
      <alignment vertical="center" wrapText="1"/>
    </xf>
    <xf numFmtId="3" fontId="20" fillId="0" borderId="42" xfId="0" applyNumberFormat="1" applyFont="1" applyBorder="1" applyAlignment="1">
      <alignment horizontal="center" vertical="center" wrapText="1"/>
    </xf>
    <xf numFmtId="49" fontId="20" fillId="0" borderId="42" xfId="0" applyNumberFormat="1" applyFont="1" applyBorder="1" applyAlignment="1">
      <alignment horizontal="center" vertical="center" wrapText="1"/>
    </xf>
    <xf numFmtId="164" fontId="20" fillId="0" borderId="42" xfId="0" applyNumberFormat="1" applyFont="1" applyBorder="1" applyAlignment="1">
      <alignment horizontal="center" vertical="center" wrapText="1"/>
    </xf>
    <xf numFmtId="164" fontId="20" fillId="0" borderId="26" xfId="0" applyNumberFormat="1" applyFont="1" applyBorder="1" applyAlignment="1">
      <alignment horizontal="center" vertical="center" wrapText="1"/>
    </xf>
    <xf numFmtId="49" fontId="19" fillId="0" borderId="43" xfId="0" applyNumberFormat="1" applyFont="1" applyBorder="1" applyAlignment="1">
      <alignment horizontal="center" vertical="center" wrapText="1"/>
    </xf>
    <xf numFmtId="49" fontId="20" fillId="0" borderId="17" xfId="0" applyNumberFormat="1" applyFont="1" applyBorder="1" applyAlignment="1">
      <alignment horizontal="center" vertical="center" wrapText="1"/>
    </xf>
    <xf numFmtId="49" fontId="19" fillId="0" borderId="15" xfId="0" applyNumberFormat="1" applyFont="1" applyBorder="1" applyAlignment="1">
      <alignment horizontal="center" vertical="center" wrapText="1"/>
    </xf>
    <xf numFmtId="49" fontId="33" fillId="8" borderId="39" xfId="0" applyNumberFormat="1" applyFont="1" applyFill="1" applyBorder="1" applyAlignment="1">
      <alignment horizontal="left" vertical="center" wrapText="1"/>
    </xf>
    <xf numFmtId="167" fontId="33" fillId="8" borderId="39" xfId="0" applyNumberFormat="1" applyFont="1" applyFill="1" applyBorder="1" applyAlignment="1">
      <alignment vertical="center" wrapText="1"/>
    </xf>
    <xf numFmtId="164" fontId="33" fillId="8" borderId="39" xfId="0" applyNumberFormat="1" applyFont="1" applyFill="1" applyBorder="1" applyAlignment="1">
      <alignment horizontal="center" vertical="center" wrapText="1"/>
    </xf>
    <xf numFmtId="164" fontId="33" fillId="8" borderId="39" xfId="0" applyNumberFormat="1" applyFont="1" applyFill="1" applyBorder="1" applyAlignment="1">
      <alignment vertical="center" wrapText="1"/>
    </xf>
    <xf numFmtId="9" fontId="33" fillId="8" borderId="39" xfId="0" applyNumberFormat="1" applyFont="1" applyFill="1" applyBorder="1" applyAlignment="1">
      <alignment vertical="center" wrapText="1"/>
    </xf>
    <xf numFmtId="164" fontId="33" fillId="8" borderId="39" xfId="0" applyNumberFormat="1" applyFont="1" applyFill="1" applyBorder="1" applyAlignment="1">
      <alignment vertical="center"/>
    </xf>
    <xf numFmtId="49" fontId="33" fillId="8" borderId="39" xfId="0" applyNumberFormat="1" applyFont="1" applyFill="1" applyBorder="1" applyAlignment="1">
      <alignment horizontal="center" vertical="center"/>
    </xf>
    <xf numFmtId="49" fontId="20" fillId="0" borderId="0" xfId="0" applyNumberFormat="1" applyFont="1" applyAlignment="1">
      <alignment horizontal="center" vertical="center"/>
    </xf>
    <xf numFmtId="49" fontId="34" fillId="9" borderId="39" xfId="0" applyNumberFormat="1" applyFont="1" applyFill="1" applyBorder="1" applyAlignment="1">
      <alignment horizontal="left" vertical="center" wrapText="1"/>
    </xf>
    <xf numFmtId="167" fontId="34" fillId="9" borderId="39" xfId="0" applyNumberFormat="1" applyFont="1" applyFill="1" applyBorder="1" applyAlignment="1">
      <alignment vertical="center" wrapText="1"/>
    </xf>
    <xf numFmtId="164" fontId="34" fillId="9" borderId="39" xfId="0" applyNumberFormat="1" applyFont="1" applyFill="1" applyBorder="1" applyAlignment="1">
      <alignment horizontal="center" vertical="center" wrapText="1"/>
    </xf>
    <xf numFmtId="164" fontId="34" fillId="9" borderId="39" xfId="0" applyNumberFormat="1" applyFont="1" applyFill="1" applyBorder="1" applyAlignment="1">
      <alignment vertical="center" wrapText="1"/>
    </xf>
    <xf numFmtId="9" fontId="34" fillId="9" borderId="39" xfId="0" applyNumberFormat="1" applyFont="1" applyFill="1" applyBorder="1" applyAlignment="1">
      <alignment vertical="center" wrapText="1"/>
    </xf>
    <xf numFmtId="164" fontId="34" fillId="9" borderId="39" xfId="0" applyNumberFormat="1" applyFont="1" applyFill="1" applyBorder="1" applyAlignment="1">
      <alignment vertical="center"/>
    </xf>
    <xf numFmtId="49" fontId="34" fillId="9" borderId="39" xfId="0" applyNumberFormat="1" applyFont="1" applyFill="1" applyBorder="1" applyAlignment="1">
      <alignment horizontal="center" vertical="center"/>
    </xf>
    <xf numFmtId="167" fontId="20" fillId="0" borderId="39" xfId="0" applyNumberFormat="1" applyFont="1" applyBorder="1" applyAlignment="1">
      <alignment vertical="center" wrapText="1"/>
    </xf>
    <xf numFmtId="164" fontId="20" fillId="0" borderId="39" xfId="0" applyNumberFormat="1" applyFont="1" applyBorder="1" applyAlignment="1">
      <alignment vertical="center" wrapText="1"/>
    </xf>
    <xf numFmtId="164" fontId="20" fillId="0" borderId="39" xfId="0" applyNumberFormat="1" applyFont="1" applyBorder="1" applyAlignment="1">
      <alignment vertical="center"/>
    </xf>
    <xf numFmtId="2" fontId="20" fillId="0" borderId="39" xfId="0" applyNumberFormat="1" applyFont="1" applyBorder="1" applyAlignment="1">
      <alignment vertical="center" wrapText="1"/>
    </xf>
    <xf numFmtId="9" fontId="20" fillId="0" borderId="39" xfId="0" applyNumberFormat="1" applyFont="1" applyBorder="1" applyAlignment="1">
      <alignment vertical="center" wrapText="1"/>
    </xf>
    <xf numFmtId="164" fontId="20" fillId="0" borderId="39" xfId="0" applyNumberFormat="1" applyFont="1" applyBorder="1" applyAlignment="1">
      <alignment horizontal="right" vertical="center"/>
    </xf>
    <xf numFmtId="164" fontId="20" fillId="0" borderId="39" xfId="0" applyNumberFormat="1" applyFont="1" applyBorder="1" applyAlignment="1">
      <alignment horizontal="right" vertical="center" wrapText="1"/>
    </xf>
    <xf numFmtId="49" fontId="20" fillId="0" borderId="39" xfId="0" applyNumberFormat="1" applyFont="1" applyBorder="1" applyAlignment="1">
      <alignment horizontal="center" vertical="center"/>
    </xf>
    <xf numFmtId="49" fontId="20" fillId="0" borderId="39" xfId="0" applyNumberFormat="1" applyFont="1" applyBorder="1" applyAlignment="1">
      <alignment vertical="center" wrapText="1"/>
    </xf>
    <xf numFmtId="167" fontId="20" fillId="0" borderId="39" xfId="0" applyNumberFormat="1" applyFont="1" applyBorder="1" applyAlignment="1">
      <alignment horizontal="center" vertical="center" wrapText="1"/>
    </xf>
    <xf numFmtId="49" fontId="20" fillId="0" borderId="0" xfId="0" applyNumberFormat="1" applyFont="1" applyAlignment="1">
      <alignment horizontal="left" vertical="center"/>
    </xf>
    <xf numFmtId="0" fontId="20" fillId="0" borderId="0" xfId="0" applyFont="1" applyAlignment="1">
      <alignment horizontal="center" vertical="center"/>
    </xf>
    <xf numFmtId="49" fontId="20" fillId="7" borderId="39" xfId="0" applyNumberFormat="1" applyFont="1" applyFill="1" applyBorder="1" applyAlignment="1">
      <alignment vertical="center" wrapText="1"/>
    </xf>
    <xf numFmtId="167" fontId="20" fillId="7" borderId="39" xfId="0" applyNumberFormat="1" applyFont="1" applyFill="1" applyBorder="1" applyAlignment="1">
      <alignment vertical="center" wrapText="1"/>
    </xf>
    <xf numFmtId="164" fontId="20" fillId="7" borderId="39" xfId="0" applyNumberFormat="1" applyFont="1" applyFill="1" applyBorder="1" applyAlignment="1">
      <alignment horizontal="center" vertical="center" wrapText="1"/>
    </xf>
    <xf numFmtId="164" fontId="20" fillId="7" borderId="39" xfId="0" applyNumberFormat="1" applyFont="1" applyFill="1" applyBorder="1" applyAlignment="1">
      <alignment vertical="center" wrapText="1"/>
    </xf>
    <xf numFmtId="164" fontId="20" fillId="7" borderId="39" xfId="0" applyNumberFormat="1" applyFont="1" applyFill="1" applyBorder="1" applyAlignment="1">
      <alignment vertical="center"/>
    </xf>
    <xf numFmtId="9" fontId="20" fillId="7" borderId="39" xfId="0" applyNumberFormat="1" applyFont="1" applyFill="1" applyBorder="1" applyAlignment="1">
      <alignment vertical="center" wrapText="1"/>
    </xf>
    <xf numFmtId="164" fontId="20" fillId="7" borderId="39" xfId="0" applyNumberFormat="1" applyFont="1" applyFill="1" applyBorder="1" applyAlignment="1">
      <alignment horizontal="right" vertical="center"/>
    </xf>
    <xf numFmtId="164" fontId="20" fillId="7" borderId="39" xfId="0" applyNumberFormat="1" applyFont="1" applyFill="1" applyBorder="1" applyAlignment="1">
      <alignment horizontal="right" vertical="center" wrapText="1"/>
    </xf>
    <xf numFmtId="49" fontId="20" fillId="7" borderId="39" xfId="0" applyNumberFormat="1" applyFont="1" applyFill="1" applyBorder="1" applyAlignment="1">
      <alignment horizontal="center" vertical="center"/>
    </xf>
    <xf numFmtId="164" fontId="19" fillId="0" borderId="39" xfId="0" applyNumberFormat="1" applyFont="1" applyBorder="1" applyAlignment="1">
      <alignment vertical="center"/>
    </xf>
    <xf numFmtId="164" fontId="20" fillId="6" borderId="39" xfId="0" applyNumberFormat="1" applyFont="1" applyFill="1" applyBorder="1" applyAlignment="1">
      <alignment horizontal="right" vertical="center" wrapText="1"/>
    </xf>
    <xf numFmtId="167" fontId="20" fillId="0" borderId="39" xfId="0" applyNumberFormat="1" applyFont="1" applyBorder="1" applyAlignment="1">
      <alignment horizontal="center" vertical="center"/>
    </xf>
    <xf numFmtId="4" fontId="20" fillId="0" borderId="39" xfId="0" applyNumberFormat="1" applyFont="1" applyBorder="1" applyAlignment="1">
      <alignment horizontal="right" vertical="center"/>
    </xf>
    <xf numFmtId="3" fontId="20" fillId="0" borderId="39" xfId="0" applyNumberFormat="1" applyFont="1" applyBorder="1" applyAlignment="1">
      <alignment horizontal="right" vertical="center"/>
    </xf>
    <xf numFmtId="49" fontId="19" fillId="0" borderId="39" xfId="0" applyNumberFormat="1" applyFont="1" applyBorder="1" applyAlignment="1">
      <alignment horizontal="center" vertical="center"/>
    </xf>
    <xf numFmtId="49" fontId="17" fillId="0" borderId="39" xfId="0" applyNumberFormat="1" applyFont="1" applyBorder="1" applyAlignment="1">
      <alignment horizontal="left" vertical="center" wrapText="1"/>
    </xf>
    <xf numFmtId="167" fontId="20" fillId="0" borderId="39" xfId="0" applyNumberFormat="1" applyFont="1" applyBorder="1" applyAlignment="1">
      <alignment horizontal="right" vertical="center" wrapText="1"/>
    </xf>
    <xf numFmtId="2" fontId="20" fillId="0" borderId="39" xfId="0" applyNumberFormat="1" applyFont="1" applyBorder="1" applyAlignment="1">
      <alignment horizontal="center" vertical="center" wrapText="1"/>
    </xf>
    <xf numFmtId="2" fontId="20" fillId="0" borderId="39" xfId="0" applyNumberFormat="1" applyFont="1" applyBorder="1" applyAlignment="1">
      <alignment horizontal="right" vertical="center" wrapText="1"/>
    </xf>
    <xf numFmtId="3" fontId="20" fillId="0" borderId="39" xfId="0" applyNumberFormat="1" applyFont="1" applyBorder="1" applyAlignment="1">
      <alignment vertical="center" wrapText="1"/>
    </xf>
    <xf numFmtId="3" fontId="17" fillId="0" borderId="39" xfId="0" applyNumberFormat="1" applyFont="1" applyBorder="1" applyAlignment="1">
      <alignment horizontal="right" vertical="center" wrapText="1"/>
    </xf>
    <xf numFmtId="167" fontId="17" fillId="0" borderId="39" xfId="0" applyNumberFormat="1" applyFont="1" applyBorder="1" applyAlignment="1">
      <alignment horizontal="right" vertical="center" wrapText="1"/>
    </xf>
    <xf numFmtId="0" fontId="20" fillId="0" borderId="39" xfId="0" applyFont="1" applyBorder="1" applyAlignment="1">
      <alignment horizontal="right" vertical="center" wrapText="1"/>
    </xf>
    <xf numFmtId="168" fontId="20" fillId="0" borderId="0" xfId="0" applyNumberFormat="1" applyFont="1" applyAlignment="1">
      <alignment horizontal="center" vertical="center"/>
    </xf>
    <xf numFmtId="164" fontId="17" fillId="0" borderId="39" xfId="0" applyNumberFormat="1" applyFont="1" applyBorder="1" applyAlignment="1">
      <alignment horizontal="right" vertical="center" wrapText="1"/>
    </xf>
    <xf numFmtId="3" fontId="20" fillId="0" borderId="39" xfId="0" applyNumberFormat="1" applyFont="1" applyBorder="1" applyAlignment="1">
      <alignment horizontal="right" vertical="center" wrapText="1"/>
    </xf>
    <xf numFmtId="49" fontId="20" fillId="0" borderId="39" xfId="0" applyNumberFormat="1" applyFont="1" applyBorder="1" applyAlignment="1">
      <alignment vertical="center"/>
    </xf>
    <xf numFmtId="49" fontId="20" fillId="6" borderId="39" xfId="0" applyNumberFormat="1" applyFont="1" applyFill="1" applyBorder="1" applyAlignment="1">
      <alignment horizontal="left" vertical="center" wrapText="1"/>
    </xf>
    <xf numFmtId="164" fontId="20" fillId="6" borderId="39" xfId="0" applyNumberFormat="1" applyFont="1" applyFill="1" applyBorder="1" applyAlignment="1">
      <alignment vertical="center" wrapText="1"/>
    </xf>
    <xf numFmtId="9" fontId="20" fillId="6" borderId="39" xfId="0" applyNumberFormat="1" applyFont="1" applyFill="1" applyBorder="1" applyAlignment="1">
      <alignment vertical="center" wrapText="1"/>
    </xf>
    <xf numFmtId="49" fontId="20" fillId="6" borderId="39" xfId="0" applyNumberFormat="1" applyFont="1" applyFill="1" applyBorder="1" applyAlignment="1">
      <alignment horizontal="center" vertical="center"/>
    </xf>
    <xf numFmtId="164" fontId="17" fillId="0" borderId="39" xfId="0" applyNumberFormat="1" applyFont="1" applyBorder="1" applyAlignment="1">
      <alignment vertical="center" wrapText="1"/>
    </xf>
    <xf numFmtId="168" fontId="35" fillId="0" borderId="0" xfId="0" applyNumberFormat="1" applyFont="1" applyAlignment="1">
      <alignment horizontal="center" vertical="center"/>
    </xf>
    <xf numFmtId="3" fontId="20" fillId="7" borderId="39" xfId="0" applyNumberFormat="1" applyFont="1" applyFill="1" applyBorder="1" applyAlignment="1">
      <alignment vertical="center" wrapText="1"/>
    </xf>
    <xf numFmtId="0" fontId="36" fillId="0" borderId="0" xfId="0" applyFont="1" applyAlignment="1">
      <alignment horizontal="center" vertical="center"/>
    </xf>
    <xf numFmtId="49" fontId="36" fillId="0" borderId="0" xfId="0" applyNumberFormat="1" applyFont="1" applyAlignment="1">
      <alignment horizontal="left" vertical="center"/>
    </xf>
    <xf numFmtId="49" fontId="24" fillId="0" borderId="0" xfId="0" applyNumberFormat="1" applyFont="1" applyAlignment="1">
      <alignment horizontal="left" vertical="center"/>
    </xf>
    <xf numFmtId="49" fontId="36" fillId="0" borderId="0" xfId="0" applyNumberFormat="1" applyFont="1" applyAlignment="1">
      <alignment horizontal="center" vertical="center"/>
    </xf>
    <xf numFmtId="49" fontId="19" fillId="0" borderId="0" xfId="0" applyNumberFormat="1" applyFont="1" applyAlignment="1">
      <alignment horizontal="left" vertical="center"/>
    </xf>
    <xf numFmtId="167" fontId="20" fillId="0" borderId="39" xfId="0" applyNumberFormat="1" applyFont="1" applyBorder="1" applyAlignment="1">
      <alignment horizontal="left" vertical="center" wrapText="1"/>
    </xf>
    <xf numFmtId="0" fontId="24" fillId="0" borderId="0" xfId="0" applyFont="1" applyAlignment="1">
      <alignment horizontal="center" vertical="center"/>
    </xf>
    <xf numFmtId="3" fontId="20" fillId="0" borderId="39" xfId="0" applyNumberFormat="1" applyFont="1" applyBorder="1" applyAlignment="1">
      <alignment horizontal="center" vertical="center" wrapText="1"/>
    </xf>
    <xf numFmtId="3" fontId="19" fillId="0" borderId="0" xfId="0" applyNumberFormat="1" applyFont="1" applyAlignment="1">
      <alignment vertical="center"/>
    </xf>
    <xf numFmtId="3" fontId="19" fillId="0" borderId="0" xfId="0" applyNumberFormat="1" applyFont="1" applyAlignment="1">
      <alignment horizontal="left" vertical="center"/>
    </xf>
    <xf numFmtId="167" fontId="20" fillId="0" borderId="4" xfId="0" applyNumberFormat="1" applyFont="1" applyBorder="1" applyAlignment="1">
      <alignment vertical="center"/>
    </xf>
    <xf numFmtId="0" fontId="17" fillId="0" borderId="2" xfId="0" applyFont="1" applyBorder="1" applyAlignment="1">
      <alignment horizontal="left"/>
    </xf>
    <xf numFmtId="0" fontId="17" fillId="0" borderId="11" xfId="0" applyFont="1" applyBorder="1" applyAlignment="1">
      <alignment horizontal="left"/>
    </xf>
    <xf numFmtId="2" fontId="17" fillId="0" borderId="0" xfId="0" applyNumberFormat="1" applyFont="1" applyAlignment="1">
      <alignment horizontal="center" vertical="center"/>
    </xf>
    <xf numFmtId="0" fontId="17" fillId="0" borderId="11" xfId="0" applyFont="1" applyBorder="1" applyAlignment="1">
      <alignment horizontal="left" vertical="center"/>
    </xf>
    <xf numFmtId="3" fontId="17" fillId="0" borderId="36" xfId="0" applyNumberFormat="1" applyFont="1" applyBorder="1" applyAlignment="1">
      <alignment horizontal="center" vertical="center" wrapText="1"/>
    </xf>
    <xf numFmtId="49" fontId="19" fillId="0" borderId="42" xfId="0" applyNumberFormat="1" applyFont="1" applyBorder="1" applyAlignment="1">
      <alignment horizontal="center" vertical="center" wrapText="1"/>
    </xf>
    <xf numFmtId="49" fontId="16" fillId="8" borderId="47" xfId="0" applyNumberFormat="1" applyFont="1" applyFill="1" applyBorder="1" applyAlignment="1">
      <alignment horizontal="left" vertical="center" wrapText="1"/>
    </xf>
    <xf numFmtId="49" fontId="37" fillId="8" borderId="47" xfId="0" applyNumberFormat="1" applyFont="1" applyFill="1" applyBorder="1" applyAlignment="1">
      <alignment horizontal="left" vertical="center" wrapText="1"/>
    </xf>
    <xf numFmtId="167" fontId="16" fillId="8" borderId="47" xfId="0" applyNumberFormat="1" applyFont="1" applyFill="1" applyBorder="1" applyAlignment="1">
      <alignment horizontal="right" vertical="center" wrapText="1"/>
    </xf>
    <xf numFmtId="49" fontId="38" fillId="8" borderId="47" xfId="0" applyNumberFormat="1" applyFont="1" applyFill="1" applyBorder="1" applyAlignment="1">
      <alignment vertical="center"/>
    </xf>
    <xf numFmtId="49" fontId="22" fillId="0" borderId="0" xfId="0" applyNumberFormat="1" applyFont="1" applyAlignment="1">
      <alignment horizontal="center" vertical="center"/>
    </xf>
    <xf numFmtId="49" fontId="18" fillId="0" borderId="0" xfId="0" applyNumberFormat="1" applyFont="1" applyAlignment="1">
      <alignment horizontal="left" vertical="center"/>
    </xf>
    <xf numFmtId="49" fontId="39" fillId="10" borderId="48" xfId="0" applyNumberFormat="1" applyFont="1" applyFill="1" applyBorder="1" applyAlignment="1">
      <alignment horizontal="left" vertical="center" wrapText="1"/>
    </xf>
    <xf numFmtId="49" fontId="24" fillId="10" borderId="48" xfId="0" applyNumberFormat="1" applyFont="1" applyFill="1" applyBorder="1" applyAlignment="1">
      <alignment horizontal="left" vertical="center" wrapText="1"/>
    </xf>
    <xf numFmtId="3" fontId="20" fillId="10" borderId="48" xfId="0" applyNumberFormat="1" applyFont="1" applyFill="1" applyBorder="1" applyAlignment="1">
      <alignment horizontal="center" vertical="center" wrapText="1"/>
    </xf>
    <xf numFmtId="49" fontId="20" fillId="10" borderId="48" xfId="0" applyNumberFormat="1" applyFont="1" applyFill="1" applyBorder="1" applyAlignment="1">
      <alignment horizontal="left" vertical="center" wrapText="1"/>
    </xf>
    <xf numFmtId="3" fontId="20" fillId="10" borderId="48" xfId="0" applyNumberFormat="1" applyFont="1" applyFill="1" applyBorder="1" applyAlignment="1">
      <alignment horizontal="center" vertical="center"/>
    </xf>
    <xf numFmtId="3" fontId="24" fillId="10" borderId="48" xfId="0" applyNumberFormat="1" applyFont="1" applyFill="1" applyBorder="1" applyAlignment="1">
      <alignment horizontal="center" vertical="center"/>
    </xf>
    <xf numFmtId="2" fontId="24" fillId="10" borderId="48" xfId="0" applyNumberFormat="1" applyFont="1" applyFill="1" applyBorder="1" applyAlignment="1">
      <alignment horizontal="center" vertical="center" wrapText="1"/>
    </xf>
    <xf numFmtId="2" fontId="20" fillId="10" borderId="48" xfId="0" applyNumberFormat="1" applyFont="1" applyFill="1" applyBorder="1" applyAlignment="1">
      <alignment horizontal="center" vertical="center" wrapText="1"/>
    </xf>
    <xf numFmtId="9" fontId="20" fillId="10" borderId="48" xfId="0" applyNumberFormat="1" applyFont="1" applyFill="1" applyBorder="1" applyAlignment="1">
      <alignment horizontal="center" vertical="center" wrapText="1"/>
    </xf>
    <xf numFmtId="39" fontId="20" fillId="10" borderId="48" xfId="0" applyNumberFormat="1" applyFont="1" applyFill="1" applyBorder="1" applyAlignment="1">
      <alignment horizontal="right" vertical="center"/>
    </xf>
    <xf numFmtId="4" fontId="20" fillId="10" borderId="48" xfId="0" applyNumberFormat="1" applyFont="1" applyFill="1" applyBorder="1" applyAlignment="1">
      <alignment horizontal="right" vertical="center"/>
    </xf>
    <xf numFmtId="0" fontId="20" fillId="10" borderId="48" xfId="0" applyFont="1" applyFill="1" applyBorder="1" applyAlignment="1">
      <alignment horizontal="center" vertical="center" wrapText="1"/>
    </xf>
    <xf numFmtId="4" fontId="24" fillId="10" borderId="48" xfId="0" applyNumberFormat="1" applyFont="1" applyFill="1" applyBorder="1" applyAlignment="1">
      <alignment horizontal="right" vertical="center"/>
    </xf>
    <xf numFmtId="49" fontId="24" fillId="10" borderId="48" xfId="0" applyNumberFormat="1" applyFont="1" applyFill="1" applyBorder="1" applyAlignment="1">
      <alignment vertical="center"/>
    </xf>
    <xf numFmtId="49" fontId="20" fillId="0" borderId="48" xfId="0" applyNumberFormat="1" applyFont="1" applyBorder="1" applyAlignment="1">
      <alignment vertical="center" wrapText="1"/>
    </xf>
    <xf numFmtId="49" fontId="24" fillId="0" borderId="48" xfId="0" applyNumberFormat="1" applyFont="1" applyBorder="1" applyAlignment="1">
      <alignment horizontal="left" vertical="center" wrapText="1"/>
    </xf>
    <xf numFmtId="3" fontId="20" fillId="0" borderId="48" xfId="0" applyNumberFormat="1" applyFont="1" applyBorder="1" applyAlignment="1">
      <alignment horizontal="center" vertical="center" wrapText="1"/>
    </xf>
    <xf numFmtId="49" fontId="20" fillId="0" borderId="48" xfId="0" applyNumberFormat="1" applyFont="1" applyBorder="1" applyAlignment="1">
      <alignment horizontal="left" vertical="center" wrapText="1"/>
    </xf>
    <xf numFmtId="3" fontId="20" fillId="0" borderId="48" xfId="0" applyNumberFormat="1" applyFont="1" applyBorder="1" applyAlignment="1">
      <alignment horizontal="center" vertical="center"/>
    </xf>
    <xf numFmtId="164" fontId="19" fillId="0" borderId="48" xfId="0" applyNumberFormat="1" applyFont="1" applyBorder="1" applyAlignment="1">
      <alignment vertical="center"/>
    </xf>
    <xf numFmtId="2" fontId="20" fillId="0" borderId="48" xfId="0" applyNumberFormat="1" applyFont="1" applyBorder="1" applyAlignment="1">
      <alignment horizontal="center" vertical="center" wrapText="1"/>
    </xf>
    <xf numFmtId="9" fontId="20" fillId="0" borderId="48" xfId="0" applyNumberFormat="1" applyFont="1" applyBorder="1" applyAlignment="1">
      <alignment horizontal="center" vertical="center" wrapText="1"/>
    </xf>
    <xf numFmtId="39" fontId="20" fillId="0" borderId="48" xfId="0" applyNumberFormat="1" applyFont="1" applyBorder="1" applyAlignment="1">
      <alignment horizontal="right" vertical="center"/>
    </xf>
    <xf numFmtId="4" fontId="20" fillId="0" borderId="48" xfId="0" applyNumberFormat="1" applyFont="1" applyBorder="1" applyAlignment="1">
      <alignment horizontal="right" vertical="center"/>
    </xf>
    <xf numFmtId="164" fontId="20" fillId="0" borderId="48" xfId="0" applyNumberFormat="1" applyFont="1" applyBorder="1" applyAlignment="1">
      <alignment horizontal="center" vertical="center" wrapText="1"/>
    </xf>
    <xf numFmtId="3" fontId="20" fillId="0" borderId="48" xfId="0" applyNumberFormat="1" applyFont="1" applyBorder="1" applyAlignment="1">
      <alignment horizontal="right" vertical="center"/>
    </xf>
    <xf numFmtId="49" fontId="20" fillId="7" borderId="48" xfId="0" applyNumberFormat="1" applyFont="1" applyFill="1" applyBorder="1" applyAlignment="1">
      <alignment vertical="center" wrapText="1"/>
    </xf>
    <xf numFmtId="49" fontId="24" fillId="7" borderId="48" xfId="0" applyNumberFormat="1" applyFont="1" applyFill="1" applyBorder="1" applyAlignment="1">
      <alignment horizontal="left" vertical="center" wrapText="1"/>
    </xf>
    <xf numFmtId="3" fontId="20" fillId="7" borderId="48" xfId="0" applyNumberFormat="1" applyFont="1" applyFill="1" applyBorder="1" applyAlignment="1">
      <alignment horizontal="center" vertical="center" wrapText="1"/>
    </xf>
    <xf numFmtId="49" fontId="20" fillId="7" borderId="48" xfId="0" applyNumberFormat="1" applyFont="1" applyFill="1" applyBorder="1" applyAlignment="1">
      <alignment horizontal="left" vertical="center" wrapText="1"/>
    </xf>
    <xf numFmtId="3" fontId="20" fillId="7" borderId="48" xfId="0" applyNumberFormat="1" applyFont="1" applyFill="1" applyBorder="1" applyAlignment="1">
      <alignment horizontal="center" vertical="center"/>
    </xf>
    <xf numFmtId="164" fontId="19" fillId="7" borderId="48" xfId="0" applyNumberFormat="1" applyFont="1" applyFill="1" applyBorder="1" applyAlignment="1">
      <alignment vertical="center"/>
    </xf>
    <xf numFmtId="2" fontId="20" fillId="7" borderId="48" xfId="0" applyNumberFormat="1" applyFont="1" applyFill="1" applyBorder="1" applyAlignment="1">
      <alignment horizontal="center" vertical="center" wrapText="1"/>
    </xf>
    <xf numFmtId="9" fontId="20" fillId="7" borderId="48" xfId="0" applyNumberFormat="1" applyFont="1" applyFill="1" applyBorder="1" applyAlignment="1">
      <alignment horizontal="center" vertical="center" wrapText="1"/>
    </xf>
    <xf numFmtId="39" fontId="20" fillId="7" borderId="48" xfId="0" applyNumberFormat="1" applyFont="1" applyFill="1" applyBorder="1" applyAlignment="1">
      <alignment horizontal="right" vertical="center"/>
    </xf>
    <xf numFmtId="4" fontId="20" fillId="7" borderId="48" xfId="0" applyNumberFormat="1" applyFont="1" applyFill="1" applyBorder="1" applyAlignment="1">
      <alignment horizontal="right" vertical="center"/>
    </xf>
    <xf numFmtId="164" fontId="20" fillId="7" borderId="48" xfId="0" applyNumberFormat="1" applyFont="1" applyFill="1" applyBorder="1" applyAlignment="1">
      <alignment horizontal="center" vertical="center" wrapText="1"/>
    </xf>
    <xf numFmtId="3" fontId="20" fillId="7" borderId="48" xfId="0" applyNumberFormat="1" applyFont="1" applyFill="1" applyBorder="1" applyAlignment="1">
      <alignment horizontal="right" vertical="center"/>
    </xf>
    <xf numFmtId="49" fontId="17" fillId="0" borderId="48" xfId="0" applyNumberFormat="1" applyFont="1" applyBorder="1" applyAlignment="1">
      <alignment horizontal="left" vertical="center" wrapText="1"/>
    </xf>
    <xf numFmtId="3" fontId="17" fillId="0" borderId="48" xfId="0" applyNumberFormat="1" applyFont="1" applyBorder="1" applyAlignment="1">
      <alignment horizontal="right" vertical="center" wrapText="1"/>
    </xf>
    <xf numFmtId="167" fontId="17" fillId="0" borderId="48" xfId="0" applyNumberFormat="1" applyFont="1" applyBorder="1" applyAlignment="1">
      <alignment horizontal="center" vertical="center" wrapText="1"/>
    </xf>
    <xf numFmtId="3" fontId="17" fillId="0" borderId="48" xfId="0" applyNumberFormat="1" applyFont="1" applyBorder="1" applyAlignment="1">
      <alignment horizontal="center" vertical="center" wrapText="1"/>
    </xf>
    <xf numFmtId="2" fontId="24" fillId="0" borderId="48" xfId="0" applyNumberFormat="1" applyFont="1" applyBorder="1" applyAlignment="1">
      <alignment horizontal="center" vertical="center" wrapText="1"/>
    </xf>
    <xf numFmtId="0" fontId="20" fillId="0" borderId="48" xfId="0" applyFont="1" applyBorder="1" applyAlignment="1">
      <alignment horizontal="right" vertical="center" wrapText="1"/>
    </xf>
    <xf numFmtId="49" fontId="24" fillId="6" borderId="48" xfId="0" applyNumberFormat="1" applyFont="1" applyFill="1" applyBorder="1" applyAlignment="1">
      <alignment vertical="center"/>
    </xf>
    <xf numFmtId="49" fontId="17" fillId="10" borderId="48" xfId="0" applyNumberFormat="1" applyFont="1" applyFill="1" applyBorder="1" applyAlignment="1">
      <alignment horizontal="left" vertical="center" wrapText="1"/>
    </xf>
    <xf numFmtId="49" fontId="17" fillId="7" borderId="48" xfId="0" applyNumberFormat="1" applyFont="1" applyFill="1" applyBorder="1" applyAlignment="1">
      <alignment horizontal="left" vertical="center" wrapText="1"/>
    </xf>
    <xf numFmtId="49" fontId="24" fillId="7" borderId="48" xfId="0" applyNumberFormat="1" applyFont="1" applyFill="1" applyBorder="1" applyAlignment="1">
      <alignment vertical="center"/>
    </xf>
    <xf numFmtId="49" fontId="20" fillId="0" borderId="48" xfId="0" applyNumberFormat="1" applyFont="1" applyBorder="1" applyAlignment="1">
      <alignment vertical="center"/>
    </xf>
    <xf numFmtId="49" fontId="20" fillId="7" borderId="48" xfId="0" applyNumberFormat="1" applyFont="1" applyFill="1" applyBorder="1" applyAlignment="1">
      <alignment vertical="center"/>
    </xf>
    <xf numFmtId="49" fontId="17" fillId="0" borderId="0" xfId="0" applyNumberFormat="1" applyFont="1" applyAlignment="1">
      <alignment horizontal="left" vertical="center" wrapText="1"/>
    </xf>
    <xf numFmtId="49" fontId="24" fillId="0" borderId="0" xfId="0" applyNumberFormat="1" applyFont="1" applyAlignment="1">
      <alignment horizontal="left" vertical="center" wrapText="1"/>
    </xf>
    <xf numFmtId="3" fontId="17" fillId="0" borderId="0" xfId="0" applyNumberFormat="1" applyFont="1" applyAlignment="1">
      <alignment horizontal="right" vertical="center" wrapText="1"/>
    </xf>
    <xf numFmtId="167" fontId="17" fillId="0" borderId="0" xfId="0" applyNumberFormat="1" applyFont="1" applyAlignment="1">
      <alignment horizontal="center" vertical="center" wrapText="1"/>
    </xf>
    <xf numFmtId="3" fontId="17" fillId="0" borderId="0" xfId="0" applyNumberFormat="1" applyFont="1" applyAlignment="1">
      <alignment horizontal="center" vertical="center" wrapText="1"/>
    </xf>
    <xf numFmtId="2" fontId="24" fillId="0" borderId="0" xfId="0" applyNumberFormat="1" applyFont="1" applyAlignment="1">
      <alignment horizontal="center" vertical="center" wrapText="1"/>
    </xf>
    <xf numFmtId="2" fontId="20" fillId="0" borderId="0" xfId="0" applyNumberFormat="1" applyFont="1" applyAlignment="1">
      <alignment horizontal="center" vertical="center" wrapText="1"/>
    </xf>
    <xf numFmtId="9" fontId="20" fillId="0" borderId="0" xfId="0" applyNumberFormat="1" applyFont="1" applyAlignment="1">
      <alignment horizontal="center" vertical="center" wrapText="1"/>
    </xf>
    <xf numFmtId="0" fontId="20" fillId="0" borderId="0" xfId="0" applyFont="1" applyAlignment="1">
      <alignment horizontal="right" vertical="center" wrapText="1"/>
    </xf>
    <xf numFmtId="49" fontId="20" fillId="0" borderId="0" xfId="0" applyNumberFormat="1" applyFont="1" applyAlignment="1">
      <alignment vertical="center" wrapText="1"/>
    </xf>
    <xf numFmtId="169" fontId="17" fillId="0" borderId="0" xfId="0" applyNumberFormat="1" applyFont="1" applyAlignment="1">
      <alignment horizontal="center" vertical="center" wrapText="1"/>
    </xf>
    <xf numFmtId="0" fontId="20" fillId="0" borderId="0" xfId="0" applyFont="1" applyAlignment="1">
      <alignment horizontal="center" vertical="center" wrapText="1"/>
    </xf>
    <xf numFmtId="49" fontId="24" fillId="0" borderId="0" xfId="0" applyNumberFormat="1" applyFont="1" applyAlignment="1">
      <alignment vertical="center"/>
    </xf>
    <xf numFmtId="167" fontId="17" fillId="0" borderId="0" xfId="0" applyNumberFormat="1" applyFont="1" applyAlignment="1">
      <alignment vertical="center"/>
    </xf>
    <xf numFmtId="49" fontId="20" fillId="0" borderId="0" xfId="0" applyNumberFormat="1" applyFont="1" applyAlignment="1">
      <alignment horizontal="left" vertical="center" wrapText="1"/>
    </xf>
    <xf numFmtId="3" fontId="20" fillId="0" borderId="0" xfId="0" applyNumberFormat="1" applyFont="1" applyAlignment="1">
      <alignment horizontal="center" vertical="center" wrapText="1"/>
    </xf>
    <xf numFmtId="3" fontId="20" fillId="0" borderId="0" xfId="0" applyNumberFormat="1" applyFont="1" applyAlignment="1">
      <alignment vertical="center"/>
    </xf>
    <xf numFmtId="2" fontId="20" fillId="0" borderId="0" xfId="0" applyNumberFormat="1" applyFont="1" applyAlignment="1">
      <alignment horizontal="center" wrapText="1"/>
    </xf>
    <xf numFmtId="4" fontId="20" fillId="0" borderId="0" xfId="0" applyNumberFormat="1" applyFont="1" applyAlignment="1">
      <alignment horizontal="center" vertical="center" wrapText="1"/>
    </xf>
    <xf numFmtId="167" fontId="17" fillId="0" borderId="0" xfId="0" applyNumberFormat="1" applyFont="1" applyAlignment="1">
      <alignment horizontal="left" vertical="center"/>
    </xf>
    <xf numFmtId="167" fontId="17" fillId="0" borderId="1" xfId="0" applyNumberFormat="1" applyFont="1" applyBorder="1" applyAlignment="1">
      <alignment horizontal="left" vertical="center"/>
    </xf>
    <xf numFmtId="167" fontId="17" fillId="0" borderId="3" xfId="0" applyNumberFormat="1" applyFont="1" applyBorder="1" applyAlignment="1">
      <alignment horizontal="left" vertical="center"/>
    </xf>
    <xf numFmtId="167" fontId="20" fillId="0" borderId="4" xfId="0" applyNumberFormat="1" applyFont="1" applyBorder="1" applyAlignment="1">
      <alignment horizontal="left" vertical="center"/>
    </xf>
    <xf numFmtId="167" fontId="17" fillId="0" borderId="2" xfId="0" applyNumberFormat="1" applyFont="1" applyBorder="1" applyAlignment="1">
      <alignment horizontal="left"/>
    </xf>
    <xf numFmtId="167" fontId="21" fillId="0" borderId="18" xfId="0" applyNumberFormat="1" applyFont="1" applyBorder="1" applyAlignment="1">
      <alignment horizontal="left" vertical="center"/>
    </xf>
    <xf numFmtId="167" fontId="17" fillId="0" borderId="13" xfId="0" applyNumberFormat="1" applyFont="1" applyBorder="1" applyAlignment="1">
      <alignment horizontal="left" vertical="center"/>
    </xf>
    <xf numFmtId="167" fontId="20" fillId="0" borderId="0" xfId="0" applyNumberFormat="1" applyFont="1" applyAlignment="1">
      <alignment horizontal="left" vertical="center"/>
    </xf>
    <xf numFmtId="167" fontId="17" fillId="0" borderId="11" xfId="0" applyNumberFormat="1" applyFont="1" applyBorder="1" applyAlignment="1">
      <alignment horizontal="left"/>
    </xf>
    <xf numFmtId="167" fontId="17" fillId="0" borderId="0" xfId="0" applyNumberFormat="1" applyFont="1" applyAlignment="1">
      <alignment horizontal="left"/>
    </xf>
    <xf numFmtId="167" fontId="21" fillId="0" borderId="19" xfId="0" applyNumberFormat="1" applyFont="1" applyBorder="1" applyAlignment="1">
      <alignment horizontal="left" vertical="center"/>
    </xf>
    <xf numFmtId="167" fontId="17" fillId="0" borderId="11" xfId="0" applyNumberFormat="1" applyFont="1" applyBorder="1" applyAlignment="1">
      <alignment horizontal="left" vertical="center"/>
    </xf>
    <xf numFmtId="167" fontId="17" fillId="0" borderId="36" xfId="0" applyNumberFormat="1" applyFont="1" applyBorder="1" applyAlignment="1">
      <alignment horizontal="center" vertical="center" wrapText="1"/>
    </xf>
    <xf numFmtId="167" fontId="20" fillId="0" borderId="42" xfId="0" applyNumberFormat="1" applyFont="1" applyBorder="1" applyAlignment="1">
      <alignment horizontal="left" vertical="center" wrapText="1"/>
    </xf>
    <xf numFmtId="167" fontId="19" fillId="0" borderId="42" xfId="0" applyNumberFormat="1" applyFont="1" applyBorder="1" applyAlignment="1">
      <alignment horizontal="left" vertical="center" wrapText="1"/>
    </xf>
    <xf numFmtId="167" fontId="16" fillId="0" borderId="47" xfId="0" applyNumberFormat="1" applyFont="1" applyBorder="1" applyAlignment="1">
      <alignment horizontal="left" vertical="center" wrapText="1"/>
    </xf>
    <xf numFmtId="167" fontId="18" fillId="0" borderId="47" xfId="0" applyNumberFormat="1" applyFont="1" applyBorder="1" applyAlignment="1">
      <alignment horizontal="left" vertical="center" wrapText="1"/>
    </xf>
    <xf numFmtId="167" fontId="22" fillId="0" borderId="47" xfId="0" applyNumberFormat="1" applyFont="1" applyBorder="1" applyAlignment="1">
      <alignment horizontal="left" vertical="center"/>
    </xf>
    <xf numFmtId="167" fontId="17" fillId="0" borderId="48" xfId="0" applyNumberFormat="1" applyFont="1" applyBorder="1" applyAlignment="1">
      <alignment horizontal="left" vertical="center" wrapText="1"/>
    </xf>
    <xf numFmtId="164" fontId="17" fillId="0" borderId="48" xfId="0" applyNumberFormat="1" applyFont="1" applyBorder="1" applyAlignment="1">
      <alignment horizontal="left" vertical="center" wrapText="1"/>
    </xf>
    <xf numFmtId="167" fontId="17" fillId="0" borderId="48" xfId="0" applyNumberFormat="1" applyFont="1" applyBorder="1" applyAlignment="1">
      <alignment horizontal="left" vertical="center"/>
    </xf>
    <xf numFmtId="167" fontId="21" fillId="0" borderId="0" xfId="0" applyNumberFormat="1" applyFont="1" applyAlignment="1">
      <alignment horizontal="center" vertical="center"/>
    </xf>
    <xf numFmtId="167" fontId="20" fillId="0" borderId="48" xfId="0" applyNumberFormat="1" applyFont="1" applyBorder="1" applyAlignment="1">
      <alignment horizontal="left" vertical="center" wrapText="1"/>
    </xf>
    <xf numFmtId="167" fontId="20" fillId="0" borderId="48" xfId="0" applyNumberFormat="1" applyFont="1" applyBorder="1" applyAlignment="1">
      <alignment horizontal="left" vertical="center"/>
    </xf>
    <xf numFmtId="164" fontId="19" fillId="0" borderId="48" xfId="0" applyNumberFormat="1" applyFont="1" applyBorder="1" applyAlignment="1">
      <alignment horizontal="left" vertical="center"/>
    </xf>
    <xf numFmtId="164" fontId="20" fillId="0" borderId="48" xfId="0" applyNumberFormat="1" applyFont="1" applyBorder="1" applyAlignment="1">
      <alignment horizontal="left" vertical="center" wrapText="1"/>
    </xf>
    <xf numFmtId="9" fontId="17" fillId="0" borderId="48" xfId="0" applyNumberFormat="1" applyFont="1" applyBorder="1" applyAlignment="1">
      <alignment horizontal="center" vertical="center" wrapText="1"/>
    </xf>
    <xf numFmtId="167" fontId="20" fillId="7" borderId="48" xfId="0" applyNumberFormat="1" applyFont="1" applyFill="1" applyBorder="1" applyAlignment="1">
      <alignment horizontal="left" vertical="center" wrapText="1"/>
    </xf>
    <xf numFmtId="167" fontId="20" fillId="7" borderId="48" xfId="0" applyNumberFormat="1" applyFont="1" applyFill="1" applyBorder="1" applyAlignment="1">
      <alignment horizontal="left" vertical="center"/>
    </xf>
    <xf numFmtId="164" fontId="19" fillId="7" borderId="48" xfId="0" applyNumberFormat="1" applyFont="1" applyFill="1" applyBorder="1" applyAlignment="1">
      <alignment horizontal="left" vertical="center"/>
    </xf>
    <xf numFmtId="164" fontId="20" fillId="7" borderId="48" xfId="0" applyNumberFormat="1" applyFont="1" applyFill="1" applyBorder="1" applyAlignment="1">
      <alignment horizontal="left" vertical="center" wrapText="1"/>
    </xf>
    <xf numFmtId="167" fontId="19" fillId="0" borderId="0" xfId="0" applyNumberFormat="1" applyFont="1" applyAlignment="1">
      <alignment horizontal="left" vertical="center"/>
    </xf>
    <xf numFmtId="167" fontId="40" fillId="0" borderId="0" xfId="0" applyNumberFormat="1" applyFont="1" applyAlignment="1">
      <alignment horizontal="left" vertical="center"/>
    </xf>
    <xf numFmtId="0" fontId="40" fillId="0" borderId="0" xfId="0" applyFont="1" applyAlignment="1">
      <alignment vertical="center"/>
    </xf>
    <xf numFmtId="167" fontId="41" fillId="0" borderId="0" xfId="0" applyNumberFormat="1" applyFont="1" applyAlignment="1">
      <alignment horizontal="left" vertical="center"/>
    </xf>
    <xf numFmtId="0" fontId="41" fillId="0" borderId="0" xfId="0" applyFont="1" applyAlignment="1">
      <alignment vertical="center"/>
    </xf>
    <xf numFmtId="164" fontId="17" fillId="0" borderId="0" xfId="0" applyNumberFormat="1" applyFont="1" applyAlignment="1">
      <alignment horizontal="center"/>
    </xf>
    <xf numFmtId="49" fontId="26" fillId="4" borderId="39" xfId="0" applyNumberFormat="1" applyFont="1" applyFill="1" applyBorder="1" applyAlignment="1">
      <alignment horizontal="left" vertical="center" wrapText="1"/>
    </xf>
    <xf numFmtId="49" fontId="26" fillId="4" borderId="39" xfId="0" applyNumberFormat="1" applyFont="1" applyFill="1" applyBorder="1" applyAlignment="1">
      <alignment horizontal="center" vertical="center" wrapText="1"/>
    </xf>
    <xf numFmtId="165" fontId="26" fillId="4" borderId="39" xfId="0" applyNumberFormat="1" applyFont="1" applyFill="1" applyBorder="1" applyAlignment="1">
      <alignment horizontal="center" vertical="center" wrapText="1"/>
    </xf>
    <xf numFmtId="164" fontId="26" fillId="4" borderId="39" xfId="0" applyNumberFormat="1" applyFont="1" applyFill="1" applyBorder="1" applyAlignment="1">
      <alignment vertical="center"/>
    </xf>
    <xf numFmtId="164" fontId="26" fillId="4" borderId="39" xfId="0" applyNumberFormat="1" applyFont="1" applyFill="1" applyBorder="1" applyAlignment="1">
      <alignment horizontal="right" vertical="center"/>
    </xf>
    <xf numFmtId="49" fontId="26" fillId="5" borderId="39" xfId="0" applyNumberFormat="1" applyFont="1" applyFill="1" applyBorder="1" applyAlignment="1">
      <alignment horizontal="left" vertical="center" wrapText="1"/>
    </xf>
    <xf numFmtId="49" fontId="26" fillId="5" borderId="39" xfId="0" applyNumberFormat="1" applyFont="1" applyFill="1" applyBorder="1" applyAlignment="1">
      <alignment horizontal="center" vertical="center" wrapText="1"/>
    </xf>
    <xf numFmtId="165" fontId="26" fillId="5" borderId="39" xfId="0" applyNumberFormat="1" applyFont="1" applyFill="1" applyBorder="1" applyAlignment="1">
      <alignment horizontal="center" vertical="center" wrapText="1"/>
    </xf>
    <xf numFmtId="164" fontId="26" fillId="5" borderId="39" xfId="0" applyNumberFormat="1" applyFont="1" applyFill="1" applyBorder="1" applyAlignment="1">
      <alignment vertical="center"/>
    </xf>
    <xf numFmtId="164" fontId="26" fillId="5" borderId="39" xfId="0" applyNumberFormat="1" applyFont="1" applyFill="1" applyBorder="1" applyAlignment="1">
      <alignment horizontal="right" vertical="center"/>
    </xf>
    <xf numFmtId="49" fontId="26" fillId="6" borderId="39" xfId="0" applyNumberFormat="1" applyFont="1" applyFill="1" applyBorder="1" applyAlignment="1">
      <alignment horizontal="center" vertical="center" wrapText="1"/>
    </xf>
    <xf numFmtId="170" fontId="20" fillId="0" borderId="39" xfId="0" applyNumberFormat="1" applyFont="1" applyBorder="1" applyAlignment="1">
      <alignment horizontal="center" vertical="center" wrapText="1"/>
    </xf>
    <xf numFmtId="49" fontId="26" fillId="11" borderId="39" xfId="0" applyNumberFormat="1" applyFont="1" applyFill="1" applyBorder="1" applyAlignment="1">
      <alignment horizontal="left" vertical="center" wrapText="1"/>
    </xf>
    <xf numFmtId="49" fontId="26" fillId="11" borderId="39" xfId="0" applyNumberFormat="1" applyFont="1" applyFill="1" applyBorder="1" applyAlignment="1">
      <alignment horizontal="center" vertical="center" wrapText="1"/>
    </xf>
    <xf numFmtId="165" fontId="26" fillId="11" borderId="39" xfId="0" applyNumberFormat="1" applyFont="1" applyFill="1" applyBorder="1" applyAlignment="1">
      <alignment horizontal="center" vertical="center" wrapText="1"/>
    </xf>
    <xf numFmtId="164" fontId="26" fillId="11" borderId="39" xfId="0" applyNumberFormat="1" applyFont="1" applyFill="1" applyBorder="1" applyAlignment="1">
      <alignment horizontal="center" vertical="center" wrapText="1"/>
    </xf>
    <xf numFmtId="164" fontId="26" fillId="11" borderId="39" xfId="0" applyNumberFormat="1" applyFont="1" applyFill="1" applyBorder="1" applyAlignment="1">
      <alignment vertical="center"/>
    </xf>
    <xf numFmtId="164" fontId="26" fillId="11" borderId="39" xfId="0" applyNumberFormat="1" applyFont="1" applyFill="1" applyBorder="1" applyAlignment="1">
      <alignment horizontal="right" vertical="center"/>
    </xf>
    <xf numFmtId="164" fontId="25" fillId="11" borderId="39" xfId="0" applyNumberFormat="1" applyFont="1" applyFill="1" applyBorder="1" applyAlignment="1">
      <alignment vertical="center"/>
    </xf>
    <xf numFmtId="49" fontId="25" fillId="11" borderId="39" xfId="0" applyNumberFormat="1" applyFont="1" applyFill="1" applyBorder="1" applyAlignment="1">
      <alignment vertical="center" wrapText="1"/>
    </xf>
    <xf numFmtId="49" fontId="26" fillId="0" borderId="24" xfId="0" applyNumberFormat="1" applyFont="1" applyBorder="1" applyAlignment="1">
      <alignment horizontal="left" vertical="center" wrapText="1"/>
    </xf>
    <xf numFmtId="0" fontId="26" fillId="0" borderId="39" xfId="0" applyFont="1" applyBorder="1" applyAlignment="1">
      <alignment vertical="center"/>
    </xf>
    <xf numFmtId="0" fontId="26" fillId="11" borderId="39" xfId="0" applyFont="1" applyFill="1" applyBorder="1" applyAlignment="1">
      <alignment vertical="center"/>
    </xf>
    <xf numFmtId="166" fontId="26" fillId="11" borderId="39" xfId="0" applyNumberFormat="1" applyFont="1" applyFill="1" applyBorder="1" applyAlignment="1">
      <alignment horizontal="center" vertical="center" wrapText="1"/>
    </xf>
    <xf numFmtId="9" fontId="26" fillId="11" borderId="39" xfId="0" applyNumberFormat="1" applyFont="1" applyFill="1" applyBorder="1" applyAlignment="1">
      <alignment horizontal="center" vertical="center" wrapText="1"/>
    </xf>
    <xf numFmtId="39" fontId="26" fillId="11" borderId="39" xfId="0" applyNumberFormat="1" applyFont="1" applyFill="1" applyBorder="1" applyAlignment="1">
      <alignment horizontal="right" vertical="center"/>
    </xf>
    <xf numFmtId="49" fontId="26" fillId="11" borderId="39" xfId="0" applyNumberFormat="1" applyFont="1" applyFill="1" applyBorder="1" applyAlignment="1">
      <alignment vertical="center" wrapText="1"/>
    </xf>
    <xf numFmtId="165" fontId="42" fillId="12" borderId="39" xfId="0" applyNumberFormat="1" applyFont="1" applyFill="1" applyBorder="1" applyAlignment="1">
      <alignment horizontal="center" vertical="center" wrapText="1"/>
    </xf>
    <xf numFmtId="49" fontId="26" fillId="0" borderId="39" xfId="0" applyNumberFormat="1" applyFont="1" applyBorder="1" applyAlignment="1">
      <alignment horizontal="left" vertical="center" wrapText="1"/>
    </xf>
    <xf numFmtId="0" fontId="26" fillId="11" borderId="39" xfId="0" applyFont="1" applyFill="1" applyBorder="1" applyAlignment="1">
      <alignment horizontal="center" vertical="center" wrapText="1"/>
    </xf>
    <xf numFmtId="164" fontId="26" fillId="11" borderId="39" xfId="0" applyNumberFormat="1" applyFont="1" applyFill="1" applyBorder="1" applyAlignment="1">
      <alignment horizontal="center" vertical="center"/>
    </xf>
    <xf numFmtId="49" fontId="20" fillId="5" borderId="39" xfId="0" applyNumberFormat="1" applyFont="1" applyFill="1" applyBorder="1" applyAlignment="1">
      <alignment horizontal="left" vertical="center" wrapText="1"/>
    </xf>
    <xf numFmtId="49" fontId="20" fillId="5" borderId="39" xfId="0" applyNumberFormat="1" applyFont="1" applyFill="1" applyBorder="1" applyAlignment="1">
      <alignment horizontal="center" vertical="center" wrapText="1"/>
    </xf>
    <xf numFmtId="165" fontId="20" fillId="5" borderId="39" xfId="0" applyNumberFormat="1" applyFont="1" applyFill="1" applyBorder="1" applyAlignment="1">
      <alignment horizontal="center" vertical="center" wrapText="1"/>
    </xf>
    <xf numFmtId="164" fontId="20" fillId="5" borderId="39" xfId="0" applyNumberFormat="1" applyFont="1" applyFill="1" applyBorder="1" applyAlignment="1">
      <alignment vertical="center"/>
    </xf>
    <xf numFmtId="164" fontId="20" fillId="5" borderId="39" xfId="0" applyNumberFormat="1" applyFont="1" applyFill="1" applyBorder="1" applyAlignment="1">
      <alignment horizontal="right" vertical="center"/>
    </xf>
    <xf numFmtId="9" fontId="28" fillId="0" borderId="39" xfId="0" applyNumberFormat="1" applyFont="1" applyBorder="1" applyAlignment="1">
      <alignment horizontal="center" vertical="center" wrapText="1"/>
    </xf>
    <xf numFmtId="164" fontId="26" fillId="0" borderId="39" xfId="0" applyNumberFormat="1" applyFont="1" applyBorder="1" applyAlignment="1">
      <alignment vertical="center" wrapText="1"/>
    </xf>
    <xf numFmtId="9" fontId="30" fillId="0" borderId="39" xfId="0" applyNumberFormat="1" applyFont="1" applyBorder="1" applyAlignment="1">
      <alignment horizontal="center" vertical="center" wrapText="1"/>
    </xf>
    <xf numFmtId="49" fontId="26" fillId="6" borderId="39" xfId="0" applyNumberFormat="1" applyFont="1" applyFill="1" applyBorder="1" applyAlignment="1">
      <alignment horizontal="left" vertical="center"/>
    </xf>
    <xf numFmtId="3" fontId="26" fillId="0" borderId="39" xfId="0" applyNumberFormat="1" applyFont="1" applyBorder="1" applyAlignment="1">
      <alignment horizontal="center" vertical="center" wrapText="1"/>
    </xf>
    <xf numFmtId="49" fontId="17" fillId="8" borderId="47" xfId="0" applyNumberFormat="1" applyFont="1" applyFill="1" applyBorder="1" applyAlignment="1">
      <alignment horizontal="left" vertical="center" wrapText="1"/>
    </xf>
    <xf numFmtId="3" fontId="17" fillId="8" borderId="47" xfId="0" applyNumberFormat="1" applyFont="1" applyFill="1" applyBorder="1" applyAlignment="1">
      <alignment horizontal="right" vertical="center" wrapText="1"/>
    </xf>
    <xf numFmtId="49" fontId="20" fillId="8" borderId="47" xfId="0" applyNumberFormat="1" applyFont="1" applyFill="1" applyBorder="1" applyAlignment="1">
      <alignment horizontal="right" vertical="center" wrapText="1"/>
    </xf>
    <xf numFmtId="49" fontId="24" fillId="8" borderId="47" xfId="0" applyNumberFormat="1" applyFont="1" applyFill="1" applyBorder="1" applyAlignment="1">
      <alignment horizontal="right" vertical="center" wrapText="1"/>
    </xf>
    <xf numFmtId="49" fontId="17" fillId="8" borderId="47" xfId="0" applyNumberFormat="1" applyFont="1" applyFill="1" applyBorder="1" applyAlignment="1">
      <alignment horizontal="right" vertical="center" wrapText="1"/>
    </xf>
    <xf numFmtId="49" fontId="36" fillId="8" borderId="47" xfId="0" applyNumberFormat="1" applyFont="1" applyFill="1" applyBorder="1" applyAlignment="1">
      <alignment vertical="center"/>
    </xf>
    <xf numFmtId="3" fontId="17" fillId="10" borderId="48" xfId="0" applyNumberFormat="1" applyFont="1" applyFill="1" applyBorder="1" applyAlignment="1">
      <alignment horizontal="center" vertical="center" wrapText="1"/>
    </xf>
    <xf numFmtId="3" fontId="27" fillId="10" borderId="48" xfId="0" applyNumberFormat="1" applyFont="1" applyFill="1" applyBorder="1" applyAlignment="1">
      <alignment horizontal="center" vertical="center" wrapText="1"/>
    </xf>
    <xf numFmtId="0" fontId="27" fillId="10" borderId="48" xfId="0" applyFont="1" applyFill="1" applyBorder="1" applyAlignment="1">
      <alignment horizontal="center" vertical="center" wrapText="1"/>
    </xf>
    <xf numFmtId="0" fontId="17" fillId="10" borderId="48" xfId="0" applyFont="1" applyFill="1" applyBorder="1" applyAlignment="1">
      <alignment horizontal="center" vertical="center" wrapText="1"/>
    </xf>
    <xf numFmtId="164" fontId="17" fillId="10" borderId="48" xfId="0" applyNumberFormat="1" applyFont="1" applyFill="1" applyBorder="1" applyAlignment="1">
      <alignment horizontal="right" vertical="center" wrapText="1"/>
    </xf>
    <xf numFmtId="2" fontId="17" fillId="10" borderId="48" xfId="0" applyNumberFormat="1" applyFont="1" applyFill="1" applyBorder="1" applyAlignment="1">
      <alignment horizontal="center" vertical="center" wrapText="1"/>
    </xf>
    <xf numFmtId="0" fontId="17" fillId="10" borderId="48" xfId="0" applyFont="1" applyFill="1" applyBorder="1" applyAlignment="1">
      <alignment horizontal="center" wrapText="1"/>
    </xf>
    <xf numFmtId="4" fontId="27" fillId="10" borderId="48" xfId="0" applyNumberFormat="1" applyFont="1" applyFill="1" applyBorder="1" applyAlignment="1">
      <alignment horizontal="right" vertical="center" wrapText="1"/>
    </xf>
    <xf numFmtId="49" fontId="24" fillId="10" borderId="48" xfId="0" applyNumberFormat="1" applyFont="1" applyFill="1" applyBorder="1" applyAlignment="1">
      <alignment vertical="center" wrapText="1"/>
    </xf>
    <xf numFmtId="3" fontId="24" fillId="0" borderId="48" xfId="0" applyNumberFormat="1" applyFont="1" applyBorder="1" applyAlignment="1">
      <alignment horizontal="center" vertical="center"/>
    </xf>
    <xf numFmtId="0" fontId="20" fillId="0" borderId="48" xfId="0" applyFont="1" applyBorder="1" applyAlignment="1">
      <alignment horizontal="center" vertical="center" wrapText="1"/>
    </xf>
    <xf numFmtId="4" fontId="24" fillId="0" borderId="48" xfId="0" applyNumberFormat="1" applyFont="1" applyBorder="1" applyAlignment="1">
      <alignment horizontal="right" vertical="center"/>
    </xf>
    <xf numFmtId="164" fontId="19" fillId="0" borderId="48" xfId="0" applyNumberFormat="1" applyFont="1" applyBorder="1"/>
    <xf numFmtId="164" fontId="20" fillId="13" borderId="48" xfId="0" applyNumberFormat="1" applyFont="1" applyFill="1" applyBorder="1" applyAlignment="1">
      <alignment horizontal="center" vertical="center" wrapText="1"/>
    </xf>
    <xf numFmtId="3" fontId="20" fillId="13" borderId="48" xfId="0" applyNumberFormat="1" applyFont="1" applyFill="1" applyBorder="1" applyAlignment="1">
      <alignment horizontal="right" vertical="center"/>
    </xf>
    <xf numFmtId="49" fontId="24" fillId="0" borderId="48" xfId="0" applyNumberFormat="1" applyFont="1" applyBorder="1" applyAlignment="1">
      <alignment vertical="center"/>
    </xf>
    <xf numFmtId="3" fontId="17" fillId="10" borderId="48" xfId="0" applyNumberFormat="1" applyFont="1" applyFill="1" applyBorder="1" applyAlignment="1">
      <alignment horizontal="center" vertical="center"/>
    </xf>
    <xf numFmtId="3" fontId="27" fillId="10" borderId="48" xfId="0" applyNumberFormat="1" applyFont="1" applyFill="1" applyBorder="1" applyAlignment="1">
      <alignment horizontal="center" vertical="center"/>
    </xf>
    <xf numFmtId="2" fontId="27" fillId="10" borderId="48" xfId="0" applyNumberFormat="1" applyFont="1" applyFill="1" applyBorder="1" applyAlignment="1">
      <alignment horizontal="center" vertical="center" wrapText="1"/>
    </xf>
    <xf numFmtId="9" fontId="17" fillId="10" borderId="48" xfId="0" applyNumberFormat="1" applyFont="1" applyFill="1" applyBorder="1" applyAlignment="1">
      <alignment horizontal="center" vertical="center" wrapText="1"/>
    </xf>
    <xf numFmtId="39" fontId="17" fillId="10" borderId="48" xfId="0" applyNumberFormat="1" applyFont="1" applyFill="1" applyBorder="1" applyAlignment="1">
      <alignment horizontal="right" vertical="center"/>
    </xf>
    <xf numFmtId="4" fontId="17" fillId="10" borderId="48" xfId="0" applyNumberFormat="1" applyFont="1" applyFill="1" applyBorder="1" applyAlignment="1">
      <alignment horizontal="right" vertical="center"/>
    </xf>
    <xf numFmtId="4" fontId="27" fillId="10" borderId="48" xfId="0" applyNumberFormat="1" applyFont="1" applyFill="1" applyBorder="1" applyAlignment="1">
      <alignment horizontal="right" vertical="center"/>
    </xf>
    <xf numFmtId="3" fontId="17" fillId="0" borderId="48" xfId="0" applyNumberFormat="1" applyFont="1" applyBorder="1" applyAlignment="1">
      <alignment horizontal="center" vertical="center"/>
    </xf>
    <xf numFmtId="3" fontId="27" fillId="0" borderId="48" xfId="0" applyNumberFormat="1" applyFont="1" applyBorder="1" applyAlignment="1">
      <alignment horizontal="center" vertical="center"/>
    </xf>
    <xf numFmtId="2" fontId="27" fillId="0" borderId="48" xfId="0" applyNumberFormat="1" applyFont="1" applyBorder="1" applyAlignment="1">
      <alignment horizontal="center" vertical="center" wrapText="1"/>
    </xf>
    <xf numFmtId="2" fontId="17" fillId="0" borderId="48" xfId="0" applyNumberFormat="1" applyFont="1" applyBorder="1" applyAlignment="1">
      <alignment horizontal="center" vertical="center" wrapText="1"/>
    </xf>
    <xf numFmtId="39" fontId="17" fillId="0" borderId="48" xfId="0" applyNumberFormat="1" applyFont="1" applyBorder="1" applyAlignment="1">
      <alignment horizontal="right" vertical="center"/>
    </xf>
    <xf numFmtId="4" fontId="17" fillId="0" borderId="48" xfId="0" applyNumberFormat="1" applyFont="1" applyBorder="1" applyAlignment="1">
      <alignment horizontal="right" vertical="center"/>
    </xf>
    <xf numFmtId="0" fontId="17" fillId="0" borderId="48" xfId="0" applyFont="1" applyBorder="1" applyAlignment="1">
      <alignment horizontal="center" vertical="center" wrapText="1"/>
    </xf>
    <xf numFmtId="4" fontId="27" fillId="0" borderId="48" xfId="0" applyNumberFormat="1" applyFont="1" applyBorder="1" applyAlignment="1">
      <alignment horizontal="right" vertical="center"/>
    </xf>
    <xf numFmtId="3" fontId="24" fillId="7" borderId="48" xfId="0" applyNumberFormat="1" applyFont="1" applyFill="1" applyBorder="1" applyAlignment="1">
      <alignment horizontal="center" vertical="center"/>
    </xf>
    <xf numFmtId="2" fontId="24" fillId="7" borderId="48" xfId="0" applyNumberFormat="1" applyFont="1" applyFill="1" applyBorder="1" applyAlignment="1">
      <alignment horizontal="center" vertical="center" wrapText="1"/>
    </xf>
    <xf numFmtId="0" fontId="20" fillId="7" borderId="48" xfId="0" applyFont="1" applyFill="1" applyBorder="1" applyAlignment="1">
      <alignment horizontal="center" vertical="center" wrapText="1"/>
    </xf>
    <xf numFmtId="4" fontId="24" fillId="7" borderId="48" xfId="0" applyNumberFormat="1" applyFont="1" applyFill="1" applyBorder="1" applyAlignment="1">
      <alignment horizontal="right" vertical="center"/>
    </xf>
    <xf numFmtId="164" fontId="19" fillId="7" borderId="48" xfId="0" applyNumberFormat="1" applyFont="1" applyFill="1" applyBorder="1"/>
    <xf numFmtId="49" fontId="17" fillId="10" borderId="48" xfId="0" applyNumberFormat="1" applyFont="1" applyFill="1" applyBorder="1" applyAlignment="1">
      <alignment horizontal="left" vertical="center"/>
    </xf>
    <xf numFmtId="49" fontId="17" fillId="13" borderId="48" xfId="0" applyNumberFormat="1" applyFont="1" applyFill="1" applyBorder="1" applyAlignment="1">
      <alignment horizontal="left" vertical="center"/>
    </xf>
    <xf numFmtId="3" fontId="20" fillId="13" borderId="48" xfId="0" applyNumberFormat="1" applyFont="1" applyFill="1" applyBorder="1" applyAlignment="1">
      <alignment horizontal="center" vertical="center" wrapText="1"/>
    </xf>
    <xf numFmtId="49" fontId="20" fillId="13" borderId="48" xfId="0" applyNumberFormat="1" applyFont="1" applyFill="1" applyBorder="1" applyAlignment="1">
      <alignment horizontal="left" vertical="center" wrapText="1"/>
    </xf>
    <xf numFmtId="3" fontId="20" fillId="13" borderId="48" xfId="0" applyNumberFormat="1" applyFont="1" applyFill="1" applyBorder="1" applyAlignment="1">
      <alignment horizontal="center" vertical="center"/>
    </xf>
    <xf numFmtId="3" fontId="24" fillId="13" borderId="48" xfId="0" applyNumberFormat="1" applyFont="1" applyFill="1" applyBorder="1" applyAlignment="1">
      <alignment horizontal="center" vertical="center"/>
    </xf>
    <xf numFmtId="2" fontId="24" fillId="13" borderId="48" xfId="0" applyNumberFormat="1" applyFont="1" applyFill="1" applyBorder="1" applyAlignment="1">
      <alignment horizontal="center" vertical="center" wrapText="1"/>
    </xf>
    <xf numFmtId="2" fontId="20" fillId="13" borderId="48" xfId="0" applyNumberFormat="1" applyFont="1" applyFill="1" applyBorder="1" applyAlignment="1">
      <alignment horizontal="center" vertical="center" wrapText="1"/>
    </xf>
    <xf numFmtId="9" fontId="20" fillId="13" borderId="48" xfId="0" applyNumberFormat="1" applyFont="1" applyFill="1" applyBorder="1" applyAlignment="1">
      <alignment horizontal="center" vertical="center" wrapText="1"/>
    </xf>
    <xf numFmtId="39" fontId="20" fillId="13" borderId="48" xfId="0" applyNumberFormat="1" applyFont="1" applyFill="1" applyBorder="1" applyAlignment="1">
      <alignment horizontal="right" vertical="center"/>
    </xf>
    <xf numFmtId="4" fontId="20" fillId="13" borderId="48" xfId="0" applyNumberFormat="1" applyFont="1" applyFill="1" applyBorder="1" applyAlignment="1">
      <alignment horizontal="right" vertical="center"/>
    </xf>
    <xf numFmtId="0" fontId="20" fillId="13" borderId="48" xfId="0" applyFont="1" applyFill="1" applyBorder="1" applyAlignment="1">
      <alignment horizontal="center" vertical="center" wrapText="1"/>
    </xf>
    <xf numFmtId="4" fontId="24" fillId="13" borderId="48" xfId="0" applyNumberFormat="1" applyFont="1" applyFill="1" applyBorder="1" applyAlignment="1">
      <alignment horizontal="right" vertical="center"/>
    </xf>
    <xf numFmtId="49" fontId="24" fillId="13" borderId="48" xfId="0" applyNumberFormat="1" applyFont="1" applyFill="1" applyBorder="1" applyAlignment="1">
      <alignment vertical="center"/>
    </xf>
    <xf numFmtId="164" fontId="19" fillId="13" borderId="48" xfId="0" applyNumberFormat="1" applyFont="1" applyFill="1" applyBorder="1"/>
    <xf numFmtId="49" fontId="17" fillId="0" borderId="51" xfId="0" applyNumberFormat="1" applyFont="1" applyBorder="1" applyAlignment="1">
      <alignment horizontal="left" vertical="center" wrapText="1"/>
    </xf>
    <xf numFmtId="3" fontId="17" fillId="0" borderId="51" xfId="0" applyNumberFormat="1" applyFont="1" applyBorder="1" applyAlignment="1">
      <alignment horizontal="center" vertical="center" wrapText="1"/>
    </xf>
    <xf numFmtId="169" fontId="17" fillId="0" borderId="51" xfId="0" applyNumberFormat="1" applyFont="1" applyBorder="1" applyAlignment="1">
      <alignment horizontal="center" vertical="center" wrapText="1"/>
    </xf>
    <xf numFmtId="2" fontId="24" fillId="0" borderId="51" xfId="0" applyNumberFormat="1" applyFont="1" applyBorder="1" applyAlignment="1">
      <alignment horizontal="center" vertical="center" wrapText="1"/>
    </xf>
    <xf numFmtId="2" fontId="20" fillId="0" borderId="51" xfId="0" applyNumberFormat="1" applyFont="1" applyBorder="1" applyAlignment="1">
      <alignment horizontal="center" vertical="center" wrapText="1"/>
    </xf>
    <xf numFmtId="9" fontId="20" fillId="0" borderId="51" xfId="0" applyNumberFormat="1" applyFont="1" applyBorder="1" applyAlignment="1">
      <alignment horizontal="center" vertical="center" wrapText="1"/>
    </xf>
    <xf numFmtId="0" fontId="20" fillId="0" borderId="51" xfId="0" applyFont="1" applyBorder="1" applyAlignment="1">
      <alignment horizontal="center" vertical="center" wrapText="1"/>
    </xf>
    <xf numFmtId="49" fontId="24" fillId="6" borderId="51" xfId="0" applyNumberFormat="1" applyFont="1" applyFill="1" applyBorder="1" applyAlignment="1">
      <alignment vertical="center"/>
    </xf>
    <xf numFmtId="49" fontId="43" fillId="0" borderId="3" xfId="0" applyNumberFormat="1" applyFont="1" applyBorder="1" applyAlignment="1">
      <alignment vertical="center"/>
    </xf>
    <xf numFmtId="3" fontId="20" fillId="0" borderId="3" xfId="0" applyNumberFormat="1" applyFont="1" applyBorder="1" applyAlignment="1">
      <alignment horizontal="center" vertical="center" wrapText="1"/>
    </xf>
    <xf numFmtId="49" fontId="20" fillId="0" borderId="3" xfId="0" applyNumberFormat="1" applyFont="1" applyBorder="1" applyAlignment="1">
      <alignment horizontal="left" vertical="center" wrapText="1"/>
    </xf>
    <xf numFmtId="3" fontId="20" fillId="0" borderId="3" xfId="0" applyNumberFormat="1" applyFont="1" applyBorder="1" applyAlignment="1">
      <alignment vertical="center"/>
    </xf>
    <xf numFmtId="2" fontId="20" fillId="0" borderId="3" xfId="0" applyNumberFormat="1" applyFont="1" applyBorder="1" applyAlignment="1">
      <alignment horizontal="center" wrapText="1"/>
    </xf>
    <xf numFmtId="2" fontId="20" fillId="0" borderId="3" xfId="0" applyNumberFormat="1" applyFont="1" applyBorder="1" applyAlignment="1">
      <alignment horizontal="center" vertical="center" wrapText="1"/>
    </xf>
    <xf numFmtId="0" fontId="20" fillId="0" borderId="3" xfId="0" applyFont="1" applyBorder="1" applyAlignment="1">
      <alignment horizontal="center" vertical="center" wrapText="1"/>
    </xf>
    <xf numFmtId="4" fontId="20" fillId="0" borderId="3" xfId="0" applyNumberFormat="1" applyFont="1" applyBorder="1" applyAlignment="1">
      <alignment horizontal="center" vertical="center" wrapText="1"/>
    </xf>
    <xf numFmtId="49" fontId="20" fillId="0" borderId="3" xfId="0" applyNumberFormat="1" applyFont="1" applyBorder="1" applyAlignment="1">
      <alignment vertical="center" wrapText="1"/>
    </xf>
    <xf numFmtId="49" fontId="43" fillId="0" borderId="0" xfId="0" applyNumberFormat="1" applyFont="1" applyAlignment="1">
      <alignment vertical="center"/>
    </xf>
    <xf numFmtId="49" fontId="44" fillId="0" borderId="0" xfId="0" applyNumberFormat="1" applyFont="1" applyAlignment="1">
      <alignment vertical="center"/>
    </xf>
    <xf numFmtId="3" fontId="26" fillId="0" borderId="0" xfId="0" applyNumberFormat="1" applyFont="1"/>
    <xf numFmtId="4" fontId="17" fillId="0" borderId="0" xfId="0" applyNumberFormat="1" applyFont="1" applyAlignment="1">
      <alignment horizontal="center" vertical="center"/>
    </xf>
    <xf numFmtId="0" fontId="26" fillId="0" borderId="0" xfId="0" applyFont="1"/>
    <xf numFmtId="0" fontId="20" fillId="0" borderId="0" xfId="0" applyFont="1" applyAlignment="1">
      <alignment horizontal="left" vertical="center"/>
    </xf>
    <xf numFmtId="167" fontId="45" fillId="0" borderId="0" xfId="0" applyNumberFormat="1" applyFont="1" applyAlignment="1">
      <alignment vertical="center"/>
    </xf>
    <xf numFmtId="167" fontId="21" fillId="0" borderId="0" xfId="0" applyNumberFormat="1" applyFont="1" applyAlignment="1">
      <alignment horizontal="left" vertical="center" wrapText="1"/>
    </xf>
    <xf numFmtId="167" fontId="21" fillId="0" borderId="0" xfId="0" applyNumberFormat="1" applyFont="1" applyAlignment="1">
      <alignment vertical="center"/>
    </xf>
    <xf numFmtId="164" fontId="46" fillId="0" borderId="52" xfId="0" applyNumberFormat="1" applyFont="1" applyBorder="1"/>
    <xf numFmtId="164" fontId="4" fillId="0" borderId="21" xfId="0" applyNumberFormat="1" applyFont="1" applyBorder="1" applyAlignment="1">
      <alignment horizontal="center" vertical="center" wrapText="1"/>
    </xf>
    <xf numFmtId="164" fontId="5" fillId="0" borderId="21" xfId="0" applyNumberFormat="1" applyFont="1" applyBorder="1" applyAlignment="1">
      <alignment horizontal="center" vertical="center" wrapText="1"/>
    </xf>
    <xf numFmtId="0" fontId="6" fillId="2" borderId="13" xfId="0" applyFont="1" applyFill="1" applyBorder="1" applyAlignment="1">
      <alignment horizontal="left"/>
    </xf>
    <xf numFmtId="164" fontId="6" fillId="2" borderId="11" xfId="0" applyNumberFormat="1" applyFont="1" applyFill="1" applyBorder="1" applyAlignment="1">
      <alignment horizontal="center" vertical="center"/>
    </xf>
    <xf numFmtId="164" fontId="6" fillId="2" borderId="14" xfId="0" applyNumberFormat="1" applyFont="1" applyFill="1" applyBorder="1"/>
    <xf numFmtId="164" fontId="2" fillId="2" borderId="14" xfId="0" applyNumberFormat="1" applyFont="1" applyFill="1" applyBorder="1" applyAlignment="1">
      <alignment horizontal="left"/>
    </xf>
    <xf numFmtId="164" fontId="2" fillId="2" borderId="12" xfId="0" applyNumberFormat="1" applyFont="1" applyFill="1" applyBorder="1" applyAlignment="1">
      <alignment horizontal="left"/>
    </xf>
    <xf numFmtId="164" fontId="6" fillId="2" borderId="14" xfId="0" applyNumberFormat="1" applyFont="1" applyFill="1" applyBorder="1" applyAlignment="1">
      <alignment horizontal="center" vertical="center"/>
    </xf>
    <xf numFmtId="164" fontId="8" fillId="2" borderId="12" xfId="0" applyNumberFormat="1" applyFont="1" applyFill="1" applyBorder="1" applyAlignment="1">
      <alignment horizontal="left"/>
    </xf>
    <xf numFmtId="164" fontId="1" fillId="0" borderId="12" xfId="0" applyNumberFormat="1" applyFont="1" applyBorder="1" applyAlignment="1">
      <alignment horizontal="left"/>
    </xf>
    <xf numFmtId="164" fontId="11" fillId="0" borderId="12" xfId="0" applyNumberFormat="1" applyFont="1" applyBorder="1" applyAlignment="1">
      <alignment horizontal="left"/>
    </xf>
    <xf numFmtId="0" fontId="12" fillId="2" borderId="13" xfId="0" applyFont="1" applyFill="1" applyBorder="1" applyAlignment="1">
      <alignment horizontal="left"/>
    </xf>
    <xf numFmtId="164" fontId="12" fillId="2" borderId="11" xfId="0" applyNumberFormat="1" applyFont="1" applyFill="1" applyBorder="1" applyAlignment="1">
      <alignment horizontal="center" vertical="center"/>
    </xf>
    <xf numFmtId="164" fontId="13" fillId="2" borderId="12" xfId="0" applyNumberFormat="1" applyFont="1" applyFill="1" applyBorder="1" applyAlignment="1">
      <alignment horizontal="center" vertical="center"/>
    </xf>
    <xf numFmtId="164" fontId="11" fillId="0" borderId="12" xfId="0" applyNumberFormat="1" applyFont="1" applyBorder="1" applyAlignment="1">
      <alignment horizontal="center" wrapText="1"/>
    </xf>
    <xf numFmtId="164" fontId="11" fillId="0" borderId="12" xfId="0" applyNumberFormat="1" applyFont="1" applyBorder="1" applyAlignment="1">
      <alignment horizontal="center" vertical="center"/>
    </xf>
    <xf numFmtId="164" fontId="1" fillId="0" borderId="12" xfId="0" applyNumberFormat="1" applyFont="1" applyBorder="1" applyAlignment="1">
      <alignment horizontal="center" vertical="center"/>
    </xf>
    <xf numFmtId="164" fontId="13" fillId="2" borderId="12" xfId="0" applyNumberFormat="1" applyFont="1" applyFill="1" applyBorder="1"/>
    <xf numFmtId="164" fontId="13" fillId="2" borderId="12" xfId="0" applyNumberFormat="1" applyFont="1" applyFill="1" applyBorder="1" applyAlignment="1"/>
    <xf numFmtId="164" fontId="17" fillId="0" borderId="12" xfId="0" applyNumberFormat="1" applyFont="1" applyBorder="1" applyAlignment="1">
      <alignment horizontal="center"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165" fontId="17" fillId="0" borderId="21" xfId="0" applyNumberFormat="1" applyFont="1" applyBorder="1" applyAlignment="1">
      <alignment horizontal="center" vertical="center"/>
    </xf>
    <xf numFmtId="164" fontId="17" fillId="0" borderId="21" xfId="0" applyNumberFormat="1" applyFont="1" applyBorder="1" applyAlignment="1">
      <alignment horizontal="center" vertical="center"/>
    </xf>
    <xf numFmtId="167" fontId="20" fillId="0" borderId="21" xfId="0" applyNumberFormat="1" applyFont="1" applyBorder="1" applyAlignment="1">
      <alignment vertical="center"/>
    </xf>
    <xf numFmtId="166" fontId="17" fillId="0" borderId="21" xfId="0" applyNumberFormat="1" applyFont="1" applyBorder="1" applyAlignment="1">
      <alignment horizontal="center" vertical="center"/>
    </xf>
    <xf numFmtId="0" fontId="17" fillId="0" borderId="21" xfId="0" applyFont="1" applyBorder="1" applyAlignment="1">
      <alignment horizontal="center" vertical="center"/>
    </xf>
    <xf numFmtId="164" fontId="17" fillId="0" borderId="21" xfId="0" applyNumberFormat="1" applyFont="1" applyBorder="1" applyAlignment="1">
      <alignment horizontal="left" vertical="center"/>
    </xf>
    <xf numFmtId="164" fontId="20" fillId="0" borderId="21" xfId="0" applyNumberFormat="1" applyFont="1" applyBorder="1" applyAlignment="1">
      <alignment horizontal="center" vertical="center"/>
    </xf>
    <xf numFmtId="164" fontId="17" fillId="0" borderId="21" xfId="0" applyNumberFormat="1" applyFont="1" applyBorder="1" applyAlignment="1">
      <alignment vertical="center"/>
    </xf>
    <xf numFmtId="0" fontId="21" fillId="0" borderId="22" xfId="0" applyFont="1" applyBorder="1" applyAlignment="1">
      <alignment horizontal="center" vertical="center"/>
    </xf>
    <xf numFmtId="49" fontId="20" fillId="0" borderId="12" xfId="0" applyNumberFormat="1" applyFont="1" applyBorder="1" applyAlignment="1">
      <alignment horizontal="center" vertical="center" wrapText="1"/>
    </xf>
    <xf numFmtId="0" fontId="21" fillId="6" borderId="14" xfId="0" applyFont="1" applyFill="1" applyBorder="1" applyAlignment="1">
      <alignment horizontal="center" vertical="center"/>
    </xf>
    <xf numFmtId="49" fontId="21" fillId="6" borderId="14" xfId="0" applyNumberFormat="1" applyFont="1" applyFill="1" applyBorder="1" applyAlignment="1">
      <alignment horizontal="center" vertical="center"/>
    </xf>
    <xf numFmtId="49" fontId="27" fillId="6" borderId="14" xfId="0" applyNumberFormat="1" applyFont="1" applyFill="1" applyBorder="1" applyAlignment="1">
      <alignment horizontal="center" vertical="center"/>
    </xf>
    <xf numFmtId="0" fontId="21" fillId="7" borderId="14" xfId="0" applyFont="1" applyFill="1" applyBorder="1" applyAlignment="1">
      <alignment horizontal="center" vertical="center"/>
    </xf>
    <xf numFmtId="49" fontId="21" fillId="7" borderId="14" xfId="0" applyNumberFormat="1" applyFont="1" applyFill="1" applyBorder="1" applyAlignment="1">
      <alignment horizontal="center" vertical="center"/>
    </xf>
    <xf numFmtId="49" fontId="27" fillId="7" borderId="14" xfId="0" applyNumberFormat="1" applyFont="1" applyFill="1" applyBorder="1" applyAlignment="1">
      <alignment horizontal="center" vertical="center"/>
    </xf>
    <xf numFmtId="49" fontId="17" fillId="7" borderId="14" xfId="0" applyNumberFormat="1" applyFont="1" applyFill="1" applyBorder="1" applyAlignment="1">
      <alignment horizontal="center" vertical="center"/>
    </xf>
    <xf numFmtId="3" fontId="17" fillId="0" borderId="21" xfId="0" applyNumberFormat="1" applyFont="1" applyBorder="1" applyAlignment="1">
      <alignment vertical="center"/>
    </xf>
    <xf numFmtId="3" fontId="17" fillId="0" borderId="21" xfId="0" applyNumberFormat="1" applyFont="1" applyBorder="1" applyAlignment="1">
      <alignment horizontal="center" vertical="center"/>
    </xf>
    <xf numFmtId="0" fontId="17" fillId="0" borderId="21" xfId="0" applyFont="1" applyBorder="1" applyAlignment="1">
      <alignment vertical="center"/>
    </xf>
    <xf numFmtId="49" fontId="34" fillId="6" borderId="14" xfId="0" applyNumberFormat="1" applyFont="1" applyFill="1" applyBorder="1" applyAlignment="1">
      <alignment horizontal="center" vertical="center"/>
    </xf>
    <xf numFmtId="0" fontId="20" fillId="7" borderId="14" xfId="0" applyFont="1" applyFill="1" applyBorder="1" applyAlignment="1">
      <alignment horizontal="center" vertical="center"/>
    </xf>
    <xf numFmtId="49" fontId="20" fillId="7" borderId="14" xfId="0" applyNumberFormat="1" applyFont="1" applyFill="1" applyBorder="1" applyAlignment="1">
      <alignment horizontal="left" vertical="center"/>
    </xf>
    <xf numFmtId="49" fontId="20" fillId="7" borderId="14" xfId="0" applyNumberFormat="1" applyFont="1" applyFill="1" applyBorder="1" applyAlignment="1">
      <alignment horizontal="center" vertical="center"/>
    </xf>
    <xf numFmtId="49" fontId="20" fillId="6" borderId="14" xfId="0" applyNumberFormat="1" applyFont="1" applyFill="1" applyBorder="1" applyAlignment="1">
      <alignment horizontal="center" vertical="center"/>
    </xf>
    <xf numFmtId="0" fontId="24" fillId="7" borderId="14" xfId="0" applyFont="1" applyFill="1" applyBorder="1" applyAlignment="1">
      <alignment horizontal="center" vertical="center"/>
    </xf>
    <xf numFmtId="49" fontId="24" fillId="7" borderId="14" xfId="0" applyNumberFormat="1" applyFont="1" applyFill="1" applyBorder="1" applyAlignment="1">
      <alignment horizontal="left" vertical="center"/>
    </xf>
    <xf numFmtId="49" fontId="24" fillId="7" borderId="14" xfId="0" applyNumberFormat="1" applyFont="1" applyFill="1" applyBorder="1" applyAlignment="1">
      <alignment horizontal="center" vertical="center"/>
    </xf>
    <xf numFmtId="0" fontId="36" fillId="7" borderId="14" xfId="0" applyFont="1" applyFill="1" applyBorder="1" applyAlignment="1">
      <alignment horizontal="center" vertical="center"/>
    </xf>
    <xf numFmtId="49" fontId="36" fillId="7" borderId="14" xfId="0" applyNumberFormat="1" applyFont="1" applyFill="1" applyBorder="1" applyAlignment="1">
      <alignment horizontal="left" vertical="center"/>
    </xf>
    <xf numFmtId="49" fontId="36" fillId="7" borderId="14" xfId="0" applyNumberFormat="1" applyFont="1" applyFill="1" applyBorder="1" applyAlignment="1">
      <alignment horizontal="center" vertical="center"/>
    </xf>
    <xf numFmtId="0" fontId="17" fillId="0" borderId="12" xfId="0" applyFont="1" applyBorder="1" applyAlignment="1">
      <alignment horizontal="center" vertical="center"/>
    </xf>
    <xf numFmtId="49" fontId="19" fillId="7" borderId="14" xfId="0" applyNumberFormat="1" applyFont="1" applyFill="1" applyBorder="1" applyAlignment="1">
      <alignment horizontal="center" vertical="center"/>
    </xf>
    <xf numFmtId="167" fontId="17" fillId="0" borderId="12" xfId="0" applyNumberFormat="1" applyFont="1" applyBorder="1" applyAlignment="1">
      <alignment horizontal="left" vertical="center"/>
    </xf>
    <xf numFmtId="0" fontId="19" fillId="6" borderId="14" xfId="0" applyFont="1" applyFill="1" applyBorder="1" applyAlignment="1">
      <alignment horizontal="center" vertical="center"/>
    </xf>
    <xf numFmtId="49" fontId="19" fillId="6" borderId="14" xfId="0" applyNumberFormat="1" applyFont="1" applyFill="1" applyBorder="1" applyAlignment="1">
      <alignment horizontal="center" vertical="center"/>
    </xf>
    <xf numFmtId="49" fontId="24" fillId="6" borderId="14" xfId="0" applyNumberFormat="1" applyFont="1" applyFill="1" applyBorder="1" applyAlignment="1">
      <alignment horizontal="center" vertical="center"/>
    </xf>
    <xf numFmtId="0" fontId="19" fillId="11" borderId="14" xfId="0" applyFont="1" applyFill="1" applyBorder="1" applyAlignment="1">
      <alignment horizontal="center" vertical="center"/>
    </xf>
    <xf numFmtId="49" fontId="19" fillId="11" borderId="14" xfId="0" applyNumberFormat="1" applyFont="1" applyFill="1" applyBorder="1" applyAlignment="1">
      <alignment horizontal="center" vertical="center"/>
    </xf>
    <xf numFmtId="49" fontId="24" fillId="11" borderId="14" xfId="0" applyNumberFormat="1" applyFont="1" applyFill="1" applyBorder="1" applyAlignment="1">
      <alignment horizontal="center" vertical="center"/>
    </xf>
    <xf numFmtId="49" fontId="8" fillId="0" borderId="48" xfId="0" applyNumberFormat="1" applyFont="1" applyBorder="1" applyAlignment="1">
      <alignment vertical="center"/>
    </xf>
    <xf numFmtId="49" fontId="19" fillId="13" borderId="14" xfId="0" applyNumberFormat="1" applyFont="1" applyFill="1" applyBorder="1" applyAlignment="1">
      <alignment horizontal="center" vertical="center"/>
    </xf>
    <xf numFmtId="49" fontId="20" fillId="13" borderId="14" xfId="0" applyNumberFormat="1" applyFont="1" applyFill="1" applyBorder="1" applyAlignment="1">
      <alignment horizontal="left" vertical="center"/>
    </xf>
    <xf numFmtId="164" fontId="1" fillId="0" borderId="11" xfId="0" applyNumberFormat="1" applyFont="1" applyBorder="1" applyAlignment="1">
      <alignment horizontal="center" vertical="center"/>
    </xf>
    <xf numFmtId="0" fontId="0" fillId="0" borderId="0" xfId="0" applyFont="1" applyAlignment="1"/>
    <xf numFmtId="0" fontId="3" fillId="0" borderId="12" xfId="0" applyFont="1" applyBorder="1" applyAlignment="1"/>
    <xf numFmtId="0" fontId="3" fillId="0" borderId="11" xfId="0" applyFont="1" applyBorder="1" applyAlignment="1"/>
    <xf numFmtId="164" fontId="1" fillId="0" borderId="11" xfId="0" applyNumberFormat="1" applyFont="1" applyBorder="1" applyAlignment="1">
      <alignment horizontal="center"/>
    </xf>
    <xf numFmtId="164" fontId="2" fillId="0" borderId="5" xfId="0" applyNumberFormat="1" applyFont="1" applyBorder="1" applyAlignment="1">
      <alignment horizontal="center" vertical="center" wrapText="1"/>
    </xf>
    <xf numFmtId="0" fontId="3" fillId="0" borderId="6" xfId="0" applyFont="1" applyBorder="1" applyAlignment="1"/>
    <xf numFmtId="0" fontId="3" fillId="0" borderId="7" xfId="0" applyFont="1" applyBorder="1" applyAlignment="1"/>
    <xf numFmtId="164" fontId="1" fillId="0" borderId="11" xfId="0" applyNumberFormat="1" applyFont="1" applyBorder="1" applyAlignment="1">
      <alignment horizontal="center" wrapText="1"/>
    </xf>
    <xf numFmtId="164" fontId="2" fillId="0" borderId="2" xfId="0" applyNumberFormat="1" applyFont="1" applyBorder="1" applyAlignment="1">
      <alignment horizontal="center" vertical="center"/>
    </xf>
    <xf numFmtId="0" fontId="3" fillId="0" borderId="3" xfId="0" applyFont="1" applyBorder="1" applyAlignment="1"/>
    <xf numFmtId="0" fontId="3" fillId="0" borderId="4" xfId="0" applyFont="1" applyBorder="1" applyAlignment="1"/>
    <xf numFmtId="164" fontId="2" fillId="0" borderId="0" xfId="0" applyNumberFormat="1" applyFont="1" applyAlignment="1">
      <alignment horizontal="center" vertical="center" wrapText="1"/>
    </xf>
    <xf numFmtId="0" fontId="17" fillId="3" borderId="20" xfId="0" applyFont="1" applyFill="1" applyBorder="1" applyAlignment="1">
      <alignment horizontal="center" vertical="center"/>
    </xf>
    <xf numFmtId="0" fontId="3" fillId="0" borderId="21" xfId="0" applyFont="1" applyBorder="1" applyAlignment="1"/>
    <xf numFmtId="0" fontId="3" fillId="0" borderId="22" xfId="0" applyFont="1" applyBorder="1" applyAlignment="1"/>
    <xf numFmtId="0" fontId="17" fillId="0" borderId="23" xfId="0" applyFont="1" applyBorder="1" applyAlignment="1">
      <alignment horizontal="center" vertical="center" wrapText="1"/>
    </xf>
    <xf numFmtId="0" fontId="3" fillId="0" borderId="29" xfId="0" applyFont="1" applyBorder="1" applyAlignment="1"/>
    <xf numFmtId="0" fontId="3" fillId="0" borderId="8" xfId="0" applyFont="1" applyBorder="1" applyAlignment="1"/>
    <xf numFmtId="0" fontId="17" fillId="0" borderId="24" xfId="0" applyFont="1" applyBorder="1" applyAlignment="1">
      <alignment horizontal="center" vertical="center" wrapText="1"/>
    </xf>
    <xf numFmtId="0" fontId="3" fillId="0" borderId="30" xfId="0" applyFont="1" applyBorder="1" applyAlignment="1"/>
    <xf numFmtId="0" fontId="3" fillId="0" borderId="35" xfId="0" applyFont="1" applyBorder="1" applyAlignment="1"/>
    <xf numFmtId="165" fontId="17" fillId="0" borderId="25" xfId="0" applyNumberFormat="1" applyFont="1" applyBorder="1" applyAlignment="1">
      <alignment horizontal="center" vertical="center" wrapText="1"/>
    </xf>
    <xf numFmtId="0" fontId="3" fillId="0" borderId="36" xfId="0" applyFont="1" applyBorder="1" applyAlignment="1"/>
    <xf numFmtId="165" fontId="17" fillId="0" borderId="24" xfId="0" applyNumberFormat="1" applyFont="1" applyBorder="1" applyAlignment="1">
      <alignment horizontal="center" vertical="center" wrapText="1"/>
    </xf>
    <xf numFmtId="0" fontId="17" fillId="0" borderId="25" xfId="0" applyFont="1" applyBorder="1" applyAlignment="1">
      <alignment horizontal="center" vertical="center" wrapText="1"/>
    </xf>
    <xf numFmtId="164" fontId="17" fillId="0" borderId="2" xfId="0" applyNumberFormat="1" applyFont="1" applyBorder="1" applyAlignment="1">
      <alignment horizontal="center" vertical="center" wrapText="1"/>
    </xf>
    <xf numFmtId="0" fontId="3" fillId="0" borderId="15" xfId="0" applyFont="1" applyBorder="1" applyAlignment="1"/>
    <xf numFmtId="0" fontId="3" fillId="0" borderId="16" xfId="0" applyFont="1" applyBorder="1" applyAlignment="1"/>
    <xf numFmtId="0" fontId="3" fillId="0" borderId="17" xfId="0" applyFont="1" applyBorder="1" applyAlignment="1"/>
    <xf numFmtId="0" fontId="17" fillId="0" borderId="2" xfId="0" applyFont="1" applyBorder="1" applyAlignment="1">
      <alignment horizontal="center" vertical="center" wrapText="1"/>
    </xf>
    <xf numFmtId="167" fontId="17" fillId="0" borderId="26" xfId="0" applyNumberFormat="1" applyFont="1" applyBorder="1" applyAlignment="1">
      <alignment horizontal="center" vertical="center" wrapText="1"/>
    </xf>
    <xf numFmtId="0" fontId="3" fillId="0" borderId="27" xfId="0" applyFont="1" applyBorder="1" applyAlignment="1"/>
    <xf numFmtId="0" fontId="21" fillId="0" borderId="28" xfId="0" applyFont="1" applyBorder="1" applyAlignment="1">
      <alignment horizontal="center" vertical="center" wrapText="1"/>
    </xf>
    <xf numFmtId="0" fontId="3" fillId="0" borderId="34" xfId="0" applyFont="1" applyBorder="1" applyAlignment="1"/>
    <xf numFmtId="0" fontId="3" fillId="0" borderId="38" xfId="0" applyFont="1" applyBorder="1" applyAlignment="1"/>
    <xf numFmtId="167" fontId="17" fillId="0" borderId="31" xfId="0" applyNumberFormat="1" applyFont="1" applyBorder="1" applyAlignment="1">
      <alignment horizontal="center" vertical="center" wrapText="1"/>
    </xf>
    <xf numFmtId="0" fontId="3" fillId="0" borderId="32" xfId="0" applyFont="1" applyBorder="1" applyAlignment="1"/>
    <xf numFmtId="0" fontId="3" fillId="0" borderId="33" xfId="0" applyFont="1" applyBorder="1" applyAlignment="1"/>
    <xf numFmtId="164" fontId="17" fillId="0" borderId="24" xfId="0" applyNumberFormat="1" applyFont="1" applyBorder="1" applyAlignment="1">
      <alignment horizontal="center" vertical="center" wrapText="1"/>
    </xf>
    <xf numFmtId="0" fontId="19" fillId="0" borderId="6" xfId="0" applyFont="1" applyBorder="1" applyAlignment="1">
      <alignment horizontal="left" vertical="center" wrapText="1"/>
    </xf>
    <xf numFmtId="0" fontId="17" fillId="0" borderId="0" xfId="0" applyFont="1" applyAlignment="1">
      <alignment horizontal="center" vertical="center"/>
    </xf>
    <xf numFmtId="0" fontId="3" fillId="0" borderId="40" xfId="0" applyFont="1" applyBorder="1" applyAlignment="1"/>
    <xf numFmtId="167" fontId="17" fillId="0" borderId="24" xfId="0" applyNumberFormat="1" applyFont="1" applyBorder="1" applyAlignment="1">
      <alignment horizontal="center" vertical="center" wrapText="1"/>
    </xf>
    <xf numFmtId="3" fontId="17" fillId="0" borderId="25" xfId="0" applyNumberFormat="1" applyFont="1" applyBorder="1" applyAlignment="1">
      <alignment vertical="center" wrapText="1"/>
    </xf>
    <xf numFmtId="0" fontId="25" fillId="0" borderId="0" xfId="0" applyFont="1" applyAlignment="1">
      <alignment horizontal="center"/>
    </xf>
    <xf numFmtId="0" fontId="26" fillId="0" borderId="0" xfId="0" applyFont="1" applyAlignment="1">
      <alignment horizontal="center"/>
    </xf>
    <xf numFmtId="0" fontId="17" fillId="3" borderId="44" xfId="0" applyFont="1" applyFill="1" applyBorder="1" applyAlignment="1">
      <alignment horizontal="center" vertical="center"/>
    </xf>
    <xf numFmtId="0" fontId="3" fillId="0" borderId="45" xfId="0" applyFont="1" applyBorder="1" applyAlignment="1"/>
    <xf numFmtId="0" fontId="3" fillId="0" borderId="46" xfId="0" applyFont="1" applyBorder="1" applyAlignment="1"/>
    <xf numFmtId="49" fontId="20" fillId="0" borderId="49" xfId="0" applyNumberFormat="1" applyFont="1" applyBorder="1" applyAlignment="1">
      <alignment horizontal="center" vertical="center" wrapText="1"/>
    </xf>
    <xf numFmtId="0" fontId="3" fillId="0" borderId="50" xfId="0" applyFont="1" applyBorder="1" applyAlignment="1"/>
    <xf numFmtId="3" fontId="17" fillId="0" borderId="2" xfId="0" applyNumberFormat="1" applyFont="1" applyBorder="1" applyAlignment="1">
      <alignment horizontal="center" vertical="center" wrapText="1"/>
    </xf>
    <xf numFmtId="3" fontId="17" fillId="0" borderId="25" xfId="0" applyNumberFormat="1" applyFont="1" applyBorder="1" applyAlignment="1">
      <alignment horizontal="center" vertical="center" wrapText="1"/>
    </xf>
    <xf numFmtId="0" fontId="25" fillId="0" borderId="0" xfId="0" applyFont="1" applyAlignment="1">
      <alignment wrapText="1"/>
    </xf>
    <xf numFmtId="167" fontId="17" fillId="0" borderId="23" xfId="0" applyNumberFormat="1" applyFont="1" applyBorder="1" applyAlignment="1">
      <alignment horizontal="center" vertical="center" wrapText="1"/>
    </xf>
    <xf numFmtId="167" fontId="17" fillId="0" borderId="25" xfId="0" applyNumberFormat="1" applyFont="1" applyBorder="1" applyAlignment="1">
      <alignment horizontal="center" vertical="center" wrapText="1"/>
    </xf>
    <xf numFmtId="167" fontId="17" fillId="0" borderId="0" xfId="0" applyNumberFormat="1" applyFont="1" applyAlignment="1">
      <alignment horizontal="center" vertical="center"/>
    </xf>
    <xf numFmtId="167" fontId="17" fillId="0" borderId="44" xfId="0" applyNumberFormat="1" applyFont="1" applyBorder="1" applyAlignment="1">
      <alignment horizontal="center" vertical="center"/>
    </xf>
    <xf numFmtId="167" fontId="21" fillId="0" borderId="28" xfId="0" applyNumberFormat="1" applyFont="1" applyBorder="1" applyAlignment="1">
      <alignment horizontal="center" vertical="center" wrapText="1"/>
    </xf>
    <xf numFmtId="167" fontId="17" fillId="0" borderId="2" xfId="0" applyNumberFormat="1" applyFont="1" applyBorder="1" applyAlignment="1">
      <alignment horizontal="center" vertical="center" wrapText="1"/>
    </xf>
    <xf numFmtId="0" fontId="16" fillId="0" borderId="0" xfId="0" applyFont="1" applyAlignment="1">
      <alignment horizontal="center" vertical="center"/>
    </xf>
    <xf numFmtId="49" fontId="26" fillId="0" borderId="24" xfId="0" applyNumberFormat="1" applyFont="1" applyBorder="1" applyAlignment="1">
      <alignment horizontal="left" vertical="center" wrapText="1"/>
    </xf>
    <xf numFmtId="49" fontId="26" fillId="6" borderId="24" xfId="0" applyNumberFormat="1" applyFont="1" applyFill="1" applyBorder="1" applyAlignment="1">
      <alignment horizontal="left" vertical="center" wrapText="1"/>
    </xf>
    <xf numFmtId="164" fontId="21" fillId="0" borderId="0" xfId="0" applyNumberFormat="1" applyFont="1" applyAlignment="1">
      <alignment horizontal="left" vertical="center" wrapText="1"/>
    </xf>
    <xf numFmtId="167" fontId="21"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47625</xdr:colOff>
      <xdr:row>6</xdr:row>
      <xdr:rowOff>190500</xdr:rowOff>
    </xdr:from>
    <xdr:ext cx="276225" cy="238125"/>
    <xdr:sp macro="" textlink="">
      <xdr:nvSpPr>
        <xdr:cNvPr id="3" name="Shape 3">
          <a:extLst>
            <a:ext uri="{FF2B5EF4-FFF2-40B4-BE49-F238E27FC236}">
              <a16:creationId xmlns:a16="http://schemas.microsoft.com/office/drawing/2014/main" id="{00000000-0008-0000-0100-000003000000}"/>
            </a:ext>
          </a:extLst>
        </xdr:cNvPr>
        <xdr:cNvSpPr/>
      </xdr:nvSpPr>
      <xdr:spPr>
        <a:xfrm>
          <a:off x="5212650" y="3665700"/>
          <a:ext cx="26670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47625</xdr:colOff>
      <xdr:row>5</xdr:row>
      <xdr:rowOff>200025</xdr:rowOff>
    </xdr:from>
    <xdr:ext cx="276225" cy="238125"/>
    <xdr:sp macro="" textlink="">
      <xdr:nvSpPr>
        <xdr:cNvPr id="2" name="Shape 3">
          <a:extLst>
            <a:ext uri="{FF2B5EF4-FFF2-40B4-BE49-F238E27FC236}">
              <a16:creationId xmlns:a16="http://schemas.microsoft.com/office/drawing/2014/main" id="{00000000-0008-0000-0100-000002000000}"/>
            </a:ext>
          </a:extLst>
        </xdr:cNvPr>
        <xdr:cNvSpPr/>
      </xdr:nvSpPr>
      <xdr:spPr>
        <a:xfrm>
          <a:off x="5212650" y="3665700"/>
          <a:ext cx="26670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4" name="Shape 4">
          <a:extLst>
            <a:ext uri="{FF2B5EF4-FFF2-40B4-BE49-F238E27FC236}">
              <a16:creationId xmlns:a16="http://schemas.microsoft.com/office/drawing/2014/main" id="{00000000-0008-0000-0100-000004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47625</xdr:colOff>
      <xdr:row>7</xdr:row>
      <xdr:rowOff>200025</xdr:rowOff>
    </xdr:from>
    <xdr:ext cx="285750" cy="219075"/>
    <xdr:sp macro="" textlink="">
      <xdr:nvSpPr>
        <xdr:cNvPr id="5" name="Shape 5">
          <a:extLst>
            <a:ext uri="{FF2B5EF4-FFF2-40B4-BE49-F238E27FC236}">
              <a16:creationId xmlns:a16="http://schemas.microsoft.com/office/drawing/2014/main" id="{00000000-0008-0000-0100-000005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chemeClr val="dk1"/>
              </a:solidFill>
              <a:latin typeface="Calibri"/>
              <a:ea typeface="Calibri"/>
              <a:cs typeface="Calibri"/>
              <a:sym typeface="Calibri"/>
            </a:rPr>
            <a:t>x</a:t>
          </a:r>
          <a:endParaRPr sz="2400"/>
        </a:p>
      </xdr:txBody>
    </xdr:sp>
    <xdr:clientData fLocksWithSheet="0"/>
  </xdr:oneCellAnchor>
  <xdr:oneCellAnchor>
    <xdr:from>
      <xdr:col>9</xdr:col>
      <xdr:colOff>409575</xdr:colOff>
      <xdr:row>8</xdr:row>
      <xdr:rowOff>0</xdr:rowOff>
    </xdr:from>
    <xdr:ext cx="266700" cy="200025"/>
    <xdr:sp macro="" textlink="">
      <xdr:nvSpPr>
        <xdr:cNvPr id="6" name="Shape 6">
          <a:extLst>
            <a:ext uri="{FF2B5EF4-FFF2-40B4-BE49-F238E27FC236}">
              <a16:creationId xmlns:a16="http://schemas.microsoft.com/office/drawing/2014/main" id="{00000000-0008-0000-0100-000006000000}"/>
            </a:ext>
          </a:extLst>
        </xdr:cNvPr>
        <xdr:cNvSpPr/>
      </xdr:nvSpPr>
      <xdr:spPr>
        <a:xfrm>
          <a:off x="5217413" y="3684750"/>
          <a:ext cx="257175" cy="1905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chemeClr val="dk1"/>
              </a:solidFill>
              <a:latin typeface="Calibri"/>
              <a:ea typeface="Calibri"/>
              <a:cs typeface="Calibri"/>
              <a:sym typeface="Calibri"/>
            </a:rPr>
            <a:t>x</a:t>
          </a:r>
          <a:endParaRPr sz="1200">
            <a:solidFill>
              <a:schemeClr val="dk1"/>
            </a:solidFill>
          </a:endParaRPr>
        </a:p>
      </xdr:txBody>
    </xdr:sp>
    <xdr:clientData fLocksWithSheet="0"/>
  </xdr:oneCellAnchor>
  <xdr:oneCellAnchor>
    <xdr:from>
      <xdr:col>9</xdr:col>
      <xdr:colOff>409575</xdr:colOff>
      <xdr:row>7</xdr:row>
      <xdr:rowOff>19050</xdr:rowOff>
    </xdr:from>
    <xdr:ext cx="276225" cy="238125"/>
    <xdr:sp macro="" textlink="">
      <xdr:nvSpPr>
        <xdr:cNvPr id="7" name="Shape 7">
          <a:extLst>
            <a:ext uri="{FF2B5EF4-FFF2-40B4-BE49-F238E27FC236}">
              <a16:creationId xmlns:a16="http://schemas.microsoft.com/office/drawing/2014/main" id="{00000000-0008-0000-0100-000007000000}"/>
            </a:ext>
          </a:extLst>
        </xdr:cNvPr>
        <xdr:cNvSpPr/>
      </xdr:nvSpPr>
      <xdr:spPr>
        <a:xfrm>
          <a:off x="5217413" y="3660938"/>
          <a:ext cx="257175" cy="2381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8" name="Shape 4">
          <a:extLst>
            <a:ext uri="{FF2B5EF4-FFF2-40B4-BE49-F238E27FC236}">
              <a16:creationId xmlns:a16="http://schemas.microsoft.com/office/drawing/2014/main" id="{00000000-0008-0000-0100-000008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9" name="Shape 4">
          <a:extLst>
            <a:ext uri="{FF2B5EF4-FFF2-40B4-BE49-F238E27FC236}">
              <a16:creationId xmlns:a16="http://schemas.microsoft.com/office/drawing/2014/main" id="{00000000-0008-0000-0100-000009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171450</xdr:colOff>
      <xdr:row>1</xdr:row>
      <xdr:rowOff>-19050</xdr:rowOff>
    </xdr:from>
    <xdr:ext cx="295275" cy="38100"/>
    <xdr:sp macro="" textlink="">
      <xdr:nvSpPr>
        <xdr:cNvPr id="8" name="Shape 8">
          <a:extLst>
            <a:ext uri="{FF2B5EF4-FFF2-40B4-BE49-F238E27FC236}">
              <a16:creationId xmlns:a16="http://schemas.microsoft.com/office/drawing/2014/main" id="{00000000-0008-0000-0200-000008000000}"/>
            </a:ext>
          </a:extLst>
        </xdr:cNvPr>
        <xdr:cNvSpPr/>
      </xdr:nvSpPr>
      <xdr:spPr>
        <a:xfrm>
          <a:off x="5198363" y="3780000"/>
          <a:ext cx="2952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200025</xdr:colOff>
      <xdr:row>1</xdr:row>
      <xdr:rowOff>-19050</xdr:rowOff>
    </xdr:from>
    <xdr:ext cx="257175" cy="38100"/>
    <xdr:sp macro="" textlink="">
      <xdr:nvSpPr>
        <xdr:cNvPr id="9" name="Shape 9">
          <a:extLst>
            <a:ext uri="{FF2B5EF4-FFF2-40B4-BE49-F238E27FC236}">
              <a16:creationId xmlns:a16="http://schemas.microsoft.com/office/drawing/2014/main" id="{00000000-0008-0000-0200-000009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476250</xdr:colOff>
      <xdr:row>1</xdr:row>
      <xdr:rowOff>-19050</xdr:rowOff>
    </xdr:from>
    <xdr:ext cx="266700" cy="38100"/>
    <xdr:sp macro="" textlink="">
      <xdr:nvSpPr>
        <xdr:cNvPr id="10" name="Shape 10">
          <a:extLst>
            <a:ext uri="{FF2B5EF4-FFF2-40B4-BE49-F238E27FC236}">
              <a16:creationId xmlns:a16="http://schemas.microsoft.com/office/drawing/2014/main" id="{00000000-0008-0000-0200-00000A000000}"/>
            </a:ext>
          </a:extLst>
        </xdr:cNvPr>
        <xdr:cNvSpPr/>
      </xdr:nvSpPr>
      <xdr:spPr>
        <a:xfrm>
          <a:off x="5212650" y="3780000"/>
          <a:ext cx="266700"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95275" cy="38100"/>
    <xdr:sp macro="" textlink="">
      <xdr:nvSpPr>
        <xdr:cNvPr id="11" name="Shape 11">
          <a:extLst>
            <a:ext uri="{FF2B5EF4-FFF2-40B4-BE49-F238E27FC236}">
              <a16:creationId xmlns:a16="http://schemas.microsoft.com/office/drawing/2014/main" id="{00000000-0008-0000-0200-00000B000000}"/>
            </a:ext>
          </a:extLst>
        </xdr:cNvPr>
        <xdr:cNvSpPr/>
      </xdr:nvSpPr>
      <xdr:spPr>
        <a:xfrm>
          <a:off x="5198363" y="3780000"/>
          <a:ext cx="29527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57175" cy="38100"/>
    <xdr:sp macro="" textlink="">
      <xdr:nvSpPr>
        <xdr:cNvPr id="12" name="Shape 12">
          <a:extLst>
            <a:ext uri="{FF2B5EF4-FFF2-40B4-BE49-F238E27FC236}">
              <a16:creationId xmlns:a16="http://schemas.microsoft.com/office/drawing/2014/main" id="{00000000-0008-0000-0200-00000C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76225" cy="38100"/>
    <xdr:sp macro="" textlink="">
      <xdr:nvSpPr>
        <xdr:cNvPr id="13" name="Shape 13">
          <a:extLst>
            <a:ext uri="{FF2B5EF4-FFF2-40B4-BE49-F238E27FC236}">
              <a16:creationId xmlns:a16="http://schemas.microsoft.com/office/drawing/2014/main" id="{00000000-0008-0000-0200-00000D000000}"/>
            </a:ext>
          </a:extLst>
        </xdr:cNvPr>
        <xdr:cNvSpPr/>
      </xdr:nvSpPr>
      <xdr:spPr>
        <a:xfrm>
          <a:off x="5207888" y="3780000"/>
          <a:ext cx="27622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95275" cy="38100"/>
    <xdr:sp macro="" textlink="">
      <xdr:nvSpPr>
        <xdr:cNvPr id="2" name="Shape 8">
          <a:extLst>
            <a:ext uri="{FF2B5EF4-FFF2-40B4-BE49-F238E27FC236}">
              <a16:creationId xmlns:a16="http://schemas.microsoft.com/office/drawing/2014/main" id="{00000000-0008-0000-0200-000002000000}"/>
            </a:ext>
          </a:extLst>
        </xdr:cNvPr>
        <xdr:cNvSpPr/>
      </xdr:nvSpPr>
      <xdr:spPr>
        <a:xfrm>
          <a:off x="5198363" y="3780000"/>
          <a:ext cx="2952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200025</xdr:colOff>
      <xdr:row>1</xdr:row>
      <xdr:rowOff>-19050</xdr:rowOff>
    </xdr:from>
    <xdr:ext cx="257175" cy="38100"/>
    <xdr:sp macro="" textlink="">
      <xdr:nvSpPr>
        <xdr:cNvPr id="3" name="Shape 9">
          <a:extLst>
            <a:ext uri="{FF2B5EF4-FFF2-40B4-BE49-F238E27FC236}">
              <a16:creationId xmlns:a16="http://schemas.microsoft.com/office/drawing/2014/main" id="{00000000-0008-0000-0200-000003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476250</xdr:colOff>
      <xdr:row>1</xdr:row>
      <xdr:rowOff>-19050</xdr:rowOff>
    </xdr:from>
    <xdr:ext cx="266700" cy="38100"/>
    <xdr:sp macro="" textlink="">
      <xdr:nvSpPr>
        <xdr:cNvPr id="4" name="Shape 10">
          <a:extLst>
            <a:ext uri="{FF2B5EF4-FFF2-40B4-BE49-F238E27FC236}">
              <a16:creationId xmlns:a16="http://schemas.microsoft.com/office/drawing/2014/main" id="{00000000-0008-0000-0200-000004000000}"/>
            </a:ext>
          </a:extLst>
        </xdr:cNvPr>
        <xdr:cNvSpPr/>
      </xdr:nvSpPr>
      <xdr:spPr>
        <a:xfrm>
          <a:off x="5212650" y="3780000"/>
          <a:ext cx="266700"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95275" cy="38100"/>
    <xdr:sp macro="" textlink="">
      <xdr:nvSpPr>
        <xdr:cNvPr id="5" name="Shape 11">
          <a:extLst>
            <a:ext uri="{FF2B5EF4-FFF2-40B4-BE49-F238E27FC236}">
              <a16:creationId xmlns:a16="http://schemas.microsoft.com/office/drawing/2014/main" id="{00000000-0008-0000-0200-000005000000}"/>
            </a:ext>
          </a:extLst>
        </xdr:cNvPr>
        <xdr:cNvSpPr/>
      </xdr:nvSpPr>
      <xdr:spPr>
        <a:xfrm>
          <a:off x="5198363" y="3780000"/>
          <a:ext cx="29527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57175" cy="38100"/>
    <xdr:sp macro="" textlink="">
      <xdr:nvSpPr>
        <xdr:cNvPr id="6" name="Shape 12">
          <a:extLst>
            <a:ext uri="{FF2B5EF4-FFF2-40B4-BE49-F238E27FC236}">
              <a16:creationId xmlns:a16="http://schemas.microsoft.com/office/drawing/2014/main" id="{00000000-0008-0000-0200-000006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76225" cy="38100"/>
    <xdr:sp macro="" textlink="">
      <xdr:nvSpPr>
        <xdr:cNvPr id="7" name="Shape 13">
          <a:extLst>
            <a:ext uri="{FF2B5EF4-FFF2-40B4-BE49-F238E27FC236}">
              <a16:creationId xmlns:a16="http://schemas.microsoft.com/office/drawing/2014/main" id="{00000000-0008-0000-0200-000007000000}"/>
            </a:ext>
          </a:extLst>
        </xdr:cNvPr>
        <xdr:cNvSpPr/>
      </xdr:nvSpPr>
      <xdr:spPr>
        <a:xfrm>
          <a:off x="5207888" y="3780000"/>
          <a:ext cx="27622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95275" cy="38100"/>
    <xdr:sp macro="" textlink="">
      <xdr:nvSpPr>
        <xdr:cNvPr id="14" name="Shape 8">
          <a:extLst>
            <a:ext uri="{FF2B5EF4-FFF2-40B4-BE49-F238E27FC236}">
              <a16:creationId xmlns:a16="http://schemas.microsoft.com/office/drawing/2014/main" id="{00000000-0008-0000-0200-00000E000000}"/>
            </a:ext>
          </a:extLst>
        </xdr:cNvPr>
        <xdr:cNvSpPr/>
      </xdr:nvSpPr>
      <xdr:spPr>
        <a:xfrm>
          <a:off x="5198363" y="3780000"/>
          <a:ext cx="2952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200025</xdr:colOff>
      <xdr:row>1</xdr:row>
      <xdr:rowOff>-19050</xdr:rowOff>
    </xdr:from>
    <xdr:ext cx="257175" cy="38100"/>
    <xdr:sp macro="" textlink="">
      <xdr:nvSpPr>
        <xdr:cNvPr id="15" name="Shape 9">
          <a:extLst>
            <a:ext uri="{FF2B5EF4-FFF2-40B4-BE49-F238E27FC236}">
              <a16:creationId xmlns:a16="http://schemas.microsoft.com/office/drawing/2014/main" id="{00000000-0008-0000-0200-00000F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476250</xdr:colOff>
      <xdr:row>1</xdr:row>
      <xdr:rowOff>-19050</xdr:rowOff>
    </xdr:from>
    <xdr:ext cx="266700" cy="38100"/>
    <xdr:sp macro="" textlink="">
      <xdr:nvSpPr>
        <xdr:cNvPr id="16" name="Shape 10">
          <a:extLst>
            <a:ext uri="{FF2B5EF4-FFF2-40B4-BE49-F238E27FC236}">
              <a16:creationId xmlns:a16="http://schemas.microsoft.com/office/drawing/2014/main" id="{00000000-0008-0000-0200-000010000000}"/>
            </a:ext>
          </a:extLst>
        </xdr:cNvPr>
        <xdr:cNvSpPr/>
      </xdr:nvSpPr>
      <xdr:spPr>
        <a:xfrm>
          <a:off x="5212650" y="3780000"/>
          <a:ext cx="266700"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95275" cy="38100"/>
    <xdr:sp macro="" textlink="">
      <xdr:nvSpPr>
        <xdr:cNvPr id="17" name="Shape 11">
          <a:extLst>
            <a:ext uri="{FF2B5EF4-FFF2-40B4-BE49-F238E27FC236}">
              <a16:creationId xmlns:a16="http://schemas.microsoft.com/office/drawing/2014/main" id="{00000000-0008-0000-0200-000011000000}"/>
            </a:ext>
          </a:extLst>
        </xdr:cNvPr>
        <xdr:cNvSpPr/>
      </xdr:nvSpPr>
      <xdr:spPr>
        <a:xfrm>
          <a:off x="5198363" y="3780000"/>
          <a:ext cx="29527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57175" cy="38100"/>
    <xdr:sp macro="" textlink="">
      <xdr:nvSpPr>
        <xdr:cNvPr id="18" name="Shape 12">
          <a:extLst>
            <a:ext uri="{FF2B5EF4-FFF2-40B4-BE49-F238E27FC236}">
              <a16:creationId xmlns:a16="http://schemas.microsoft.com/office/drawing/2014/main" id="{00000000-0008-0000-0200-000012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114300</xdr:colOff>
      <xdr:row>6</xdr:row>
      <xdr:rowOff>161925</xdr:rowOff>
    </xdr:from>
    <xdr:ext cx="428625" cy="304800"/>
    <xdr:pic>
      <xdr:nvPicPr>
        <xdr:cNvPr id="19" name="image1.png">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114300</xdr:colOff>
      <xdr:row>6</xdr:row>
      <xdr:rowOff>161925</xdr:rowOff>
    </xdr:from>
    <xdr:ext cx="428625" cy="304800"/>
    <xdr:pic>
      <xdr:nvPicPr>
        <xdr:cNvPr id="20" name="image1.png">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190500</xdr:colOff>
      <xdr:row>8</xdr:row>
      <xdr:rowOff>161925</xdr:rowOff>
    </xdr:from>
    <xdr:ext cx="390525" cy="304800"/>
    <xdr:pic>
      <xdr:nvPicPr>
        <xdr:cNvPr id="21" name="image1.png">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419100</xdr:colOff>
      <xdr:row>8</xdr:row>
      <xdr:rowOff>161925</xdr:rowOff>
    </xdr:from>
    <xdr:ext cx="428625" cy="323850"/>
    <xdr:pic>
      <xdr:nvPicPr>
        <xdr:cNvPr id="22" name="image1.png">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12</xdr:col>
      <xdr:colOff>190500</xdr:colOff>
      <xdr:row>8</xdr:row>
      <xdr:rowOff>9525</xdr:rowOff>
    </xdr:from>
    <xdr:ext cx="276225" cy="209550"/>
    <xdr:sp macro="" textlink="">
      <xdr:nvSpPr>
        <xdr:cNvPr id="14" name="Shape 14">
          <a:extLst>
            <a:ext uri="{FF2B5EF4-FFF2-40B4-BE49-F238E27FC236}">
              <a16:creationId xmlns:a16="http://schemas.microsoft.com/office/drawing/2014/main" id="{00000000-0008-0000-0300-00000E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0</xdr:rowOff>
    </xdr:from>
    <xdr:ext cx="276225" cy="228600"/>
    <xdr:sp macro="" textlink="">
      <xdr:nvSpPr>
        <xdr:cNvPr id="15" name="Shape 15">
          <a:extLst>
            <a:ext uri="{FF2B5EF4-FFF2-40B4-BE49-F238E27FC236}">
              <a16:creationId xmlns:a16="http://schemas.microsoft.com/office/drawing/2014/main" id="{00000000-0008-0000-0300-00000F000000}"/>
            </a:ext>
          </a:extLst>
        </xdr:cNvPr>
        <xdr:cNvSpPr/>
      </xdr:nvSpPr>
      <xdr:spPr>
        <a:xfrm>
          <a:off x="5212650" y="3675225"/>
          <a:ext cx="266700"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38125"/>
    <xdr:sp macro="" textlink="">
      <xdr:nvSpPr>
        <xdr:cNvPr id="16" name="Shape 16">
          <a:extLst>
            <a:ext uri="{FF2B5EF4-FFF2-40B4-BE49-F238E27FC236}">
              <a16:creationId xmlns:a16="http://schemas.microsoft.com/office/drawing/2014/main" id="{00000000-0008-0000-0300-000010000000}"/>
            </a:ext>
          </a:extLst>
        </xdr:cNvPr>
        <xdr:cNvSpPr/>
      </xdr:nvSpPr>
      <xdr:spPr>
        <a:xfrm>
          <a:off x="5203125" y="3665700"/>
          <a:ext cx="28575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200025"/>
    <xdr:sp macro="" textlink="">
      <xdr:nvSpPr>
        <xdr:cNvPr id="17" name="Shape 17">
          <a:extLst>
            <a:ext uri="{FF2B5EF4-FFF2-40B4-BE49-F238E27FC236}">
              <a16:creationId xmlns:a16="http://schemas.microsoft.com/office/drawing/2014/main" id="{00000000-0008-0000-0300-000011000000}"/>
            </a:ext>
          </a:extLst>
        </xdr:cNvPr>
        <xdr:cNvSpPr/>
      </xdr:nvSpPr>
      <xdr:spPr>
        <a:xfrm>
          <a:off x="5203125" y="3689513"/>
          <a:ext cx="285750" cy="180975"/>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304800" cy="209550"/>
    <xdr:sp macro="" textlink="">
      <xdr:nvSpPr>
        <xdr:cNvPr id="18" name="Shape 18">
          <a:extLst>
            <a:ext uri="{FF2B5EF4-FFF2-40B4-BE49-F238E27FC236}">
              <a16:creationId xmlns:a16="http://schemas.microsoft.com/office/drawing/2014/main" id="{00000000-0008-0000-0300-000012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19" name="Shape 19">
          <a:extLst>
            <a:ext uri="{FF2B5EF4-FFF2-40B4-BE49-F238E27FC236}">
              <a16:creationId xmlns:a16="http://schemas.microsoft.com/office/drawing/2014/main" id="{00000000-0008-0000-0300-000013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8</xdr:row>
      <xdr:rowOff>9525</xdr:rowOff>
    </xdr:from>
    <xdr:ext cx="276225" cy="209550"/>
    <xdr:sp macro="" textlink="">
      <xdr:nvSpPr>
        <xdr:cNvPr id="2" name="Shape 14">
          <a:extLst>
            <a:ext uri="{FF2B5EF4-FFF2-40B4-BE49-F238E27FC236}">
              <a16:creationId xmlns:a16="http://schemas.microsoft.com/office/drawing/2014/main" id="{00000000-0008-0000-0300-000002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0</xdr:rowOff>
    </xdr:from>
    <xdr:ext cx="276225" cy="228600"/>
    <xdr:sp macro="" textlink="">
      <xdr:nvSpPr>
        <xdr:cNvPr id="3" name="Shape 15">
          <a:extLst>
            <a:ext uri="{FF2B5EF4-FFF2-40B4-BE49-F238E27FC236}">
              <a16:creationId xmlns:a16="http://schemas.microsoft.com/office/drawing/2014/main" id="{00000000-0008-0000-0300-000003000000}"/>
            </a:ext>
          </a:extLst>
        </xdr:cNvPr>
        <xdr:cNvSpPr/>
      </xdr:nvSpPr>
      <xdr:spPr>
        <a:xfrm>
          <a:off x="5212650" y="3675225"/>
          <a:ext cx="266700"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38125"/>
    <xdr:sp macro="" textlink="">
      <xdr:nvSpPr>
        <xdr:cNvPr id="4" name="Shape 16">
          <a:extLst>
            <a:ext uri="{FF2B5EF4-FFF2-40B4-BE49-F238E27FC236}">
              <a16:creationId xmlns:a16="http://schemas.microsoft.com/office/drawing/2014/main" id="{00000000-0008-0000-0300-000004000000}"/>
            </a:ext>
          </a:extLst>
        </xdr:cNvPr>
        <xdr:cNvSpPr/>
      </xdr:nvSpPr>
      <xdr:spPr>
        <a:xfrm>
          <a:off x="5203125" y="3665700"/>
          <a:ext cx="28575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200025"/>
    <xdr:sp macro="" textlink="">
      <xdr:nvSpPr>
        <xdr:cNvPr id="5" name="Shape 17">
          <a:extLst>
            <a:ext uri="{FF2B5EF4-FFF2-40B4-BE49-F238E27FC236}">
              <a16:creationId xmlns:a16="http://schemas.microsoft.com/office/drawing/2014/main" id="{00000000-0008-0000-0300-000005000000}"/>
            </a:ext>
          </a:extLst>
        </xdr:cNvPr>
        <xdr:cNvSpPr/>
      </xdr:nvSpPr>
      <xdr:spPr>
        <a:xfrm>
          <a:off x="5203125" y="3689513"/>
          <a:ext cx="285750" cy="180975"/>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304800" cy="209550"/>
    <xdr:sp macro="" textlink="">
      <xdr:nvSpPr>
        <xdr:cNvPr id="6" name="Shape 18">
          <a:extLst>
            <a:ext uri="{FF2B5EF4-FFF2-40B4-BE49-F238E27FC236}">
              <a16:creationId xmlns:a16="http://schemas.microsoft.com/office/drawing/2014/main" id="{00000000-0008-0000-0300-000006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7" name="Shape 19">
          <a:extLst>
            <a:ext uri="{FF2B5EF4-FFF2-40B4-BE49-F238E27FC236}">
              <a16:creationId xmlns:a16="http://schemas.microsoft.com/office/drawing/2014/main" id="{00000000-0008-0000-0300-000007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8</xdr:row>
      <xdr:rowOff>9525</xdr:rowOff>
    </xdr:from>
    <xdr:ext cx="276225" cy="209550"/>
    <xdr:sp macro="" textlink="">
      <xdr:nvSpPr>
        <xdr:cNvPr id="8" name="Shape 14">
          <a:extLst>
            <a:ext uri="{FF2B5EF4-FFF2-40B4-BE49-F238E27FC236}">
              <a16:creationId xmlns:a16="http://schemas.microsoft.com/office/drawing/2014/main" id="{00000000-0008-0000-0300-000008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0</xdr:rowOff>
    </xdr:from>
    <xdr:ext cx="276225" cy="228600"/>
    <xdr:sp macro="" textlink="">
      <xdr:nvSpPr>
        <xdr:cNvPr id="9" name="Shape 15">
          <a:extLst>
            <a:ext uri="{FF2B5EF4-FFF2-40B4-BE49-F238E27FC236}">
              <a16:creationId xmlns:a16="http://schemas.microsoft.com/office/drawing/2014/main" id="{00000000-0008-0000-0300-000009000000}"/>
            </a:ext>
          </a:extLst>
        </xdr:cNvPr>
        <xdr:cNvSpPr/>
      </xdr:nvSpPr>
      <xdr:spPr>
        <a:xfrm>
          <a:off x="5212650" y="3675225"/>
          <a:ext cx="266700"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38125"/>
    <xdr:sp macro="" textlink="">
      <xdr:nvSpPr>
        <xdr:cNvPr id="10" name="Shape 16">
          <a:extLst>
            <a:ext uri="{FF2B5EF4-FFF2-40B4-BE49-F238E27FC236}">
              <a16:creationId xmlns:a16="http://schemas.microsoft.com/office/drawing/2014/main" id="{00000000-0008-0000-0300-00000A000000}"/>
            </a:ext>
          </a:extLst>
        </xdr:cNvPr>
        <xdr:cNvSpPr/>
      </xdr:nvSpPr>
      <xdr:spPr>
        <a:xfrm>
          <a:off x="5203125" y="3665700"/>
          <a:ext cx="28575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200025"/>
    <xdr:sp macro="" textlink="">
      <xdr:nvSpPr>
        <xdr:cNvPr id="11" name="Shape 17">
          <a:extLst>
            <a:ext uri="{FF2B5EF4-FFF2-40B4-BE49-F238E27FC236}">
              <a16:creationId xmlns:a16="http://schemas.microsoft.com/office/drawing/2014/main" id="{00000000-0008-0000-0300-00000B000000}"/>
            </a:ext>
          </a:extLst>
        </xdr:cNvPr>
        <xdr:cNvSpPr/>
      </xdr:nvSpPr>
      <xdr:spPr>
        <a:xfrm>
          <a:off x="5203125" y="3689513"/>
          <a:ext cx="285750" cy="180975"/>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304800" cy="209550"/>
    <xdr:sp macro="" textlink="">
      <xdr:nvSpPr>
        <xdr:cNvPr id="12" name="Shape 18">
          <a:extLst>
            <a:ext uri="{FF2B5EF4-FFF2-40B4-BE49-F238E27FC236}">
              <a16:creationId xmlns:a16="http://schemas.microsoft.com/office/drawing/2014/main" id="{00000000-0008-0000-0300-00000C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13" name="Shape 19">
          <a:extLst>
            <a:ext uri="{FF2B5EF4-FFF2-40B4-BE49-F238E27FC236}">
              <a16:creationId xmlns:a16="http://schemas.microsoft.com/office/drawing/2014/main" id="{00000000-0008-0000-0300-00000D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114300</xdr:colOff>
      <xdr:row>6</xdr:row>
      <xdr:rowOff>161925</xdr:rowOff>
    </xdr:from>
    <xdr:ext cx="428625" cy="304800"/>
    <xdr:pic>
      <xdr:nvPicPr>
        <xdr:cNvPr id="20" name="image1.png">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23850"/>
    <xdr:pic>
      <xdr:nvPicPr>
        <xdr:cNvPr id="21" name="image1.png">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114300</xdr:colOff>
      <xdr:row>6</xdr:row>
      <xdr:rowOff>161925</xdr:rowOff>
    </xdr:from>
    <xdr:ext cx="428625" cy="304800"/>
    <xdr:pic>
      <xdr:nvPicPr>
        <xdr:cNvPr id="22" name="image1.png">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23850"/>
    <xdr:pic>
      <xdr:nvPicPr>
        <xdr:cNvPr id="23" name="image1.png">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85725</xdr:colOff>
      <xdr:row>8</xdr:row>
      <xdr:rowOff>133350</xdr:rowOff>
    </xdr:from>
    <xdr:ext cx="419100" cy="323850"/>
    <xdr:pic>
      <xdr:nvPicPr>
        <xdr:cNvPr id="24" name="image1.png">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23850"/>
    <xdr:pic>
      <xdr:nvPicPr>
        <xdr:cNvPr id="25" name="image1.png">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12</xdr:col>
      <xdr:colOff>180975</xdr:colOff>
      <xdr:row>8</xdr:row>
      <xdr:rowOff>0</xdr:rowOff>
    </xdr:from>
    <xdr:ext cx="295275" cy="219075"/>
    <xdr:sp macro="" textlink="">
      <xdr:nvSpPr>
        <xdr:cNvPr id="20" name="Shape 20">
          <a:extLst>
            <a:ext uri="{FF2B5EF4-FFF2-40B4-BE49-F238E27FC236}">
              <a16:creationId xmlns:a16="http://schemas.microsoft.com/office/drawing/2014/main" id="{00000000-0008-0000-0400-000014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19050</xdr:rowOff>
    </xdr:from>
    <xdr:ext cx="276225" cy="209550"/>
    <xdr:sp macro="" textlink="">
      <xdr:nvSpPr>
        <xdr:cNvPr id="21" name="Shape 21">
          <a:extLst>
            <a:ext uri="{FF2B5EF4-FFF2-40B4-BE49-F238E27FC236}">
              <a16:creationId xmlns:a16="http://schemas.microsoft.com/office/drawing/2014/main" id="{00000000-0008-0000-0400-000015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09550"/>
    <xdr:sp macro="" textlink="">
      <xdr:nvSpPr>
        <xdr:cNvPr id="22" name="Shape 22">
          <a:extLst>
            <a:ext uri="{FF2B5EF4-FFF2-40B4-BE49-F238E27FC236}">
              <a16:creationId xmlns:a16="http://schemas.microsoft.com/office/drawing/2014/main" id="{00000000-0008-0000-0400-000016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180975"/>
    <xdr:sp macro="" textlink="">
      <xdr:nvSpPr>
        <xdr:cNvPr id="19" name="Shape 19">
          <a:extLst>
            <a:ext uri="{FF2B5EF4-FFF2-40B4-BE49-F238E27FC236}">
              <a16:creationId xmlns:a16="http://schemas.microsoft.com/office/drawing/2014/main" id="{00000000-0008-0000-0400-000013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285750" cy="209550"/>
    <xdr:sp macro="" textlink="">
      <xdr:nvSpPr>
        <xdr:cNvPr id="23" name="Shape 23">
          <a:extLst>
            <a:ext uri="{FF2B5EF4-FFF2-40B4-BE49-F238E27FC236}">
              <a16:creationId xmlns:a16="http://schemas.microsoft.com/office/drawing/2014/main" id="{00000000-0008-0000-0400-000017000000}"/>
            </a:ext>
          </a:extLst>
        </xdr:cNvPr>
        <xdr:cNvSpPr/>
      </xdr:nvSpPr>
      <xdr:spPr>
        <a:xfrm>
          <a:off x="5207888" y="3679988"/>
          <a:ext cx="276225"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2" name="Shape 19">
          <a:extLst>
            <a:ext uri="{FF2B5EF4-FFF2-40B4-BE49-F238E27FC236}">
              <a16:creationId xmlns:a16="http://schemas.microsoft.com/office/drawing/2014/main" id="{00000000-0008-0000-0400-000002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180975</xdr:colOff>
      <xdr:row>8</xdr:row>
      <xdr:rowOff>0</xdr:rowOff>
    </xdr:from>
    <xdr:ext cx="295275" cy="219075"/>
    <xdr:sp macro="" textlink="">
      <xdr:nvSpPr>
        <xdr:cNvPr id="3" name="Shape 20">
          <a:extLst>
            <a:ext uri="{FF2B5EF4-FFF2-40B4-BE49-F238E27FC236}">
              <a16:creationId xmlns:a16="http://schemas.microsoft.com/office/drawing/2014/main" id="{00000000-0008-0000-0400-000003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19050</xdr:rowOff>
    </xdr:from>
    <xdr:ext cx="276225" cy="209550"/>
    <xdr:sp macro="" textlink="">
      <xdr:nvSpPr>
        <xdr:cNvPr id="4" name="Shape 21">
          <a:extLst>
            <a:ext uri="{FF2B5EF4-FFF2-40B4-BE49-F238E27FC236}">
              <a16:creationId xmlns:a16="http://schemas.microsoft.com/office/drawing/2014/main" id="{00000000-0008-0000-0400-000004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09550"/>
    <xdr:sp macro="" textlink="">
      <xdr:nvSpPr>
        <xdr:cNvPr id="5" name="Shape 22">
          <a:extLst>
            <a:ext uri="{FF2B5EF4-FFF2-40B4-BE49-F238E27FC236}">
              <a16:creationId xmlns:a16="http://schemas.microsoft.com/office/drawing/2014/main" id="{00000000-0008-0000-0400-000005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180975"/>
    <xdr:sp macro="" textlink="">
      <xdr:nvSpPr>
        <xdr:cNvPr id="6" name="Shape 19">
          <a:extLst>
            <a:ext uri="{FF2B5EF4-FFF2-40B4-BE49-F238E27FC236}">
              <a16:creationId xmlns:a16="http://schemas.microsoft.com/office/drawing/2014/main" id="{00000000-0008-0000-0400-000006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285750" cy="209550"/>
    <xdr:sp macro="" textlink="">
      <xdr:nvSpPr>
        <xdr:cNvPr id="7" name="Shape 23">
          <a:extLst>
            <a:ext uri="{FF2B5EF4-FFF2-40B4-BE49-F238E27FC236}">
              <a16:creationId xmlns:a16="http://schemas.microsoft.com/office/drawing/2014/main" id="{00000000-0008-0000-0400-000007000000}"/>
            </a:ext>
          </a:extLst>
        </xdr:cNvPr>
        <xdr:cNvSpPr/>
      </xdr:nvSpPr>
      <xdr:spPr>
        <a:xfrm>
          <a:off x="5207888" y="3679988"/>
          <a:ext cx="276225"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8" name="Shape 19">
          <a:extLst>
            <a:ext uri="{FF2B5EF4-FFF2-40B4-BE49-F238E27FC236}">
              <a16:creationId xmlns:a16="http://schemas.microsoft.com/office/drawing/2014/main" id="{00000000-0008-0000-0400-000008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180975</xdr:colOff>
      <xdr:row>8</xdr:row>
      <xdr:rowOff>0</xdr:rowOff>
    </xdr:from>
    <xdr:ext cx="295275" cy="219075"/>
    <xdr:sp macro="" textlink="">
      <xdr:nvSpPr>
        <xdr:cNvPr id="9" name="Shape 20">
          <a:extLst>
            <a:ext uri="{FF2B5EF4-FFF2-40B4-BE49-F238E27FC236}">
              <a16:creationId xmlns:a16="http://schemas.microsoft.com/office/drawing/2014/main" id="{00000000-0008-0000-0400-000009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19050</xdr:rowOff>
    </xdr:from>
    <xdr:ext cx="276225" cy="209550"/>
    <xdr:sp macro="" textlink="">
      <xdr:nvSpPr>
        <xdr:cNvPr id="10" name="Shape 21">
          <a:extLst>
            <a:ext uri="{FF2B5EF4-FFF2-40B4-BE49-F238E27FC236}">
              <a16:creationId xmlns:a16="http://schemas.microsoft.com/office/drawing/2014/main" id="{00000000-0008-0000-0400-00000A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09550"/>
    <xdr:sp macro="" textlink="">
      <xdr:nvSpPr>
        <xdr:cNvPr id="11" name="Shape 22">
          <a:extLst>
            <a:ext uri="{FF2B5EF4-FFF2-40B4-BE49-F238E27FC236}">
              <a16:creationId xmlns:a16="http://schemas.microsoft.com/office/drawing/2014/main" id="{00000000-0008-0000-0400-00000B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180975"/>
    <xdr:sp macro="" textlink="">
      <xdr:nvSpPr>
        <xdr:cNvPr id="12" name="Shape 19">
          <a:extLst>
            <a:ext uri="{FF2B5EF4-FFF2-40B4-BE49-F238E27FC236}">
              <a16:creationId xmlns:a16="http://schemas.microsoft.com/office/drawing/2014/main" id="{00000000-0008-0000-0400-00000C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285750" cy="209550"/>
    <xdr:sp macro="" textlink="">
      <xdr:nvSpPr>
        <xdr:cNvPr id="13" name="Shape 23">
          <a:extLst>
            <a:ext uri="{FF2B5EF4-FFF2-40B4-BE49-F238E27FC236}">
              <a16:creationId xmlns:a16="http://schemas.microsoft.com/office/drawing/2014/main" id="{00000000-0008-0000-0400-00000D000000}"/>
            </a:ext>
          </a:extLst>
        </xdr:cNvPr>
        <xdr:cNvSpPr/>
      </xdr:nvSpPr>
      <xdr:spPr>
        <a:xfrm>
          <a:off x="5207888" y="3679988"/>
          <a:ext cx="276225"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14" name="Shape 19">
          <a:extLst>
            <a:ext uri="{FF2B5EF4-FFF2-40B4-BE49-F238E27FC236}">
              <a16:creationId xmlns:a16="http://schemas.microsoft.com/office/drawing/2014/main" id="{00000000-0008-0000-0400-00000E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114300</xdr:colOff>
      <xdr:row>6</xdr:row>
      <xdr:rowOff>161925</xdr:rowOff>
    </xdr:from>
    <xdr:ext cx="428625" cy="333375"/>
    <xdr:pic>
      <xdr:nvPicPr>
        <xdr:cNvPr id="15" name="image1.png">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42900"/>
    <xdr:pic>
      <xdr:nvPicPr>
        <xdr:cNvPr id="16" name="image1.png">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114300</xdr:colOff>
      <xdr:row>6</xdr:row>
      <xdr:rowOff>161925</xdr:rowOff>
    </xdr:from>
    <xdr:ext cx="428625" cy="333375"/>
    <xdr:pic>
      <xdr:nvPicPr>
        <xdr:cNvPr id="17" name="image1.png">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42900"/>
    <xdr:pic>
      <xdr:nvPicPr>
        <xdr:cNvPr id="18" name="image1.pn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133350</xdr:colOff>
      <xdr:row>7</xdr:row>
      <xdr:rowOff>171450</xdr:rowOff>
    </xdr:from>
    <xdr:ext cx="428625" cy="342900"/>
    <xdr:pic>
      <xdr:nvPicPr>
        <xdr:cNvPr id="24" name="image1.png">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42900"/>
    <xdr:pic>
      <xdr:nvPicPr>
        <xdr:cNvPr id="25" name="image1.png">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47625</xdr:colOff>
      <xdr:row>6</xdr:row>
      <xdr:rowOff>190500</xdr:rowOff>
    </xdr:from>
    <xdr:ext cx="276225" cy="238125"/>
    <xdr:sp macro="" textlink="">
      <xdr:nvSpPr>
        <xdr:cNvPr id="3" name="Shape 3">
          <a:extLst>
            <a:ext uri="{FF2B5EF4-FFF2-40B4-BE49-F238E27FC236}">
              <a16:creationId xmlns:a16="http://schemas.microsoft.com/office/drawing/2014/main" id="{00000000-0008-0000-0500-000003000000}"/>
            </a:ext>
          </a:extLst>
        </xdr:cNvPr>
        <xdr:cNvSpPr/>
      </xdr:nvSpPr>
      <xdr:spPr>
        <a:xfrm>
          <a:off x="5212650" y="3665700"/>
          <a:ext cx="26670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47625</xdr:colOff>
      <xdr:row>5</xdr:row>
      <xdr:rowOff>200025</xdr:rowOff>
    </xdr:from>
    <xdr:ext cx="276225" cy="238125"/>
    <xdr:sp macro="" textlink="">
      <xdr:nvSpPr>
        <xdr:cNvPr id="2" name="Shape 3">
          <a:extLst>
            <a:ext uri="{FF2B5EF4-FFF2-40B4-BE49-F238E27FC236}">
              <a16:creationId xmlns:a16="http://schemas.microsoft.com/office/drawing/2014/main" id="{00000000-0008-0000-0500-000002000000}"/>
            </a:ext>
          </a:extLst>
        </xdr:cNvPr>
        <xdr:cNvSpPr/>
      </xdr:nvSpPr>
      <xdr:spPr>
        <a:xfrm>
          <a:off x="5212650" y="3665700"/>
          <a:ext cx="26670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4" name="Shape 4">
          <a:extLst>
            <a:ext uri="{FF2B5EF4-FFF2-40B4-BE49-F238E27FC236}">
              <a16:creationId xmlns:a16="http://schemas.microsoft.com/office/drawing/2014/main" id="{00000000-0008-0000-0500-000004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47625</xdr:colOff>
      <xdr:row>7</xdr:row>
      <xdr:rowOff>200025</xdr:rowOff>
    </xdr:from>
    <xdr:ext cx="285750" cy="219075"/>
    <xdr:sp macro="" textlink="">
      <xdr:nvSpPr>
        <xdr:cNvPr id="24" name="Shape 24">
          <a:extLst>
            <a:ext uri="{FF2B5EF4-FFF2-40B4-BE49-F238E27FC236}">
              <a16:creationId xmlns:a16="http://schemas.microsoft.com/office/drawing/2014/main" id="{00000000-0008-0000-0500-000018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a:solidFill>
                <a:schemeClr val="dk1"/>
              </a:solidFill>
              <a:latin typeface="Calibri"/>
              <a:ea typeface="Calibri"/>
              <a:cs typeface="Calibri"/>
              <a:sym typeface="Calibri"/>
            </a:rPr>
            <a:t>x</a:t>
          </a:r>
          <a:endParaRPr sz="1100"/>
        </a:p>
      </xdr:txBody>
    </xdr:sp>
    <xdr:clientData fLocksWithSheet="0"/>
  </xdr:oneCellAnchor>
  <xdr:oneCellAnchor>
    <xdr:from>
      <xdr:col>9</xdr:col>
      <xdr:colOff>409575</xdr:colOff>
      <xdr:row>8</xdr:row>
      <xdr:rowOff>0</xdr:rowOff>
    </xdr:from>
    <xdr:ext cx="266700" cy="200025"/>
    <xdr:sp macro="" textlink="">
      <xdr:nvSpPr>
        <xdr:cNvPr id="25" name="Shape 25">
          <a:extLst>
            <a:ext uri="{FF2B5EF4-FFF2-40B4-BE49-F238E27FC236}">
              <a16:creationId xmlns:a16="http://schemas.microsoft.com/office/drawing/2014/main" id="{00000000-0008-0000-0500-000019000000}"/>
            </a:ext>
          </a:extLst>
        </xdr:cNvPr>
        <xdr:cNvSpPr/>
      </xdr:nvSpPr>
      <xdr:spPr>
        <a:xfrm>
          <a:off x="5217413" y="3684750"/>
          <a:ext cx="257175" cy="1905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a:solidFill>
                <a:schemeClr val="dk1"/>
              </a:solidFill>
              <a:latin typeface="Calibri"/>
              <a:ea typeface="Calibri"/>
              <a:cs typeface="Calibri"/>
              <a:sym typeface="Calibri"/>
            </a:rPr>
            <a:t>x</a:t>
          </a:r>
          <a:endParaRPr sz="1100">
            <a:solidFill>
              <a:schemeClr val="dk1"/>
            </a:solidFill>
          </a:endParaRPr>
        </a:p>
      </xdr:txBody>
    </xdr:sp>
    <xdr:clientData fLocksWithSheet="0"/>
  </xdr:oneCellAnchor>
  <xdr:oneCellAnchor>
    <xdr:from>
      <xdr:col>9</xdr:col>
      <xdr:colOff>409575</xdr:colOff>
      <xdr:row>7</xdr:row>
      <xdr:rowOff>19050</xdr:rowOff>
    </xdr:from>
    <xdr:ext cx="276225" cy="238125"/>
    <xdr:sp macro="" textlink="">
      <xdr:nvSpPr>
        <xdr:cNvPr id="7" name="Shape 7">
          <a:extLst>
            <a:ext uri="{FF2B5EF4-FFF2-40B4-BE49-F238E27FC236}">
              <a16:creationId xmlns:a16="http://schemas.microsoft.com/office/drawing/2014/main" id="{00000000-0008-0000-0500-000007000000}"/>
            </a:ext>
          </a:extLst>
        </xdr:cNvPr>
        <xdr:cNvSpPr/>
      </xdr:nvSpPr>
      <xdr:spPr>
        <a:xfrm>
          <a:off x="5217413" y="3660938"/>
          <a:ext cx="257175" cy="2381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5" name="Shape 4">
          <a:extLst>
            <a:ext uri="{FF2B5EF4-FFF2-40B4-BE49-F238E27FC236}">
              <a16:creationId xmlns:a16="http://schemas.microsoft.com/office/drawing/2014/main" id="{00000000-0008-0000-0500-000005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6" name="Shape 4">
          <a:extLst>
            <a:ext uri="{FF2B5EF4-FFF2-40B4-BE49-F238E27FC236}">
              <a16:creationId xmlns:a16="http://schemas.microsoft.com/office/drawing/2014/main" id="{00000000-0008-0000-0500-000006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11</xdr:col>
      <xdr:colOff>152400</xdr:colOff>
      <xdr:row>8</xdr:row>
      <xdr:rowOff>9525</xdr:rowOff>
    </xdr:from>
    <xdr:ext cx="257175" cy="209550"/>
    <xdr:sp macro="" textlink="">
      <xdr:nvSpPr>
        <xdr:cNvPr id="26" name="Shape 26">
          <a:extLst>
            <a:ext uri="{FF2B5EF4-FFF2-40B4-BE49-F238E27FC236}">
              <a16:creationId xmlns:a16="http://schemas.microsoft.com/office/drawing/2014/main" id="{00000000-0008-0000-0600-00001A000000}"/>
            </a:ext>
          </a:extLst>
        </xdr:cNvPr>
        <xdr:cNvSpPr/>
      </xdr:nvSpPr>
      <xdr:spPr>
        <a:xfrm>
          <a:off x="5226938" y="3679988"/>
          <a:ext cx="238125"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171450</xdr:colOff>
      <xdr:row>7</xdr:row>
      <xdr:rowOff>19050</xdr:rowOff>
    </xdr:from>
    <xdr:ext cx="238125" cy="209550"/>
    <xdr:sp macro="" textlink="">
      <xdr:nvSpPr>
        <xdr:cNvPr id="27" name="Shape 27">
          <a:extLst>
            <a:ext uri="{FF2B5EF4-FFF2-40B4-BE49-F238E27FC236}">
              <a16:creationId xmlns:a16="http://schemas.microsoft.com/office/drawing/2014/main" id="{00000000-0008-0000-0600-00001B000000}"/>
            </a:ext>
          </a:extLst>
        </xdr:cNvPr>
        <xdr:cNvSpPr/>
      </xdr:nvSpPr>
      <xdr:spPr>
        <a:xfrm>
          <a:off x="5231700" y="3679988"/>
          <a:ext cx="2286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419100</xdr:colOff>
      <xdr:row>8</xdr:row>
      <xdr:rowOff>28575</xdr:rowOff>
    </xdr:from>
    <xdr:ext cx="266700" cy="209550"/>
    <xdr:sp macro="" textlink="">
      <xdr:nvSpPr>
        <xdr:cNvPr id="28" name="Shape 28">
          <a:extLst>
            <a:ext uri="{FF2B5EF4-FFF2-40B4-BE49-F238E27FC236}">
              <a16:creationId xmlns:a16="http://schemas.microsoft.com/office/drawing/2014/main" id="{00000000-0008-0000-0600-00001C000000}"/>
            </a:ext>
          </a:extLst>
        </xdr:cNvPr>
        <xdr:cNvSpPr/>
      </xdr:nvSpPr>
      <xdr:spPr>
        <a:xfrm>
          <a:off x="5222175" y="3679988"/>
          <a:ext cx="2476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419100</xdr:colOff>
      <xdr:row>7</xdr:row>
      <xdr:rowOff>47625</xdr:rowOff>
    </xdr:from>
    <xdr:ext cx="266700" cy="180975"/>
    <xdr:sp macro="" textlink="">
      <xdr:nvSpPr>
        <xdr:cNvPr id="29" name="Shape 29">
          <a:extLst>
            <a:ext uri="{FF2B5EF4-FFF2-40B4-BE49-F238E27FC236}">
              <a16:creationId xmlns:a16="http://schemas.microsoft.com/office/drawing/2014/main" id="{00000000-0008-0000-0600-00001D000000}"/>
            </a:ext>
          </a:extLst>
        </xdr:cNvPr>
        <xdr:cNvSpPr/>
      </xdr:nvSpPr>
      <xdr:spPr>
        <a:xfrm>
          <a:off x="5222175" y="3694275"/>
          <a:ext cx="2476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133350</xdr:colOff>
      <xdr:row>9</xdr:row>
      <xdr:rowOff>0</xdr:rowOff>
    </xdr:from>
    <xdr:ext cx="266700" cy="209550"/>
    <xdr:sp macro="" textlink="">
      <xdr:nvSpPr>
        <xdr:cNvPr id="30" name="Shape 30">
          <a:extLst>
            <a:ext uri="{FF2B5EF4-FFF2-40B4-BE49-F238E27FC236}">
              <a16:creationId xmlns:a16="http://schemas.microsoft.com/office/drawing/2014/main" id="{00000000-0008-0000-0600-00001E000000}"/>
            </a:ext>
          </a:extLst>
        </xdr:cNvPr>
        <xdr:cNvSpPr/>
      </xdr:nvSpPr>
      <xdr:spPr>
        <a:xfrm>
          <a:off x="5222175" y="3679988"/>
          <a:ext cx="2476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438150</xdr:colOff>
      <xdr:row>9</xdr:row>
      <xdr:rowOff>19050</xdr:rowOff>
    </xdr:from>
    <xdr:ext cx="390525" cy="209550"/>
    <xdr:sp macro="" textlink="">
      <xdr:nvSpPr>
        <xdr:cNvPr id="31" name="Shape 31">
          <a:extLst>
            <a:ext uri="{FF2B5EF4-FFF2-40B4-BE49-F238E27FC236}">
              <a16:creationId xmlns:a16="http://schemas.microsoft.com/office/drawing/2014/main" id="{00000000-0008-0000-0600-00001F000000}"/>
            </a:ext>
          </a:extLst>
        </xdr:cNvPr>
        <xdr:cNvSpPr/>
      </xdr:nvSpPr>
      <xdr:spPr>
        <a:xfrm>
          <a:off x="5155500" y="3679988"/>
          <a:ext cx="381000" cy="200025"/>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b="1">
              <a:solidFill>
                <a:srgbClr val="000000"/>
              </a:solidFill>
              <a:latin typeface="Calibri"/>
              <a:ea typeface="Calibri"/>
              <a:cs typeface="Calibri"/>
              <a:sym typeface="Calibri"/>
            </a:rPr>
            <a:t>X</a:t>
          </a:r>
          <a:endParaRPr sz="1400"/>
        </a:p>
      </xdr:txBody>
    </xdr:sp>
    <xdr:clientData fLocksWithSheet="0"/>
  </xdr:oneCellAnchor>
  <xdr:oneCellAnchor>
    <xdr:from>
      <xdr:col>11</xdr:col>
      <xdr:colOff>47625</xdr:colOff>
      <xdr:row>8</xdr:row>
      <xdr:rowOff>142875</xdr:rowOff>
    </xdr:from>
    <xdr:ext cx="371475" cy="3333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1022"/>
  <sheetViews>
    <sheetView tabSelected="1" zoomScale="70" zoomScaleNormal="70" workbookViewId="0">
      <pane xSplit="1" ySplit="11" topLeftCell="AH12" activePane="bottomRight" state="frozen"/>
      <selection pane="topRight" activeCell="B1" sqref="B1"/>
      <selection pane="bottomLeft" activeCell="A12" sqref="A12"/>
      <selection pane="bottomRight" activeCell="AM21" sqref="AM21"/>
    </sheetView>
  </sheetViews>
  <sheetFormatPr defaultColWidth="12.625" defaultRowHeight="15" customHeight="1" x14ac:dyDescent="0.2"/>
  <cols>
    <col min="1" max="1" width="19.125" customWidth="1"/>
    <col min="2" max="7" width="13" customWidth="1"/>
    <col min="8" max="11" width="7.75" customWidth="1"/>
    <col min="12" max="12" width="11.625" customWidth="1"/>
    <col min="13" max="13" width="11.125" customWidth="1"/>
    <col min="14" max="18" width="7.75" customWidth="1"/>
    <col min="19" max="19" width="12" customWidth="1"/>
    <col min="20" max="20" width="7.75" customWidth="1"/>
    <col min="21" max="21" width="14.5" customWidth="1"/>
    <col min="22" max="22" width="12.5" customWidth="1"/>
    <col min="23" max="24" width="7.75" customWidth="1"/>
    <col min="25" max="25" width="12.5" customWidth="1"/>
    <col min="26" max="48" width="13" customWidth="1"/>
    <col min="49" max="49" width="14.375" customWidth="1"/>
    <col min="50" max="127" width="13.5" customWidth="1"/>
  </cols>
  <sheetData>
    <row r="1" spans="1:127" ht="15" hidden="1" customHeight="1" x14ac:dyDescent="0.25">
      <c r="A1" s="1"/>
      <c r="B1" s="40"/>
      <c r="C1" s="40"/>
      <c r="D1" s="40"/>
      <c r="E1" s="40"/>
      <c r="F1" s="40"/>
      <c r="G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row>
    <row r="2" spans="1:127" ht="15" hidden="1" customHeight="1" x14ac:dyDescent="0.25">
      <c r="A2" s="1"/>
      <c r="B2" s="40"/>
      <c r="C2" s="40"/>
      <c r="D2" s="40"/>
      <c r="E2" s="40"/>
      <c r="F2" s="40"/>
      <c r="G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row>
    <row r="3" spans="1:127" ht="15" hidden="1" customHeight="1" x14ac:dyDescent="0.25">
      <c r="A3" s="1"/>
      <c r="B3" s="40"/>
      <c r="C3" s="40"/>
      <c r="D3" s="40"/>
      <c r="E3" s="40"/>
      <c r="F3" s="40"/>
      <c r="G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row>
    <row r="4" spans="1:127" ht="15" hidden="1" customHeight="1" x14ac:dyDescent="0.25">
      <c r="A4" s="1"/>
      <c r="B4" s="40"/>
      <c r="C4" s="40"/>
      <c r="D4" s="40"/>
      <c r="E4" s="40"/>
      <c r="F4" s="40"/>
      <c r="G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row>
    <row r="5" spans="1:127" ht="15" hidden="1" customHeight="1" x14ac:dyDescent="0.25">
      <c r="A5" s="1"/>
      <c r="B5" s="40"/>
      <c r="C5" s="40"/>
      <c r="D5" s="40"/>
      <c r="E5" s="40"/>
      <c r="F5" s="40"/>
      <c r="G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row>
    <row r="6" spans="1:127" ht="15" hidden="1" customHeight="1" x14ac:dyDescent="0.25">
      <c r="A6" s="1"/>
      <c r="B6" s="40"/>
      <c r="C6" s="40"/>
      <c r="D6" s="40"/>
      <c r="E6" s="40"/>
      <c r="F6" s="40"/>
      <c r="G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row>
    <row r="7" spans="1:127" ht="15" hidden="1" customHeight="1" x14ac:dyDescent="0.25">
      <c r="A7" s="1"/>
      <c r="B7" s="40"/>
      <c r="C7" s="40"/>
      <c r="D7" s="40"/>
      <c r="E7" s="40"/>
      <c r="F7" s="40"/>
      <c r="G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row>
    <row r="8" spans="1:127" ht="47.25" customHeight="1" x14ac:dyDescent="0.25">
      <c r="A8" s="2"/>
      <c r="B8" s="640" t="s">
        <v>0</v>
      </c>
      <c r="C8" s="641"/>
      <c r="D8" s="641"/>
      <c r="E8" s="641"/>
      <c r="F8" s="641"/>
      <c r="G8" s="642"/>
      <c r="H8" s="640" t="s">
        <v>1</v>
      </c>
      <c r="I8" s="641"/>
      <c r="J8" s="641"/>
      <c r="K8" s="641"/>
      <c r="L8" s="641"/>
      <c r="M8" s="642"/>
      <c r="N8" s="640" t="s">
        <v>2</v>
      </c>
      <c r="O8" s="641"/>
      <c r="P8" s="641"/>
      <c r="Q8" s="641"/>
      <c r="R8" s="641"/>
      <c r="S8" s="642"/>
      <c r="T8" s="640" t="s">
        <v>3</v>
      </c>
      <c r="U8" s="641"/>
      <c r="V8" s="641"/>
      <c r="W8" s="641"/>
      <c r="X8" s="641"/>
      <c r="Y8" s="642"/>
      <c r="Z8" s="640" t="s">
        <v>4</v>
      </c>
      <c r="AA8" s="641"/>
      <c r="AB8" s="641"/>
      <c r="AC8" s="641"/>
      <c r="AD8" s="641"/>
      <c r="AE8" s="642"/>
      <c r="AF8" s="640" t="s">
        <v>5</v>
      </c>
      <c r="AG8" s="641"/>
      <c r="AH8" s="641"/>
      <c r="AI8" s="641"/>
      <c r="AJ8" s="641"/>
      <c r="AK8" s="642"/>
      <c r="AL8" s="640" t="s">
        <v>6</v>
      </c>
      <c r="AM8" s="641"/>
      <c r="AN8" s="641"/>
      <c r="AO8" s="641"/>
      <c r="AP8" s="641"/>
      <c r="AQ8" s="642"/>
      <c r="AR8" s="640" t="s">
        <v>7</v>
      </c>
      <c r="AS8" s="641"/>
      <c r="AT8" s="641"/>
      <c r="AU8" s="641"/>
      <c r="AV8" s="641"/>
      <c r="AW8" s="642"/>
      <c r="AX8" s="643" t="s">
        <v>8</v>
      </c>
      <c r="AY8" s="632"/>
      <c r="AZ8" s="632"/>
      <c r="BA8" s="632"/>
      <c r="BB8" s="632"/>
      <c r="BC8" s="633"/>
      <c r="BD8" s="643" t="s">
        <v>9</v>
      </c>
      <c r="BE8" s="632"/>
      <c r="BF8" s="632"/>
      <c r="BG8" s="632"/>
      <c r="BH8" s="632"/>
      <c r="BI8" s="633"/>
      <c r="BJ8" s="643" t="s">
        <v>10</v>
      </c>
      <c r="BK8" s="632"/>
      <c r="BL8" s="632"/>
      <c r="BM8" s="632"/>
      <c r="BN8" s="632"/>
      <c r="BO8" s="633"/>
      <c r="BP8" s="643" t="s">
        <v>11</v>
      </c>
      <c r="BQ8" s="632"/>
      <c r="BR8" s="632"/>
      <c r="BS8" s="632"/>
      <c r="BT8" s="632"/>
      <c r="BU8" s="633"/>
      <c r="BV8" s="643" t="s">
        <v>12</v>
      </c>
      <c r="BW8" s="632"/>
      <c r="BX8" s="632"/>
      <c r="BY8" s="632"/>
      <c r="BZ8" s="632"/>
      <c r="CA8" s="633"/>
      <c r="CB8" s="636" t="s">
        <v>13</v>
      </c>
      <c r="CC8" s="637"/>
      <c r="CD8" s="637"/>
      <c r="CE8" s="637"/>
      <c r="CF8" s="637"/>
      <c r="CG8" s="638"/>
      <c r="CH8" s="636" t="s">
        <v>14</v>
      </c>
      <c r="CI8" s="637"/>
      <c r="CJ8" s="637"/>
      <c r="CK8" s="637"/>
      <c r="CL8" s="637"/>
      <c r="CM8" s="638"/>
      <c r="CN8" s="636" t="s">
        <v>15</v>
      </c>
      <c r="CO8" s="637"/>
      <c r="CP8" s="637"/>
      <c r="CQ8" s="637"/>
      <c r="CR8" s="637"/>
      <c r="CS8" s="638"/>
      <c r="CT8" s="636" t="s">
        <v>16</v>
      </c>
      <c r="CU8" s="637"/>
      <c r="CV8" s="637"/>
      <c r="CW8" s="637"/>
      <c r="CX8" s="637"/>
      <c r="CY8" s="638"/>
      <c r="CZ8" s="636" t="s">
        <v>17</v>
      </c>
      <c r="DA8" s="637"/>
      <c r="DB8" s="637"/>
      <c r="DC8" s="637"/>
      <c r="DD8" s="637"/>
      <c r="DE8" s="638"/>
      <c r="DF8" s="636" t="s">
        <v>6</v>
      </c>
      <c r="DG8" s="637"/>
      <c r="DH8" s="637"/>
      <c r="DI8" s="637"/>
      <c r="DJ8" s="637"/>
      <c r="DK8" s="638"/>
      <c r="DL8" s="636" t="s">
        <v>18</v>
      </c>
      <c r="DM8" s="637"/>
      <c r="DN8" s="637"/>
      <c r="DO8" s="637"/>
      <c r="DP8" s="637"/>
      <c r="DQ8" s="638"/>
      <c r="DR8" s="636" t="s">
        <v>19</v>
      </c>
      <c r="DS8" s="637"/>
      <c r="DT8" s="637"/>
      <c r="DU8" s="637"/>
      <c r="DV8" s="637"/>
      <c r="DW8" s="638"/>
    </row>
    <row r="9" spans="1:127" ht="48" customHeight="1" x14ac:dyDescent="0.25">
      <c r="A9" s="3"/>
      <c r="B9" s="566" t="s">
        <v>20</v>
      </c>
      <c r="C9" s="566" t="s">
        <v>21</v>
      </c>
      <c r="D9" s="566" t="s">
        <v>22</v>
      </c>
      <c r="E9" s="566" t="s">
        <v>23</v>
      </c>
      <c r="F9" s="566" t="s">
        <v>24</v>
      </c>
      <c r="G9" s="4" t="s">
        <v>25</v>
      </c>
      <c r="H9" s="566" t="s">
        <v>20</v>
      </c>
      <c r="I9" s="566" t="s">
        <v>21</v>
      </c>
      <c r="J9" s="566" t="s">
        <v>22</v>
      </c>
      <c r="K9" s="566" t="s">
        <v>23</v>
      </c>
      <c r="L9" s="566" t="s">
        <v>24</v>
      </c>
      <c r="M9" s="4" t="s">
        <v>25</v>
      </c>
      <c r="N9" s="5" t="s">
        <v>20</v>
      </c>
      <c r="O9" s="566" t="s">
        <v>26</v>
      </c>
      <c r="P9" s="566" t="s">
        <v>27</v>
      </c>
      <c r="Q9" s="566" t="s">
        <v>23</v>
      </c>
      <c r="R9" s="566" t="s">
        <v>24</v>
      </c>
      <c r="S9" s="4" t="s">
        <v>28</v>
      </c>
      <c r="T9" s="5" t="s">
        <v>20</v>
      </c>
      <c r="U9" s="566" t="s">
        <v>26</v>
      </c>
      <c r="V9" s="566" t="s">
        <v>27</v>
      </c>
      <c r="W9" s="566" t="s">
        <v>23</v>
      </c>
      <c r="X9" s="566" t="s">
        <v>24</v>
      </c>
      <c r="Y9" s="4" t="s">
        <v>28</v>
      </c>
      <c r="Z9" s="566" t="s">
        <v>20</v>
      </c>
      <c r="AA9" s="566" t="s">
        <v>21</v>
      </c>
      <c r="AB9" s="566" t="s">
        <v>22</v>
      </c>
      <c r="AC9" s="566" t="s">
        <v>23</v>
      </c>
      <c r="AD9" s="566" t="s">
        <v>24</v>
      </c>
      <c r="AE9" s="4" t="s">
        <v>25</v>
      </c>
      <c r="AF9" s="566" t="s">
        <v>20</v>
      </c>
      <c r="AG9" s="566" t="s">
        <v>21</v>
      </c>
      <c r="AH9" s="566" t="s">
        <v>22</v>
      </c>
      <c r="AI9" s="566" t="s">
        <v>23</v>
      </c>
      <c r="AJ9" s="566" t="s">
        <v>24</v>
      </c>
      <c r="AK9" s="4" t="s">
        <v>25</v>
      </c>
      <c r="AL9" s="566" t="s">
        <v>20</v>
      </c>
      <c r="AM9" s="566" t="s">
        <v>21</v>
      </c>
      <c r="AN9" s="566" t="s">
        <v>22</v>
      </c>
      <c r="AO9" s="566" t="s">
        <v>23</v>
      </c>
      <c r="AP9" s="566" t="s">
        <v>24</v>
      </c>
      <c r="AQ9" s="4" t="s">
        <v>25</v>
      </c>
      <c r="AR9" s="566" t="s">
        <v>20</v>
      </c>
      <c r="AS9" s="566" t="s">
        <v>21</v>
      </c>
      <c r="AT9" s="566" t="s">
        <v>22</v>
      </c>
      <c r="AU9" s="566" t="s">
        <v>23</v>
      </c>
      <c r="AV9" s="566" t="s">
        <v>24</v>
      </c>
      <c r="AW9" s="4" t="s">
        <v>25</v>
      </c>
      <c r="AX9" s="566" t="s">
        <v>20</v>
      </c>
      <c r="AY9" s="566" t="s">
        <v>21</v>
      </c>
      <c r="AZ9" s="566" t="s">
        <v>22</v>
      </c>
      <c r="BA9" s="566" t="s">
        <v>23</v>
      </c>
      <c r="BB9" s="566" t="s">
        <v>24</v>
      </c>
      <c r="BC9" s="4" t="s">
        <v>25</v>
      </c>
      <c r="BD9" s="6" t="s">
        <v>20</v>
      </c>
      <c r="BE9" s="566" t="s">
        <v>21</v>
      </c>
      <c r="BF9" s="566" t="s">
        <v>22</v>
      </c>
      <c r="BG9" s="566" t="s">
        <v>23</v>
      </c>
      <c r="BH9" s="566" t="s">
        <v>24</v>
      </c>
      <c r="BI9" s="4" t="s">
        <v>25</v>
      </c>
      <c r="BJ9" s="7" t="s">
        <v>20</v>
      </c>
      <c r="BK9" s="567" t="s">
        <v>21</v>
      </c>
      <c r="BL9" s="567" t="s">
        <v>22</v>
      </c>
      <c r="BM9" s="567" t="s">
        <v>23</v>
      </c>
      <c r="BN9" s="567" t="s">
        <v>24</v>
      </c>
      <c r="BO9" s="8" t="s">
        <v>25</v>
      </c>
      <c r="BP9" s="7" t="s">
        <v>20</v>
      </c>
      <c r="BQ9" s="567" t="s">
        <v>21</v>
      </c>
      <c r="BR9" s="567" t="s">
        <v>22</v>
      </c>
      <c r="BS9" s="567" t="s">
        <v>23</v>
      </c>
      <c r="BT9" s="567" t="s">
        <v>24</v>
      </c>
      <c r="BU9" s="8" t="s">
        <v>25</v>
      </c>
      <c r="BV9" s="6" t="s">
        <v>20</v>
      </c>
      <c r="BW9" s="566" t="s">
        <v>21</v>
      </c>
      <c r="BX9" s="566" t="s">
        <v>22</v>
      </c>
      <c r="BY9" s="566" t="s">
        <v>23</v>
      </c>
      <c r="BZ9" s="566" t="s">
        <v>24</v>
      </c>
      <c r="CA9" s="4" t="s">
        <v>25</v>
      </c>
      <c r="CB9" s="6" t="s">
        <v>20</v>
      </c>
      <c r="CC9" s="566" t="s">
        <v>21</v>
      </c>
      <c r="CD9" s="566" t="s">
        <v>22</v>
      </c>
      <c r="CE9" s="566" t="s">
        <v>23</v>
      </c>
      <c r="CF9" s="566" t="s">
        <v>24</v>
      </c>
      <c r="CG9" s="566" t="s">
        <v>25</v>
      </c>
      <c r="CH9" s="7" t="s">
        <v>20</v>
      </c>
      <c r="CI9" s="567" t="s">
        <v>21</v>
      </c>
      <c r="CJ9" s="567" t="s">
        <v>22</v>
      </c>
      <c r="CK9" s="567" t="s">
        <v>23</v>
      </c>
      <c r="CL9" s="567" t="s">
        <v>24</v>
      </c>
      <c r="CM9" s="8" t="s">
        <v>25</v>
      </c>
      <c r="CN9" s="7" t="s">
        <v>20</v>
      </c>
      <c r="CO9" s="567" t="s">
        <v>21</v>
      </c>
      <c r="CP9" s="567" t="s">
        <v>22</v>
      </c>
      <c r="CQ9" s="567" t="s">
        <v>23</v>
      </c>
      <c r="CR9" s="567" t="s">
        <v>24</v>
      </c>
      <c r="CS9" s="8" t="s">
        <v>25</v>
      </c>
      <c r="CT9" s="7" t="s">
        <v>20</v>
      </c>
      <c r="CU9" s="567" t="s">
        <v>21</v>
      </c>
      <c r="CV9" s="567" t="s">
        <v>22</v>
      </c>
      <c r="CW9" s="567" t="s">
        <v>23</v>
      </c>
      <c r="CX9" s="567" t="s">
        <v>24</v>
      </c>
      <c r="CY9" s="8" t="s">
        <v>25</v>
      </c>
      <c r="CZ9" s="7" t="s">
        <v>20</v>
      </c>
      <c r="DA9" s="567" t="s">
        <v>21</v>
      </c>
      <c r="DB9" s="567" t="s">
        <v>22</v>
      </c>
      <c r="DC9" s="567" t="s">
        <v>23</v>
      </c>
      <c r="DD9" s="567" t="s">
        <v>24</v>
      </c>
      <c r="DE9" s="8" t="s">
        <v>25</v>
      </c>
      <c r="DF9" s="7" t="s">
        <v>20</v>
      </c>
      <c r="DG9" s="567" t="s">
        <v>21</v>
      </c>
      <c r="DH9" s="567" t="s">
        <v>22</v>
      </c>
      <c r="DI9" s="567" t="s">
        <v>23</v>
      </c>
      <c r="DJ9" s="567" t="s">
        <v>24</v>
      </c>
      <c r="DK9" s="8" t="s">
        <v>25</v>
      </c>
      <c r="DL9" s="7" t="s">
        <v>20</v>
      </c>
      <c r="DM9" s="567" t="s">
        <v>21</v>
      </c>
      <c r="DN9" s="567" t="s">
        <v>22</v>
      </c>
      <c r="DO9" s="567" t="s">
        <v>23</v>
      </c>
      <c r="DP9" s="567" t="s">
        <v>24</v>
      </c>
      <c r="DQ9" s="8" t="s">
        <v>25</v>
      </c>
      <c r="DR9" s="7" t="s">
        <v>20</v>
      </c>
      <c r="DS9" s="567" t="s">
        <v>21</v>
      </c>
      <c r="DT9" s="567" t="s">
        <v>22</v>
      </c>
      <c r="DU9" s="567" t="s">
        <v>23</v>
      </c>
      <c r="DV9" s="567" t="s">
        <v>24</v>
      </c>
      <c r="DW9" s="8" t="s">
        <v>25</v>
      </c>
    </row>
    <row r="10" spans="1:127" ht="16.5" x14ac:dyDescent="0.3">
      <c r="A10" s="568" t="s">
        <v>29</v>
      </c>
      <c r="B10" s="569">
        <f t="shared" ref="B10:AQ10" si="0">SUM(B19:B33)</f>
        <v>0</v>
      </c>
      <c r="C10" s="570">
        <f t="shared" si="0"/>
        <v>0</v>
      </c>
      <c r="D10" s="570">
        <f t="shared" si="0"/>
        <v>0</v>
      </c>
      <c r="E10" s="571">
        <f t="shared" si="0"/>
        <v>0</v>
      </c>
      <c r="F10" s="571">
        <f t="shared" si="0"/>
        <v>0</v>
      </c>
      <c r="G10" s="572">
        <f t="shared" si="0"/>
        <v>0</v>
      </c>
      <c r="H10" s="569">
        <f t="shared" si="0"/>
        <v>0</v>
      </c>
      <c r="I10" s="570">
        <f t="shared" si="0"/>
        <v>0</v>
      </c>
      <c r="J10" s="570">
        <f t="shared" si="0"/>
        <v>0</v>
      </c>
      <c r="K10" s="571">
        <f t="shared" si="0"/>
        <v>0</v>
      </c>
      <c r="L10" s="571">
        <f t="shared" si="0"/>
        <v>0</v>
      </c>
      <c r="M10" s="572">
        <f t="shared" si="0"/>
        <v>0</v>
      </c>
      <c r="N10" s="569">
        <f t="shared" si="0"/>
        <v>0</v>
      </c>
      <c r="O10" s="570">
        <f t="shared" si="0"/>
        <v>0</v>
      </c>
      <c r="P10" s="570">
        <f t="shared" si="0"/>
        <v>0</v>
      </c>
      <c r="Q10" s="571">
        <f t="shared" si="0"/>
        <v>0</v>
      </c>
      <c r="R10" s="571">
        <f t="shared" si="0"/>
        <v>0</v>
      </c>
      <c r="S10" s="572">
        <f t="shared" si="0"/>
        <v>0</v>
      </c>
      <c r="T10" s="569">
        <f t="shared" si="0"/>
        <v>0</v>
      </c>
      <c r="U10" s="570">
        <f t="shared" si="0"/>
        <v>0</v>
      </c>
      <c r="V10" s="570">
        <f t="shared" si="0"/>
        <v>0</v>
      </c>
      <c r="W10" s="571">
        <f t="shared" si="0"/>
        <v>0</v>
      </c>
      <c r="X10" s="571">
        <f t="shared" si="0"/>
        <v>0</v>
      </c>
      <c r="Y10" s="572">
        <f t="shared" si="0"/>
        <v>0</v>
      </c>
      <c r="Z10" s="569">
        <f t="shared" si="0"/>
        <v>0</v>
      </c>
      <c r="AA10" s="570">
        <f t="shared" si="0"/>
        <v>0</v>
      </c>
      <c r="AB10" s="570">
        <f t="shared" si="0"/>
        <v>0</v>
      </c>
      <c r="AC10" s="571">
        <f t="shared" si="0"/>
        <v>0</v>
      </c>
      <c r="AD10" s="571">
        <f t="shared" si="0"/>
        <v>0</v>
      </c>
      <c r="AE10" s="572">
        <f t="shared" si="0"/>
        <v>0</v>
      </c>
      <c r="AF10" s="569">
        <f t="shared" si="0"/>
        <v>0</v>
      </c>
      <c r="AG10" s="570">
        <f t="shared" si="0"/>
        <v>0</v>
      </c>
      <c r="AH10" s="570">
        <f t="shared" si="0"/>
        <v>0</v>
      </c>
      <c r="AI10" s="571">
        <f t="shared" si="0"/>
        <v>0</v>
      </c>
      <c r="AJ10" s="571">
        <f t="shared" si="0"/>
        <v>0</v>
      </c>
      <c r="AK10" s="572">
        <f t="shared" si="0"/>
        <v>0</v>
      </c>
      <c r="AL10" s="569">
        <f t="shared" si="0"/>
        <v>0</v>
      </c>
      <c r="AM10" s="570">
        <f t="shared" si="0"/>
        <v>0</v>
      </c>
      <c r="AN10" s="570">
        <f t="shared" si="0"/>
        <v>0</v>
      </c>
      <c r="AO10" s="571">
        <f t="shared" si="0"/>
        <v>0</v>
      </c>
      <c r="AP10" s="571">
        <f t="shared" si="0"/>
        <v>0</v>
      </c>
      <c r="AQ10" s="572">
        <f t="shared" si="0"/>
        <v>0</v>
      </c>
      <c r="AR10" s="569">
        <f t="shared" ref="AR10:BC10" si="1">SUM(AR11:AR37)</f>
        <v>7294</v>
      </c>
      <c r="AS10" s="570">
        <f t="shared" si="1"/>
        <v>2022.99</v>
      </c>
      <c r="AT10" s="570">
        <f t="shared" si="1"/>
        <v>8719.880000000001</v>
      </c>
      <c r="AU10" s="571">
        <f t="shared" si="1"/>
        <v>10742.87</v>
      </c>
      <c r="AV10" s="571">
        <f t="shared" si="1"/>
        <v>18291.84</v>
      </c>
      <c r="AW10" s="571">
        <f t="shared" si="1"/>
        <v>340507161</v>
      </c>
      <c r="AX10" s="569">
        <f t="shared" si="1"/>
        <v>0</v>
      </c>
      <c r="AY10" s="570">
        <f t="shared" si="1"/>
        <v>0</v>
      </c>
      <c r="AZ10" s="570">
        <f t="shared" si="1"/>
        <v>0</v>
      </c>
      <c r="BA10" s="571">
        <f t="shared" si="1"/>
        <v>0</v>
      </c>
      <c r="BB10" s="571">
        <f t="shared" si="1"/>
        <v>0</v>
      </c>
      <c r="BC10" s="571">
        <f t="shared" si="1"/>
        <v>0</v>
      </c>
      <c r="BD10" s="36"/>
      <c r="BE10" s="9"/>
      <c r="BF10" s="9"/>
      <c r="BG10" s="9"/>
      <c r="BH10" s="9"/>
      <c r="BI10" s="572"/>
      <c r="BJ10" s="569">
        <f t="shared" ref="BJ10:BO10" si="2">SUM(BJ11:BJ37)</f>
        <v>0</v>
      </c>
      <c r="BK10" s="570">
        <f t="shared" si="2"/>
        <v>0</v>
      </c>
      <c r="BL10" s="570">
        <f t="shared" si="2"/>
        <v>0</v>
      </c>
      <c r="BM10" s="571">
        <f t="shared" si="2"/>
        <v>0</v>
      </c>
      <c r="BN10" s="571">
        <f t="shared" si="2"/>
        <v>0</v>
      </c>
      <c r="BO10" s="572">
        <f t="shared" si="2"/>
        <v>0</v>
      </c>
      <c r="BP10" s="573"/>
      <c r="BQ10" s="573"/>
      <c r="BR10" s="573"/>
      <c r="BS10" s="573"/>
      <c r="BT10" s="573"/>
      <c r="BU10" s="10"/>
      <c r="BV10" s="569">
        <f t="shared" ref="BV10:CA10" si="3">SUM(BV11:BV37)</f>
        <v>744</v>
      </c>
      <c r="BW10" s="570">
        <f t="shared" si="3"/>
        <v>0</v>
      </c>
      <c r="BX10" s="570">
        <f t="shared" si="3"/>
        <v>390.53000000000003</v>
      </c>
      <c r="BY10" s="571">
        <f t="shared" si="3"/>
        <v>390.53000000000003</v>
      </c>
      <c r="BZ10" s="571">
        <f t="shared" si="3"/>
        <v>362.96</v>
      </c>
      <c r="CA10" s="571">
        <f t="shared" si="3"/>
        <v>7691070</v>
      </c>
      <c r="CB10" s="36"/>
      <c r="CC10" s="11">
        <v>5125.2299999999996</v>
      </c>
      <c r="CD10" s="11">
        <v>6998.42</v>
      </c>
      <c r="CE10" s="11">
        <v>12159.45</v>
      </c>
      <c r="CF10" s="11">
        <v>31630.37</v>
      </c>
      <c r="CG10" s="11">
        <v>573334774.20000005</v>
      </c>
      <c r="CH10" s="12">
        <v>5020</v>
      </c>
      <c r="CI10" s="11">
        <v>94.75</v>
      </c>
      <c r="CJ10" s="11">
        <v>4028.09</v>
      </c>
      <c r="CK10" s="11">
        <v>4222.84</v>
      </c>
      <c r="CL10" s="11">
        <v>3418.73</v>
      </c>
      <c r="CM10" s="574">
        <v>59903980</v>
      </c>
      <c r="CN10" s="12">
        <v>8629</v>
      </c>
      <c r="CO10" s="11">
        <v>1797</v>
      </c>
      <c r="CP10" s="11">
        <v>3822.25</v>
      </c>
      <c r="CQ10" s="11">
        <v>5615.25</v>
      </c>
      <c r="CR10" s="11">
        <v>9846.85</v>
      </c>
      <c r="CS10" s="574">
        <v>104198132.5</v>
      </c>
      <c r="CT10" s="12">
        <v>0</v>
      </c>
      <c r="CU10" s="9"/>
      <c r="CV10" s="9"/>
      <c r="CW10" s="9"/>
      <c r="CX10" s="9"/>
      <c r="CY10" s="574"/>
      <c r="CZ10" s="12">
        <v>1238</v>
      </c>
      <c r="DA10" s="11">
        <v>14.55</v>
      </c>
      <c r="DB10" s="11">
        <v>994</v>
      </c>
      <c r="DC10" s="11">
        <v>1008.55</v>
      </c>
      <c r="DD10" s="11">
        <v>880.6</v>
      </c>
      <c r="DE10" s="574">
        <v>14969800</v>
      </c>
      <c r="DF10" s="12">
        <v>0</v>
      </c>
      <c r="DG10" s="9"/>
      <c r="DH10" s="9"/>
      <c r="DI10" s="9"/>
      <c r="DJ10" s="9"/>
      <c r="DK10" s="574"/>
      <c r="DL10" s="12"/>
      <c r="DM10" s="9"/>
      <c r="DN10" s="9"/>
      <c r="DO10" s="9"/>
      <c r="DP10" s="9"/>
      <c r="DQ10" s="574"/>
      <c r="DR10" s="12"/>
      <c r="DS10" s="9"/>
      <c r="DT10" s="9"/>
      <c r="DU10" s="9"/>
      <c r="DV10" s="9"/>
      <c r="DW10" s="574"/>
    </row>
    <row r="11" spans="1:127" ht="16.5" x14ac:dyDescent="0.3">
      <c r="A11" s="13" t="s">
        <v>30</v>
      </c>
      <c r="B11" s="14"/>
      <c r="C11" s="15"/>
      <c r="D11" s="15"/>
      <c r="E11" s="40"/>
      <c r="F11" s="40"/>
      <c r="G11" s="575"/>
      <c r="H11" s="14"/>
      <c r="I11" s="15"/>
      <c r="J11" s="15"/>
      <c r="K11" s="40"/>
      <c r="L11" s="40"/>
      <c r="M11" s="575"/>
      <c r="N11" s="14"/>
      <c r="O11" s="15"/>
      <c r="P11" s="15"/>
      <c r="Q11" s="40"/>
      <c r="R11" s="40"/>
      <c r="S11" s="575"/>
      <c r="T11" s="16"/>
      <c r="U11" s="17"/>
      <c r="V11" s="15">
        <v>0</v>
      </c>
      <c r="W11" s="40">
        <f>SUM(U11:V11)</f>
        <v>0</v>
      </c>
      <c r="X11" s="19"/>
      <c r="Y11" s="576"/>
      <c r="Z11" s="14"/>
      <c r="AA11" s="15"/>
      <c r="AB11" s="15"/>
      <c r="AC11" s="40"/>
      <c r="AD11" s="40"/>
      <c r="AE11" s="575"/>
      <c r="AF11" s="14"/>
      <c r="AG11" s="15"/>
      <c r="AH11" s="15"/>
      <c r="AI11" s="40"/>
      <c r="AJ11" s="40"/>
      <c r="AK11" s="575"/>
      <c r="AL11" s="14"/>
      <c r="AM11" s="15"/>
      <c r="AN11" s="15"/>
      <c r="AO11" s="40">
        <f>SUM(AM11:AN11)</f>
        <v>0</v>
      </c>
      <c r="AP11" s="40"/>
      <c r="AQ11" s="575"/>
      <c r="AR11" s="14"/>
      <c r="AS11" s="15">
        <v>202</v>
      </c>
      <c r="AT11" s="15">
        <v>872</v>
      </c>
      <c r="AU11" s="40">
        <f>SUM(AS11:AT11)</f>
        <v>1074</v>
      </c>
      <c r="AV11" s="40">
        <v>3013.92</v>
      </c>
      <c r="AW11" s="575">
        <v>51236640</v>
      </c>
      <c r="AX11" s="40"/>
      <c r="AY11" s="40"/>
      <c r="AZ11" s="40"/>
      <c r="BA11" s="40">
        <f t="shared" ref="BA11:BA37" si="4">SUM(AY11:AZ11)</f>
        <v>0</v>
      </c>
      <c r="BB11" s="40"/>
      <c r="BC11" s="40"/>
      <c r="BD11" s="41"/>
      <c r="BE11" s="40"/>
      <c r="BF11" s="40"/>
      <c r="BG11" s="40"/>
      <c r="BH11" s="40"/>
      <c r="BI11" s="575"/>
      <c r="BJ11" s="40"/>
      <c r="BK11" s="40"/>
      <c r="BL11" s="40"/>
      <c r="BM11" s="40"/>
      <c r="BN11" s="40"/>
      <c r="BO11" s="576"/>
      <c r="BP11" s="40"/>
      <c r="BQ11" s="40"/>
      <c r="BR11" s="40"/>
      <c r="BS11" s="40"/>
      <c r="BT11" s="40"/>
      <c r="BU11" s="576"/>
      <c r="BV11" s="40"/>
      <c r="BW11" s="40"/>
      <c r="BX11" s="40"/>
      <c r="BY11" s="40">
        <f t="shared" ref="BY11:BY37" si="5">BW11+BX11</f>
        <v>0</v>
      </c>
      <c r="BZ11" s="40"/>
      <c r="CA11" s="40"/>
      <c r="CB11" s="41">
        <v>1720</v>
      </c>
      <c r="CC11" s="40">
        <v>1520</v>
      </c>
      <c r="CD11" s="40" t="s">
        <v>31</v>
      </c>
      <c r="CE11" s="40">
        <v>1520</v>
      </c>
      <c r="CF11" s="40">
        <v>6140</v>
      </c>
      <c r="CG11" s="19">
        <v>104380000</v>
      </c>
      <c r="CH11" s="35">
        <v>348</v>
      </c>
      <c r="CI11" s="19">
        <v>35</v>
      </c>
      <c r="CJ11" s="19">
        <v>275</v>
      </c>
      <c r="CK11" s="19">
        <v>310</v>
      </c>
      <c r="CL11" s="19">
        <v>276.14999999999998</v>
      </c>
      <c r="CM11" s="576">
        <v>4693750</v>
      </c>
      <c r="CN11" s="35">
        <v>428</v>
      </c>
      <c r="CO11" s="19">
        <v>200</v>
      </c>
      <c r="CP11" s="19">
        <v>170</v>
      </c>
      <c r="CQ11" s="19">
        <v>370</v>
      </c>
      <c r="CR11" s="19">
        <v>373.15</v>
      </c>
      <c r="CS11" s="576">
        <v>9604600</v>
      </c>
      <c r="CT11" s="35">
        <v>0</v>
      </c>
      <c r="CU11" s="40"/>
      <c r="CV11" s="40"/>
      <c r="CW11" s="40"/>
      <c r="CX11" s="40"/>
      <c r="CY11" s="576"/>
      <c r="CZ11" s="35">
        <v>17</v>
      </c>
      <c r="DA11" s="19">
        <v>0</v>
      </c>
      <c r="DB11" s="19">
        <v>10</v>
      </c>
      <c r="DC11" s="19">
        <v>10</v>
      </c>
      <c r="DD11" s="19">
        <v>10</v>
      </c>
      <c r="DE11" s="576">
        <v>170000</v>
      </c>
      <c r="DF11" s="35">
        <v>0</v>
      </c>
      <c r="DG11" s="40"/>
      <c r="DH11" s="40"/>
      <c r="DI11" s="40"/>
      <c r="DJ11" s="40"/>
      <c r="DK11" s="576"/>
      <c r="DL11" s="35"/>
      <c r="DM11" s="40"/>
      <c r="DN11" s="40"/>
      <c r="DO11" s="40"/>
      <c r="DP11" s="40"/>
      <c r="DQ11" s="576"/>
      <c r="DR11" s="35"/>
      <c r="DS11" s="40"/>
      <c r="DT11" s="40"/>
      <c r="DU11" s="40"/>
      <c r="DV11" s="40"/>
      <c r="DW11" s="576"/>
    </row>
    <row r="12" spans="1:127" ht="16.5" x14ac:dyDescent="0.3">
      <c r="A12" s="18" t="s">
        <v>32</v>
      </c>
      <c r="B12" s="14"/>
      <c r="C12" s="15"/>
      <c r="D12" s="15"/>
      <c r="E12" s="40"/>
      <c r="F12" s="40"/>
      <c r="G12" s="575"/>
      <c r="H12" s="14"/>
      <c r="I12" s="15"/>
      <c r="J12" s="15"/>
      <c r="K12" s="40"/>
      <c r="L12" s="40"/>
      <c r="M12" s="575"/>
      <c r="N12" s="14"/>
      <c r="O12" s="15"/>
      <c r="P12" s="15"/>
      <c r="Q12" s="40"/>
      <c r="R12" s="40"/>
      <c r="S12" s="575"/>
      <c r="T12" s="14"/>
      <c r="U12" s="15"/>
      <c r="V12" s="15"/>
      <c r="W12" s="40"/>
      <c r="X12" s="40"/>
      <c r="Y12" s="575"/>
      <c r="Z12" s="14"/>
      <c r="AA12" s="15"/>
      <c r="AB12" s="15"/>
      <c r="AC12" s="40"/>
      <c r="AD12" s="40"/>
      <c r="AE12" s="575"/>
      <c r="AF12" s="14"/>
      <c r="AG12" s="15"/>
      <c r="AH12" s="15"/>
      <c r="AI12" s="40"/>
      <c r="AJ12" s="40"/>
      <c r="AK12" s="575"/>
      <c r="AL12" s="14"/>
      <c r="AM12" s="15"/>
      <c r="AN12" s="15"/>
      <c r="AO12" s="40"/>
      <c r="AP12" s="40"/>
      <c r="AQ12" s="575"/>
      <c r="AR12" s="14"/>
      <c r="AS12" s="15"/>
      <c r="AT12" s="15"/>
      <c r="AU12" s="40"/>
      <c r="AV12" s="40"/>
      <c r="AW12" s="575"/>
      <c r="AX12" s="40"/>
      <c r="AY12" s="40"/>
      <c r="AZ12" s="40"/>
      <c r="BA12" s="40">
        <f t="shared" si="4"/>
        <v>0</v>
      </c>
      <c r="BB12" s="40"/>
      <c r="BC12" s="40"/>
      <c r="BD12" s="41"/>
      <c r="BE12" s="40"/>
      <c r="BF12" s="40"/>
      <c r="BG12" s="40"/>
      <c r="BH12" s="40"/>
      <c r="BI12" s="575"/>
      <c r="BJ12" s="40"/>
      <c r="BK12" s="40"/>
      <c r="BL12" s="40"/>
      <c r="BM12" s="40"/>
      <c r="BN12" s="40"/>
      <c r="BO12" s="576"/>
      <c r="BP12" s="40"/>
      <c r="BQ12" s="40"/>
      <c r="BR12" s="40"/>
      <c r="BS12" s="40"/>
      <c r="BT12" s="40"/>
      <c r="BU12" s="576"/>
      <c r="BV12" s="40"/>
      <c r="BW12" s="40"/>
      <c r="BX12" s="40"/>
      <c r="BY12" s="40">
        <f t="shared" si="5"/>
        <v>0</v>
      </c>
      <c r="BZ12" s="40"/>
      <c r="CA12" s="40"/>
      <c r="CB12" s="41">
        <v>740</v>
      </c>
      <c r="CC12" s="40" t="s">
        <v>31</v>
      </c>
      <c r="CD12" s="40">
        <v>450</v>
      </c>
      <c r="CE12" s="40">
        <v>450</v>
      </c>
      <c r="CF12" s="40">
        <v>405</v>
      </c>
      <c r="CG12" s="19">
        <v>7290000</v>
      </c>
      <c r="CH12" s="35" t="s">
        <v>31</v>
      </c>
      <c r="CI12" s="40"/>
      <c r="CJ12" s="40"/>
      <c r="CK12" s="40"/>
      <c r="CL12" s="40"/>
      <c r="CM12" s="576"/>
      <c r="CN12" s="35">
        <v>0</v>
      </c>
      <c r="CO12" s="19">
        <v>0</v>
      </c>
      <c r="CP12" s="19">
        <v>0</v>
      </c>
      <c r="CQ12" s="19">
        <v>0</v>
      </c>
      <c r="CR12" s="19">
        <v>0</v>
      </c>
      <c r="CS12" s="576">
        <v>0</v>
      </c>
      <c r="CT12" s="35">
        <v>0</v>
      </c>
      <c r="CU12" s="40"/>
      <c r="CV12" s="40"/>
      <c r="CW12" s="40"/>
      <c r="CX12" s="40"/>
      <c r="CY12" s="576"/>
      <c r="CZ12" s="35">
        <v>0</v>
      </c>
      <c r="DA12" s="40"/>
      <c r="DB12" s="40"/>
      <c r="DC12" s="40"/>
      <c r="DD12" s="40"/>
      <c r="DE12" s="576"/>
      <c r="DF12" s="35">
        <v>0</v>
      </c>
      <c r="DG12" s="40"/>
      <c r="DH12" s="40"/>
      <c r="DI12" s="40"/>
      <c r="DJ12" s="40"/>
      <c r="DK12" s="576"/>
      <c r="DL12" s="35"/>
      <c r="DM12" s="40"/>
      <c r="DN12" s="40"/>
      <c r="DO12" s="40"/>
      <c r="DP12" s="40"/>
      <c r="DQ12" s="576"/>
      <c r="DR12" s="35"/>
      <c r="DS12" s="40"/>
      <c r="DT12" s="40"/>
      <c r="DU12" s="40"/>
      <c r="DV12" s="40"/>
      <c r="DW12" s="576"/>
    </row>
    <row r="13" spans="1:127" ht="16.5" x14ac:dyDescent="0.3">
      <c r="A13" s="13" t="s">
        <v>33</v>
      </c>
      <c r="B13" s="14"/>
      <c r="C13" s="15"/>
      <c r="D13" s="15"/>
      <c r="E13" s="40"/>
      <c r="F13" s="40"/>
      <c r="G13" s="575"/>
      <c r="H13" s="14"/>
      <c r="I13" s="15"/>
      <c r="J13" s="15"/>
      <c r="K13" s="40"/>
      <c r="L13" s="40"/>
      <c r="M13" s="575"/>
      <c r="N13" s="14"/>
      <c r="O13" s="15"/>
      <c r="P13" s="15"/>
      <c r="Q13" s="40"/>
      <c r="R13" s="40"/>
      <c r="S13" s="575"/>
      <c r="T13" s="16"/>
      <c r="U13" s="17"/>
      <c r="V13" s="17"/>
      <c r="W13" s="40">
        <f t="shared" ref="W13:W34" si="6">SUM(U13:V13)</f>
        <v>0</v>
      </c>
      <c r="X13" s="19"/>
      <c r="Y13" s="576"/>
      <c r="Z13" s="14"/>
      <c r="AA13" s="15"/>
      <c r="AB13" s="15"/>
      <c r="AC13" s="40"/>
      <c r="AD13" s="40"/>
      <c r="AE13" s="575"/>
      <c r="AF13" s="14"/>
      <c r="AG13" s="15"/>
      <c r="AH13" s="15"/>
      <c r="AI13" s="40"/>
      <c r="AJ13" s="40"/>
      <c r="AK13" s="575"/>
      <c r="AL13" s="14"/>
      <c r="AM13" s="15"/>
      <c r="AN13" s="15"/>
      <c r="AO13" s="40">
        <f t="shared" ref="AO13:AO37" si="7">SUM(AM13:AN13)</f>
        <v>0</v>
      </c>
      <c r="AP13" s="40"/>
      <c r="AQ13" s="575"/>
      <c r="AR13" s="14"/>
      <c r="AS13" s="15">
        <v>0</v>
      </c>
      <c r="AT13" s="15">
        <v>60</v>
      </c>
      <c r="AU13" s="40">
        <f t="shared" ref="AU13:AU37" si="8">SUM(AS13:AT13)</f>
        <v>60</v>
      </c>
      <c r="AV13" s="40">
        <v>172.8</v>
      </c>
      <c r="AW13" s="575">
        <v>2937600</v>
      </c>
      <c r="AX13" s="40"/>
      <c r="AY13" s="40"/>
      <c r="AZ13" s="40"/>
      <c r="BA13" s="40">
        <f t="shared" si="4"/>
        <v>0</v>
      </c>
      <c r="BB13" s="40"/>
      <c r="BC13" s="40"/>
      <c r="BD13" s="41"/>
      <c r="BE13" s="40"/>
      <c r="BF13" s="40"/>
      <c r="BG13" s="40"/>
      <c r="BH13" s="40"/>
      <c r="BI13" s="575"/>
      <c r="BJ13" s="40"/>
      <c r="BK13" s="40"/>
      <c r="BL13" s="40"/>
      <c r="BM13" s="40"/>
      <c r="BN13" s="40"/>
      <c r="BO13" s="576"/>
      <c r="BP13" s="40"/>
      <c r="BQ13" s="40"/>
      <c r="BR13" s="40"/>
      <c r="BS13" s="40"/>
      <c r="BT13" s="40"/>
      <c r="BU13" s="576"/>
      <c r="BV13" s="40"/>
      <c r="BW13" s="40"/>
      <c r="BX13" s="40"/>
      <c r="BY13" s="40">
        <f t="shared" si="5"/>
        <v>0</v>
      </c>
      <c r="BZ13" s="40"/>
      <c r="CA13" s="40"/>
      <c r="CB13" s="41">
        <v>750</v>
      </c>
      <c r="CC13" s="40">
        <v>282.25</v>
      </c>
      <c r="CD13" s="40">
        <v>85.5</v>
      </c>
      <c r="CE13" s="40">
        <v>367.75</v>
      </c>
      <c r="CF13" s="19" t="s">
        <v>34</v>
      </c>
      <c r="CG13" s="19">
        <v>20030250</v>
      </c>
      <c r="CH13" s="35" t="s">
        <v>31</v>
      </c>
      <c r="CI13" s="40"/>
      <c r="CJ13" s="40"/>
      <c r="CK13" s="40"/>
      <c r="CL13" s="40"/>
      <c r="CM13" s="576"/>
      <c r="CN13" s="35">
        <v>117</v>
      </c>
      <c r="CO13" s="19">
        <v>30</v>
      </c>
      <c r="CP13" s="19">
        <v>35</v>
      </c>
      <c r="CQ13" s="19">
        <v>65</v>
      </c>
      <c r="CR13" s="19">
        <v>155.69</v>
      </c>
      <c r="CS13" s="576">
        <v>2388620</v>
      </c>
      <c r="CT13" s="35">
        <v>0</v>
      </c>
      <c r="CU13" s="40"/>
      <c r="CV13" s="40"/>
      <c r="CW13" s="40"/>
      <c r="CX13" s="40"/>
      <c r="CY13" s="576"/>
      <c r="CZ13" s="35">
        <v>0</v>
      </c>
      <c r="DA13" s="40"/>
      <c r="DB13" s="40"/>
      <c r="DC13" s="40"/>
      <c r="DD13" s="40"/>
      <c r="DE13" s="576"/>
      <c r="DF13" s="35">
        <v>0</v>
      </c>
      <c r="DG13" s="40"/>
      <c r="DH13" s="40"/>
      <c r="DI13" s="40"/>
      <c r="DJ13" s="40"/>
      <c r="DK13" s="576"/>
      <c r="DL13" s="35"/>
      <c r="DM13" s="40"/>
      <c r="DN13" s="40"/>
      <c r="DO13" s="40"/>
      <c r="DP13" s="40"/>
      <c r="DQ13" s="576"/>
      <c r="DR13" s="35"/>
      <c r="DS13" s="40"/>
      <c r="DT13" s="40"/>
      <c r="DU13" s="40"/>
      <c r="DV13" s="40"/>
      <c r="DW13" s="576"/>
    </row>
    <row r="14" spans="1:127" ht="16.5" x14ac:dyDescent="0.3">
      <c r="A14" s="13" t="s">
        <v>35</v>
      </c>
      <c r="B14" s="14"/>
      <c r="C14" s="15"/>
      <c r="D14" s="15"/>
      <c r="E14" s="40"/>
      <c r="F14" s="40"/>
      <c r="G14" s="575"/>
      <c r="H14" s="14"/>
      <c r="I14" s="15"/>
      <c r="J14" s="15"/>
      <c r="K14" s="40"/>
      <c r="L14" s="40"/>
      <c r="M14" s="575"/>
      <c r="N14" s="14"/>
      <c r="O14" s="15"/>
      <c r="P14" s="15"/>
      <c r="Q14" s="40"/>
      <c r="R14" s="40"/>
      <c r="S14" s="575"/>
      <c r="T14" s="16"/>
      <c r="U14" s="17"/>
      <c r="V14" s="17"/>
      <c r="W14" s="40">
        <f t="shared" si="6"/>
        <v>0</v>
      </c>
      <c r="X14" s="19"/>
      <c r="Y14" s="576"/>
      <c r="Z14" s="14"/>
      <c r="AA14" s="15"/>
      <c r="AB14" s="15"/>
      <c r="AC14" s="40"/>
      <c r="AD14" s="40"/>
      <c r="AE14" s="575"/>
      <c r="AF14" s="14"/>
      <c r="AG14" s="15"/>
      <c r="AH14" s="15"/>
      <c r="AI14" s="40"/>
      <c r="AJ14" s="40"/>
      <c r="AK14" s="575"/>
      <c r="AL14" s="14"/>
      <c r="AM14" s="15"/>
      <c r="AN14" s="15"/>
      <c r="AO14" s="40">
        <f t="shared" si="7"/>
        <v>0</v>
      </c>
      <c r="AP14" s="40"/>
      <c r="AQ14" s="575"/>
      <c r="AR14" s="14"/>
      <c r="AS14" s="15">
        <v>0</v>
      </c>
      <c r="AT14" s="15">
        <v>32</v>
      </c>
      <c r="AU14" s="40">
        <f t="shared" si="8"/>
        <v>32</v>
      </c>
      <c r="AV14" s="40">
        <v>3.6</v>
      </c>
      <c r="AW14" s="575">
        <v>358200</v>
      </c>
      <c r="AX14" s="40"/>
      <c r="AY14" s="40"/>
      <c r="AZ14" s="40"/>
      <c r="BA14" s="40">
        <f t="shared" si="4"/>
        <v>0</v>
      </c>
      <c r="BB14" s="40"/>
      <c r="BC14" s="40"/>
      <c r="BD14" s="41"/>
      <c r="BE14" s="40"/>
      <c r="BF14" s="40"/>
      <c r="BG14" s="40"/>
      <c r="BH14" s="40"/>
      <c r="BI14" s="575"/>
      <c r="BJ14" s="40"/>
      <c r="BK14" s="40"/>
      <c r="BL14" s="40"/>
      <c r="BM14" s="40"/>
      <c r="BN14" s="40"/>
      <c r="BO14" s="576"/>
      <c r="BP14" s="40"/>
      <c r="BQ14" s="40"/>
      <c r="BR14" s="40"/>
      <c r="BS14" s="40"/>
      <c r="BT14" s="40"/>
      <c r="BU14" s="576"/>
      <c r="BV14" s="40"/>
      <c r="BW14" s="40"/>
      <c r="BX14" s="40"/>
      <c r="BY14" s="40">
        <f t="shared" si="5"/>
        <v>0</v>
      </c>
      <c r="BZ14" s="40"/>
      <c r="CA14" s="40"/>
      <c r="CB14" s="41">
        <v>223</v>
      </c>
      <c r="CC14" s="40">
        <v>10</v>
      </c>
      <c r="CD14" s="40">
        <v>116</v>
      </c>
      <c r="CE14" s="40">
        <v>126</v>
      </c>
      <c r="CF14" s="40">
        <v>159.85</v>
      </c>
      <c r="CG14" s="19">
        <v>2877300</v>
      </c>
      <c r="CH14" s="35">
        <v>49</v>
      </c>
      <c r="CI14" s="19">
        <v>0</v>
      </c>
      <c r="CJ14" s="19">
        <v>26</v>
      </c>
      <c r="CK14" s="19">
        <v>26</v>
      </c>
      <c r="CL14" s="19">
        <v>9.11</v>
      </c>
      <c r="CM14" s="576">
        <v>40</v>
      </c>
      <c r="CN14" s="35">
        <v>71</v>
      </c>
      <c r="CO14" s="19">
        <v>40</v>
      </c>
      <c r="CP14" s="19">
        <v>0</v>
      </c>
      <c r="CQ14" s="19">
        <v>40</v>
      </c>
      <c r="CR14" s="19">
        <v>141.19999999999999</v>
      </c>
      <c r="CS14" s="576">
        <v>1000000</v>
      </c>
      <c r="CT14" s="35">
        <v>0</v>
      </c>
      <c r="CU14" s="40"/>
      <c r="CV14" s="40"/>
      <c r="CW14" s="40"/>
      <c r="CX14" s="40"/>
      <c r="CY14" s="576"/>
      <c r="CZ14" s="35">
        <v>0</v>
      </c>
      <c r="DA14" s="40"/>
      <c r="DB14" s="40"/>
      <c r="DC14" s="40"/>
      <c r="DD14" s="40"/>
      <c r="DE14" s="576"/>
      <c r="DF14" s="35">
        <v>0</v>
      </c>
      <c r="DG14" s="40"/>
      <c r="DH14" s="40"/>
      <c r="DI14" s="40"/>
      <c r="DJ14" s="40"/>
      <c r="DK14" s="576"/>
      <c r="DL14" s="35"/>
      <c r="DM14" s="40"/>
      <c r="DN14" s="40"/>
      <c r="DO14" s="40"/>
      <c r="DP14" s="40"/>
      <c r="DQ14" s="576"/>
      <c r="DR14" s="35"/>
      <c r="DS14" s="40"/>
      <c r="DT14" s="40"/>
      <c r="DU14" s="40"/>
      <c r="DV14" s="40"/>
      <c r="DW14" s="576"/>
    </row>
    <row r="15" spans="1:127" ht="16.5" x14ac:dyDescent="0.3">
      <c r="A15" s="13" t="s">
        <v>36</v>
      </c>
      <c r="B15" s="14"/>
      <c r="C15" s="15"/>
      <c r="D15" s="15"/>
      <c r="E15" s="40"/>
      <c r="F15" s="40"/>
      <c r="G15" s="575"/>
      <c r="H15" s="14"/>
      <c r="I15" s="15"/>
      <c r="J15" s="15"/>
      <c r="K15" s="40"/>
      <c r="L15" s="40"/>
      <c r="M15" s="575"/>
      <c r="N15" s="14"/>
      <c r="O15" s="15"/>
      <c r="P15" s="15"/>
      <c r="Q15" s="40"/>
      <c r="R15" s="40"/>
      <c r="S15" s="575"/>
      <c r="T15" s="16"/>
      <c r="U15" s="17"/>
      <c r="V15" s="17"/>
      <c r="W15" s="40">
        <f t="shared" si="6"/>
        <v>0</v>
      </c>
      <c r="X15" s="19"/>
      <c r="Y15" s="576"/>
      <c r="Z15" s="14"/>
      <c r="AA15" s="15"/>
      <c r="AB15" s="15"/>
      <c r="AC15" s="40"/>
      <c r="AD15" s="40"/>
      <c r="AE15" s="575"/>
      <c r="AF15" s="14"/>
      <c r="AG15" s="15"/>
      <c r="AH15" s="15"/>
      <c r="AI15" s="40"/>
      <c r="AJ15" s="40"/>
      <c r="AK15" s="575"/>
      <c r="AL15" s="14"/>
      <c r="AM15" s="15"/>
      <c r="AN15" s="15"/>
      <c r="AO15" s="40">
        <f t="shared" si="7"/>
        <v>0</v>
      </c>
      <c r="AP15" s="40"/>
      <c r="AQ15" s="575"/>
      <c r="AR15" s="14">
        <v>410</v>
      </c>
      <c r="AS15" s="15"/>
      <c r="AT15" s="15">
        <v>198</v>
      </c>
      <c r="AU15" s="40">
        <f t="shared" si="8"/>
        <v>198</v>
      </c>
      <c r="AV15" s="40">
        <v>22.68</v>
      </c>
      <c r="AW15" s="575">
        <v>1384560</v>
      </c>
      <c r="AX15" s="40"/>
      <c r="AY15" s="40"/>
      <c r="AZ15" s="40"/>
      <c r="BA15" s="40">
        <f t="shared" si="4"/>
        <v>0</v>
      </c>
      <c r="BB15" s="40"/>
      <c r="BC15" s="40"/>
      <c r="BD15" s="41"/>
      <c r="BE15" s="40"/>
      <c r="BF15" s="40"/>
      <c r="BG15" s="40"/>
      <c r="BH15" s="40"/>
      <c r="BI15" s="575"/>
      <c r="BJ15" s="40"/>
      <c r="BK15" s="40"/>
      <c r="BL15" s="40"/>
      <c r="BM15" s="40"/>
      <c r="BN15" s="40"/>
      <c r="BO15" s="576"/>
      <c r="BP15" s="40"/>
      <c r="BQ15" s="40"/>
      <c r="BR15" s="40"/>
      <c r="BS15" s="40"/>
      <c r="BT15" s="40"/>
      <c r="BU15" s="576"/>
      <c r="BV15" s="40">
        <v>40</v>
      </c>
      <c r="BW15" s="40">
        <v>0</v>
      </c>
      <c r="BX15" s="40">
        <v>8.4</v>
      </c>
      <c r="BY15" s="40">
        <f t="shared" si="5"/>
        <v>8.4</v>
      </c>
      <c r="BZ15" s="40">
        <v>11.17</v>
      </c>
      <c r="CA15" s="40">
        <v>189924</v>
      </c>
      <c r="CB15" s="41">
        <v>250</v>
      </c>
      <c r="CC15" s="40" t="s">
        <v>31</v>
      </c>
      <c r="CD15" s="40">
        <v>140</v>
      </c>
      <c r="CE15" s="40">
        <v>140</v>
      </c>
      <c r="CF15" s="40">
        <v>252</v>
      </c>
      <c r="CG15" s="19">
        <v>4536000</v>
      </c>
      <c r="CH15" s="35" t="s">
        <v>31</v>
      </c>
      <c r="CI15" s="40"/>
      <c r="CJ15" s="40"/>
      <c r="CK15" s="40"/>
      <c r="CL15" s="40"/>
      <c r="CM15" s="576"/>
      <c r="CN15" s="35">
        <v>410</v>
      </c>
      <c r="CO15" s="19">
        <v>7</v>
      </c>
      <c r="CP15" s="19">
        <v>148</v>
      </c>
      <c r="CQ15" s="19">
        <v>255</v>
      </c>
      <c r="CR15" s="19">
        <v>233.69</v>
      </c>
      <c r="CS15" s="576">
        <v>1655000</v>
      </c>
      <c r="CT15" s="35">
        <v>0</v>
      </c>
      <c r="CU15" s="40"/>
      <c r="CV15" s="40"/>
      <c r="CW15" s="40"/>
      <c r="CX15" s="40"/>
      <c r="CY15" s="576"/>
      <c r="CZ15" s="35">
        <v>0</v>
      </c>
      <c r="DA15" s="40"/>
      <c r="DB15" s="40"/>
      <c r="DC15" s="40"/>
      <c r="DD15" s="40"/>
      <c r="DE15" s="576"/>
      <c r="DF15" s="35">
        <v>0</v>
      </c>
      <c r="DG15" s="40"/>
      <c r="DH15" s="40"/>
      <c r="DI15" s="40"/>
      <c r="DJ15" s="40"/>
      <c r="DK15" s="576"/>
      <c r="DL15" s="35"/>
      <c r="DM15" s="40"/>
      <c r="DN15" s="40"/>
      <c r="DO15" s="40"/>
      <c r="DP15" s="40"/>
      <c r="DQ15" s="576"/>
      <c r="DR15" s="35"/>
      <c r="DS15" s="40"/>
      <c r="DT15" s="40"/>
      <c r="DU15" s="40"/>
      <c r="DV15" s="40"/>
      <c r="DW15" s="576"/>
    </row>
    <row r="16" spans="1:127" ht="16.5" x14ac:dyDescent="0.3">
      <c r="A16" s="13" t="s">
        <v>37</v>
      </c>
      <c r="B16" s="14"/>
      <c r="C16" s="15"/>
      <c r="D16" s="15"/>
      <c r="E16" s="40"/>
      <c r="F16" s="40"/>
      <c r="G16" s="575"/>
      <c r="H16" s="14"/>
      <c r="I16" s="15"/>
      <c r="J16" s="15"/>
      <c r="K16" s="40"/>
      <c r="L16" s="40"/>
      <c r="M16" s="575"/>
      <c r="N16" s="14"/>
      <c r="O16" s="15"/>
      <c r="P16" s="15"/>
      <c r="Q16" s="40"/>
      <c r="R16" s="40"/>
      <c r="S16" s="575"/>
      <c r="T16" s="16"/>
      <c r="U16" s="17"/>
      <c r="V16" s="17"/>
      <c r="W16" s="40">
        <f t="shared" si="6"/>
        <v>0</v>
      </c>
      <c r="X16" s="19"/>
      <c r="Y16" s="576"/>
      <c r="Z16" s="14"/>
      <c r="AA16" s="15"/>
      <c r="AB16" s="15"/>
      <c r="AC16" s="40"/>
      <c r="AD16" s="40"/>
      <c r="AE16" s="575"/>
      <c r="AF16" s="14"/>
      <c r="AG16" s="15"/>
      <c r="AH16" s="15"/>
      <c r="AI16" s="40"/>
      <c r="AJ16" s="40"/>
      <c r="AK16" s="575"/>
      <c r="AL16" s="14"/>
      <c r="AM16" s="15"/>
      <c r="AN16" s="15"/>
      <c r="AO16" s="40">
        <f t="shared" si="7"/>
        <v>0</v>
      </c>
      <c r="AP16" s="40"/>
      <c r="AQ16" s="575"/>
      <c r="AR16" s="14">
        <v>334</v>
      </c>
      <c r="AS16" s="15">
        <v>236</v>
      </c>
      <c r="AT16" s="15">
        <v>41</v>
      </c>
      <c r="AU16" s="40">
        <f t="shared" si="8"/>
        <v>277</v>
      </c>
      <c r="AV16" s="40">
        <v>849.6</v>
      </c>
      <c r="AW16" s="575">
        <v>14830650</v>
      </c>
      <c r="AX16" s="40"/>
      <c r="AY16" s="40"/>
      <c r="AZ16" s="40"/>
      <c r="BA16" s="40">
        <f t="shared" si="4"/>
        <v>0</v>
      </c>
      <c r="BB16" s="40"/>
      <c r="BC16" s="40"/>
      <c r="BD16" s="41"/>
      <c r="BE16" s="40"/>
      <c r="BF16" s="40"/>
      <c r="BG16" s="40"/>
      <c r="BH16" s="40"/>
      <c r="BI16" s="575"/>
      <c r="BJ16" s="40"/>
      <c r="BK16" s="40"/>
      <c r="BL16" s="40"/>
      <c r="BM16" s="40"/>
      <c r="BN16" s="40"/>
      <c r="BO16" s="576"/>
      <c r="BP16" s="40"/>
      <c r="BQ16" s="40"/>
      <c r="BR16" s="40"/>
      <c r="BS16" s="40"/>
      <c r="BT16" s="40"/>
      <c r="BU16" s="576"/>
      <c r="BV16" s="40"/>
      <c r="BW16" s="40"/>
      <c r="BX16" s="40"/>
      <c r="BY16" s="40">
        <f t="shared" si="5"/>
        <v>0</v>
      </c>
      <c r="BZ16" s="40"/>
      <c r="CA16" s="40"/>
      <c r="CB16" s="41">
        <v>450</v>
      </c>
      <c r="CC16" s="40">
        <v>252</v>
      </c>
      <c r="CD16" s="40" t="s">
        <v>31</v>
      </c>
      <c r="CE16" s="40">
        <v>252</v>
      </c>
      <c r="CF16" s="40">
        <v>756</v>
      </c>
      <c r="CG16" s="19">
        <v>12852000</v>
      </c>
      <c r="CH16" s="35" t="s">
        <v>31</v>
      </c>
      <c r="CI16" s="40"/>
      <c r="CJ16" s="40"/>
      <c r="CK16" s="40"/>
      <c r="CL16" s="40"/>
      <c r="CM16" s="576"/>
      <c r="CN16" s="35">
        <v>132</v>
      </c>
      <c r="CO16" s="19">
        <v>51.25</v>
      </c>
      <c r="CP16" s="19">
        <v>84</v>
      </c>
      <c r="CQ16" s="19">
        <v>131.25</v>
      </c>
      <c r="CR16" s="19">
        <v>228.88</v>
      </c>
      <c r="CS16" s="576">
        <v>3458300</v>
      </c>
      <c r="CT16" s="35">
        <v>0</v>
      </c>
      <c r="CU16" s="40"/>
      <c r="CV16" s="40"/>
      <c r="CW16" s="40"/>
      <c r="CX16" s="40"/>
      <c r="CY16" s="576"/>
      <c r="CZ16" s="35">
        <v>0</v>
      </c>
      <c r="DA16" s="40"/>
      <c r="DB16" s="40"/>
      <c r="DC16" s="40"/>
      <c r="DD16" s="40"/>
      <c r="DE16" s="576"/>
      <c r="DF16" s="35">
        <v>0</v>
      </c>
      <c r="DG16" s="40"/>
      <c r="DH16" s="40"/>
      <c r="DI16" s="40"/>
      <c r="DJ16" s="40"/>
      <c r="DK16" s="576"/>
      <c r="DL16" s="35"/>
      <c r="DM16" s="40"/>
      <c r="DN16" s="40"/>
      <c r="DO16" s="40"/>
      <c r="DP16" s="40"/>
      <c r="DQ16" s="576"/>
      <c r="DR16" s="35"/>
      <c r="DS16" s="40"/>
      <c r="DT16" s="40"/>
      <c r="DU16" s="40"/>
      <c r="DV16" s="40"/>
      <c r="DW16" s="576"/>
    </row>
    <row r="17" spans="1:127" ht="16.5" x14ac:dyDescent="0.3">
      <c r="A17" s="13" t="s">
        <v>38</v>
      </c>
      <c r="B17" s="14"/>
      <c r="C17" s="15"/>
      <c r="D17" s="15"/>
      <c r="E17" s="40"/>
      <c r="F17" s="40"/>
      <c r="G17" s="575"/>
      <c r="H17" s="14"/>
      <c r="I17" s="15"/>
      <c r="J17" s="15"/>
      <c r="K17" s="40"/>
      <c r="L17" s="40"/>
      <c r="M17" s="575"/>
      <c r="N17" s="14"/>
      <c r="O17" s="15"/>
      <c r="P17" s="15"/>
      <c r="Q17" s="40"/>
      <c r="R17" s="40"/>
      <c r="S17" s="575"/>
      <c r="T17" s="16"/>
      <c r="U17" s="17"/>
      <c r="V17" s="17"/>
      <c r="W17" s="40">
        <f t="shared" si="6"/>
        <v>0</v>
      </c>
      <c r="X17" s="19"/>
      <c r="Y17" s="576"/>
      <c r="Z17" s="14"/>
      <c r="AA17" s="15"/>
      <c r="AB17" s="15"/>
      <c r="AC17" s="40"/>
      <c r="AD17" s="40"/>
      <c r="AE17" s="575"/>
      <c r="AF17" s="14"/>
      <c r="AG17" s="15"/>
      <c r="AH17" s="15"/>
      <c r="AI17" s="40"/>
      <c r="AJ17" s="40"/>
      <c r="AK17" s="575"/>
      <c r="AL17" s="14"/>
      <c r="AM17" s="15"/>
      <c r="AN17" s="15"/>
      <c r="AO17" s="40">
        <f t="shared" si="7"/>
        <v>0</v>
      </c>
      <c r="AP17" s="40"/>
      <c r="AQ17" s="575"/>
      <c r="AR17" s="40">
        <v>580</v>
      </c>
      <c r="AS17" s="40">
        <v>0</v>
      </c>
      <c r="AT17" s="40">
        <v>295</v>
      </c>
      <c r="AU17" s="40">
        <f t="shared" si="8"/>
        <v>295</v>
      </c>
      <c r="AV17" s="40">
        <v>523.79999999999995</v>
      </c>
      <c r="AW17" s="575">
        <v>8094600</v>
      </c>
      <c r="AX17" s="40"/>
      <c r="AY17" s="40"/>
      <c r="AZ17" s="40"/>
      <c r="BA17" s="40">
        <f t="shared" si="4"/>
        <v>0</v>
      </c>
      <c r="BB17" s="40"/>
      <c r="BC17" s="40"/>
      <c r="BD17" s="41"/>
      <c r="BE17" s="40"/>
      <c r="BF17" s="40"/>
      <c r="BG17" s="40"/>
      <c r="BH17" s="40"/>
      <c r="BI17" s="575"/>
      <c r="BJ17" s="40"/>
      <c r="BK17" s="40"/>
      <c r="BL17" s="40"/>
      <c r="BM17" s="40"/>
      <c r="BN17" s="40"/>
      <c r="BO17" s="576"/>
      <c r="BP17" s="40"/>
      <c r="BQ17" s="40"/>
      <c r="BR17" s="40"/>
      <c r="BS17" s="40"/>
      <c r="BT17" s="40"/>
      <c r="BU17" s="576"/>
      <c r="BV17" s="40"/>
      <c r="BW17" s="40"/>
      <c r="BX17" s="40"/>
      <c r="BY17" s="40">
        <f t="shared" si="5"/>
        <v>0</v>
      </c>
      <c r="BZ17" s="40"/>
      <c r="CA17" s="40"/>
      <c r="CB17" s="41">
        <v>1720</v>
      </c>
      <c r="CC17" s="40">
        <v>982</v>
      </c>
      <c r="CD17" s="40" t="s">
        <v>31</v>
      </c>
      <c r="CE17" s="40">
        <v>982</v>
      </c>
      <c r="CF17" s="40">
        <v>3437</v>
      </c>
      <c r="CG17" s="19">
        <v>58429000</v>
      </c>
      <c r="CH17" s="35">
        <v>353</v>
      </c>
      <c r="CI17" s="19" t="s">
        <v>31</v>
      </c>
      <c r="CJ17" s="19">
        <v>185</v>
      </c>
      <c r="CK17" s="19">
        <v>185</v>
      </c>
      <c r="CL17" s="19">
        <v>165</v>
      </c>
      <c r="CM17" s="576">
        <v>2805000</v>
      </c>
      <c r="CN17" s="35">
        <v>482</v>
      </c>
      <c r="CO17" s="19">
        <v>395</v>
      </c>
      <c r="CP17" s="19">
        <v>179</v>
      </c>
      <c r="CQ17" s="19">
        <v>574</v>
      </c>
      <c r="CR17" s="19">
        <v>1192.9000000000001</v>
      </c>
      <c r="CS17" s="576">
        <v>11217500</v>
      </c>
      <c r="CT17" s="35">
        <v>0</v>
      </c>
      <c r="CU17" s="40"/>
      <c r="CV17" s="40"/>
      <c r="CW17" s="40"/>
      <c r="CX17" s="40"/>
      <c r="CY17" s="576"/>
      <c r="CZ17" s="35">
        <v>0</v>
      </c>
      <c r="DA17" s="40"/>
      <c r="DB17" s="40"/>
      <c r="DC17" s="40"/>
      <c r="DD17" s="40"/>
      <c r="DE17" s="576"/>
      <c r="DF17" s="35">
        <v>0</v>
      </c>
      <c r="DG17" s="40"/>
      <c r="DH17" s="40"/>
      <c r="DI17" s="40"/>
      <c r="DJ17" s="40"/>
      <c r="DK17" s="576"/>
      <c r="DL17" s="35"/>
      <c r="DM17" s="40"/>
      <c r="DN17" s="40"/>
      <c r="DO17" s="40"/>
      <c r="DP17" s="40"/>
      <c r="DQ17" s="576"/>
      <c r="DR17" s="35"/>
      <c r="DS17" s="40"/>
      <c r="DT17" s="40"/>
      <c r="DU17" s="40"/>
      <c r="DV17" s="40"/>
      <c r="DW17" s="576"/>
    </row>
    <row r="18" spans="1:127" ht="16.5" x14ac:dyDescent="0.3">
      <c r="A18" s="13" t="s">
        <v>39</v>
      </c>
      <c r="B18" s="14"/>
      <c r="C18" s="15"/>
      <c r="D18" s="15"/>
      <c r="E18" s="40"/>
      <c r="F18" s="40"/>
      <c r="G18" s="575"/>
      <c r="H18" s="14"/>
      <c r="I18" s="15"/>
      <c r="J18" s="15"/>
      <c r="K18" s="40"/>
      <c r="L18" s="40"/>
      <c r="M18" s="575"/>
      <c r="N18" s="14"/>
      <c r="O18" s="15"/>
      <c r="P18" s="15"/>
      <c r="Q18" s="40"/>
      <c r="R18" s="40"/>
      <c r="S18" s="575"/>
      <c r="T18" s="16"/>
      <c r="U18" s="17"/>
      <c r="V18" s="17"/>
      <c r="W18" s="40">
        <f t="shared" si="6"/>
        <v>0</v>
      </c>
      <c r="X18" s="19"/>
      <c r="Y18" s="576"/>
      <c r="Z18" s="14"/>
      <c r="AA18" s="15"/>
      <c r="AB18" s="15"/>
      <c r="AC18" s="40"/>
      <c r="AD18" s="40"/>
      <c r="AE18" s="575"/>
      <c r="AF18" s="14"/>
      <c r="AG18" s="15"/>
      <c r="AH18" s="15"/>
      <c r="AI18" s="40"/>
      <c r="AJ18" s="40"/>
      <c r="AK18" s="575"/>
      <c r="AL18" s="14"/>
      <c r="AM18" s="15"/>
      <c r="AN18" s="15"/>
      <c r="AO18" s="40">
        <f t="shared" si="7"/>
        <v>0</v>
      </c>
      <c r="AP18" s="40"/>
      <c r="AQ18" s="575"/>
      <c r="AR18" s="14">
        <v>242</v>
      </c>
      <c r="AS18" s="15">
        <v>16.670000000000002</v>
      </c>
      <c r="AT18" s="15">
        <v>0</v>
      </c>
      <c r="AU18" s="40">
        <f t="shared" si="8"/>
        <v>16.670000000000002</v>
      </c>
      <c r="AV18" s="40">
        <v>60.01</v>
      </c>
      <c r="AW18" s="575">
        <v>1020204</v>
      </c>
      <c r="AX18" s="40"/>
      <c r="AY18" s="40"/>
      <c r="AZ18" s="40"/>
      <c r="BA18" s="40">
        <f t="shared" si="4"/>
        <v>0</v>
      </c>
      <c r="BB18" s="40"/>
      <c r="BC18" s="40"/>
      <c r="BD18" s="41"/>
      <c r="BE18" s="40"/>
      <c r="BF18" s="40"/>
      <c r="BG18" s="40"/>
      <c r="BH18" s="40"/>
      <c r="BI18" s="575"/>
      <c r="BJ18" s="40"/>
      <c r="BK18" s="40"/>
      <c r="BL18" s="40"/>
      <c r="BM18" s="40"/>
      <c r="BN18" s="40"/>
      <c r="BO18" s="576"/>
      <c r="BP18" s="40"/>
      <c r="BQ18" s="40"/>
      <c r="BR18" s="40"/>
      <c r="BS18" s="40"/>
      <c r="BT18" s="40"/>
      <c r="BU18" s="576"/>
      <c r="BV18" s="40"/>
      <c r="BW18" s="40"/>
      <c r="BX18" s="40"/>
      <c r="BY18" s="40">
        <f t="shared" si="5"/>
        <v>0</v>
      </c>
      <c r="BZ18" s="40"/>
      <c r="CA18" s="40"/>
      <c r="CB18" s="41">
        <v>76</v>
      </c>
      <c r="CC18" s="40" t="s">
        <v>31</v>
      </c>
      <c r="CD18" s="40">
        <v>43</v>
      </c>
      <c r="CE18" s="40">
        <v>43</v>
      </c>
      <c r="CF18" s="40">
        <v>109.65</v>
      </c>
      <c r="CG18" s="19">
        <v>2193000</v>
      </c>
      <c r="CH18" s="35">
        <v>14</v>
      </c>
      <c r="CI18" s="19">
        <v>6.2</v>
      </c>
      <c r="CJ18" s="19">
        <v>0</v>
      </c>
      <c r="CK18" s="19">
        <v>6.2</v>
      </c>
      <c r="CL18" s="19">
        <v>19</v>
      </c>
      <c r="CM18" s="576">
        <v>323000</v>
      </c>
      <c r="CN18" s="35">
        <v>36</v>
      </c>
      <c r="CO18" s="19">
        <v>20</v>
      </c>
      <c r="CP18" s="19">
        <v>0</v>
      </c>
      <c r="CQ18" s="19">
        <v>20</v>
      </c>
      <c r="CR18" s="19">
        <v>66.099999999999994</v>
      </c>
      <c r="CS18" s="576">
        <v>500000</v>
      </c>
      <c r="CT18" s="35">
        <v>0</v>
      </c>
      <c r="CU18" s="40"/>
      <c r="CV18" s="40"/>
      <c r="CW18" s="40"/>
      <c r="CX18" s="40"/>
      <c r="CY18" s="576"/>
      <c r="CZ18" s="35">
        <v>0</v>
      </c>
      <c r="DA18" s="40"/>
      <c r="DB18" s="40"/>
      <c r="DC18" s="40"/>
      <c r="DD18" s="40"/>
      <c r="DE18" s="576"/>
      <c r="DF18" s="35">
        <v>0</v>
      </c>
      <c r="DG18" s="40"/>
      <c r="DH18" s="40"/>
      <c r="DI18" s="40"/>
      <c r="DJ18" s="40"/>
      <c r="DK18" s="576"/>
      <c r="DL18" s="35"/>
      <c r="DM18" s="40"/>
      <c r="DN18" s="40"/>
      <c r="DO18" s="40"/>
      <c r="DP18" s="40"/>
      <c r="DQ18" s="576"/>
      <c r="DR18" s="35"/>
      <c r="DS18" s="40"/>
      <c r="DT18" s="40"/>
      <c r="DU18" s="40"/>
      <c r="DV18" s="40"/>
      <c r="DW18" s="576"/>
    </row>
    <row r="19" spans="1:127" ht="16.5" x14ac:dyDescent="0.3">
      <c r="A19" s="13" t="s">
        <v>40</v>
      </c>
      <c r="B19" s="14"/>
      <c r="C19" s="15"/>
      <c r="D19" s="15"/>
      <c r="E19" s="40"/>
      <c r="F19" s="40"/>
      <c r="G19" s="575"/>
      <c r="H19" s="14"/>
      <c r="I19" s="15"/>
      <c r="J19" s="15"/>
      <c r="K19" s="40"/>
      <c r="L19" s="40"/>
      <c r="M19" s="575"/>
      <c r="N19" s="14"/>
      <c r="O19" s="15"/>
      <c r="P19" s="15"/>
      <c r="Q19" s="40"/>
      <c r="R19" s="40"/>
      <c r="S19" s="575"/>
      <c r="T19" s="16"/>
      <c r="U19" s="17"/>
      <c r="V19" s="17"/>
      <c r="W19" s="40">
        <f t="shared" si="6"/>
        <v>0</v>
      </c>
      <c r="X19" s="19"/>
      <c r="Y19" s="576"/>
      <c r="Z19" s="14"/>
      <c r="AA19" s="15"/>
      <c r="AB19" s="15"/>
      <c r="AC19" s="40"/>
      <c r="AD19" s="40"/>
      <c r="AE19" s="575"/>
      <c r="AF19" s="14"/>
      <c r="AG19" s="15"/>
      <c r="AH19" s="15"/>
      <c r="AI19" s="40"/>
      <c r="AJ19" s="40"/>
      <c r="AK19" s="575"/>
      <c r="AL19" s="14"/>
      <c r="AM19" s="15"/>
      <c r="AN19" s="15"/>
      <c r="AO19" s="40">
        <f t="shared" si="7"/>
        <v>0</v>
      </c>
      <c r="AP19" s="40"/>
      <c r="AQ19" s="575"/>
      <c r="AR19" s="14">
        <v>525</v>
      </c>
      <c r="AS19" s="15">
        <v>311.33999999999997</v>
      </c>
      <c r="AT19" s="15">
        <v>0</v>
      </c>
      <c r="AU19" s="40">
        <f t="shared" si="8"/>
        <v>311.33999999999997</v>
      </c>
      <c r="AV19" s="40">
        <v>1041.08</v>
      </c>
      <c r="AW19" s="575">
        <v>18296478</v>
      </c>
      <c r="AX19" s="40"/>
      <c r="AY19" s="40"/>
      <c r="AZ19" s="40"/>
      <c r="BA19" s="40">
        <f t="shared" si="4"/>
        <v>0</v>
      </c>
      <c r="BB19" s="40"/>
      <c r="BC19" s="40"/>
      <c r="BD19" s="41"/>
      <c r="BE19" s="40"/>
      <c r="BF19" s="40"/>
      <c r="BG19" s="40"/>
      <c r="BH19" s="40"/>
      <c r="BI19" s="575"/>
      <c r="BJ19" s="40"/>
      <c r="BK19" s="40"/>
      <c r="BL19" s="40"/>
      <c r="BM19" s="40"/>
      <c r="BN19" s="40"/>
      <c r="BO19" s="576"/>
      <c r="BP19" s="40"/>
      <c r="BQ19" s="40"/>
      <c r="BR19" s="40"/>
      <c r="BS19" s="40"/>
      <c r="BT19" s="40"/>
      <c r="BU19" s="576"/>
      <c r="BV19" s="40"/>
      <c r="BW19" s="40"/>
      <c r="BX19" s="40"/>
      <c r="BY19" s="40">
        <f t="shared" si="5"/>
        <v>0</v>
      </c>
      <c r="BZ19" s="40"/>
      <c r="CA19" s="40"/>
      <c r="CB19" s="41" t="s">
        <v>31</v>
      </c>
      <c r="CC19" s="40" t="s">
        <v>31</v>
      </c>
      <c r="CD19" s="40" t="s">
        <v>31</v>
      </c>
      <c r="CE19" s="40" t="s">
        <v>31</v>
      </c>
      <c r="CF19" s="40" t="s">
        <v>31</v>
      </c>
      <c r="CG19" s="19" t="s">
        <v>31</v>
      </c>
      <c r="CH19" s="35">
        <v>13</v>
      </c>
      <c r="CI19" s="19" t="s">
        <v>31</v>
      </c>
      <c r="CJ19" s="19">
        <v>121.5</v>
      </c>
      <c r="CK19" s="19">
        <v>121.5</v>
      </c>
      <c r="CL19" s="19">
        <v>120.9</v>
      </c>
      <c r="CM19" s="576">
        <v>2055300</v>
      </c>
      <c r="CN19" s="35">
        <v>298</v>
      </c>
      <c r="CO19" s="19">
        <v>86.75</v>
      </c>
      <c r="CP19" s="19">
        <v>55</v>
      </c>
      <c r="CQ19" s="19">
        <v>141.75</v>
      </c>
      <c r="CR19" s="19">
        <v>333.82</v>
      </c>
      <c r="CS19" s="576">
        <v>3954367.5</v>
      </c>
      <c r="CT19" s="35">
        <v>0</v>
      </c>
      <c r="CU19" s="40"/>
      <c r="CV19" s="40"/>
      <c r="CW19" s="40"/>
      <c r="CX19" s="40"/>
      <c r="CY19" s="576"/>
      <c r="CZ19" s="35">
        <v>0</v>
      </c>
      <c r="DA19" s="40"/>
      <c r="DB19" s="40"/>
      <c r="DC19" s="40"/>
      <c r="DD19" s="40"/>
      <c r="DE19" s="576"/>
      <c r="DF19" s="35">
        <v>0</v>
      </c>
      <c r="DG19" s="40"/>
      <c r="DH19" s="40"/>
      <c r="DI19" s="40"/>
      <c r="DJ19" s="40"/>
      <c r="DK19" s="576"/>
      <c r="DL19" s="35"/>
      <c r="DM19" s="40"/>
      <c r="DN19" s="40"/>
      <c r="DO19" s="40"/>
      <c r="DP19" s="40"/>
      <c r="DQ19" s="576"/>
      <c r="DR19" s="35"/>
      <c r="DS19" s="40"/>
      <c r="DT19" s="40"/>
      <c r="DU19" s="40"/>
      <c r="DV19" s="40"/>
      <c r="DW19" s="576"/>
    </row>
    <row r="20" spans="1:127" ht="16.5" x14ac:dyDescent="0.3">
      <c r="A20" s="13" t="s">
        <v>41</v>
      </c>
      <c r="B20" s="28"/>
      <c r="C20" s="20"/>
      <c r="D20" s="20"/>
      <c r="E20" s="40"/>
      <c r="F20" s="40"/>
      <c r="G20" s="575"/>
      <c r="H20" s="28"/>
      <c r="I20" s="20"/>
      <c r="J20" s="20"/>
      <c r="K20" s="40">
        <f t="shared" ref="K20:K26" si="9">SUM(I20:J20)</f>
        <v>0</v>
      </c>
      <c r="L20" s="40"/>
      <c r="M20" s="575"/>
      <c r="N20" s="28"/>
      <c r="O20" s="20"/>
      <c r="P20" s="20"/>
      <c r="Q20" s="40">
        <f t="shared" ref="Q20:Q26" si="10">SUM(O20:P20)</f>
        <v>0</v>
      </c>
      <c r="R20" s="40"/>
      <c r="S20" s="575"/>
      <c r="T20" s="21"/>
      <c r="U20" s="22"/>
      <c r="V20" s="20"/>
      <c r="W20" s="40">
        <f t="shared" si="6"/>
        <v>0</v>
      </c>
      <c r="X20" s="19"/>
      <c r="Y20" s="576"/>
      <c r="Z20" s="28"/>
      <c r="AA20" s="20"/>
      <c r="AB20" s="20"/>
      <c r="AC20" s="40"/>
      <c r="AD20" s="40"/>
      <c r="AE20" s="575"/>
      <c r="AF20" s="28"/>
      <c r="AG20" s="20"/>
      <c r="AH20" s="20"/>
      <c r="AI20" s="40"/>
      <c r="AJ20" s="40"/>
      <c r="AK20" s="575"/>
      <c r="AL20" s="28"/>
      <c r="AM20" s="20"/>
      <c r="AN20" s="20"/>
      <c r="AO20" s="40">
        <f t="shared" si="7"/>
        <v>0</v>
      </c>
      <c r="AP20" s="40"/>
      <c r="AQ20" s="575"/>
      <c r="AR20" s="28">
        <v>1756</v>
      </c>
      <c r="AS20" s="20">
        <v>0</v>
      </c>
      <c r="AT20" s="20">
        <v>2736</v>
      </c>
      <c r="AU20" s="40">
        <f t="shared" si="8"/>
        <v>2736</v>
      </c>
      <c r="AV20" s="40">
        <v>3908.16</v>
      </c>
      <c r="AW20" s="575">
        <v>66438720</v>
      </c>
      <c r="AX20" s="40"/>
      <c r="AY20" s="40"/>
      <c r="AZ20" s="40"/>
      <c r="BA20" s="40">
        <f t="shared" si="4"/>
        <v>0</v>
      </c>
      <c r="BB20" s="40"/>
      <c r="BC20" s="40"/>
      <c r="BD20" s="41"/>
      <c r="BE20" s="40"/>
      <c r="BF20" s="40"/>
      <c r="BG20" s="40"/>
      <c r="BH20" s="40"/>
      <c r="BI20" s="575"/>
      <c r="BJ20" s="40"/>
      <c r="BK20" s="40"/>
      <c r="BL20" s="40"/>
      <c r="BM20" s="40"/>
      <c r="BN20" s="40"/>
      <c r="BO20" s="576"/>
      <c r="BP20" s="40"/>
      <c r="BQ20" s="40"/>
      <c r="BR20" s="40"/>
      <c r="BS20" s="40"/>
      <c r="BT20" s="40"/>
      <c r="BU20" s="576"/>
      <c r="BV20" s="40"/>
      <c r="BW20" s="40"/>
      <c r="BX20" s="40"/>
      <c r="BY20" s="40">
        <f t="shared" si="5"/>
        <v>0</v>
      </c>
      <c r="BZ20" s="40"/>
      <c r="CA20" s="40"/>
      <c r="CB20" s="41">
        <v>1199</v>
      </c>
      <c r="CC20" s="40">
        <v>118</v>
      </c>
      <c r="CD20" s="40">
        <v>546</v>
      </c>
      <c r="CE20" s="40">
        <v>664</v>
      </c>
      <c r="CF20" s="40">
        <v>1523.7</v>
      </c>
      <c r="CG20" s="19">
        <v>24594840</v>
      </c>
      <c r="CH20" s="35">
        <v>970</v>
      </c>
      <c r="CI20" s="19" t="s">
        <v>31</v>
      </c>
      <c r="CJ20" s="19">
        <v>650</v>
      </c>
      <c r="CK20" s="19">
        <v>650</v>
      </c>
      <c r="CL20" s="19">
        <v>360.75</v>
      </c>
      <c r="CM20" s="576">
        <v>6124750</v>
      </c>
      <c r="CN20" s="35">
        <v>1605</v>
      </c>
      <c r="CO20" s="19">
        <v>160</v>
      </c>
      <c r="CP20" s="19">
        <v>1110</v>
      </c>
      <c r="CQ20" s="19">
        <v>1170</v>
      </c>
      <c r="CR20" s="19">
        <v>2042.79</v>
      </c>
      <c r="CS20" s="576">
        <v>20211720</v>
      </c>
      <c r="CT20" s="35">
        <v>0</v>
      </c>
      <c r="CU20" s="40"/>
      <c r="CV20" s="40"/>
      <c r="CW20" s="40"/>
      <c r="CX20" s="40"/>
      <c r="CY20" s="576"/>
      <c r="CZ20" s="35">
        <v>1175</v>
      </c>
      <c r="DA20" s="19">
        <v>0</v>
      </c>
      <c r="DB20" s="19">
        <v>974</v>
      </c>
      <c r="DC20" s="19">
        <v>974</v>
      </c>
      <c r="DD20" s="19">
        <v>772.4</v>
      </c>
      <c r="DE20" s="576">
        <v>13130800</v>
      </c>
      <c r="DF20" s="35">
        <v>0</v>
      </c>
      <c r="DG20" s="40"/>
      <c r="DH20" s="40"/>
      <c r="DI20" s="40"/>
      <c r="DJ20" s="40"/>
      <c r="DK20" s="576"/>
      <c r="DL20" s="35"/>
      <c r="DM20" s="40"/>
      <c r="DN20" s="40"/>
      <c r="DO20" s="40"/>
      <c r="DP20" s="40"/>
      <c r="DQ20" s="576"/>
      <c r="DR20" s="35"/>
      <c r="DS20" s="40"/>
      <c r="DT20" s="40"/>
      <c r="DU20" s="40"/>
      <c r="DV20" s="40"/>
      <c r="DW20" s="576"/>
    </row>
    <row r="21" spans="1:127" ht="16.5" x14ac:dyDescent="0.3">
      <c r="A21" s="13" t="s">
        <v>42</v>
      </c>
      <c r="B21" s="28"/>
      <c r="C21" s="20"/>
      <c r="D21" s="20"/>
      <c r="E21" s="40"/>
      <c r="F21" s="40"/>
      <c r="G21" s="575"/>
      <c r="H21" s="28"/>
      <c r="I21" s="20"/>
      <c r="J21" s="20"/>
      <c r="K21" s="40">
        <f t="shared" si="9"/>
        <v>0</v>
      </c>
      <c r="L21" s="40"/>
      <c r="M21" s="575"/>
      <c r="N21" s="28"/>
      <c r="O21" s="20"/>
      <c r="P21" s="20"/>
      <c r="Q21" s="40">
        <f t="shared" si="10"/>
        <v>0</v>
      </c>
      <c r="R21" s="40"/>
      <c r="S21" s="575"/>
      <c r="T21" s="21"/>
      <c r="U21" s="22"/>
      <c r="V21" s="20"/>
      <c r="W21" s="40">
        <f t="shared" si="6"/>
        <v>0</v>
      </c>
      <c r="X21" s="19"/>
      <c r="Y21" s="576"/>
      <c r="Z21" s="28"/>
      <c r="AA21" s="20"/>
      <c r="AB21" s="20"/>
      <c r="AC21" s="40"/>
      <c r="AD21" s="40"/>
      <c r="AE21" s="575"/>
      <c r="AF21" s="28"/>
      <c r="AG21" s="20"/>
      <c r="AH21" s="20"/>
      <c r="AI21" s="40"/>
      <c r="AJ21" s="40"/>
      <c r="AK21" s="575"/>
      <c r="AL21" s="28"/>
      <c r="AM21" s="20"/>
      <c r="AN21" s="20"/>
      <c r="AO21" s="40">
        <f t="shared" si="7"/>
        <v>0</v>
      </c>
      <c r="AP21" s="40"/>
      <c r="AQ21" s="575"/>
      <c r="AR21" s="28"/>
      <c r="AS21" s="20"/>
      <c r="AT21" s="20">
        <v>12.45</v>
      </c>
      <c r="AU21" s="40">
        <f t="shared" si="8"/>
        <v>12.45</v>
      </c>
      <c r="AV21" s="40">
        <v>0</v>
      </c>
      <c r="AW21" s="575">
        <v>235305</v>
      </c>
      <c r="AX21" s="40"/>
      <c r="AY21" s="40"/>
      <c r="AZ21" s="40"/>
      <c r="BA21" s="40">
        <f t="shared" si="4"/>
        <v>0</v>
      </c>
      <c r="BB21" s="40"/>
      <c r="BC21" s="40"/>
      <c r="BD21" s="41"/>
      <c r="BE21" s="40"/>
      <c r="BF21" s="40"/>
      <c r="BG21" s="40"/>
      <c r="BH21" s="40"/>
      <c r="BI21" s="575"/>
      <c r="BJ21" s="40"/>
      <c r="BK21" s="40"/>
      <c r="BL21" s="40"/>
      <c r="BM21" s="40"/>
      <c r="BN21" s="40"/>
      <c r="BO21" s="576"/>
      <c r="BP21" s="40"/>
      <c r="BQ21" s="40"/>
      <c r="BR21" s="40"/>
      <c r="BS21" s="40"/>
      <c r="BT21" s="40"/>
      <c r="BU21" s="576"/>
      <c r="BV21" s="40">
        <v>150</v>
      </c>
      <c r="BW21" s="40">
        <v>0</v>
      </c>
      <c r="BX21" s="40">
        <v>38.549999999999997</v>
      </c>
      <c r="BY21" s="40">
        <f t="shared" si="5"/>
        <v>38.549999999999997</v>
      </c>
      <c r="BZ21" s="40">
        <v>37</v>
      </c>
      <c r="CA21" s="40">
        <v>1845495</v>
      </c>
      <c r="CB21" s="41">
        <v>360</v>
      </c>
      <c r="CC21" s="40">
        <v>204</v>
      </c>
      <c r="CD21" s="40" t="s">
        <v>31</v>
      </c>
      <c r="CE21" s="40">
        <v>204</v>
      </c>
      <c r="CF21" s="40">
        <v>714</v>
      </c>
      <c r="CG21" s="19">
        <v>12852000</v>
      </c>
      <c r="CH21" s="35">
        <v>64</v>
      </c>
      <c r="CI21" s="19" t="s">
        <v>31</v>
      </c>
      <c r="CJ21" s="19">
        <v>12</v>
      </c>
      <c r="CK21" s="19">
        <v>12</v>
      </c>
      <c r="CL21" s="19">
        <v>11.88</v>
      </c>
      <c r="CM21" s="576">
        <v>201960</v>
      </c>
      <c r="CN21" s="35">
        <v>0</v>
      </c>
      <c r="CO21" s="19">
        <v>0</v>
      </c>
      <c r="CP21" s="19">
        <v>0</v>
      </c>
      <c r="CQ21" s="19">
        <v>0</v>
      </c>
      <c r="CR21" s="19">
        <v>0</v>
      </c>
      <c r="CS21" s="576">
        <v>0</v>
      </c>
      <c r="CT21" s="35">
        <v>0</v>
      </c>
      <c r="CU21" s="40"/>
      <c r="CV21" s="40"/>
      <c r="CW21" s="40"/>
      <c r="CX21" s="40"/>
      <c r="CY21" s="576"/>
      <c r="CZ21" s="35">
        <v>0</v>
      </c>
      <c r="DA21" s="40"/>
      <c r="DB21" s="40"/>
      <c r="DC21" s="40"/>
      <c r="DD21" s="40"/>
      <c r="DE21" s="576"/>
      <c r="DF21" s="35">
        <v>0</v>
      </c>
      <c r="DG21" s="40"/>
      <c r="DH21" s="40"/>
      <c r="DI21" s="40"/>
      <c r="DJ21" s="40"/>
      <c r="DK21" s="576"/>
      <c r="DL21" s="35"/>
      <c r="DM21" s="40"/>
      <c r="DN21" s="40"/>
      <c r="DO21" s="40"/>
      <c r="DP21" s="40"/>
      <c r="DQ21" s="576"/>
      <c r="DR21" s="35"/>
      <c r="DS21" s="40"/>
      <c r="DT21" s="40"/>
      <c r="DU21" s="40"/>
      <c r="DV21" s="40"/>
      <c r="DW21" s="576"/>
    </row>
    <row r="22" spans="1:127" ht="15.75" customHeight="1" x14ac:dyDescent="0.3">
      <c r="A22" s="13" t="s">
        <v>43</v>
      </c>
      <c r="B22" s="28"/>
      <c r="C22" s="20"/>
      <c r="D22" s="20"/>
      <c r="E22" s="40"/>
      <c r="F22" s="40"/>
      <c r="G22" s="575"/>
      <c r="H22" s="28"/>
      <c r="I22" s="20"/>
      <c r="J22" s="20"/>
      <c r="K22" s="40">
        <f t="shared" si="9"/>
        <v>0</v>
      </c>
      <c r="L22" s="40"/>
      <c r="M22" s="575"/>
      <c r="N22" s="28"/>
      <c r="O22" s="20"/>
      <c r="P22" s="20"/>
      <c r="Q22" s="40">
        <f t="shared" si="10"/>
        <v>0</v>
      </c>
      <c r="R22" s="40"/>
      <c r="S22" s="575"/>
      <c r="T22" s="21"/>
      <c r="U22" s="22"/>
      <c r="V22" s="20"/>
      <c r="W22" s="40">
        <f t="shared" si="6"/>
        <v>0</v>
      </c>
      <c r="X22" s="19"/>
      <c r="Y22" s="576"/>
      <c r="Z22" s="28"/>
      <c r="AA22" s="20"/>
      <c r="AB22" s="20"/>
      <c r="AC22" s="40"/>
      <c r="AD22" s="40"/>
      <c r="AE22" s="575"/>
      <c r="AF22" s="28"/>
      <c r="AG22" s="20"/>
      <c r="AH22" s="20"/>
      <c r="AI22" s="40"/>
      <c r="AJ22" s="40"/>
      <c r="AK22" s="575"/>
      <c r="AL22" s="28"/>
      <c r="AM22" s="20"/>
      <c r="AN22" s="20"/>
      <c r="AO22" s="40">
        <f t="shared" si="7"/>
        <v>0</v>
      </c>
      <c r="AP22" s="40"/>
      <c r="AQ22" s="575"/>
      <c r="AR22" s="28">
        <v>265</v>
      </c>
      <c r="AS22" s="20">
        <v>175.53</v>
      </c>
      <c r="AT22" s="20">
        <v>72.180000000000007</v>
      </c>
      <c r="AU22" s="40">
        <f t="shared" si="8"/>
        <v>247.71</v>
      </c>
      <c r="AV22" s="40">
        <v>709.86</v>
      </c>
      <c r="AW22" s="575">
        <v>12067569</v>
      </c>
      <c r="AX22" s="40"/>
      <c r="AY22" s="40"/>
      <c r="AZ22" s="40"/>
      <c r="BA22" s="40">
        <f t="shared" si="4"/>
        <v>0</v>
      </c>
      <c r="BB22" s="40"/>
      <c r="BC22" s="40"/>
      <c r="BD22" s="41"/>
      <c r="BE22" s="40"/>
      <c r="BF22" s="40"/>
      <c r="BG22" s="40"/>
      <c r="BH22" s="40"/>
      <c r="BI22" s="575"/>
      <c r="BJ22" s="40"/>
      <c r="BK22" s="40"/>
      <c r="BL22" s="40"/>
      <c r="BM22" s="40"/>
      <c r="BN22" s="40"/>
      <c r="BO22" s="576"/>
      <c r="BP22" s="40"/>
      <c r="BQ22" s="40"/>
      <c r="BR22" s="40"/>
      <c r="BS22" s="40"/>
      <c r="BT22" s="40"/>
      <c r="BU22" s="576"/>
      <c r="BV22" s="40"/>
      <c r="BW22" s="40"/>
      <c r="BX22" s="40"/>
      <c r="BY22" s="40">
        <f t="shared" si="5"/>
        <v>0</v>
      </c>
      <c r="BZ22" s="40"/>
      <c r="CA22" s="40"/>
      <c r="CB22" s="41">
        <v>2621</v>
      </c>
      <c r="CC22" s="40">
        <v>20</v>
      </c>
      <c r="CD22" s="40">
        <v>1474</v>
      </c>
      <c r="CE22" s="40">
        <v>1494</v>
      </c>
      <c r="CF22" s="40">
        <v>2301</v>
      </c>
      <c r="CG22" s="19">
        <v>39117000</v>
      </c>
      <c r="CH22" s="35">
        <v>1000</v>
      </c>
      <c r="CI22" s="19" t="s">
        <v>31</v>
      </c>
      <c r="CJ22" s="19">
        <v>780.3</v>
      </c>
      <c r="CK22" s="19">
        <v>780.3</v>
      </c>
      <c r="CL22" s="19">
        <v>234</v>
      </c>
      <c r="CM22" s="576">
        <v>3978000</v>
      </c>
      <c r="CN22" s="35">
        <v>463</v>
      </c>
      <c r="CO22" s="19" t="s">
        <v>31</v>
      </c>
      <c r="CP22" s="19">
        <v>300</v>
      </c>
      <c r="CQ22" s="19">
        <v>300</v>
      </c>
      <c r="CR22" s="19">
        <v>90</v>
      </c>
      <c r="CS22" s="576">
        <v>750000</v>
      </c>
      <c r="CT22" s="35">
        <v>0</v>
      </c>
      <c r="CU22" s="40"/>
      <c r="CV22" s="40"/>
      <c r="CW22" s="40"/>
      <c r="CX22" s="40"/>
      <c r="CY22" s="576"/>
      <c r="CZ22" s="35">
        <v>0</v>
      </c>
      <c r="DA22" s="40"/>
      <c r="DB22" s="40"/>
      <c r="DC22" s="40"/>
      <c r="DD22" s="40"/>
      <c r="DE22" s="576"/>
      <c r="DF22" s="35">
        <v>0</v>
      </c>
      <c r="DG22" s="40"/>
      <c r="DH22" s="40"/>
      <c r="DI22" s="40"/>
      <c r="DJ22" s="40"/>
      <c r="DK22" s="576"/>
      <c r="DL22" s="35"/>
      <c r="DM22" s="40"/>
      <c r="DN22" s="40"/>
      <c r="DO22" s="40"/>
      <c r="DP22" s="40"/>
      <c r="DQ22" s="576"/>
      <c r="DR22" s="35"/>
      <c r="DS22" s="40"/>
      <c r="DT22" s="40"/>
      <c r="DU22" s="40"/>
      <c r="DV22" s="40"/>
      <c r="DW22" s="576"/>
    </row>
    <row r="23" spans="1:127" ht="15.75" customHeight="1" x14ac:dyDescent="0.3">
      <c r="A23" s="13" t="s">
        <v>44</v>
      </c>
      <c r="B23" s="28"/>
      <c r="C23" s="20"/>
      <c r="D23" s="20"/>
      <c r="E23" s="40"/>
      <c r="F23" s="40"/>
      <c r="G23" s="575"/>
      <c r="H23" s="28"/>
      <c r="I23" s="20"/>
      <c r="J23" s="20"/>
      <c r="K23" s="40">
        <f t="shared" si="9"/>
        <v>0</v>
      </c>
      <c r="L23" s="40"/>
      <c r="M23" s="575"/>
      <c r="N23" s="28"/>
      <c r="O23" s="20"/>
      <c r="P23" s="20"/>
      <c r="Q23" s="40">
        <f t="shared" si="10"/>
        <v>0</v>
      </c>
      <c r="R23" s="40"/>
      <c r="S23" s="575"/>
      <c r="T23" s="21"/>
      <c r="U23" s="22"/>
      <c r="V23" s="20"/>
      <c r="W23" s="40">
        <f t="shared" si="6"/>
        <v>0</v>
      </c>
      <c r="X23" s="19"/>
      <c r="Y23" s="576"/>
      <c r="Z23" s="28"/>
      <c r="AA23" s="20"/>
      <c r="AB23" s="20"/>
      <c r="AC23" s="40"/>
      <c r="AD23" s="40"/>
      <c r="AE23" s="575"/>
      <c r="AF23" s="28"/>
      <c r="AG23" s="20"/>
      <c r="AH23" s="20"/>
      <c r="AI23" s="40"/>
      <c r="AJ23" s="40"/>
      <c r="AK23" s="575"/>
      <c r="AL23" s="28"/>
      <c r="AM23" s="20"/>
      <c r="AN23" s="20"/>
      <c r="AO23" s="40">
        <f t="shared" si="7"/>
        <v>0</v>
      </c>
      <c r="AP23" s="40"/>
      <c r="AQ23" s="575"/>
      <c r="AR23" s="28"/>
      <c r="AS23" s="20">
        <v>50</v>
      </c>
      <c r="AT23" s="20">
        <v>50</v>
      </c>
      <c r="AU23" s="40">
        <f t="shared" si="8"/>
        <v>100</v>
      </c>
      <c r="AV23" s="40">
        <v>270</v>
      </c>
      <c r="AW23" s="575">
        <v>4590000</v>
      </c>
      <c r="AX23" s="40"/>
      <c r="AY23" s="40"/>
      <c r="AZ23" s="40"/>
      <c r="BA23" s="40">
        <f t="shared" si="4"/>
        <v>0</v>
      </c>
      <c r="BB23" s="40"/>
      <c r="BC23" s="40"/>
      <c r="BD23" s="41"/>
      <c r="BE23" s="40"/>
      <c r="BF23" s="40"/>
      <c r="BG23" s="40"/>
      <c r="BH23" s="40"/>
      <c r="BI23" s="575"/>
      <c r="BJ23" s="40"/>
      <c r="BK23" s="40"/>
      <c r="BL23" s="40"/>
      <c r="BM23" s="40"/>
      <c r="BN23" s="40"/>
      <c r="BO23" s="576"/>
      <c r="BP23" s="40"/>
      <c r="BQ23" s="40"/>
      <c r="BR23" s="40"/>
      <c r="BS23" s="40"/>
      <c r="BT23" s="40"/>
      <c r="BU23" s="576"/>
      <c r="BV23" s="40"/>
      <c r="BW23" s="40"/>
      <c r="BX23" s="40"/>
      <c r="BY23" s="40">
        <f t="shared" si="5"/>
        <v>0</v>
      </c>
      <c r="BZ23" s="40"/>
      <c r="CA23" s="40"/>
      <c r="CB23" s="41">
        <v>160</v>
      </c>
      <c r="CC23" s="40" t="s">
        <v>31</v>
      </c>
      <c r="CD23" s="40">
        <v>90</v>
      </c>
      <c r="CE23" s="40">
        <v>90</v>
      </c>
      <c r="CF23" s="40">
        <v>216</v>
      </c>
      <c r="CG23" s="19">
        <v>3888000</v>
      </c>
      <c r="CH23" s="35" t="s">
        <v>31</v>
      </c>
      <c r="CI23" s="19" t="s">
        <v>31</v>
      </c>
      <c r="CJ23" s="19" t="s">
        <v>31</v>
      </c>
      <c r="CK23" s="19" t="s">
        <v>31</v>
      </c>
      <c r="CL23" s="19" t="s">
        <v>31</v>
      </c>
      <c r="CM23" s="576" t="s">
        <v>31</v>
      </c>
      <c r="CN23" s="35">
        <v>27</v>
      </c>
      <c r="CO23" s="19">
        <v>15</v>
      </c>
      <c r="CP23" s="19" t="s">
        <v>31</v>
      </c>
      <c r="CQ23" s="19">
        <v>15</v>
      </c>
      <c r="CR23" s="19">
        <v>45.3</v>
      </c>
      <c r="CS23" s="576">
        <v>375000</v>
      </c>
      <c r="CT23" s="35">
        <v>0</v>
      </c>
      <c r="CU23" s="40"/>
      <c r="CV23" s="40"/>
      <c r="CW23" s="40"/>
      <c r="CX23" s="40"/>
      <c r="CY23" s="576"/>
      <c r="CZ23" s="35">
        <v>0</v>
      </c>
      <c r="DA23" s="40"/>
      <c r="DB23" s="40"/>
      <c r="DC23" s="40"/>
      <c r="DD23" s="40"/>
      <c r="DE23" s="576"/>
      <c r="DF23" s="35">
        <v>0</v>
      </c>
      <c r="DG23" s="40"/>
      <c r="DH23" s="40"/>
      <c r="DI23" s="40"/>
      <c r="DJ23" s="40"/>
      <c r="DK23" s="576"/>
      <c r="DL23" s="35"/>
      <c r="DM23" s="40"/>
      <c r="DN23" s="40"/>
      <c r="DO23" s="40"/>
      <c r="DP23" s="40"/>
      <c r="DQ23" s="576"/>
      <c r="DR23" s="35"/>
      <c r="DS23" s="40"/>
      <c r="DT23" s="40"/>
      <c r="DU23" s="40"/>
      <c r="DV23" s="40"/>
      <c r="DW23" s="576"/>
    </row>
    <row r="24" spans="1:127" ht="15.75" customHeight="1" x14ac:dyDescent="0.3">
      <c r="A24" s="13" t="s">
        <v>45</v>
      </c>
      <c r="B24" s="28"/>
      <c r="C24" s="20"/>
      <c r="D24" s="20"/>
      <c r="E24" s="40"/>
      <c r="F24" s="40"/>
      <c r="G24" s="575"/>
      <c r="H24" s="28"/>
      <c r="I24" s="20"/>
      <c r="J24" s="20"/>
      <c r="K24" s="40">
        <f t="shared" si="9"/>
        <v>0</v>
      </c>
      <c r="L24" s="40"/>
      <c r="M24" s="575"/>
      <c r="N24" s="28"/>
      <c r="O24" s="20"/>
      <c r="P24" s="20"/>
      <c r="Q24" s="40">
        <f t="shared" si="10"/>
        <v>0</v>
      </c>
      <c r="R24" s="40"/>
      <c r="S24" s="575"/>
      <c r="T24" s="21"/>
      <c r="U24" s="22"/>
      <c r="V24" s="20"/>
      <c r="W24" s="40">
        <f t="shared" si="6"/>
        <v>0</v>
      </c>
      <c r="X24" s="19"/>
      <c r="Y24" s="576"/>
      <c r="Z24" s="28"/>
      <c r="AA24" s="20"/>
      <c r="AB24" s="20"/>
      <c r="AC24" s="40"/>
      <c r="AD24" s="40"/>
      <c r="AE24" s="575"/>
      <c r="AF24" s="28"/>
      <c r="AG24" s="20"/>
      <c r="AH24" s="20"/>
      <c r="AI24" s="40"/>
      <c r="AJ24" s="40"/>
      <c r="AK24" s="575"/>
      <c r="AL24" s="28"/>
      <c r="AM24" s="20"/>
      <c r="AN24" s="20"/>
      <c r="AO24" s="40">
        <f t="shared" si="7"/>
        <v>0</v>
      </c>
      <c r="AP24" s="40"/>
      <c r="AQ24" s="575"/>
      <c r="AR24" s="28">
        <v>460</v>
      </c>
      <c r="AS24" s="20">
        <v>38</v>
      </c>
      <c r="AT24" s="20">
        <v>422</v>
      </c>
      <c r="AU24" s="40">
        <f t="shared" si="8"/>
        <v>460</v>
      </c>
      <c r="AV24" s="40">
        <v>214.56</v>
      </c>
      <c r="AW24" s="575">
        <v>6482520</v>
      </c>
      <c r="AX24" s="40"/>
      <c r="AY24" s="40"/>
      <c r="AZ24" s="40"/>
      <c r="BA24" s="40">
        <f t="shared" si="4"/>
        <v>0</v>
      </c>
      <c r="BB24" s="40"/>
      <c r="BC24" s="40"/>
      <c r="BD24" s="41"/>
      <c r="BE24" s="40"/>
      <c r="BF24" s="40"/>
      <c r="BG24" s="40"/>
      <c r="BH24" s="40"/>
      <c r="BI24" s="575"/>
      <c r="BJ24" s="40"/>
      <c r="BK24" s="40"/>
      <c r="BL24" s="40"/>
      <c r="BM24" s="40"/>
      <c r="BN24" s="40"/>
      <c r="BO24" s="576"/>
      <c r="BP24" s="40"/>
      <c r="BQ24" s="40"/>
      <c r="BR24" s="40"/>
      <c r="BS24" s="40"/>
      <c r="BT24" s="40"/>
      <c r="BU24" s="576"/>
      <c r="BV24" s="40"/>
      <c r="BW24" s="40"/>
      <c r="BX24" s="40"/>
      <c r="BY24" s="40">
        <f t="shared" si="5"/>
        <v>0</v>
      </c>
      <c r="BZ24" s="40"/>
      <c r="CA24" s="40"/>
      <c r="CB24" s="41">
        <v>668</v>
      </c>
      <c r="CC24" s="40">
        <v>227</v>
      </c>
      <c r="CD24" s="40" t="s">
        <v>31</v>
      </c>
      <c r="CE24" s="40">
        <v>227</v>
      </c>
      <c r="CF24" s="40">
        <v>269.5</v>
      </c>
      <c r="CG24" s="19">
        <v>17451000</v>
      </c>
      <c r="CH24" s="35">
        <v>56</v>
      </c>
      <c r="CI24" s="19">
        <v>2</v>
      </c>
      <c r="CJ24" s="19">
        <v>21</v>
      </c>
      <c r="CK24" s="19">
        <v>23</v>
      </c>
      <c r="CL24" s="19">
        <v>14.4</v>
      </c>
      <c r="CM24" s="576">
        <v>244000</v>
      </c>
      <c r="CN24" s="35">
        <v>889</v>
      </c>
      <c r="CO24" s="19">
        <v>125</v>
      </c>
      <c r="CP24" s="19">
        <v>70</v>
      </c>
      <c r="CQ24" s="19">
        <v>195</v>
      </c>
      <c r="CR24" s="19">
        <v>416.5</v>
      </c>
      <c r="CS24" s="576">
        <v>4023680</v>
      </c>
      <c r="CT24" s="35">
        <v>0</v>
      </c>
      <c r="CU24" s="40"/>
      <c r="CV24" s="40"/>
      <c r="CW24" s="40"/>
      <c r="CX24" s="40"/>
      <c r="CY24" s="576"/>
      <c r="CZ24" s="35">
        <v>0</v>
      </c>
      <c r="DA24" s="40"/>
      <c r="DB24" s="40"/>
      <c r="DC24" s="40"/>
      <c r="DD24" s="40"/>
      <c r="DE24" s="576"/>
      <c r="DF24" s="35">
        <v>0</v>
      </c>
      <c r="DG24" s="40"/>
      <c r="DH24" s="40"/>
      <c r="DI24" s="40"/>
      <c r="DJ24" s="40"/>
      <c r="DK24" s="576"/>
      <c r="DL24" s="35"/>
      <c r="DM24" s="40"/>
      <c r="DN24" s="40"/>
      <c r="DO24" s="40"/>
      <c r="DP24" s="40"/>
      <c r="DQ24" s="576"/>
      <c r="DR24" s="35"/>
      <c r="DS24" s="40"/>
      <c r="DT24" s="40"/>
      <c r="DU24" s="40"/>
      <c r="DV24" s="40"/>
      <c r="DW24" s="576"/>
    </row>
    <row r="25" spans="1:127" ht="15.75" customHeight="1" x14ac:dyDescent="0.3">
      <c r="A25" s="13" t="s">
        <v>46</v>
      </c>
      <c r="B25" s="28"/>
      <c r="C25" s="20"/>
      <c r="D25" s="20"/>
      <c r="E25" s="40"/>
      <c r="F25" s="40"/>
      <c r="G25" s="575"/>
      <c r="H25" s="28"/>
      <c r="I25" s="20"/>
      <c r="J25" s="20"/>
      <c r="K25" s="40">
        <f t="shared" si="9"/>
        <v>0</v>
      </c>
      <c r="L25" s="40"/>
      <c r="M25" s="575"/>
      <c r="N25" s="28"/>
      <c r="O25" s="20"/>
      <c r="P25" s="20"/>
      <c r="Q25" s="40">
        <f t="shared" si="10"/>
        <v>0</v>
      </c>
      <c r="R25" s="40"/>
      <c r="S25" s="575"/>
      <c r="T25" s="21"/>
      <c r="U25" s="22"/>
      <c r="V25" s="20"/>
      <c r="W25" s="40">
        <f t="shared" si="6"/>
        <v>0</v>
      </c>
      <c r="X25" s="19"/>
      <c r="Y25" s="576"/>
      <c r="Z25" s="28"/>
      <c r="AA25" s="20"/>
      <c r="AB25" s="20"/>
      <c r="AC25" s="40"/>
      <c r="AD25" s="40"/>
      <c r="AE25" s="575"/>
      <c r="AF25" s="28"/>
      <c r="AG25" s="20"/>
      <c r="AH25" s="20"/>
      <c r="AI25" s="40"/>
      <c r="AJ25" s="40"/>
      <c r="AK25" s="575"/>
      <c r="AL25" s="28"/>
      <c r="AM25" s="20"/>
      <c r="AN25" s="20"/>
      <c r="AO25" s="40">
        <f t="shared" si="7"/>
        <v>0</v>
      </c>
      <c r="AP25" s="40"/>
      <c r="AQ25" s="575"/>
      <c r="AR25" s="28">
        <v>24</v>
      </c>
      <c r="AS25" s="20">
        <v>0</v>
      </c>
      <c r="AT25" s="20">
        <v>278</v>
      </c>
      <c r="AU25" s="40">
        <f t="shared" si="8"/>
        <v>278</v>
      </c>
      <c r="AV25" s="40">
        <v>429.3</v>
      </c>
      <c r="AW25" s="575">
        <v>9707850</v>
      </c>
      <c r="AX25" s="40"/>
      <c r="AY25" s="40"/>
      <c r="AZ25" s="40"/>
      <c r="BA25" s="40">
        <f t="shared" si="4"/>
        <v>0</v>
      </c>
      <c r="BB25" s="40"/>
      <c r="BC25" s="40"/>
      <c r="BD25" s="41"/>
      <c r="BE25" s="40"/>
      <c r="BF25" s="40"/>
      <c r="BG25" s="40"/>
      <c r="BH25" s="40"/>
      <c r="BI25" s="575"/>
      <c r="BJ25" s="40"/>
      <c r="BK25" s="40"/>
      <c r="BL25" s="40"/>
      <c r="BM25" s="40"/>
      <c r="BN25" s="40"/>
      <c r="BO25" s="576"/>
      <c r="BP25" s="40"/>
      <c r="BQ25" s="40"/>
      <c r="BR25" s="40"/>
      <c r="BS25" s="40"/>
      <c r="BT25" s="40"/>
      <c r="BU25" s="576"/>
      <c r="BV25" s="40">
        <v>137</v>
      </c>
      <c r="BW25" s="40">
        <v>0</v>
      </c>
      <c r="BX25" s="40">
        <v>100.23</v>
      </c>
      <c r="BY25" s="40">
        <f t="shared" si="5"/>
        <v>100.23</v>
      </c>
      <c r="BZ25" s="40">
        <v>60.77</v>
      </c>
      <c r="CA25" s="40">
        <v>1033039</v>
      </c>
      <c r="CB25" s="41">
        <v>817</v>
      </c>
      <c r="CC25" s="40">
        <v>363.79</v>
      </c>
      <c r="CD25" s="40">
        <v>89.62</v>
      </c>
      <c r="CE25" s="40">
        <v>453.41</v>
      </c>
      <c r="CF25" s="40">
        <v>1445.92</v>
      </c>
      <c r="CG25" s="19">
        <v>26026066.600000001</v>
      </c>
      <c r="CH25" s="35">
        <v>611</v>
      </c>
      <c r="CI25" s="19">
        <v>21</v>
      </c>
      <c r="CJ25" s="19">
        <v>482</v>
      </c>
      <c r="CK25" s="19">
        <v>503</v>
      </c>
      <c r="CL25" s="19">
        <v>807.5</v>
      </c>
      <c r="CM25" s="576">
        <v>12727500</v>
      </c>
      <c r="CN25" s="35">
        <v>237</v>
      </c>
      <c r="CO25" s="19">
        <v>50</v>
      </c>
      <c r="CP25" s="19">
        <v>100</v>
      </c>
      <c r="CQ25" s="19">
        <v>150</v>
      </c>
      <c r="CR25" s="19">
        <v>335.55</v>
      </c>
      <c r="CS25" s="576">
        <v>2500000</v>
      </c>
      <c r="CT25" s="35">
        <v>0</v>
      </c>
      <c r="CU25" s="40"/>
      <c r="CV25" s="40"/>
      <c r="CW25" s="40"/>
      <c r="CX25" s="40"/>
      <c r="CY25" s="576"/>
      <c r="CZ25" s="35">
        <v>12</v>
      </c>
      <c r="DA25" s="19">
        <v>0</v>
      </c>
      <c r="DB25" s="19">
        <v>10</v>
      </c>
      <c r="DC25" s="19">
        <v>10</v>
      </c>
      <c r="DD25" s="19">
        <v>40</v>
      </c>
      <c r="DE25" s="576">
        <v>680000</v>
      </c>
      <c r="DF25" s="35">
        <v>0</v>
      </c>
      <c r="DG25" s="40"/>
      <c r="DH25" s="40"/>
      <c r="DI25" s="40"/>
      <c r="DJ25" s="40"/>
      <c r="DK25" s="576"/>
      <c r="DL25" s="35"/>
      <c r="DM25" s="40"/>
      <c r="DN25" s="40"/>
      <c r="DO25" s="40"/>
      <c r="DP25" s="40"/>
      <c r="DQ25" s="576"/>
      <c r="DR25" s="35"/>
      <c r="DS25" s="40"/>
      <c r="DT25" s="40"/>
      <c r="DU25" s="40"/>
      <c r="DV25" s="40"/>
      <c r="DW25" s="576"/>
    </row>
    <row r="26" spans="1:127" ht="15.75" customHeight="1" x14ac:dyDescent="0.3">
      <c r="A26" s="13" t="s">
        <v>47</v>
      </c>
      <c r="B26" s="28"/>
      <c r="C26" s="20"/>
      <c r="D26" s="20"/>
      <c r="E26" s="40"/>
      <c r="F26" s="40"/>
      <c r="G26" s="575"/>
      <c r="H26" s="28"/>
      <c r="I26" s="20"/>
      <c r="J26" s="20"/>
      <c r="K26" s="40">
        <f t="shared" si="9"/>
        <v>0</v>
      </c>
      <c r="L26" s="40"/>
      <c r="M26" s="575"/>
      <c r="N26" s="28"/>
      <c r="O26" s="20"/>
      <c r="P26" s="20"/>
      <c r="Q26" s="40">
        <f t="shared" si="10"/>
        <v>0</v>
      </c>
      <c r="R26" s="40"/>
      <c r="S26" s="575"/>
      <c r="T26" s="21"/>
      <c r="U26" s="22"/>
      <c r="V26" s="20"/>
      <c r="W26" s="40">
        <f t="shared" si="6"/>
        <v>0</v>
      </c>
      <c r="X26" s="19"/>
      <c r="Y26" s="576"/>
      <c r="Z26" s="28"/>
      <c r="AA26" s="20"/>
      <c r="AB26" s="20"/>
      <c r="AC26" s="40"/>
      <c r="AD26" s="40"/>
      <c r="AE26" s="575"/>
      <c r="AF26" s="28"/>
      <c r="AG26" s="20"/>
      <c r="AH26" s="20"/>
      <c r="AI26" s="40"/>
      <c r="AJ26" s="40"/>
      <c r="AK26" s="575"/>
      <c r="AL26" s="28"/>
      <c r="AM26" s="20"/>
      <c r="AN26" s="20"/>
      <c r="AO26" s="40">
        <f t="shared" si="7"/>
        <v>0</v>
      </c>
      <c r="AP26" s="40"/>
      <c r="AQ26" s="575"/>
      <c r="AR26" s="28"/>
      <c r="AS26" s="20">
        <v>15</v>
      </c>
      <c r="AT26" s="20">
        <v>15</v>
      </c>
      <c r="AU26" s="40">
        <f t="shared" si="8"/>
        <v>30</v>
      </c>
      <c r="AV26" s="40">
        <v>0</v>
      </c>
      <c r="AW26" s="575">
        <v>162000</v>
      </c>
      <c r="AX26" s="40"/>
      <c r="AY26" s="40"/>
      <c r="AZ26" s="40"/>
      <c r="BA26" s="40">
        <f t="shared" si="4"/>
        <v>0</v>
      </c>
      <c r="BB26" s="40"/>
      <c r="BC26" s="40"/>
      <c r="BD26" s="41"/>
      <c r="BE26" s="40"/>
      <c r="BF26" s="40"/>
      <c r="BG26" s="40"/>
      <c r="BH26" s="40"/>
      <c r="BI26" s="575"/>
      <c r="BJ26" s="40"/>
      <c r="BK26" s="40"/>
      <c r="BL26" s="40"/>
      <c r="BM26" s="40"/>
      <c r="BN26" s="40"/>
      <c r="BO26" s="576"/>
      <c r="BP26" s="40"/>
      <c r="BQ26" s="40"/>
      <c r="BR26" s="40"/>
      <c r="BS26" s="40"/>
      <c r="BT26" s="40"/>
      <c r="BU26" s="576"/>
      <c r="BV26" s="40">
        <v>160</v>
      </c>
      <c r="BW26" s="40">
        <v>0</v>
      </c>
      <c r="BX26" s="40">
        <v>95</v>
      </c>
      <c r="BY26" s="40">
        <f t="shared" si="5"/>
        <v>95</v>
      </c>
      <c r="BZ26" s="40">
        <v>99.75</v>
      </c>
      <c r="CA26" s="40">
        <v>1695750</v>
      </c>
      <c r="CB26" s="41" t="s">
        <v>31</v>
      </c>
      <c r="CC26" s="40">
        <v>40</v>
      </c>
      <c r="CD26" s="40">
        <v>75</v>
      </c>
      <c r="CE26" s="40">
        <v>115</v>
      </c>
      <c r="CF26" s="40">
        <v>279.2</v>
      </c>
      <c r="CG26" s="19">
        <v>5024800</v>
      </c>
      <c r="CH26" s="35">
        <v>55</v>
      </c>
      <c r="CI26" s="19">
        <v>13</v>
      </c>
      <c r="CJ26" s="19">
        <v>15</v>
      </c>
      <c r="CK26" s="19">
        <v>28</v>
      </c>
      <c r="CL26" s="19">
        <v>53.9</v>
      </c>
      <c r="CM26" s="576">
        <v>916300</v>
      </c>
      <c r="CN26" s="35">
        <v>151</v>
      </c>
      <c r="CO26" s="19">
        <v>43</v>
      </c>
      <c r="CP26" s="19">
        <v>42.25</v>
      </c>
      <c r="CQ26" s="19">
        <v>85.25</v>
      </c>
      <c r="CR26" s="19">
        <v>172.11</v>
      </c>
      <c r="CS26" s="576">
        <v>1391875</v>
      </c>
      <c r="CT26" s="35">
        <v>0</v>
      </c>
      <c r="CU26" s="40"/>
      <c r="CV26" s="40"/>
      <c r="CW26" s="40"/>
      <c r="CX26" s="40"/>
      <c r="CY26" s="576"/>
      <c r="CZ26" s="35">
        <v>0</v>
      </c>
      <c r="DA26" s="40"/>
      <c r="DB26" s="40"/>
      <c r="DC26" s="40"/>
      <c r="DD26" s="40"/>
      <c r="DE26" s="576"/>
      <c r="DF26" s="35">
        <v>0</v>
      </c>
      <c r="DG26" s="40"/>
      <c r="DH26" s="40"/>
      <c r="DI26" s="40"/>
      <c r="DJ26" s="40"/>
      <c r="DK26" s="576"/>
      <c r="DL26" s="35"/>
      <c r="DM26" s="40"/>
      <c r="DN26" s="40"/>
      <c r="DO26" s="40"/>
      <c r="DP26" s="40"/>
      <c r="DQ26" s="576"/>
      <c r="DR26" s="35"/>
      <c r="DS26" s="40"/>
      <c r="DT26" s="40"/>
      <c r="DU26" s="40"/>
      <c r="DV26" s="40"/>
      <c r="DW26" s="576"/>
    </row>
    <row r="27" spans="1:127" ht="15.75" customHeight="1" x14ac:dyDescent="0.3">
      <c r="A27" s="13" t="s">
        <v>48</v>
      </c>
      <c r="B27" s="28"/>
      <c r="C27" s="20"/>
      <c r="D27" s="20"/>
      <c r="E27" s="40"/>
      <c r="F27" s="40"/>
      <c r="G27" s="575"/>
      <c r="H27" s="28"/>
      <c r="I27" s="20"/>
      <c r="J27" s="20"/>
      <c r="K27" s="40"/>
      <c r="L27" s="40"/>
      <c r="M27" s="575"/>
      <c r="N27" s="28"/>
      <c r="O27" s="20"/>
      <c r="P27" s="20"/>
      <c r="Q27" s="40"/>
      <c r="R27" s="40"/>
      <c r="S27" s="575"/>
      <c r="T27" s="21"/>
      <c r="U27" s="22"/>
      <c r="V27" s="20"/>
      <c r="W27" s="40">
        <f t="shared" si="6"/>
        <v>0</v>
      </c>
      <c r="X27" s="19"/>
      <c r="Y27" s="576"/>
      <c r="Z27" s="28"/>
      <c r="AA27" s="20"/>
      <c r="AB27" s="20"/>
      <c r="AC27" s="40"/>
      <c r="AD27" s="40"/>
      <c r="AE27" s="575"/>
      <c r="AF27" s="28"/>
      <c r="AG27" s="20"/>
      <c r="AH27" s="20"/>
      <c r="AI27" s="40"/>
      <c r="AJ27" s="40"/>
      <c r="AK27" s="575"/>
      <c r="AL27" s="28"/>
      <c r="AM27" s="20"/>
      <c r="AN27" s="20"/>
      <c r="AO27" s="40">
        <f t="shared" si="7"/>
        <v>0</v>
      </c>
      <c r="AP27" s="40"/>
      <c r="AQ27" s="575"/>
      <c r="AR27" s="28"/>
      <c r="AS27" s="20">
        <v>0</v>
      </c>
      <c r="AT27" s="20">
        <v>1271</v>
      </c>
      <c r="AU27" s="40">
        <f t="shared" si="8"/>
        <v>1271</v>
      </c>
      <c r="AV27" s="40">
        <v>1284.48</v>
      </c>
      <c r="AW27" s="575">
        <v>26304660</v>
      </c>
      <c r="AX27" s="40"/>
      <c r="AY27" s="40"/>
      <c r="AZ27" s="40"/>
      <c r="BA27" s="40">
        <f t="shared" si="4"/>
        <v>0</v>
      </c>
      <c r="BB27" s="40"/>
      <c r="BC27" s="40"/>
      <c r="BD27" s="41"/>
      <c r="BE27" s="40"/>
      <c r="BF27" s="40"/>
      <c r="BG27" s="40"/>
      <c r="BH27" s="40"/>
      <c r="BI27" s="575"/>
      <c r="BJ27" s="40"/>
      <c r="BK27" s="40"/>
      <c r="BL27" s="40"/>
      <c r="BM27" s="40"/>
      <c r="BN27" s="40"/>
      <c r="BO27" s="576"/>
      <c r="BP27" s="40"/>
      <c r="BQ27" s="40"/>
      <c r="BR27" s="40"/>
      <c r="BS27" s="40"/>
      <c r="BT27" s="40"/>
      <c r="BU27" s="576"/>
      <c r="BV27" s="40"/>
      <c r="BW27" s="40"/>
      <c r="BX27" s="40"/>
      <c r="BY27" s="40">
        <f t="shared" si="5"/>
        <v>0</v>
      </c>
      <c r="BZ27" s="40"/>
      <c r="CA27" s="40"/>
      <c r="CB27" s="41">
        <v>2163</v>
      </c>
      <c r="CC27" s="40">
        <v>250.2</v>
      </c>
      <c r="CD27" s="40">
        <v>973</v>
      </c>
      <c r="CE27" s="40">
        <v>1223</v>
      </c>
      <c r="CF27" s="40">
        <v>3384</v>
      </c>
      <c r="CG27" s="19">
        <v>53795048</v>
      </c>
      <c r="CH27" s="35">
        <v>362</v>
      </c>
      <c r="CI27" s="19" t="s">
        <v>31</v>
      </c>
      <c r="CJ27" s="19">
        <v>263</v>
      </c>
      <c r="CK27" s="19">
        <v>263</v>
      </c>
      <c r="CL27" s="19">
        <v>448</v>
      </c>
      <c r="CM27" s="576">
        <v>7616000</v>
      </c>
      <c r="CN27" s="35">
        <v>536</v>
      </c>
      <c r="CO27" s="19">
        <v>83.5</v>
      </c>
      <c r="CP27" s="19">
        <v>309</v>
      </c>
      <c r="CQ27" s="19">
        <v>392.5</v>
      </c>
      <c r="CR27" s="19">
        <v>768.6</v>
      </c>
      <c r="CS27" s="576">
        <v>7706480</v>
      </c>
      <c r="CT27" s="35">
        <v>0</v>
      </c>
      <c r="CU27" s="40"/>
      <c r="CV27" s="40"/>
      <c r="CW27" s="40"/>
      <c r="CX27" s="40"/>
      <c r="CY27" s="576"/>
      <c r="CZ27" s="35">
        <v>0</v>
      </c>
      <c r="DA27" s="40"/>
      <c r="DB27" s="40"/>
      <c r="DC27" s="40"/>
      <c r="DD27" s="40"/>
      <c r="DE27" s="576"/>
      <c r="DF27" s="35">
        <v>0</v>
      </c>
      <c r="DG27" s="40"/>
      <c r="DH27" s="40"/>
      <c r="DI27" s="40"/>
      <c r="DJ27" s="40"/>
      <c r="DK27" s="576"/>
      <c r="DL27" s="35"/>
      <c r="DM27" s="40"/>
      <c r="DN27" s="40"/>
      <c r="DO27" s="40"/>
      <c r="DP27" s="40"/>
      <c r="DQ27" s="576"/>
      <c r="DR27" s="35"/>
      <c r="DS27" s="40"/>
      <c r="DT27" s="40"/>
      <c r="DU27" s="40"/>
      <c r="DV27" s="40"/>
      <c r="DW27" s="576"/>
    </row>
    <row r="28" spans="1:127" ht="15.75" customHeight="1" x14ac:dyDescent="0.3">
      <c r="A28" s="13" t="s">
        <v>49</v>
      </c>
      <c r="B28" s="28"/>
      <c r="C28" s="20"/>
      <c r="D28" s="20"/>
      <c r="E28" s="40"/>
      <c r="F28" s="40"/>
      <c r="G28" s="575"/>
      <c r="H28" s="28"/>
      <c r="I28" s="20"/>
      <c r="J28" s="20"/>
      <c r="K28" s="40">
        <f t="shared" ref="K28:K29" si="11">SUM(I28:J28)</f>
        <v>0</v>
      </c>
      <c r="L28" s="40"/>
      <c r="M28" s="575"/>
      <c r="N28" s="28"/>
      <c r="O28" s="20"/>
      <c r="P28" s="20"/>
      <c r="Q28" s="40">
        <f t="shared" ref="Q28:Q29" si="12">SUM(O28:P28)</f>
        <v>0</v>
      </c>
      <c r="R28" s="40"/>
      <c r="S28" s="575"/>
      <c r="T28" s="21"/>
      <c r="U28" s="22"/>
      <c r="V28" s="20"/>
      <c r="W28" s="40">
        <f t="shared" si="6"/>
        <v>0</v>
      </c>
      <c r="X28" s="19"/>
      <c r="Y28" s="576"/>
      <c r="Z28" s="28"/>
      <c r="AA28" s="20"/>
      <c r="AB28" s="20"/>
      <c r="AC28" s="40"/>
      <c r="AD28" s="40"/>
      <c r="AE28" s="575"/>
      <c r="AF28" s="28"/>
      <c r="AG28" s="20"/>
      <c r="AH28" s="20"/>
      <c r="AI28" s="40"/>
      <c r="AJ28" s="40"/>
      <c r="AK28" s="575"/>
      <c r="AL28" s="28"/>
      <c r="AM28" s="20"/>
      <c r="AN28" s="20"/>
      <c r="AO28" s="40">
        <f t="shared" si="7"/>
        <v>0</v>
      </c>
      <c r="AP28" s="40"/>
      <c r="AQ28" s="575"/>
      <c r="AR28" s="28">
        <v>10</v>
      </c>
      <c r="AS28" s="20">
        <v>111.25</v>
      </c>
      <c r="AT28" s="20">
        <v>153.25</v>
      </c>
      <c r="AU28" s="40">
        <f t="shared" si="8"/>
        <v>264.5</v>
      </c>
      <c r="AV28" s="40">
        <v>841.86</v>
      </c>
      <c r="AW28" s="575">
        <v>14311620</v>
      </c>
      <c r="AX28" s="40"/>
      <c r="AY28" s="40"/>
      <c r="AZ28" s="40"/>
      <c r="BA28" s="40">
        <f t="shared" si="4"/>
        <v>0</v>
      </c>
      <c r="BB28" s="40"/>
      <c r="BC28" s="40"/>
      <c r="BD28" s="41"/>
      <c r="BE28" s="40"/>
      <c r="BF28" s="40"/>
      <c r="BG28" s="40"/>
      <c r="BH28" s="40"/>
      <c r="BI28" s="575"/>
      <c r="BJ28" s="40"/>
      <c r="BK28" s="40"/>
      <c r="BL28" s="40"/>
      <c r="BM28" s="40"/>
      <c r="BN28" s="40"/>
      <c r="BO28" s="576"/>
      <c r="BP28" s="40"/>
      <c r="BQ28" s="40"/>
      <c r="BR28" s="40"/>
      <c r="BS28" s="40"/>
      <c r="BT28" s="40"/>
      <c r="BU28" s="576"/>
      <c r="BV28" s="40">
        <v>16</v>
      </c>
      <c r="BW28" s="40">
        <v>0</v>
      </c>
      <c r="BX28" s="40">
        <v>50</v>
      </c>
      <c r="BY28" s="40">
        <f t="shared" si="5"/>
        <v>50</v>
      </c>
      <c r="BZ28" s="40">
        <v>56.25</v>
      </c>
      <c r="CA28" s="40">
        <v>956250</v>
      </c>
      <c r="CB28" s="41">
        <v>355</v>
      </c>
      <c r="CC28" s="40">
        <v>20</v>
      </c>
      <c r="CD28" s="40">
        <v>200</v>
      </c>
      <c r="CE28" s="40">
        <v>220</v>
      </c>
      <c r="CF28" s="40">
        <v>525</v>
      </c>
      <c r="CG28" s="19">
        <v>8925000</v>
      </c>
      <c r="CH28" s="35">
        <v>27</v>
      </c>
      <c r="CI28" s="19">
        <v>0.25</v>
      </c>
      <c r="CJ28" s="19">
        <v>17.5</v>
      </c>
      <c r="CK28" s="19">
        <v>17.75</v>
      </c>
      <c r="CL28" s="19">
        <v>37.5</v>
      </c>
      <c r="CM28" s="576">
        <v>637500</v>
      </c>
      <c r="CN28" s="35">
        <v>109</v>
      </c>
      <c r="CO28" s="19">
        <v>66.75</v>
      </c>
      <c r="CP28" s="19">
        <v>250.75</v>
      </c>
      <c r="CQ28" s="19">
        <v>317.5</v>
      </c>
      <c r="CR28" s="19">
        <v>715.18</v>
      </c>
      <c r="CS28" s="576">
        <v>12396825</v>
      </c>
      <c r="CT28" s="35">
        <v>0</v>
      </c>
      <c r="CU28" s="40"/>
      <c r="CV28" s="40"/>
      <c r="CW28" s="40"/>
      <c r="CX28" s="40"/>
      <c r="CY28" s="576"/>
      <c r="CZ28" s="35">
        <v>0</v>
      </c>
      <c r="DA28" s="40"/>
      <c r="DB28" s="40"/>
      <c r="DC28" s="40"/>
      <c r="DD28" s="40"/>
      <c r="DE28" s="576"/>
      <c r="DF28" s="35">
        <v>0</v>
      </c>
      <c r="DG28" s="40"/>
      <c r="DH28" s="40"/>
      <c r="DI28" s="40"/>
      <c r="DJ28" s="40"/>
      <c r="DK28" s="576"/>
      <c r="DL28" s="35"/>
      <c r="DM28" s="40"/>
      <c r="DN28" s="40"/>
      <c r="DO28" s="40"/>
      <c r="DP28" s="40"/>
      <c r="DQ28" s="576"/>
      <c r="DR28" s="35"/>
      <c r="DS28" s="40"/>
      <c r="DT28" s="40"/>
      <c r="DU28" s="40"/>
      <c r="DV28" s="40"/>
      <c r="DW28" s="576"/>
    </row>
    <row r="29" spans="1:127" ht="15.75" customHeight="1" x14ac:dyDescent="0.3">
      <c r="A29" s="13" t="s">
        <v>50</v>
      </c>
      <c r="B29" s="28"/>
      <c r="C29" s="20"/>
      <c r="D29" s="20"/>
      <c r="E29" s="40"/>
      <c r="F29" s="40"/>
      <c r="G29" s="575"/>
      <c r="H29" s="28"/>
      <c r="I29" s="20"/>
      <c r="J29" s="20"/>
      <c r="K29" s="40">
        <f t="shared" si="11"/>
        <v>0</v>
      </c>
      <c r="L29" s="40"/>
      <c r="M29" s="575"/>
      <c r="N29" s="28"/>
      <c r="O29" s="20"/>
      <c r="P29" s="20"/>
      <c r="Q29" s="40">
        <f t="shared" si="12"/>
        <v>0</v>
      </c>
      <c r="R29" s="40"/>
      <c r="S29" s="575"/>
      <c r="T29" s="21"/>
      <c r="U29" s="22"/>
      <c r="V29" s="20"/>
      <c r="W29" s="40">
        <f t="shared" si="6"/>
        <v>0</v>
      </c>
      <c r="X29" s="19"/>
      <c r="Y29" s="576"/>
      <c r="Z29" s="28"/>
      <c r="AA29" s="20"/>
      <c r="AB29" s="20"/>
      <c r="AC29" s="40"/>
      <c r="AD29" s="40"/>
      <c r="AE29" s="575"/>
      <c r="AF29" s="28"/>
      <c r="AG29" s="20"/>
      <c r="AH29" s="20"/>
      <c r="AI29" s="40"/>
      <c r="AJ29" s="40"/>
      <c r="AK29" s="575"/>
      <c r="AL29" s="28"/>
      <c r="AM29" s="20"/>
      <c r="AN29" s="20"/>
      <c r="AO29" s="40">
        <f t="shared" si="7"/>
        <v>0</v>
      </c>
      <c r="AP29" s="40"/>
      <c r="AQ29" s="575"/>
      <c r="AR29" s="28">
        <v>296</v>
      </c>
      <c r="AS29" s="20">
        <v>56</v>
      </c>
      <c r="AT29" s="20">
        <v>0</v>
      </c>
      <c r="AU29" s="40">
        <f t="shared" si="8"/>
        <v>56</v>
      </c>
      <c r="AV29" s="40">
        <v>201.6</v>
      </c>
      <c r="AW29" s="575">
        <v>3427200</v>
      </c>
      <c r="AX29" s="40"/>
      <c r="AY29" s="40"/>
      <c r="AZ29" s="40"/>
      <c r="BA29" s="40">
        <f t="shared" si="4"/>
        <v>0</v>
      </c>
      <c r="BB29" s="40"/>
      <c r="BC29" s="40"/>
      <c r="BD29" s="41"/>
      <c r="BE29" s="40"/>
      <c r="BF29" s="40"/>
      <c r="BG29" s="40"/>
      <c r="BH29" s="40"/>
      <c r="BI29" s="575"/>
      <c r="BJ29" s="40"/>
      <c r="BK29" s="40"/>
      <c r="BL29" s="40"/>
      <c r="BM29" s="40"/>
      <c r="BN29" s="40"/>
      <c r="BO29" s="576"/>
      <c r="BP29" s="40"/>
      <c r="BQ29" s="40"/>
      <c r="BR29" s="40"/>
      <c r="BS29" s="40"/>
      <c r="BT29" s="40"/>
      <c r="BU29" s="576"/>
      <c r="BV29" s="40">
        <v>15</v>
      </c>
      <c r="BW29" s="40">
        <v>0</v>
      </c>
      <c r="BX29" s="40">
        <v>5</v>
      </c>
      <c r="BY29" s="40">
        <f t="shared" si="5"/>
        <v>5</v>
      </c>
      <c r="BZ29" s="40">
        <v>5</v>
      </c>
      <c r="CA29" s="40">
        <v>85000</v>
      </c>
      <c r="CB29" s="41">
        <v>846</v>
      </c>
      <c r="CC29" s="40">
        <v>164</v>
      </c>
      <c r="CD29" s="40">
        <v>95</v>
      </c>
      <c r="CE29" s="40">
        <v>295</v>
      </c>
      <c r="CF29" s="40">
        <v>1301.5999999999999</v>
      </c>
      <c r="CG29" s="19">
        <v>23428000</v>
      </c>
      <c r="CH29" s="35">
        <v>505</v>
      </c>
      <c r="CI29" s="19" t="s">
        <v>31</v>
      </c>
      <c r="CJ29" s="19">
        <v>240</v>
      </c>
      <c r="CK29" s="19">
        <v>240</v>
      </c>
      <c r="CL29" s="19">
        <v>121.75</v>
      </c>
      <c r="CM29" s="576">
        <v>2069750</v>
      </c>
      <c r="CN29" s="35">
        <v>377</v>
      </c>
      <c r="CO29" s="19">
        <v>72</v>
      </c>
      <c r="CP29" s="19">
        <v>260</v>
      </c>
      <c r="CQ29" s="19">
        <v>332</v>
      </c>
      <c r="CR29" s="19">
        <v>382.9</v>
      </c>
      <c r="CS29" s="576">
        <v>4541600</v>
      </c>
      <c r="CT29" s="35">
        <v>0</v>
      </c>
      <c r="CU29" s="40"/>
      <c r="CV29" s="40"/>
      <c r="CW29" s="40"/>
      <c r="CX29" s="40"/>
      <c r="CY29" s="576"/>
      <c r="CZ29" s="35">
        <v>34</v>
      </c>
      <c r="DA29" s="19">
        <v>14.55</v>
      </c>
      <c r="DB29" s="19">
        <v>0</v>
      </c>
      <c r="DC29" s="19">
        <v>14.55</v>
      </c>
      <c r="DD29" s="19">
        <v>58.2</v>
      </c>
      <c r="DE29" s="576">
        <v>989000</v>
      </c>
      <c r="DF29" s="35">
        <v>0</v>
      </c>
      <c r="DG29" s="40"/>
      <c r="DH29" s="40"/>
      <c r="DI29" s="40"/>
      <c r="DJ29" s="40"/>
      <c r="DK29" s="576"/>
      <c r="DL29" s="35"/>
      <c r="DM29" s="40"/>
      <c r="DN29" s="40"/>
      <c r="DO29" s="40"/>
      <c r="DP29" s="40"/>
      <c r="DQ29" s="576"/>
      <c r="DR29" s="35"/>
      <c r="DS29" s="40"/>
      <c r="DT29" s="40"/>
      <c r="DU29" s="40"/>
      <c r="DV29" s="40"/>
      <c r="DW29" s="576"/>
    </row>
    <row r="30" spans="1:127" ht="15.75" customHeight="1" x14ac:dyDescent="0.3">
      <c r="A30" s="13" t="s">
        <v>51</v>
      </c>
      <c r="B30" s="28"/>
      <c r="C30" s="20"/>
      <c r="D30" s="20"/>
      <c r="E30" s="40"/>
      <c r="F30" s="40"/>
      <c r="G30" s="575"/>
      <c r="H30" s="28"/>
      <c r="I30" s="20"/>
      <c r="J30" s="20"/>
      <c r="K30" s="40"/>
      <c r="L30" s="40"/>
      <c r="M30" s="575"/>
      <c r="N30" s="28"/>
      <c r="O30" s="20"/>
      <c r="P30" s="20"/>
      <c r="Q30" s="40"/>
      <c r="R30" s="40"/>
      <c r="S30" s="575"/>
      <c r="T30" s="21"/>
      <c r="U30" s="22"/>
      <c r="V30" s="20"/>
      <c r="W30" s="40">
        <f t="shared" si="6"/>
        <v>0</v>
      </c>
      <c r="X30" s="19"/>
      <c r="Y30" s="576"/>
      <c r="Z30" s="28"/>
      <c r="AA30" s="20"/>
      <c r="AB30" s="20"/>
      <c r="AC30" s="40"/>
      <c r="AD30" s="40"/>
      <c r="AE30" s="575"/>
      <c r="AF30" s="28"/>
      <c r="AG30" s="20"/>
      <c r="AH30" s="20"/>
      <c r="AI30" s="40"/>
      <c r="AJ30" s="40"/>
      <c r="AK30" s="575"/>
      <c r="AL30" s="28"/>
      <c r="AM30" s="20"/>
      <c r="AN30" s="20"/>
      <c r="AO30" s="40">
        <f t="shared" si="7"/>
        <v>0</v>
      </c>
      <c r="AP30" s="40"/>
      <c r="AQ30" s="575"/>
      <c r="AR30" s="28"/>
      <c r="AS30" s="20">
        <v>0</v>
      </c>
      <c r="AT30" s="20">
        <v>604</v>
      </c>
      <c r="AU30" s="40">
        <f t="shared" si="8"/>
        <v>604</v>
      </c>
      <c r="AV30" s="40">
        <v>388.53</v>
      </c>
      <c r="AW30" s="575">
        <v>11845035</v>
      </c>
      <c r="AX30" s="40"/>
      <c r="AY30" s="40"/>
      <c r="AZ30" s="40"/>
      <c r="BA30" s="40">
        <f t="shared" si="4"/>
        <v>0</v>
      </c>
      <c r="BB30" s="40"/>
      <c r="BC30" s="40"/>
      <c r="BD30" s="41"/>
      <c r="BE30" s="40"/>
      <c r="BF30" s="40"/>
      <c r="BG30" s="40"/>
      <c r="BH30" s="40"/>
      <c r="BI30" s="575"/>
      <c r="BJ30" s="40"/>
      <c r="BK30" s="40"/>
      <c r="BL30" s="40"/>
      <c r="BM30" s="40"/>
      <c r="BN30" s="40"/>
      <c r="BO30" s="576"/>
      <c r="BP30" s="40"/>
      <c r="BQ30" s="40"/>
      <c r="BR30" s="40"/>
      <c r="BS30" s="40"/>
      <c r="BT30" s="40"/>
      <c r="BU30" s="576"/>
      <c r="BV30" s="40"/>
      <c r="BW30" s="40"/>
      <c r="BX30" s="40"/>
      <c r="BY30" s="40">
        <f t="shared" si="5"/>
        <v>0</v>
      </c>
      <c r="BZ30" s="40"/>
      <c r="CA30" s="40"/>
      <c r="CB30" s="41">
        <v>560</v>
      </c>
      <c r="CC30" s="40">
        <v>11.5</v>
      </c>
      <c r="CD30" s="40">
        <v>202</v>
      </c>
      <c r="CE30" s="40">
        <v>213.5</v>
      </c>
      <c r="CF30" s="40">
        <v>398.1</v>
      </c>
      <c r="CG30" s="19">
        <v>6767700</v>
      </c>
      <c r="CH30" s="35">
        <v>97</v>
      </c>
      <c r="CI30" s="19">
        <v>1</v>
      </c>
      <c r="CJ30" s="19">
        <v>526.5</v>
      </c>
      <c r="CK30" s="19">
        <v>527.5</v>
      </c>
      <c r="CL30" s="19">
        <v>365</v>
      </c>
      <c r="CM30" s="576">
        <v>6205000</v>
      </c>
      <c r="CN30" s="35">
        <v>154</v>
      </c>
      <c r="CO30" s="19">
        <v>16</v>
      </c>
      <c r="CP30" s="19">
        <v>99</v>
      </c>
      <c r="CQ30" s="19">
        <v>115</v>
      </c>
      <c r="CR30" s="19">
        <v>138.12</v>
      </c>
      <c r="CS30" s="576">
        <v>1893240</v>
      </c>
      <c r="CT30" s="35">
        <v>0</v>
      </c>
      <c r="CU30" s="40"/>
      <c r="CV30" s="40"/>
      <c r="CW30" s="40"/>
      <c r="CX30" s="40"/>
      <c r="CY30" s="576"/>
      <c r="CZ30" s="35">
        <v>0</v>
      </c>
      <c r="DA30" s="40"/>
      <c r="DB30" s="40"/>
      <c r="DC30" s="40"/>
      <c r="DD30" s="40"/>
      <c r="DE30" s="576"/>
      <c r="DF30" s="35">
        <v>0</v>
      </c>
      <c r="DG30" s="40"/>
      <c r="DH30" s="40"/>
      <c r="DI30" s="40"/>
      <c r="DJ30" s="40"/>
      <c r="DK30" s="576"/>
      <c r="DL30" s="35"/>
      <c r="DM30" s="40"/>
      <c r="DN30" s="40"/>
      <c r="DO30" s="40"/>
      <c r="DP30" s="40"/>
      <c r="DQ30" s="576"/>
      <c r="DR30" s="35"/>
      <c r="DS30" s="40"/>
      <c r="DT30" s="40"/>
      <c r="DU30" s="40"/>
      <c r="DV30" s="40"/>
      <c r="DW30" s="576"/>
    </row>
    <row r="31" spans="1:127" ht="15.75" customHeight="1" x14ac:dyDescent="0.3">
      <c r="A31" s="13" t="s">
        <v>52</v>
      </c>
      <c r="B31" s="28"/>
      <c r="C31" s="20"/>
      <c r="D31" s="20"/>
      <c r="E31" s="40"/>
      <c r="F31" s="40"/>
      <c r="G31" s="575"/>
      <c r="H31" s="28"/>
      <c r="I31" s="20"/>
      <c r="J31" s="20"/>
      <c r="K31" s="40">
        <f t="shared" ref="K31:K32" si="13">SUM(I31:J31)</f>
        <v>0</v>
      </c>
      <c r="L31" s="40"/>
      <c r="M31" s="575"/>
      <c r="N31" s="28"/>
      <c r="O31" s="20"/>
      <c r="P31" s="20"/>
      <c r="Q31" s="40">
        <f t="shared" ref="Q31:Q32" si="14">SUM(O31:P31)</f>
        <v>0</v>
      </c>
      <c r="R31" s="40"/>
      <c r="S31" s="575"/>
      <c r="T31" s="21"/>
      <c r="U31" s="22"/>
      <c r="V31" s="20"/>
      <c r="W31" s="40">
        <f t="shared" si="6"/>
        <v>0</v>
      </c>
      <c r="X31" s="19"/>
      <c r="Y31" s="576"/>
      <c r="Z31" s="28"/>
      <c r="AA31" s="20"/>
      <c r="AB31" s="20"/>
      <c r="AC31" s="40"/>
      <c r="AD31" s="40"/>
      <c r="AE31" s="575"/>
      <c r="AF31" s="28"/>
      <c r="AG31" s="20"/>
      <c r="AH31" s="20"/>
      <c r="AI31" s="40"/>
      <c r="AJ31" s="40"/>
      <c r="AK31" s="575"/>
      <c r="AL31" s="28"/>
      <c r="AM31" s="20"/>
      <c r="AN31" s="20"/>
      <c r="AO31" s="40">
        <f t="shared" si="7"/>
        <v>0</v>
      </c>
      <c r="AP31" s="40"/>
      <c r="AQ31" s="575"/>
      <c r="AR31" s="28">
        <v>750</v>
      </c>
      <c r="AS31" s="20">
        <v>10</v>
      </c>
      <c r="AT31" s="20">
        <v>360</v>
      </c>
      <c r="AU31" s="40">
        <f t="shared" si="8"/>
        <v>370</v>
      </c>
      <c r="AV31" s="40">
        <v>554.4</v>
      </c>
      <c r="AW31" s="575">
        <v>9971550</v>
      </c>
      <c r="AX31" s="40"/>
      <c r="AY31" s="40"/>
      <c r="AZ31" s="40"/>
      <c r="BA31" s="40">
        <f t="shared" si="4"/>
        <v>0</v>
      </c>
      <c r="BB31" s="40"/>
      <c r="BC31" s="40"/>
      <c r="BD31" s="41"/>
      <c r="BE31" s="40"/>
      <c r="BF31" s="40"/>
      <c r="BG31" s="40"/>
      <c r="BH31" s="40"/>
      <c r="BI31" s="575"/>
      <c r="BJ31" s="40"/>
      <c r="BK31" s="40"/>
      <c r="BL31" s="40"/>
      <c r="BM31" s="40"/>
      <c r="BN31" s="40"/>
      <c r="BO31" s="576"/>
      <c r="BP31" s="40"/>
      <c r="BQ31" s="40"/>
      <c r="BR31" s="40"/>
      <c r="BS31" s="40"/>
      <c r="BT31" s="40"/>
      <c r="BU31" s="576"/>
      <c r="BV31" s="40">
        <v>146</v>
      </c>
      <c r="BW31" s="40">
        <v>0</v>
      </c>
      <c r="BX31" s="40">
        <v>55</v>
      </c>
      <c r="BY31" s="40">
        <f t="shared" si="5"/>
        <v>55</v>
      </c>
      <c r="BZ31" s="40">
        <v>53.25</v>
      </c>
      <c r="CA31" s="40">
        <v>905250</v>
      </c>
      <c r="CB31" s="41">
        <v>215</v>
      </c>
      <c r="CC31" s="40">
        <v>102.74</v>
      </c>
      <c r="CD31" s="40">
        <v>20.14</v>
      </c>
      <c r="CE31" s="40">
        <v>122.88</v>
      </c>
      <c r="CF31" s="40">
        <v>359.58</v>
      </c>
      <c r="CG31" s="19">
        <v>6472386</v>
      </c>
      <c r="CH31" s="35" t="s">
        <v>31</v>
      </c>
      <c r="CI31" s="19" t="s">
        <v>31</v>
      </c>
      <c r="CJ31" s="19">
        <v>55</v>
      </c>
      <c r="CK31" s="19">
        <v>55</v>
      </c>
      <c r="CL31" s="19">
        <v>39.75</v>
      </c>
      <c r="CM31" s="576">
        <v>625750</v>
      </c>
      <c r="CN31" s="35">
        <v>93</v>
      </c>
      <c r="CO31" s="19">
        <v>23</v>
      </c>
      <c r="CP31" s="19">
        <v>0</v>
      </c>
      <c r="CQ31" s="19">
        <v>23</v>
      </c>
      <c r="CR31" s="19">
        <v>81.19</v>
      </c>
      <c r="CS31" s="576">
        <v>575000</v>
      </c>
      <c r="CT31" s="35">
        <v>0</v>
      </c>
      <c r="CU31" s="40"/>
      <c r="CV31" s="40"/>
      <c r="CW31" s="40"/>
      <c r="CX31" s="40"/>
      <c r="CY31" s="576"/>
      <c r="CZ31" s="35">
        <v>0</v>
      </c>
      <c r="DA31" s="40"/>
      <c r="DB31" s="40"/>
      <c r="DC31" s="40"/>
      <c r="DD31" s="40"/>
      <c r="DE31" s="576"/>
      <c r="DF31" s="35">
        <v>0</v>
      </c>
      <c r="DG31" s="40"/>
      <c r="DH31" s="40"/>
      <c r="DI31" s="40"/>
      <c r="DJ31" s="40"/>
      <c r="DK31" s="576"/>
      <c r="DL31" s="35"/>
      <c r="DM31" s="40"/>
      <c r="DN31" s="40"/>
      <c r="DO31" s="40"/>
      <c r="DP31" s="40"/>
      <c r="DQ31" s="576"/>
      <c r="DR31" s="35"/>
      <c r="DS31" s="40"/>
      <c r="DT31" s="40"/>
      <c r="DU31" s="40"/>
      <c r="DV31" s="40"/>
      <c r="DW31" s="576"/>
    </row>
    <row r="32" spans="1:127" ht="15.75" customHeight="1" x14ac:dyDescent="0.3">
      <c r="A32" s="13" t="s">
        <v>53</v>
      </c>
      <c r="B32" s="28"/>
      <c r="C32" s="20"/>
      <c r="D32" s="20"/>
      <c r="E32" s="40"/>
      <c r="F32" s="40"/>
      <c r="G32" s="575"/>
      <c r="H32" s="28"/>
      <c r="I32" s="20"/>
      <c r="J32" s="20"/>
      <c r="K32" s="40">
        <f t="shared" si="13"/>
        <v>0</v>
      </c>
      <c r="L32" s="40"/>
      <c r="M32" s="575"/>
      <c r="N32" s="28"/>
      <c r="O32" s="20"/>
      <c r="P32" s="20"/>
      <c r="Q32" s="40">
        <f t="shared" si="14"/>
        <v>0</v>
      </c>
      <c r="R32" s="40"/>
      <c r="S32" s="575"/>
      <c r="T32" s="21"/>
      <c r="U32" s="22"/>
      <c r="V32" s="20"/>
      <c r="W32" s="40">
        <f t="shared" si="6"/>
        <v>0</v>
      </c>
      <c r="X32" s="19"/>
      <c r="Y32" s="576"/>
      <c r="Z32" s="28"/>
      <c r="AA32" s="20"/>
      <c r="AB32" s="20"/>
      <c r="AC32" s="40"/>
      <c r="AD32" s="40"/>
      <c r="AE32" s="575"/>
      <c r="AF32" s="28"/>
      <c r="AG32" s="20"/>
      <c r="AH32" s="20"/>
      <c r="AI32" s="40"/>
      <c r="AJ32" s="40"/>
      <c r="AK32" s="575"/>
      <c r="AL32" s="28"/>
      <c r="AM32" s="20"/>
      <c r="AN32" s="20"/>
      <c r="AO32" s="40">
        <f t="shared" si="7"/>
        <v>0</v>
      </c>
      <c r="AP32" s="40"/>
      <c r="AQ32" s="575"/>
      <c r="AR32" s="28"/>
      <c r="AS32" s="20">
        <v>561</v>
      </c>
      <c r="AT32" s="20">
        <v>15</v>
      </c>
      <c r="AU32" s="40">
        <f t="shared" si="8"/>
        <v>576</v>
      </c>
      <c r="AV32" s="40">
        <v>2019.6</v>
      </c>
      <c r="AW32" s="575">
        <v>34616700</v>
      </c>
      <c r="AX32" s="40"/>
      <c r="AY32" s="40"/>
      <c r="AZ32" s="40"/>
      <c r="BA32" s="40">
        <f t="shared" si="4"/>
        <v>0</v>
      </c>
      <c r="BB32" s="40"/>
      <c r="BC32" s="40"/>
      <c r="BD32" s="41"/>
      <c r="BE32" s="40"/>
      <c r="BF32" s="40"/>
      <c r="BG32" s="40"/>
      <c r="BH32" s="40"/>
      <c r="BI32" s="575"/>
      <c r="BJ32" s="40"/>
      <c r="BK32" s="40"/>
      <c r="BL32" s="40"/>
      <c r="BM32" s="40"/>
      <c r="BN32" s="40"/>
      <c r="BO32" s="576"/>
      <c r="BP32" s="40"/>
      <c r="BQ32" s="40"/>
      <c r="BR32" s="40"/>
      <c r="BS32" s="40"/>
      <c r="BT32" s="40"/>
      <c r="BU32" s="576"/>
      <c r="BV32" s="40">
        <v>36</v>
      </c>
      <c r="BW32" s="40">
        <v>0</v>
      </c>
      <c r="BX32" s="40">
        <v>20.100000000000001</v>
      </c>
      <c r="BY32" s="40">
        <f t="shared" si="5"/>
        <v>20.100000000000001</v>
      </c>
      <c r="BZ32" s="40">
        <v>27.34</v>
      </c>
      <c r="CA32" s="40">
        <v>464712</v>
      </c>
      <c r="CB32" s="41">
        <v>1009</v>
      </c>
      <c r="CC32" s="40" t="s">
        <v>31</v>
      </c>
      <c r="CD32" s="40">
        <v>546</v>
      </c>
      <c r="CE32" s="40">
        <v>546</v>
      </c>
      <c r="CF32" s="40">
        <v>686</v>
      </c>
      <c r="CG32" s="19">
        <v>11662000</v>
      </c>
      <c r="CH32" s="35">
        <v>37</v>
      </c>
      <c r="CI32" s="19">
        <v>0.75</v>
      </c>
      <c r="CJ32" s="19">
        <v>37.29</v>
      </c>
      <c r="CK32" s="19">
        <v>38.04</v>
      </c>
      <c r="CL32" s="19">
        <v>34.57</v>
      </c>
      <c r="CM32" s="576">
        <v>587690</v>
      </c>
      <c r="CN32" s="35">
        <v>466</v>
      </c>
      <c r="CO32" s="19">
        <v>5.5</v>
      </c>
      <c r="CP32" s="19">
        <v>167</v>
      </c>
      <c r="CQ32" s="19">
        <v>172.5</v>
      </c>
      <c r="CR32" s="19">
        <v>268.77999999999997</v>
      </c>
      <c r="CS32" s="576">
        <v>2225000</v>
      </c>
      <c r="CT32" s="35">
        <v>0</v>
      </c>
      <c r="CU32" s="40"/>
      <c r="CV32" s="40"/>
      <c r="CW32" s="40"/>
      <c r="CX32" s="40"/>
      <c r="CY32" s="576"/>
      <c r="CZ32" s="35">
        <v>0</v>
      </c>
      <c r="DA32" s="40"/>
      <c r="DB32" s="40"/>
      <c r="DC32" s="40"/>
      <c r="DD32" s="40"/>
      <c r="DE32" s="576"/>
      <c r="DF32" s="35">
        <v>0</v>
      </c>
      <c r="DG32" s="40"/>
      <c r="DH32" s="40"/>
      <c r="DI32" s="40"/>
      <c r="DJ32" s="40"/>
      <c r="DK32" s="576"/>
      <c r="DL32" s="35"/>
      <c r="DM32" s="40"/>
      <c r="DN32" s="40"/>
      <c r="DO32" s="40"/>
      <c r="DP32" s="40"/>
      <c r="DQ32" s="576"/>
      <c r="DR32" s="35"/>
      <c r="DS32" s="40"/>
      <c r="DT32" s="40"/>
      <c r="DU32" s="40"/>
      <c r="DV32" s="40"/>
      <c r="DW32" s="576"/>
    </row>
    <row r="33" spans="1:127" ht="15.75" customHeight="1" x14ac:dyDescent="0.3">
      <c r="A33" s="13" t="s">
        <v>54</v>
      </c>
      <c r="B33" s="28"/>
      <c r="C33" s="20"/>
      <c r="D33" s="20"/>
      <c r="E33" s="40"/>
      <c r="F33" s="40"/>
      <c r="G33" s="575"/>
      <c r="H33" s="28"/>
      <c r="I33" s="20"/>
      <c r="J33" s="20"/>
      <c r="K33" s="40"/>
      <c r="L33" s="40"/>
      <c r="M33" s="575"/>
      <c r="N33" s="28"/>
      <c r="O33" s="20"/>
      <c r="P33" s="20"/>
      <c r="Q33" s="40"/>
      <c r="R33" s="40"/>
      <c r="S33" s="575"/>
      <c r="T33" s="21"/>
      <c r="U33" s="22"/>
      <c r="V33" s="20"/>
      <c r="W33" s="40">
        <f t="shared" si="6"/>
        <v>0</v>
      </c>
      <c r="X33" s="19"/>
      <c r="Y33" s="576"/>
      <c r="Z33" s="28"/>
      <c r="AA33" s="20"/>
      <c r="AB33" s="20"/>
      <c r="AC33" s="40"/>
      <c r="AD33" s="40"/>
      <c r="AE33" s="575"/>
      <c r="AF33" s="28"/>
      <c r="AG33" s="20"/>
      <c r="AH33" s="20"/>
      <c r="AI33" s="40"/>
      <c r="AJ33" s="40"/>
      <c r="AK33" s="575"/>
      <c r="AL33" s="28"/>
      <c r="AM33" s="20"/>
      <c r="AN33" s="20"/>
      <c r="AO33" s="40">
        <f t="shared" si="7"/>
        <v>0</v>
      </c>
      <c r="AP33" s="40"/>
      <c r="AQ33" s="575"/>
      <c r="AR33" s="28"/>
      <c r="AS33" s="20">
        <v>15</v>
      </c>
      <c r="AT33" s="20">
        <v>0</v>
      </c>
      <c r="AU33" s="40">
        <f t="shared" si="8"/>
        <v>15</v>
      </c>
      <c r="AV33" s="40">
        <v>0</v>
      </c>
      <c r="AW33" s="575">
        <v>405000</v>
      </c>
      <c r="AX33" s="40"/>
      <c r="AY33" s="40"/>
      <c r="AZ33" s="40"/>
      <c r="BA33" s="40">
        <f t="shared" si="4"/>
        <v>0</v>
      </c>
      <c r="BB33" s="40"/>
      <c r="BC33" s="40"/>
      <c r="BD33" s="41"/>
      <c r="BE33" s="40"/>
      <c r="BF33" s="40"/>
      <c r="BG33" s="40"/>
      <c r="BH33" s="40"/>
      <c r="BI33" s="575"/>
      <c r="BJ33" s="40"/>
      <c r="BK33" s="40"/>
      <c r="BL33" s="40"/>
      <c r="BM33" s="40"/>
      <c r="BN33" s="40"/>
      <c r="BO33" s="576"/>
      <c r="BP33" s="40"/>
      <c r="BQ33" s="40"/>
      <c r="BR33" s="40"/>
      <c r="BS33" s="40"/>
      <c r="BT33" s="40"/>
      <c r="BU33" s="576"/>
      <c r="BV33" s="40">
        <v>20</v>
      </c>
      <c r="BW33" s="40">
        <v>0</v>
      </c>
      <c r="BX33" s="40">
        <v>10.25</v>
      </c>
      <c r="BY33" s="40">
        <f t="shared" si="5"/>
        <v>10.25</v>
      </c>
      <c r="BZ33" s="40">
        <v>9.23</v>
      </c>
      <c r="CA33" s="40">
        <v>461250</v>
      </c>
      <c r="CB33" s="41">
        <v>874</v>
      </c>
      <c r="CC33" s="40">
        <v>443.75</v>
      </c>
      <c r="CD33" s="40">
        <v>47.16</v>
      </c>
      <c r="CE33" s="40">
        <v>490.91</v>
      </c>
      <c r="CF33" s="40">
        <v>1610.67</v>
      </c>
      <c r="CG33" s="19">
        <v>28991883.600000001</v>
      </c>
      <c r="CH33" s="35">
        <v>47</v>
      </c>
      <c r="CI33" s="19">
        <v>9.5500000000000007</v>
      </c>
      <c r="CJ33" s="19" t="s">
        <v>31</v>
      </c>
      <c r="CK33" s="19">
        <v>9.5500000000000007</v>
      </c>
      <c r="CL33" s="19">
        <v>33.43</v>
      </c>
      <c r="CM33" s="576">
        <v>568310</v>
      </c>
      <c r="CN33" s="35">
        <v>641</v>
      </c>
      <c r="CO33" s="19">
        <v>16.75</v>
      </c>
      <c r="CP33" s="19">
        <v>9</v>
      </c>
      <c r="CQ33" s="19">
        <v>25.75</v>
      </c>
      <c r="CR33" s="19">
        <v>64.569999999999993</v>
      </c>
      <c r="CS33" s="576">
        <v>371000</v>
      </c>
      <c r="CT33" s="35">
        <v>0</v>
      </c>
      <c r="CU33" s="40"/>
      <c r="CV33" s="40"/>
      <c r="CW33" s="40"/>
      <c r="CX33" s="40"/>
      <c r="CY33" s="576"/>
      <c r="CZ33" s="35">
        <v>0</v>
      </c>
      <c r="DA33" s="40"/>
      <c r="DB33" s="40"/>
      <c r="DC33" s="40"/>
      <c r="DD33" s="40"/>
      <c r="DE33" s="576"/>
      <c r="DF33" s="35">
        <v>0</v>
      </c>
      <c r="DG33" s="40"/>
      <c r="DH33" s="40"/>
      <c r="DI33" s="40"/>
      <c r="DJ33" s="40"/>
      <c r="DK33" s="576"/>
      <c r="DL33" s="35"/>
      <c r="DM33" s="40"/>
      <c r="DN33" s="40"/>
      <c r="DO33" s="40"/>
      <c r="DP33" s="40"/>
      <c r="DQ33" s="576"/>
      <c r="DR33" s="35"/>
      <c r="DS33" s="40"/>
      <c r="DT33" s="40"/>
      <c r="DU33" s="40"/>
      <c r="DV33" s="40"/>
      <c r="DW33" s="576"/>
    </row>
    <row r="34" spans="1:127" ht="15.75" customHeight="1" x14ac:dyDescent="0.3">
      <c r="A34" s="13" t="s">
        <v>55</v>
      </c>
      <c r="B34" s="28"/>
      <c r="C34" s="20"/>
      <c r="D34" s="20"/>
      <c r="E34" s="40"/>
      <c r="F34" s="40"/>
      <c r="G34" s="575"/>
      <c r="H34" s="28"/>
      <c r="I34" s="20"/>
      <c r="J34" s="20"/>
      <c r="K34" s="40"/>
      <c r="L34" s="40"/>
      <c r="M34" s="575"/>
      <c r="N34" s="28"/>
      <c r="O34" s="20"/>
      <c r="P34" s="20"/>
      <c r="Q34" s="40"/>
      <c r="R34" s="40"/>
      <c r="S34" s="575"/>
      <c r="T34" s="21"/>
      <c r="U34" s="22"/>
      <c r="V34" s="20"/>
      <c r="W34" s="40">
        <f t="shared" si="6"/>
        <v>0</v>
      </c>
      <c r="X34" s="19"/>
      <c r="Y34" s="576"/>
      <c r="Z34" s="28"/>
      <c r="AA34" s="20"/>
      <c r="AB34" s="20"/>
      <c r="AC34" s="40"/>
      <c r="AD34" s="40"/>
      <c r="AE34" s="575"/>
      <c r="AF34" s="28"/>
      <c r="AG34" s="20"/>
      <c r="AH34" s="20"/>
      <c r="AI34" s="40"/>
      <c r="AJ34" s="40"/>
      <c r="AK34" s="575"/>
      <c r="AL34" s="28"/>
      <c r="AM34" s="20"/>
      <c r="AN34" s="20"/>
      <c r="AO34" s="40">
        <f t="shared" si="7"/>
        <v>0</v>
      </c>
      <c r="AP34" s="40"/>
      <c r="AQ34" s="575"/>
      <c r="AR34" s="28">
        <v>257</v>
      </c>
      <c r="AS34" s="20">
        <v>32.700000000000003</v>
      </c>
      <c r="AT34" s="20">
        <v>124.5</v>
      </c>
      <c r="AU34" s="40">
        <f t="shared" si="8"/>
        <v>157.19999999999999</v>
      </c>
      <c r="AV34" s="40">
        <v>126</v>
      </c>
      <c r="AW34" s="575">
        <v>3760650</v>
      </c>
      <c r="AX34" s="40"/>
      <c r="AY34" s="40"/>
      <c r="AZ34" s="40"/>
      <c r="BA34" s="40">
        <f t="shared" si="4"/>
        <v>0</v>
      </c>
      <c r="BB34" s="40"/>
      <c r="BC34" s="40"/>
      <c r="BD34" s="41"/>
      <c r="BE34" s="40"/>
      <c r="BF34" s="40"/>
      <c r="BG34" s="40"/>
      <c r="BH34" s="40"/>
      <c r="BI34" s="575"/>
      <c r="BJ34" s="40"/>
      <c r="BK34" s="40"/>
      <c r="BL34" s="40"/>
      <c r="BM34" s="40"/>
      <c r="BN34" s="40"/>
      <c r="BO34" s="576"/>
      <c r="BP34" s="40"/>
      <c r="BQ34" s="40"/>
      <c r="BR34" s="40"/>
      <c r="BS34" s="40"/>
      <c r="BT34" s="40"/>
      <c r="BU34" s="576"/>
      <c r="BV34" s="40"/>
      <c r="BW34" s="40"/>
      <c r="BX34" s="40"/>
      <c r="BY34" s="40">
        <f t="shared" si="5"/>
        <v>0</v>
      </c>
      <c r="BZ34" s="40"/>
      <c r="CA34" s="40"/>
      <c r="CB34" s="41">
        <v>434</v>
      </c>
      <c r="CC34" s="40">
        <v>14</v>
      </c>
      <c r="CD34" s="40">
        <v>239</v>
      </c>
      <c r="CE34" s="40">
        <v>253</v>
      </c>
      <c r="CF34" s="40">
        <v>362.1</v>
      </c>
      <c r="CG34" s="19">
        <v>6155500</v>
      </c>
      <c r="CH34" s="35">
        <v>152</v>
      </c>
      <c r="CI34" s="19">
        <v>1</v>
      </c>
      <c r="CJ34" s="19">
        <v>97</v>
      </c>
      <c r="CK34" s="19">
        <v>198</v>
      </c>
      <c r="CL34" s="19">
        <v>78.680000000000007</v>
      </c>
      <c r="CM34" s="576">
        <v>1337560</v>
      </c>
      <c r="CN34" s="35">
        <v>298</v>
      </c>
      <c r="CO34" s="19">
        <v>41</v>
      </c>
      <c r="CP34" s="19">
        <v>259</v>
      </c>
      <c r="CQ34" s="19">
        <v>300</v>
      </c>
      <c r="CR34" s="19">
        <v>533.26</v>
      </c>
      <c r="CS34" s="576">
        <v>3030200</v>
      </c>
      <c r="CT34" s="35">
        <v>0</v>
      </c>
      <c r="CU34" s="40"/>
      <c r="CV34" s="40"/>
      <c r="CW34" s="40"/>
      <c r="CX34" s="40"/>
      <c r="CY34" s="576"/>
      <c r="CZ34" s="35">
        <v>0</v>
      </c>
      <c r="DA34" s="40"/>
      <c r="DB34" s="40"/>
      <c r="DC34" s="40"/>
      <c r="DD34" s="40"/>
      <c r="DE34" s="576"/>
      <c r="DF34" s="35">
        <v>0</v>
      </c>
      <c r="DG34" s="40"/>
      <c r="DH34" s="40"/>
      <c r="DI34" s="40"/>
      <c r="DJ34" s="40"/>
      <c r="DK34" s="576"/>
      <c r="DL34" s="35"/>
      <c r="DM34" s="40"/>
      <c r="DN34" s="40"/>
      <c r="DO34" s="40"/>
      <c r="DP34" s="40"/>
      <c r="DQ34" s="576"/>
      <c r="DR34" s="35"/>
      <c r="DS34" s="40"/>
      <c r="DT34" s="40"/>
      <c r="DU34" s="40"/>
      <c r="DV34" s="40"/>
      <c r="DW34" s="576"/>
    </row>
    <row r="35" spans="1:127" ht="15.75" customHeight="1" x14ac:dyDescent="0.3">
      <c r="A35" s="13" t="s">
        <v>56</v>
      </c>
      <c r="B35" s="28"/>
      <c r="C35" s="20"/>
      <c r="D35" s="20"/>
      <c r="E35" s="40"/>
      <c r="F35" s="40"/>
      <c r="G35" s="575"/>
      <c r="H35" s="28"/>
      <c r="I35" s="20"/>
      <c r="J35" s="20"/>
      <c r="K35" s="40"/>
      <c r="L35" s="40"/>
      <c r="M35" s="575"/>
      <c r="N35" s="28"/>
      <c r="O35" s="20"/>
      <c r="P35" s="20"/>
      <c r="Q35" s="40"/>
      <c r="R35" s="40"/>
      <c r="S35" s="575"/>
      <c r="T35" s="28"/>
      <c r="U35" s="20"/>
      <c r="V35" s="20"/>
      <c r="W35" s="40"/>
      <c r="X35" s="40"/>
      <c r="Y35" s="575"/>
      <c r="Z35" s="28"/>
      <c r="AA35" s="20"/>
      <c r="AB35" s="20"/>
      <c r="AC35" s="40"/>
      <c r="AD35" s="40"/>
      <c r="AE35" s="575"/>
      <c r="AF35" s="28"/>
      <c r="AG35" s="20"/>
      <c r="AH35" s="20"/>
      <c r="AI35" s="40"/>
      <c r="AJ35" s="40"/>
      <c r="AK35" s="575"/>
      <c r="AL35" s="28"/>
      <c r="AM35" s="20"/>
      <c r="AN35" s="20"/>
      <c r="AO35" s="40">
        <f t="shared" si="7"/>
        <v>0</v>
      </c>
      <c r="AP35" s="40"/>
      <c r="AQ35" s="575"/>
      <c r="AR35" s="28">
        <v>650</v>
      </c>
      <c r="AS35" s="20">
        <v>0</v>
      </c>
      <c r="AT35" s="20">
        <v>650</v>
      </c>
      <c r="AU35" s="40">
        <f t="shared" si="8"/>
        <v>650</v>
      </c>
      <c r="AV35" s="40">
        <v>1620</v>
      </c>
      <c r="AW35" s="575">
        <v>28620000</v>
      </c>
      <c r="AX35" s="40"/>
      <c r="AY35" s="40"/>
      <c r="AZ35" s="40"/>
      <c r="BA35" s="40">
        <f t="shared" si="4"/>
        <v>0</v>
      </c>
      <c r="BB35" s="40"/>
      <c r="BC35" s="40"/>
      <c r="BD35" s="41"/>
      <c r="BE35" s="40"/>
      <c r="BF35" s="40"/>
      <c r="BG35" s="40"/>
      <c r="BH35" s="40"/>
      <c r="BI35" s="575"/>
      <c r="BJ35" s="40"/>
      <c r="BK35" s="40"/>
      <c r="BL35" s="40"/>
      <c r="BM35" s="40"/>
      <c r="BN35" s="40"/>
      <c r="BO35" s="576"/>
      <c r="BP35" s="40"/>
      <c r="BQ35" s="40"/>
      <c r="BR35" s="40"/>
      <c r="BS35" s="40"/>
      <c r="BT35" s="40"/>
      <c r="BU35" s="576"/>
      <c r="BV35" s="40"/>
      <c r="BW35" s="40"/>
      <c r="BX35" s="40"/>
      <c r="BY35" s="40">
        <f t="shared" si="5"/>
        <v>0</v>
      </c>
      <c r="BZ35" s="40"/>
      <c r="CA35" s="40"/>
      <c r="CB35" s="41">
        <v>2300</v>
      </c>
      <c r="CC35" s="40" t="s">
        <v>31</v>
      </c>
      <c r="CD35" s="40">
        <v>1300</v>
      </c>
      <c r="CE35" s="40">
        <v>1300</v>
      </c>
      <c r="CF35" s="40">
        <v>3900</v>
      </c>
      <c r="CG35" s="19">
        <v>66300000</v>
      </c>
      <c r="CH35" s="35" t="s">
        <v>31</v>
      </c>
      <c r="CI35" s="40"/>
      <c r="CJ35" s="40"/>
      <c r="CK35" s="40"/>
      <c r="CL35" s="40"/>
      <c r="CM35" s="576"/>
      <c r="CN35" s="35">
        <v>170</v>
      </c>
      <c r="CO35" s="19">
        <v>100</v>
      </c>
      <c r="CP35" s="19">
        <v>0</v>
      </c>
      <c r="CQ35" s="19">
        <v>100</v>
      </c>
      <c r="CR35" s="19">
        <v>302</v>
      </c>
      <c r="CS35" s="576">
        <v>2500000</v>
      </c>
      <c r="CT35" s="35">
        <v>0</v>
      </c>
      <c r="CU35" s="40"/>
      <c r="CV35" s="40"/>
      <c r="CW35" s="40"/>
      <c r="CX35" s="40"/>
      <c r="CY35" s="576"/>
      <c r="CZ35" s="35">
        <v>0</v>
      </c>
      <c r="DA35" s="40"/>
      <c r="DB35" s="40"/>
      <c r="DC35" s="40"/>
      <c r="DD35" s="40"/>
      <c r="DE35" s="576"/>
      <c r="DF35" s="35">
        <v>0</v>
      </c>
      <c r="DG35" s="40"/>
      <c r="DH35" s="40"/>
      <c r="DI35" s="40"/>
      <c r="DJ35" s="40"/>
      <c r="DK35" s="576"/>
      <c r="DL35" s="35"/>
      <c r="DM35" s="40"/>
      <c r="DN35" s="40"/>
      <c r="DO35" s="40"/>
      <c r="DP35" s="40"/>
      <c r="DQ35" s="576"/>
      <c r="DR35" s="35"/>
      <c r="DS35" s="40"/>
      <c r="DT35" s="40"/>
      <c r="DU35" s="40"/>
      <c r="DV35" s="40"/>
      <c r="DW35" s="576"/>
    </row>
    <row r="36" spans="1:127" ht="15.75" customHeight="1" x14ac:dyDescent="0.3">
      <c r="A36" s="13" t="s">
        <v>57</v>
      </c>
      <c r="B36" s="28"/>
      <c r="C36" s="20"/>
      <c r="D36" s="20"/>
      <c r="E36" s="40"/>
      <c r="F36" s="40"/>
      <c r="G36" s="575"/>
      <c r="H36" s="28"/>
      <c r="I36" s="20"/>
      <c r="J36" s="20"/>
      <c r="K36" s="40"/>
      <c r="L36" s="40"/>
      <c r="M36" s="575"/>
      <c r="N36" s="28"/>
      <c r="O36" s="20"/>
      <c r="P36" s="20"/>
      <c r="Q36" s="40"/>
      <c r="R36" s="40"/>
      <c r="S36" s="575"/>
      <c r="T36" s="28"/>
      <c r="U36" s="20"/>
      <c r="V36" s="20"/>
      <c r="W36" s="40"/>
      <c r="X36" s="40"/>
      <c r="Y36" s="575"/>
      <c r="Z36" s="28"/>
      <c r="AA36" s="20"/>
      <c r="AB36" s="20"/>
      <c r="AC36" s="40"/>
      <c r="AD36" s="40"/>
      <c r="AE36" s="575"/>
      <c r="AF36" s="28"/>
      <c r="AG36" s="20"/>
      <c r="AH36" s="20"/>
      <c r="AI36" s="40"/>
      <c r="AJ36" s="40"/>
      <c r="AK36" s="575"/>
      <c r="AL36" s="28"/>
      <c r="AM36" s="20"/>
      <c r="AN36" s="20"/>
      <c r="AO36" s="40">
        <f t="shared" si="7"/>
        <v>0</v>
      </c>
      <c r="AP36" s="40"/>
      <c r="AQ36" s="575"/>
      <c r="AR36" s="28">
        <v>530</v>
      </c>
      <c r="AS36" s="20">
        <v>76</v>
      </c>
      <c r="AT36" s="20">
        <v>431</v>
      </c>
      <c r="AU36" s="40">
        <f t="shared" si="8"/>
        <v>507</v>
      </c>
      <c r="AV36" s="40">
        <v>36</v>
      </c>
      <c r="AW36" s="575">
        <v>5885100</v>
      </c>
      <c r="AX36" s="40"/>
      <c r="AY36" s="40"/>
      <c r="AZ36" s="40"/>
      <c r="BA36" s="40">
        <f t="shared" si="4"/>
        <v>0</v>
      </c>
      <c r="BB36" s="40"/>
      <c r="BC36" s="40"/>
      <c r="BD36" s="41"/>
      <c r="BE36" s="40"/>
      <c r="BF36" s="40"/>
      <c r="BG36" s="40"/>
      <c r="BH36" s="40"/>
      <c r="BI36" s="575"/>
      <c r="BJ36" s="40"/>
      <c r="BK36" s="40"/>
      <c r="BL36" s="40"/>
      <c r="BM36" s="40"/>
      <c r="BN36" s="40"/>
      <c r="BO36" s="576"/>
      <c r="BP36" s="40"/>
      <c r="BQ36" s="40"/>
      <c r="BR36" s="40"/>
      <c r="BS36" s="40"/>
      <c r="BT36" s="40"/>
      <c r="BU36" s="576"/>
      <c r="BV36" s="40">
        <v>24</v>
      </c>
      <c r="BW36" s="40">
        <v>0</v>
      </c>
      <c r="BX36" s="40">
        <v>8</v>
      </c>
      <c r="BY36" s="40">
        <f t="shared" si="5"/>
        <v>8</v>
      </c>
      <c r="BZ36" s="40">
        <v>3.2</v>
      </c>
      <c r="CA36" s="40">
        <v>54400</v>
      </c>
      <c r="CB36" s="41">
        <v>350</v>
      </c>
      <c r="CC36" s="40" t="s">
        <v>31</v>
      </c>
      <c r="CD36" s="40">
        <v>197</v>
      </c>
      <c r="CE36" s="40">
        <v>197</v>
      </c>
      <c r="CF36" s="40">
        <v>689.5</v>
      </c>
      <c r="CG36" s="19">
        <v>12411000</v>
      </c>
      <c r="CH36" s="35">
        <v>80</v>
      </c>
      <c r="CI36" s="19" t="s">
        <v>31</v>
      </c>
      <c r="CJ36" s="19">
        <v>184</v>
      </c>
      <c r="CK36" s="19">
        <v>184</v>
      </c>
      <c r="CL36" s="19">
        <v>161</v>
      </c>
      <c r="CM36" s="576">
        <v>2737000</v>
      </c>
      <c r="CN36" s="35">
        <v>160</v>
      </c>
      <c r="CO36" s="19">
        <v>95</v>
      </c>
      <c r="CP36" s="19">
        <v>0</v>
      </c>
      <c r="CQ36" s="19">
        <v>95</v>
      </c>
      <c r="CR36" s="19">
        <v>335.35</v>
      </c>
      <c r="CS36" s="576">
        <v>2375000</v>
      </c>
      <c r="CT36" s="35">
        <v>0</v>
      </c>
      <c r="CU36" s="40"/>
      <c r="CV36" s="40"/>
      <c r="CW36" s="40"/>
      <c r="CX36" s="40"/>
      <c r="CY36" s="576"/>
      <c r="CZ36" s="35">
        <v>0</v>
      </c>
      <c r="DA36" s="40"/>
      <c r="DB36" s="40"/>
      <c r="DC36" s="40"/>
      <c r="DD36" s="40"/>
      <c r="DE36" s="576"/>
      <c r="DF36" s="35">
        <v>0</v>
      </c>
      <c r="DG36" s="40"/>
      <c r="DH36" s="40"/>
      <c r="DI36" s="40"/>
      <c r="DJ36" s="40"/>
      <c r="DK36" s="576"/>
      <c r="DL36" s="35"/>
      <c r="DM36" s="40"/>
      <c r="DN36" s="40"/>
      <c r="DO36" s="40"/>
      <c r="DP36" s="40"/>
      <c r="DQ36" s="576"/>
      <c r="DR36" s="35"/>
      <c r="DS36" s="40"/>
      <c r="DT36" s="40"/>
      <c r="DU36" s="40"/>
      <c r="DV36" s="40"/>
      <c r="DW36" s="576"/>
    </row>
    <row r="37" spans="1:127" ht="15.75" customHeight="1" x14ac:dyDescent="0.3">
      <c r="A37" s="13" t="s">
        <v>58</v>
      </c>
      <c r="B37" s="28"/>
      <c r="C37" s="20"/>
      <c r="D37" s="20"/>
      <c r="E37" s="40"/>
      <c r="F37" s="40"/>
      <c r="G37" s="575"/>
      <c r="H37" s="28"/>
      <c r="I37" s="20"/>
      <c r="J37" s="20"/>
      <c r="K37" s="40"/>
      <c r="L37" s="40"/>
      <c r="M37" s="575"/>
      <c r="N37" s="28"/>
      <c r="O37" s="20"/>
      <c r="P37" s="20"/>
      <c r="Q37" s="40"/>
      <c r="R37" s="40"/>
      <c r="S37" s="575"/>
      <c r="T37" s="28"/>
      <c r="U37" s="20"/>
      <c r="V37" s="20"/>
      <c r="W37" s="40"/>
      <c r="X37" s="40"/>
      <c r="Y37" s="575"/>
      <c r="Z37" s="28"/>
      <c r="AA37" s="20"/>
      <c r="AB37" s="20"/>
      <c r="AC37" s="40"/>
      <c r="AD37" s="40"/>
      <c r="AE37" s="575"/>
      <c r="AF37" s="28"/>
      <c r="AG37" s="20"/>
      <c r="AH37" s="20"/>
      <c r="AI37" s="40"/>
      <c r="AJ37" s="40"/>
      <c r="AK37" s="575"/>
      <c r="AL37" s="28"/>
      <c r="AM37" s="20"/>
      <c r="AN37" s="20"/>
      <c r="AO37" s="40">
        <f t="shared" si="7"/>
        <v>0</v>
      </c>
      <c r="AP37" s="40"/>
      <c r="AQ37" s="575"/>
      <c r="AR37" s="28">
        <v>205</v>
      </c>
      <c r="AS37" s="20">
        <v>116.5</v>
      </c>
      <c r="AT37" s="20">
        <v>27.5</v>
      </c>
      <c r="AU37" s="40">
        <f t="shared" si="8"/>
        <v>144</v>
      </c>
      <c r="AV37" s="40">
        <v>0</v>
      </c>
      <c r="AW37" s="575">
        <v>3516750</v>
      </c>
      <c r="AX37" s="40"/>
      <c r="AY37" s="40"/>
      <c r="AZ37" s="40"/>
      <c r="BA37" s="40">
        <f t="shared" si="4"/>
        <v>0</v>
      </c>
      <c r="BB37" s="40"/>
      <c r="BC37" s="40"/>
      <c r="BD37" s="41"/>
      <c r="BE37" s="40"/>
      <c r="BF37" s="40"/>
      <c r="BG37" s="40"/>
      <c r="BH37" s="40"/>
      <c r="BI37" s="575"/>
      <c r="BJ37" s="40"/>
      <c r="BK37" s="40"/>
      <c r="BL37" s="19"/>
      <c r="BM37" s="40"/>
      <c r="BN37" s="40"/>
      <c r="BO37" s="576"/>
      <c r="BP37" s="40"/>
      <c r="BQ37" s="40"/>
      <c r="BR37" s="40"/>
      <c r="BS37" s="40"/>
      <c r="BT37" s="40"/>
      <c r="BU37" s="576"/>
      <c r="BV37" s="40"/>
      <c r="BW37" s="40"/>
      <c r="BX37" s="40"/>
      <c r="BY37" s="40">
        <f t="shared" si="5"/>
        <v>0</v>
      </c>
      <c r="BZ37" s="40"/>
      <c r="CA37" s="40"/>
      <c r="CB37" s="41">
        <v>290</v>
      </c>
      <c r="CC37" s="40">
        <v>100</v>
      </c>
      <c r="CD37" s="40">
        <v>70</v>
      </c>
      <c r="CE37" s="40">
        <v>170</v>
      </c>
      <c r="CF37" s="40">
        <v>405</v>
      </c>
      <c r="CG37" s="19">
        <v>6885000</v>
      </c>
      <c r="CH37" s="35">
        <v>180</v>
      </c>
      <c r="CI37" s="19">
        <v>5</v>
      </c>
      <c r="CJ37" s="19">
        <v>40</v>
      </c>
      <c r="CK37" s="19">
        <v>45</v>
      </c>
      <c r="CL37" s="19">
        <v>26.46</v>
      </c>
      <c r="CM37" s="576">
        <v>449820</v>
      </c>
      <c r="CN37" s="35">
        <v>279</v>
      </c>
      <c r="CO37" s="19">
        <v>54.5</v>
      </c>
      <c r="CP37" s="19">
        <v>175.25</v>
      </c>
      <c r="CQ37" s="19">
        <v>229.75</v>
      </c>
      <c r="CR37" s="19">
        <v>429.22</v>
      </c>
      <c r="CS37" s="576">
        <v>3553125</v>
      </c>
      <c r="CT37" s="35">
        <v>0</v>
      </c>
      <c r="CU37" s="40"/>
      <c r="CV37" s="40"/>
      <c r="CW37" s="40"/>
      <c r="CX37" s="40"/>
      <c r="CY37" s="576"/>
      <c r="CZ37" s="35">
        <v>0</v>
      </c>
      <c r="DA37" s="40"/>
      <c r="DB37" s="40"/>
      <c r="DC37" s="40"/>
      <c r="DD37" s="40"/>
      <c r="DE37" s="576"/>
      <c r="DF37" s="35">
        <v>0</v>
      </c>
      <c r="DG37" s="40"/>
      <c r="DH37" s="40"/>
      <c r="DI37" s="40"/>
      <c r="DJ37" s="40"/>
      <c r="DK37" s="576"/>
      <c r="DL37" s="35"/>
      <c r="DM37" s="40"/>
      <c r="DN37" s="40"/>
      <c r="DO37" s="40"/>
      <c r="DP37" s="40"/>
      <c r="DQ37" s="576"/>
      <c r="DR37" s="35"/>
      <c r="DS37" s="40"/>
      <c r="DT37" s="40"/>
      <c r="DU37" s="40"/>
      <c r="DV37" s="40"/>
      <c r="DW37" s="576"/>
    </row>
    <row r="38" spans="1:127" ht="15.75" customHeight="1" x14ac:dyDescent="0.3">
      <c r="A38" s="577" t="s">
        <v>59</v>
      </c>
      <c r="B38" s="578">
        <f t="shared" ref="B38:AQ38" si="15">SUM(B39:B43)</f>
        <v>0</v>
      </c>
      <c r="C38" s="38">
        <f t="shared" si="15"/>
        <v>0</v>
      </c>
      <c r="D38" s="38">
        <f t="shared" si="15"/>
        <v>0</v>
      </c>
      <c r="E38" s="571">
        <f t="shared" si="15"/>
        <v>0</v>
      </c>
      <c r="F38" s="571">
        <f t="shared" si="15"/>
        <v>0</v>
      </c>
      <c r="G38" s="572">
        <f t="shared" si="15"/>
        <v>0</v>
      </c>
      <c r="H38" s="578">
        <f t="shared" si="15"/>
        <v>0</v>
      </c>
      <c r="I38" s="38">
        <f t="shared" si="15"/>
        <v>0</v>
      </c>
      <c r="J38" s="38">
        <f t="shared" si="15"/>
        <v>0</v>
      </c>
      <c r="K38" s="571">
        <f t="shared" si="15"/>
        <v>0</v>
      </c>
      <c r="L38" s="571">
        <f t="shared" si="15"/>
        <v>0</v>
      </c>
      <c r="M38" s="572">
        <f t="shared" si="15"/>
        <v>0</v>
      </c>
      <c r="N38" s="578">
        <f t="shared" si="15"/>
        <v>0</v>
      </c>
      <c r="O38" s="38">
        <f t="shared" si="15"/>
        <v>0</v>
      </c>
      <c r="P38" s="38">
        <f t="shared" si="15"/>
        <v>0</v>
      </c>
      <c r="Q38" s="571">
        <f t="shared" si="15"/>
        <v>0</v>
      </c>
      <c r="R38" s="571">
        <f t="shared" si="15"/>
        <v>0</v>
      </c>
      <c r="S38" s="572">
        <f t="shared" si="15"/>
        <v>0</v>
      </c>
      <c r="T38" s="578">
        <f t="shared" si="15"/>
        <v>0</v>
      </c>
      <c r="U38" s="38">
        <f t="shared" si="15"/>
        <v>0</v>
      </c>
      <c r="V38" s="38">
        <f t="shared" si="15"/>
        <v>0</v>
      </c>
      <c r="W38" s="571">
        <f t="shared" si="15"/>
        <v>0</v>
      </c>
      <c r="X38" s="571">
        <f t="shared" si="15"/>
        <v>0</v>
      </c>
      <c r="Y38" s="572">
        <f t="shared" si="15"/>
        <v>0</v>
      </c>
      <c r="Z38" s="578">
        <f t="shared" si="15"/>
        <v>0</v>
      </c>
      <c r="AA38" s="38">
        <f t="shared" si="15"/>
        <v>0</v>
      </c>
      <c r="AB38" s="38">
        <f t="shared" si="15"/>
        <v>0</v>
      </c>
      <c r="AC38" s="571">
        <f t="shared" si="15"/>
        <v>0</v>
      </c>
      <c r="AD38" s="571">
        <f t="shared" si="15"/>
        <v>0</v>
      </c>
      <c r="AE38" s="572">
        <f t="shared" si="15"/>
        <v>0</v>
      </c>
      <c r="AF38" s="578">
        <f t="shared" si="15"/>
        <v>0</v>
      </c>
      <c r="AG38" s="38">
        <f t="shared" si="15"/>
        <v>0</v>
      </c>
      <c r="AH38" s="38">
        <f t="shared" si="15"/>
        <v>0</v>
      </c>
      <c r="AI38" s="571">
        <f t="shared" si="15"/>
        <v>0</v>
      </c>
      <c r="AJ38" s="571">
        <f t="shared" si="15"/>
        <v>0</v>
      </c>
      <c r="AK38" s="572">
        <f t="shared" si="15"/>
        <v>0</v>
      </c>
      <c r="AL38" s="578">
        <f t="shared" si="15"/>
        <v>0</v>
      </c>
      <c r="AM38" s="38">
        <f t="shared" si="15"/>
        <v>0</v>
      </c>
      <c r="AN38" s="38">
        <f t="shared" si="15"/>
        <v>0</v>
      </c>
      <c r="AO38" s="571">
        <f t="shared" si="15"/>
        <v>0</v>
      </c>
      <c r="AP38" s="571">
        <f t="shared" si="15"/>
        <v>0</v>
      </c>
      <c r="AQ38" s="572">
        <f t="shared" si="15"/>
        <v>0</v>
      </c>
      <c r="AR38" s="578">
        <f t="shared" ref="AR38:BC38" si="16">SUM(AR39:AR45)</f>
        <v>8303</v>
      </c>
      <c r="AS38" s="38">
        <f t="shared" si="16"/>
        <v>1608.04</v>
      </c>
      <c r="AT38" s="38">
        <f t="shared" si="16"/>
        <v>10422.290000000001</v>
      </c>
      <c r="AU38" s="571">
        <f t="shared" si="16"/>
        <v>12030.33</v>
      </c>
      <c r="AV38" s="571">
        <f t="shared" si="16"/>
        <v>26665.609999999997</v>
      </c>
      <c r="AW38" s="572">
        <f t="shared" si="16"/>
        <v>471380033.27999997</v>
      </c>
      <c r="AX38" s="578">
        <f t="shared" si="16"/>
        <v>257</v>
      </c>
      <c r="AY38" s="38">
        <f t="shared" si="16"/>
        <v>126</v>
      </c>
      <c r="AZ38" s="38">
        <f t="shared" si="16"/>
        <v>341.68</v>
      </c>
      <c r="BA38" s="571">
        <f t="shared" si="16"/>
        <v>467.68</v>
      </c>
      <c r="BB38" s="571">
        <f t="shared" si="16"/>
        <v>218.79</v>
      </c>
      <c r="BC38" s="572">
        <f t="shared" si="16"/>
        <v>4266444</v>
      </c>
      <c r="BD38" s="36">
        <v>358</v>
      </c>
      <c r="BE38" s="9">
        <v>7</v>
      </c>
      <c r="BF38" s="9">
        <v>1045.3499999999999</v>
      </c>
      <c r="BG38" s="9">
        <v>1052.3499999999999</v>
      </c>
      <c r="BH38" s="9">
        <v>311.87</v>
      </c>
      <c r="BI38" s="572">
        <v>12567157.699999999</v>
      </c>
      <c r="BJ38" s="11">
        <v>358</v>
      </c>
      <c r="BK38" s="11">
        <v>7</v>
      </c>
      <c r="BL38" s="11">
        <v>1045</v>
      </c>
      <c r="BM38" s="9">
        <f>BM40+BM41+BM42+BM43+BM44+BM45</f>
        <v>1052.3499999999999</v>
      </c>
      <c r="BN38" s="9">
        <f>BN42+BN43+BN44</f>
        <v>311.87</v>
      </c>
      <c r="BO38" s="574">
        <v>12567157.699999999</v>
      </c>
      <c r="BP38" s="23">
        <v>496</v>
      </c>
      <c r="BQ38" s="23">
        <v>927.6</v>
      </c>
      <c r="BR38" s="23">
        <v>77.349999999999994</v>
      </c>
      <c r="BS38" s="23">
        <v>1004.95</v>
      </c>
      <c r="BT38" s="24"/>
      <c r="BU38" s="579">
        <v>6479062.5</v>
      </c>
      <c r="BV38" s="578">
        <f t="shared" ref="BV38:CA38" si="17">SUM(BV39:BV45)</f>
        <v>1152</v>
      </c>
      <c r="BW38" s="38">
        <f t="shared" si="17"/>
        <v>0</v>
      </c>
      <c r="BX38" s="38">
        <f t="shared" si="17"/>
        <v>983.8</v>
      </c>
      <c r="BY38" s="571">
        <f t="shared" si="17"/>
        <v>983.8</v>
      </c>
      <c r="BZ38" s="571">
        <f t="shared" si="17"/>
        <v>1251</v>
      </c>
      <c r="CA38" s="572">
        <f t="shared" si="17"/>
        <v>21267147.899999999</v>
      </c>
      <c r="CB38" s="12">
        <v>6854</v>
      </c>
      <c r="CC38" s="11">
        <v>471.3</v>
      </c>
      <c r="CD38" s="11">
        <v>5535.98</v>
      </c>
      <c r="CE38" s="11">
        <v>6007.28</v>
      </c>
      <c r="CF38" s="11">
        <v>13682</v>
      </c>
      <c r="CG38" s="11">
        <v>216719494.15000001</v>
      </c>
      <c r="CH38" s="12">
        <v>3390</v>
      </c>
      <c r="CI38" s="11">
        <v>297.35000000000002</v>
      </c>
      <c r="CJ38" s="11">
        <v>2329.2199999999998</v>
      </c>
      <c r="CK38" s="11">
        <v>2626.61</v>
      </c>
      <c r="CL38" s="11">
        <v>3407</v>
      </c>
      <c r="CM38" s="574">
        <v>39525000</v>
      </c>
      <c r="CN38" s="12">
        <v>2522</v>
      </c>
      <c r="CO38" s="11">
        <v>5</v>
      </c>
      <c r="CP38" s="11">
        <v>1873.41</v>
      </c>
      <c r="CQ38" s="11">
        <v>1878.4</v>
      </c>
      <c r="CR38" s="11">
        <v>1086.6199999999999</v>
      </c>
      <c r="CS38" s="574">
        <v>14396939.630000001</v>
      </c>
      <c r="CT38" s="12">
        <v>0</v>
      </c>
      <c r="CU38" s="9"/>
      <c r="CV38" s="9"/>
      <c r="CW38" s="9"/>
      <c r="CX38" s="9"/>
      <c r="CY38" s="574"/>
      <c r="CZ38" s="12"/>
      <c r="DA38" s="9"/>
      <c r="DB38" s="9"/>
      <c r="DC38" s="9"/>
      <c r="DD38" s="9"/>
      <c r="DE38" s="572"/>
      <c r="DF38" s="12">
        <v>0</v>
      </c>
      <c r="DG38" s="9"/>
      <c r="DH38" s="9"/>
      <c r="DI38" s="9"/>
      <c r="DJ38" s="9"/>
      <c r="DK38" s="574"/>
      <c r="DL38" s="12"/>
      <c r="DM38" s="9"/>
      <c r="DN38" s="9"/>
      <c r="DO38" s="9"/>
      <c r="DP38" s="9"/>
      <c r="DQ38" s="574"/>
      <c r="DR38" s="12"/>
      <c r="DS38" s="9"/>
      <c r="DT38" s="9"/>
      <c r="DU38" s="9"/>
      <c r="DV38" s="9"/>
      <c r="DW38" s="574"/>
    </row>
    <row r="39" spans="1:127" ht="15.75" customHeight="1" x14ac:dyDescent="0.3">
      <c r="A39" s="27" t="s">
        <v>60</v>
      </c>
      <c r="B39" s="28"/>
      <c r="C39" s="20"/>
      <c r="D39" s="20"/>
      <c r="E39" s="40"/>
      <c r="F39" s="40"/>
      <c r="G39" s="575"/>
      <c r="H39" s="28"/>
      <c r="I39" s="20"/>
      <c r="J39" s="20"/>
      <c r="K39" s="40">
        <f t="shared" ref="K39:K45" si="18">SUM(I39:J39)</f>
        <v>0</v>
      </c>
      <c r="L39" s="40"/>
      <c r="M39" s="575"/>
      <c r="N39" s="28"/>
      <c r="O39" s="20"/>
      <c r="P39" s="20"/>
      <c r="Q39" s="40">
        <f t="shared" ref="Q39:Q45" si="19">SUM(O39:P39)</f>
        <v>0</v>
      </c>
      <c r="R39" s="40"/>
      <c r="S39" s="575"/>
      <c r="T39" s="28"/>
      <c r="U39" s="20"/>
      <c r="V39" s="20"/>
      <c r="W39" s="40">
        <f t="shared" ref="W39:W45" si="20">SUM(U39:V39)</f>
        <v>0</v>
      </c>
      <c r="X39" s="40"/>
      <c r="Y39" s="575"/>
      <c r="Z39" s="28"/>
      <c r="AA39" s="20"/>
      <c r="AB39" s="20"/>
      <c r="AC39" s="40"/>
      <c r="AD39" s="40"/>
      <c r="AE39" s="575"/>
      <c r="AF39" s="28"/>
      <c r="AG39" s="20"/>
      <c r="AH39" s="20"/>
      <c r="AI39" s="40"/>
      <c r="AJ39" s="40"/>
      <c r="AK39" s="575"/>
      <c r="AL39" s="28"/>
      <c r="AM39" s="20"/>
      <c r="AN39" s="20"/>
      <c r="AO39" s="40">
        <f t="shared" ref="AO39:AO45" si="21">SUM(AM39:AN39)</f>
        <v>0</v>
      </c>
      <c r="AP39" s="40"/>
      <c r="AQ39" s="575"/>
      <c r="AR39" s="28">
        <v>0</v>
      </c>
      <c r="AS39" s="20">
        <v>0</v>
      </c>
      <c r="AT39" s="20">
        <v>1527</v>
      </c>
      <c r="AU39" s="40">
        <f t="shared" ref="AU39:AU45" si="22">SUM(AS39:AT39)</f>
        <v>1527</v>
      </c>
      <c r="AV39" s="40">
        <v>4820.3</v>
      </c>
      <c r="AW39" s="575">
        <v>81945100</v>
      </c>
      <c r="AX39" s="40"/>
      <c r="AY39" s="40"/>
      <c r="AZ39" s="40"/>
      <c r="BA39" s="40">
        <f t="shared" ref="BA39:BA45" si="23">SUM(AY39:AZ39)</f>
        <v>0</v>
      </c>
      <c r="BB39" s="40"/>
      <c r="BC39" s="40"/>
      <c r="BD39" s="41" t="s">
        <v>31</v>
      </c>
      <c r="BE39" s="40" t="s">
        <v>31</v>
      </c>
      <c r="BF39" s="40" t="s">
        <v>31</v>
      </c>
      <c r="BG39" s="40" t="s">
        <v>31</v>
      </c>
      <c r="BH39" s="40" t="s">
        <v>31</v>
      </c>
      <c r="BI39" s="575" t="s">
        <v>31</v>
      </c>
      <c r="BJ39" s="40"/>
      <c r="BK39" s="40"/>
      <c r="BL39" s="40"/>
      <c r="BM39" s="40"/>
      <c r="BN39" s="40"/>
      <c r="BO39" s="576"/>
      <c r="BP39" s="40"/>
      <c r="BQ39" s="40"/>
      <c r="BR39" s="40"/>
      <c r="BS39" s="40"/>
      <c r="BT39" s="40"/>
      <c r="BU39" s="576"/>
      <c r="BV39" s="40"/>
      <c r="BW39" s="40"/>
      <c r="BX39" s="40"/>
      <c r="BY39" s="40">
        <f t="shared" ref="BY39:BY45" si="24">BW39+BX39</f>
        <v>0</v>
      </c>
      <c r="BZ39" s="40"/>
      <c r="CA39" s="40"/>
      <c r="CB39" s="41">
        <v>444</v>
      </c>
      <c r="CC39" s="40" t="s">
        <v>31</v>
      </c>
      <c r="CD39" s="40">
        <v>246.25</v>
      </c>
      <c r="CE39" s="40">
        <v>246.25</v>
      </c>
      <c r="CF39" s="40">
        <v>333.69</v>
      </c>
      <c r="CG39" s="19">
        <v>5672687.5</v>
      </c>
      <c r="CH39" s="35" t="s">
        <v>31</v>
      </c>
      <c r="CI39" s="19" t="s">
        <v>31</v>
      </c>
      <c r="CJ39" s="19" t="s">
        <v>31</v>
      </c>
      <c r="CK39" s="19" t="s">
        <v>31</v>
      </c>
      <c r="CL39" s="19" t="s">
        <v>31</v>
      </c>
      <c r="CM39" s="576" t="s">
        <v>31</v>
      </c>
      <c r="CN39" s="35">
        <v>1962</v>
      </c>
      <c r="CO39" s="19">
        <v>0</v>
      </c>
      <c r="CP39" s="19">
        <v>1183</v>
      </c>
      <c r="CQ39" s="19">
        <v>1183</v>
      </c>
      <c r="CR39" s="19">
        <v>553.80999999999995</v>
      </c>
      <c r="CS39" s="576">
        <v>4694878.63</v>
      </c>
      <c r="CT39" s="35">
        <v>0</v>
      </c>
      <c r="CU39" s="40"/>
      <c r="CV39" s="40"/>
      <c r="CW39" s="40"/>
      <c r="CX39" s="40"/>
      <c r="CY39" s="576"/>
      <c r="CZ39" s="35">
        <v>0</v>
      </c>
      <c r="DA39" s="40"/>
      <c r="DB39" s="40"/>
      <c r="DC39" s="40"/>
      <c r="DD39" s="40"/>
      <c r="DE39" s="576"/>
      <c r="DF39" s="35">
        <v>0</v>
      </c>
      <c r="DG39" s="40"/>
      <c r="DH39" s="40"/>
      <c r="DI39" s="40"/>
      <c r="DJ39" s="40"/>
      <c r="DK39" s="576"/>
      <c r="DL39" s="35"/>
      <c r="DM39" s="40"/>
      <c r="DN39" s="40"/>
      <c r="DO39" s="40"/>
      <c r="DP39" s="40"/>
      <c r="DQ39" s="576"/>
      <c r="DR39" s="35"/>
      <c r="DS39" s="40"/>
      <c r="DT39" s="40"/>
      <c r="DU39" s="40"/>
      <c r="DV39" s="40"/>
      <c r="DW39" s="576"/>
    </row>
    <row r="40" spans="1:127" ht="15.75" customHeight="1" x14ac:dyDescent="0.3">
      <c r="A40" s="27" t="s">
        <v>61</v>
      </c>
      <c r="B40" s="28"/>
      <c r="C40" s="20"/>
      <c r="D40" s="20"/>
      <c r="E40" s="40"/>
      <c r="F40" s="40"/>
      <c r="G40" s="575"/>
      <c r="H40" s="28"/>
      <c r="I40" s="20"/>
      <c r="J40" s="20"/>
      <c r="K40" s="40">
        <f t="shared" si="18"/>
        <v>0</v>
      </c>
      <c r="L40" s="40"/>
      <c r="M40" s="575"/>
      <c r="N40" s="28"/>
      <c r="O40" s="20"/>
      <c r="P40" s="20"/>
      <c r="Q40" s="40">
        <f t="shared" si="19"/>
        <v>0</v>
      </c>
      <c r="R40" s="40"/>
      <c r="S40" s="575"/>
      <c r="T40" s="28"/>
      <c r="U40" s="20"/>
      <c r="V40" s="20"/>
      <c r="W40" s="40">
        <f t="shared" si="20"/>
        <v>0</v>
      </c>
      <c r="X40" s="40"/>
      <c r="Y40" s="575"/>
      <c r="Z40" s="28"/>
      <c r="AA40" s="20"/>
      <c r="AB40" s="20"/>
      <c r="AC40" s="40"/>
      <c r="AD40" s="40"/>
      <c r="AE40" s="575"/>
      <c r="AF40" s="28"/>
      <c r="AG40" s="20"/>
      <c r="AH40" s="20"/>
      <c r="AI40" s="40"/>
      <c r="AJ40" s="40"/>
      <c r="AK40" s="575"/>
      <c r="AL40" s="28"/>
      <c r="AM40" s="20"/>
      <c r="AN40" s="20"/>
      <c r="AO40" s="40">
        <f t="shared" si="21"/>
        <v>0</v>
      </c>
      <c r="AP40" s="40"/>
      <c r="AQ40" s="575"/>
      <c r="AR40" s="28">
        <v>2653</v>
      </c>
      <c r="AS40" s="20">
        <v>457.04</v>
      </c>
      <c r="AT40" s="20">
        <v>1580.49</v>
      </c>
      <c r="AU40" s="40">
        <f t="shared" si="22"/>
        <v>2037.53</v>
      </c>
      <c r="AV40" s="40">
        <v>4242.0600000000004</v>
      </c>
      <c r="AW40" s="575">
        <v>83197295.780000001</v>
      </c>
      <c r="AX40" s="40">
        <v>105</v>
      </c>
      <c r="AY40" s="40">
        <v>125</v>
      </c>
      <c r="AZ40" s="40">
        <v>62.5</v>
      </c>
      <c r="BA40" s="40">
        <f t="shared" si="23"/>
        <v>187.5</v>
      </c>
      <c r="BB40" s="40">
        <v>62.5</v>
      </c>
      <c r="BC40" s="40">
        <v>1218750</v>
      </c>
      <c r="BD40" s="41">
        <v>2</v>
      </c>
      <c r="BE40" s="40"/>
      <c r="BF40" s="40">
        <v>2.5</v>
      </c>
      <c r="BG40" s="40">
        <v>2.5</v>
      </c>
      <c r="BH40" s="40" t="s">
        <v>31</v>
      </c>
      <c r="BI40" s="575">
        <v>2750</v>
      </c>
      <c r="BJ40" s="19">
        <v>2</v>
      </c>
      <c r="BK40" s="40"/>
      <c r="BL40" s="19">
        <v>2.5</v>
      </c>
      <c r="BM40" s="19">
        <v>2.5</v>
      </c>
      <c r="BN40" s="19"/>
      <c r="BO40" s="576"/>
      <c r="BP40" s="40"/>
      <c r="BQ40" s="40"/>
      <c r="BR40" s="40"/>
      <c r="BS40" s="40"/>
      <c r="BT40" s="40"/>
      <c r="BU40" s="576"/>
      <c r="BV40" s="40">
        <v>654</v>
      </c>
      <c r="BW40" s="40">
        <v>0</v>
      </c>
      <c r="BX40" s="40">
        <v>449.15</v>
      </c>
      <c r="BY40" s="40">
        <f t="shared" si="24"/>
        <v>449.15</v>
      </c>
      <c r="BZ40" s="40">
        <v>571.36</v>
      </c>
      <c r="CA40" s="40">
        <v>9713199.9000000004</v>
      </c>
      <c r="CB40" s="41">
        <v>2547</v>
      </c>
      <c r="CC40" s="40">
        <v>107</v>
      </c>
      <c r="CD40" s="40">
        <v>654.9</v>
      </c>
      <c r="CE40" s="40">
        <v>761.9</v>
      </c>
      <c r="CF40" s="40">
        <v>1919.66</v>
      </c>
      <c r="CG40" s="19">
        <v>32634104.399999999</v>
      </c>
      <c r="CH40" s="35">
        <v>714</v>
      </c>
      <c r="CI40" s="19">
        <v>13.75</v>
      </c>
      <c r="CJ40" s="19">
        <v>441.75</v>
      </c>
      <c r="CK40" s="19">
        <v>455.54</v>
      </c>
      <c r="CL40" s="19">
        <v>391</v>
      </c>
      <c r="CM40" s="576">
        <v>6647000</v>
      </c>
      <c r="CN40" s="35">
        <v>56</v>
      </c>
      <c r="CO40" s="19">
        <v>0</v>
      </c>
      <c r="CP40" s="19">
        <v>159.6</v>
      </c>
      <c r="CQ40" s="19">
        <v>159.6</v>
      </c>
      <c r="CR40" s="19">
        <v>159.74</v>
      </c>
      <c r="CS40" s="576">
        <v>2691941</v>
      </c>
      <c r="CT40" s="35">
        <v>0</v>
      </c>
      <c r="CU40" s="40"/>
      <c r="CV40" s="40"/>
      <c r="CW40" s="40"/>
      <c r="CX40" s="40"/>
      <c r="CY40" s="576"/>
      <c r="CZ40" s="35">
        <v>0</v>
      </c>
      <c r="DA40" s="40"/>
      <c r="DB40" s="40"/>
      <c r="DC40" s="40"/>
      <c r="DD40" s="40"/>
      <c r="DE40" s="576"/>
      <c r="DF40" s="35">
        <v>0</v>
      </c>
      <c r="DG40" s="40"/>
      <c r="DH40" s="40"/>
      <c r="DI40" s="40"/>
      <c r="DJ40" s="40"/>
      <c r="DK40" s="576"/>
      <c r="DL40" s="35"/>
      <c r="DM40" s="40"/>
      <c r="DN40" s="40"/>
      <c r="DO40" s="40"/>
      <c r="DP40" s="40"/>
      <c r="DQ40" s="576"/>
      <c r="DR40" s="35"/>
      <c r="DS40" s="40"/>
      <c r="DT40" s="40"/>
      <c r="DU40" s="40"/>
      <c r="DV40" s="40"/>
      <c r="DW40" s="576"/>
    </row>
    <row r="41" spans="1:127" ht="15.75" customHeight="1" x14ac:dyDescent="0.3">
      <c r="A41" s="27" t="s">
        <v>62</v>
      </c>
      <c r="B41" s="28"/>
      <c r="C41" s="20"/>
      <c r="D41" s="20"/>
      <c r="E41" s="40"/>
      <c r="F41" s="40"/>
      <c r="G41" s="575"/>
      <c r="H41" s="28"/>
      <c r="I41" s="20"/>
      <c r="J41" s="20"/>
      <c r="K41" s="40">
        <f t="shared" si="18"/>
        <v>0</v>
      </c>
      <c r="L41" s="40"/>
      <c r="M41" s="575"/>
      <c r="N41" s="28"/>
      <c r="O41" s="20"/>
      <c r="P41" s="20"/>
      <c r="Q41" s="40">
        <f t="shared" si="19"/>
        <v>0</v>
      </c>
      <c r="R41" s="40"/>
      <c r="S41" s="575"/>
      <c r="T41" s="28"/>
      <c r="U41" s="20"/>
      <c r="V41" s="20"/>
      <c r="W41" s="40">
        <f t="shared" si="20"/>
        <v>0</v>
      </c>
      <c r="X41" s="40"/>
      <c r="Y41" s="575"/>
      <c r="Z41" s="28"/>
      <c r="AA41" s="20"/>
      <c r="AB41" s="20"/>
      <c r="AC41" s="40"/>
      <c r="AD41" s="40"/>
      <c r="AE41" s="575"/>
      <c r="AF41" s="28"/>
      <c r="AG41" s="20"/>
      <c r="AH41" s="20"/>
      <c r="AI41" s="40"/>
      <c r="AJ41" s="40"/>
      <c r="AK41" s="575"/>
      <c r="AL41" s="28"/>
      <c r="AM41" s="20"/>
      <c r="AN41" s="20"/>
      <c r="AO41" s="40">
        <f t="shared" si="21"/>
        <v>0</v>
      </c>
      <c r="AP41" s="40"/>
      <c r="AQ41" s="575"/>
      <c r="AR41" s="28">
        <v>640</v>
      </c>
      <c r="AS41" s="20">
        <v>0</v>
      </c>
      <c r="AT41" s="20">
        <v>800</v>
      </c>
      <c r="AU41" s="40">
        <f t="shared" si="22"/>
        <v>800</v>
      </c>
      <c r="AV41" s="40">
        <v>1699.05</v>
      </c>
      <c r="AW41" s="575">
        <v>28883816</v>
      </c>
      <c r="AX41" s="40"/>
      <c r="AY41" s="40">
        <v>0</v>
      </c>
      <c r="AZ41" s="40">
        <v>180</v>
      </c>
      <c r="BA41" s="40">
        <f t="shared" si="23"/>
        <v>180</v>
      </c>
      <c r="BB41" s="40">
        <v>90</v>
      </c>
      <c r="BC41" s="40">
        <v>1755000</v>
      </c>
      <c r="BD41" s="41">
        <v>160</v>
      </c>
      <c r="BE41" s="40" t="s">
        <v>31</v>
      </c>
      <c r="BF41" s="40">
        <v>155</v>
      </c>
      <c r="BG41" s="40">
        <v>155</v>
      </c>
      <c r="BH41" s="40" t="s">
        <v>31</v>
      </c>
      <c r="BI41" s="575">
        <v>847180</v>
      </c>
      <c r="BJ41" s="40">
        <f>16+144</f>
        <v>160</v>
      </c>
      <c r="BK41" s="40"/>
      <c r="BL41" s="40">
        <f>14.9+140.1</f>
        <v>155</v>
      </c>
      <c r="BM41" s="19">
        <v>155</v>
      </c>
      <c r="BN41" s="40"/>
      <c r="BO41" s="576"/>
      <c r="BP41" s="40"/>
      <c r="BQ41" s="40"/>
      <c r="BR41" s="40"/>
      <c r="BS41" s="40"/>
      <c r="BT41" s="40"/>
      <c r="BU41" s="576"/>
      <c r="BV41" s="40">
        <v>355</v>
      </c>
      <c r="BW41" s="40">
        <v>0</v>
      </c>
      <c r="BX41" s="40">
        <v>432.65</v>
      </c>
      <c r="BY41" s="40">
        <f t="shared" si="24"/>
        <v>432.65</v>
      </c>
      <c r="BZ41" s="40">
        <v>530.89</v>
      </c>
      <c r="CA41" s="40">
        <v>9025198</v>
      </c>
      <c r="CB41" s="41">
        <v>1060</v>
      </c>
      <c r="CC41" s="40" t="s">
        <v>31</v>
      </c>
      <c r="CD41" s="40">
        <v>1901.79</v>
      </c>
      <c r="CE41" s="40">
        <v>1901.79</v>
      </c>
      <c r="CF41" s="40">
        <v>3685.03</v>
      </c>
      <c r="CG41" s="19">
        <v>47645336.25</v>
      </c>
      <c r="CH41" s="35">
        <v>438</v>
      </c>
      <c r="CI41" s="19" t="s">
        <v>31</v>
      </c>
      <c r="CJ41" s="19">
        <v>238.75</v>
      </c>
      <c r="CK41" s="19">
        <v>238.75</v>
      </c>
      <c r="CL41" s="19">
        <v>371</v>
      </c>
      <c r="CM41" s="576">
        <v>6307000</v>
      </c>
      <c r="CN41" s="35">
        <v>27</v>
      </c>
      <c r="CO41" s="19">
        <v>0</v>
      </c>
      <c r="CP41" s="19">
        <v>58</v>
      </c>
      <c r="CQ41" s="19">
        <v>58</v>
      </c>
      <c r="CR41" s="19">
        <v>59.02</v>
      </c>
      <c r="CS41" s="576">
        <v>1003000</v>
      </c>
      <c r="CT41" s="35">
        <v>0</v>
      </c>
      <c r="CU41" s="40"/>
      <c r="CV41" s="40"/>
      <c r="CW41" s="40"/>
      <c r="CX41" s="40"/>
      <c r="CY41" s="576"/>
      <c r="CZ41" s="35">
        <v>0</v>
      </c>
      <c r="DA41" s="40"/>
      <c r="DB41" s="40"/>
      <c r="DC41" s="40"/>
      <c r="DD41" s="40"/>
      <c r="DE41" s="576"/>
      <c r="DF41" s="35">
        <v>0</v>
      </c>
      <c r="DG41" s="40"/>
      <c r="DH41" s="40"/>
      <c r="DI41" s="40"/>
      <c r="DJ41" s="40"/>
      <c r="DK41" s="576"/>
      <c r="DL41" s="35"/>
      <c r="DM41" s="40"/>
      <c r="DN41" s="40"/>
      <c r="DO41" s="40"/>
      <c r="DP41" s="40"/>
      <c r="DQ41" s="576"/>
      <c r="DR41" s="35"/>
      <c r="DS41" s="40"/>
      <c r="DT41" s="40"/>
      <c r="DU41" s="40"/>
      <c r="DV41" s="40"/>
      <c r="DW41" s="576"/>
    </row>
    <row r="42" spans="1:127" ht="15.75" customHeight="1" x14ac:dyDescent="0.3">
      <c r="A42" s="27" t="s">
        <v>63</v>
      </c>
      <c r="B42" s="28"/>
      <c r="C42" s="20"/>
      <c r="D42" s="20"/>
      <c r="E42" s="40"/>
      <c r="F42" s="40"/>
      <c r="G42" s="575"/>
      <c r="H42" s="28"/>
      <c r="I42" s="20"/>
      <c r="J42" s="20"/>
      <c r="K42" s="40">
        <f t="shared" si="18"/>
        <v>0</v>
      </c>
      <c r="L42" s="40"/>
      <c r="M42" s="575"/>
      <c r="N42" s="28"/>
      <c r="O42" s="20"/>
      <c r="P42" s="20"/>
      <c r="Q42" s="40">
        <f t="shared" si="19"/>
        <v>0</v>
      </c>
      <c r="R42" s="40"/>
      <c r="S42" s="575"/>
      <c r="T42" s="28"/>
      <c r="U42" s="20"/>
      <c r="V42" s="20"/>
      <c r="W42" s="40">
        <f t="shared" si="20"/>
        <v>0</v>
      </c>
      <c r="X42" s="40"/>
      <c r="Y42" s="575"/>
      <c r="Z42" s="28"/>
      <c r="AA42" s="20"/>
      <c r="AB42" s="20"/>
      <c r="AC42" s="40"/>
      <c r="AD42" s="40"/>
      <c r="AE42" s="575"/>
      <c r="AF42" s="28"/>
      <c r="AG42" s="20"/>
      <c r="AH42" s="20"/>
      <c r="AI42" s="40"/>
      <c r="AJ42" s="40"/>
      <c r="AK42" s="575"/>
      <c r="AL42" s="28"/>
      <c r="AM42" s="20"/>
      <c r="AN42" s="20"/>
      <c r="AO42" s="40">
        <f t="shared" si="21"/>
        <v>0</v>
      </c>
      <c r="AP42" s="40"/>
      <c r="AQ42" s="575"/>
      <c r="AR42" s="28">
        <v>441</v>
      </c>
      <c r="AS42" s="20">
        <v>200</v>
      </c>
      <c r="AT42" s="20">
        <v>224</v>
      </c>
      <c r="AU42" s="40">
        <f t="shared" si="22"/>
        <v>424</v>
      </c>
      <c r="AV42" s="40">
        <v>884.1</v>
      </c>
      <c r="AW42" s="575">
        <v>15029700</v>
      </c>
      <c r="AX42" s="40">
        <v>9</v>
      </c>
      <c r="AY42" s="40">
        <v>1</v>
      </c>
      <c r="AZ42" s="40">
        <v>3.5</v>
      </c>
      <c r="BA42" s="40">
        <f t="shared" si="23"/>
        <v>4.5</v>
      </c>
      <c r="BB42" s="40">
        <v>5.25</v>
      </c>
      <c r="BC42" s="40">
        <v>102375</v>
      </c>
      <c r="BD42" s="41">
        <v>15</v>
      </c>
      <c r="BE42" s="40" t="s">
        <v>31</v>
      </c>
      <c r="BF42" s="40">
        <v>12</v>
      </c>
      <c r="BG42" s="40">
        <v>12</v>
      </c>
      <c r="BH42" s="40">
        <v>7.86</v>
      </c>
      <c r="BI42" s="575">
        <v>137676</v>
      </c>
      <c r="BJ42" s="19">
        <v>15</v>
      </c>
      <c r="BK42" s="40"/>
      <c r="BL42" s="40">
        <f>0.75+11.25</f>
        <v>12</v>
      </c>
      <c r="BM42" s="19">
        <v>12</v>
      </c>
      <c r="BN42" s="19">
        <v>7.86</v>
      </c>
      <c r="BO42" s="576">
        <v>133620</v>
      </c>
      <c r="BP42" s="40"/>
      <c r="BQ42" s="40"/>
      <c r="BR42" s="40"/>
      <c r="BS42" s="40"/>
      <c r="BT42" s="40"/>
      <c r="BU42" s="576"/>
      <c r="BV42" s="40"/>
      <c r="BW42" s="40"/>
      <c r="BX42" s="40"/>
      <c r="BY42" s="40">
        <f t="shared" si="24"/>
        <v>0</v>
      </c>
      <c r="BZ42" s="40"/>
      <c r="CA42" s="40"/>
      <c r="CB42" s="41">
        <v>241</v>
      </c>
      <c r="CC42" s="40">
        <v>6.3</v>
      </c>
      <c r="CD42" s="40">
        <v>73.900000000000006</v>
      </c>
      <c r="CE42" s="40">
        <v>80.2</v>
      </c>
      <c r="CF42" s="40">
        <v>83.99</v>
      </c>
      <c r="CG42" s="19">
        <v>553894</v>
      </c>
      <c r="CH42" s="35">
        <v>71</v>
      </c>
      <c r="CI42" s="19" t="s">
        <v>31</v>
      </c>
      <c r="CJ42" s="19">
        <v>17</v>
      </c>
      <c r="CK42" s="19">
        <v>17</v>
      </c>
      <c r="CL42" s="19">
        <v>12</v>
      </c>
      <c r="CM42" s="576">
        <v>204000</v>
      </c>
      <c r="CN42" s="35">
        <v>263</v>
      </c>
      <c r="CO42" s="19">
        <v>5</v>
      </c>
      <c r="CP42" s="19">
        <v>250</v>
      </c>
      <c r="CQ42" s="19">
        <v>255</v>
      </c>
      <c r="CR42" s="19">
        <v>265.75</v>
      </c>
      <c r="CS42" s="576">
        <v>4517240</v>
      </c>
      <c r="CT42" s="35">
        <v>0</v>
      </c>
      <c r="CU42" s="40"/>
      <c r="CV42" s="40"/>
      <c r="CW42" s="40"/>
      <c r="CX42" s="40"/>
      <c r="CY42" s="576"/>
      <c r="CZ42" s="35">
        <v>0</v>
      </c>
      <c r="DA42" s="40"/>
      <c r="DB42" s="40"/>
      <c r="DC42" s="40"/>
      <c r="DD42" s="40"/>
      <c r="DE42" s="576"/>
      <c r="DF42" s="35">
        <v>0</v>
      </c>
      <c r="DG42" s="40"/>
      <c r="DH42" s="40"/>
      <c r="DI42" s="40"/>
      <c r="DJ42" s="40"/>
      <c r="DK42" s="576"/>
      <c r="DL42" s="35"/>
      <c r="DM42" s="40"/>
      <c r="DN42" s="40"/>
      <c r="DO42" s="40"/>
      <c r="DP42" s="40"/>
      <c r="DQ42" s="576"/>
      <c r="DR42" s="35"/>
      <c r="DS42" s="40"/>
      <c r="DT42" s="40"/>
      <c r="DU42" s="40"/>
      <c r="DV42" s="40"/>
      <c r="DW42" s="576"/>
    </row>
    <row r="43" spans="1:127" ht="15.75" customHeight="1" x14ac:dyDescent="0.3">
      <c r="A43" s="27" t="s">
        <v>64</v>
      </c>
      <c r="B43" s="28"/>
      <c r="C43" s="20"/>
      <c r="D43" s="20"/>
      <c r="E43" s="40"/>
      <c r="F43" s="40"/>
      <c r="G43" s="575"/>
      <c r="H43" s="28"/>
      <c r="I43" s="20"/>
      <c r="J43" s="20"/>
      <c r="K43" s="40">
        <f t="shared" si="18"/>
        <v>0</v>
      </c>
      <c r="L43" s="40"/>
      <c r="M43" s="575"/>
      <c r="N43" s="28"/>
      <c r="O43" s="20"/>
      <c r="P43" s="20"/>
      <c r="Q43" s="40">
        <f t="shared" si="19"/>
        <v>0</v>
      </c>
      <c r="R43" s="40"/>
      <c r="S43" s="575"/>
      <c r="T43" s="28"/>
      <c r="U43" s="20"/>
      <c r="V43" s="20"/>
      <c r="W43" s="40">
        <f t="shared" si="20"/>
        <v>0</v>
      </c>
      <c r="X43" s="40"/>
      <c r="Y43" s="575"/>
      <c r="Z43" s="28"/>
      <c r="AA43" s="20"/>
      <c r="AB43" s="20"/>
      <c r="AC43" s="40"/>
      <c r="AD43" s="40"/>
      <c r="AE43" s="575"/>
      <c r="AF43" s="28"/>
      <c r="AG43" s="20"/>
      <c r="AH43" s="20"/>
      <c r="AI43" s="40"/>
      <c r="AJ43" s="40"/>
      <c r="AK43" s="575"/>
      <c r="AL43" s="28"/>
      <c r="AM43" s="20"/>
      <c r="AN43" s="20"/>
      <c r="AO43" s="40">
        <f t="shared" si="21"/>
        <v>0</v>
      </c>
      <c r="AP43" s="40"/>
      <c r="AQ43" s="575"/>
      <c r="AR43" s="28">
        <v>1328</v>
      </c>
      <c r="AS43" s="20">
        <v>0</v>
      </c>
      <c r="AT43" s="20">
        <v>1767</v>
      </c>
      <c r="AU43" s="40">
        <f t="shared" si="22"/>
        <v>1767</v>
      </c>
      <c r="AV43" s="40">
        <v>5731.23</v>
      </c>
      <c r="AW43" s="575">
        <v>97430825</v>
      </c>
      <c r="AX43" s="40">
        <v>143</v>
      </c>
      <c r="AY43" s="40">
        <v>0</v>
      </c>
      <c r="AZ43" s="40">
        <v>95.68</v>
      </c>
      <c r="BA43" s="40">
        <f t="shared" si="23"/>
        <v>95.68</v>
      </c>
      <c r="BB43" s="40">
        <v>61.04</v>
      </c>
      <c r="BC43" s="40">
        <v>1190319</v>
      </c>
      <c r="BD43" s="41">
        <v>21</v>
      </c>
      <c r="BE43" s="40" t="s">
        <v>31</v>
      </c>
      <c r="BF43" s="40">
        <v>14.55</v>
      </c>
      <c r="BG43" s="40">
        <v>14.55</v>
      </c>
      <c r="BH43" s="40">
        <v>36.57</v>
      </c>
      <c r="BI43" s="575">
        <v>621690</v>
      </c>
      <c r="BJ43" s="19">
        <v>21</v>
      </c>
      <c r="BK43" s="40"/>
      <c r="BL43" s="40">
        <f>8.25+6.3</f>
        <v>14.55</v>
      </c>
      <c r="BM43" s="19">
        <v>14.55</v>
      </c>
      <c r="BN43" s="40">
        <f>21.45+15.12</f>
        <v>36.57</v>
      </c>
      <c r="BO43" s="575">
        <f>364650+257040</f>
        <v>621690</v>
      </c>
      <c r="BP43" s="40">
        <f>112+4+48+4+1</f>
        <v>169</v>
      </c>
      <c r="BQ43" s="40">
        <f>118.6+53+1</f>
        <v>172.6</v>
      </c>
      <c r="BR43" s="40">
        <f>3.6+3.75</f>
        <v>7.35</v>
      </c>
      <c r="BS43" s="40">
        <f>118.6+3.6+53+3.75+1</f>
        <v>179.95</v>
      </c>
      <c r="BT43" s="40"/>
      <c r="BU43" s="576">
        <v>1119452.5</v>
      </c>
      <c r="BV43" s="40">
        <v>33</v>
      </c>
      <c r="BW43" s="40">
        <v>0</v>
      </c>
      <c r="BX43" s="40">
        <v>17</v>
      </c>
      <c r="BY43" s="40">
        <f t="shared" si="24"/>
        <v>17</v>
      </c>
      <c r="BZ43" s="40">
        <v>51</v>
      </c>
      <c r="CA43" s="40">
        <v>867000</v>
      </c>
      <c r="CB43" s="41">
        <v>881</v>
      </c>
      <c r="CC43" s="40">
        <v>98.25</v>
      </c>
      <c r="CD43" s="40">
        <v>680.66</v>
      </c>
      <c r="CE43" s="40">
        <v>778.91</v>
      </c>
      <c r="CF43" s="40">
        <v>2628.69</v>
      </c>
      <c r="CG43" s="19">
        <v>44687583.799999997</v>
      </c>
      <c r="CH43" s="35">
        <v>542</v>
      </c>
      <c r="CI43" s="19" t="s">
        <v>31</v>
      </c>
      <c r="CJ43" s="19">
        <v>451</v>
      </c>
      <c r="CK43" s="19">
        <v>451</v>
      </c>
      <c r="CL43" s="19">
        <v>459</v>
      </c>
      <c r="CM43" s="576">
        <v>7803000</v>
      </c>
      <c r="CN43" s="35">
        <v>0</v>
      </c>
      <c r="CO43" s="19">
        <v>0</v>
      </c>
      <c r="CP43" s="19">
        <v>0</v>
      </c>
      <c r="CQ43" s="19">
        <v>0</v>
      </c>
      <c r="CR43" s="19">
        <v>0</v>
      </c>
      <c r="CS43" s="576">
        <v>0</v>
      </c>
      <c r="CT43" s="35">
        <v>0</v>
      </c>
      <c r="CU43" s="40"/>
      <c r="CV43" s="40"/>
      <c r="CW43" s="40"/>
      <c r="CX43" s="40"/>
      <c r="CY43" s="576"/>
      <c r="CZ43" s="639" t="s">
        <v>65</v>
      </c>
      <c r="DA43" s="632"/>
      <c r="DB43" s="632"/>
      <c r="DC43" s="632"/>
      <c r="DD43" s="632"/>
      <c r="DE43" s="633"/>
      <c r="DF43" s="25">
        <v>0</v>
      </c>
      <c r="DG43" s="26"/>
      <c r="DH43" s="26"/>
      <c r="DI43" s="26"/>
      <c r="DJ43" s="26"/>
      <c r="DK43" s="580"/>
      <c r="DL43" s="25"/>
      <c r="DM43" s="26"/>
      <c r="DN43" s="26"/>
      <c r="DO43" s="26"/>
      <c r="DP43" s="26"/>
      <c r="DQ43" s="580"/>
      <c r="DR43" s="25"/>
      <c r="DS43" s="26"/>
      <c r="DT43" s="26"/>
      <c r="DU43" s="26"/>
      <c r="DV43" s="26"/>
      <c r="DW43" s="580"/>
    </row>
    <row r="44" spans="1:127" ht="15.75" customHeight="1" x14ac:dyDescent="0.3">
      <c r="A44" s="27" t="s">
        <v>66</v>
      </c>
      <c r="B44" s="28"/>
      <c r="C44" s="20"/>
      <c r="D44" s="20"/>
      <c r="E44" s="40"/>
      <c r="F44" s="40"/>
      <c r="G44" s="575"/>
      <c r="H44" s="28"/>
      <c r="I44" s="20"/>
      <c r="J44" s="20"/>
      <c r="K44" s="40">
        <f t="shared" si="18"/>
        <v>0</v>
      </c>
      <c r="L44" s="40"/>
      <c r="M44" s="575"/>
      <c r="N44" s="28"/>
      <c r="O44" s="20"/>
      <c r="P44" s="20"/>
      <c r="Q44" s="40">
        <f t="shared" si="19"/>
        <v>0</v>
      </c>
      <c r="R44" s="40"/>
      <c r="S44" s="575"/>
      <c r="T44" s="28"/>
      <c r="U44" s="20"/>
      <c r="V44" s="20"/>
      <c r="W44" s="40">
        <f t="shared" si="20"/>
        <v>0</v>
      </c>
      <c r="X44" s="40"/>
      <c r="Y44" s="575"/>
      <c r="Z44" s="28"/>
      <c r="AA44" s="20"/>
      <c r="AB44" s="20"/>
      <c r="AC44" s="40"/>
      <c r="AD44" s="40"/>
      <c r="AE44" s="575"/>
      <c r="AF44" s="28"/>
      <c r="AG44" s="20"/>
      <c r="AH44" s="20"/>
      <c r="AI44" s="40"/>
      <c r="AJ44" s="40"/>
      <c r="AK44" s="575"/>
      <c r="AL44" s="28"/>
      <c r="AM44" s="20"/>
      <c r="AN44" s="20"/>
      <c r="AO44" s="40">
        <f t="shared" si="21"/>
        <v>0</v>
      </c>
      <c r="AP44" s="40"/>
      <c r="AQ44" s="575"/>
      <c r="AR44" s="28">
        <v>1613</v>
      </c>
      <c r="AS44" s="20">
        <v>951</v>
      </c>
      <c r="AT44" s="20">
        <v>2147.8000000000002</v>
      </c>
      <c r="AU44" s="40">
        <f t="shared" si="22"/>
        <v>3098.8</v>
      </c>
      <c r="AV44" s="40">
        <v>4536.75</v>
      </c>
      <c r="AW44" s="575">
        <v>84107276.900000006</v>
      </c>
      <c r="AX44" s="40"/>
      <c r="AY44" s="40"/>
      <c r="AZ44" s="40"/>
      <c r="BA44" s="40">
        <f t="shared" si="23"/>
        <v>0</v>
      </c>
      <c r="BB44" s="40"/>
      <c r="BC44" s="40"/>
      <c r="BD44" s="41">
        <v>160</v>
      </c>
      <c r="BE44" s="40">
        <v>7</v>
      </c>
      <c r="BF44" s="40">
        <v>177.7</v>
      </c>
      <c r="BG44" s="40">
        <v>184.7</v>
      </c>
      <c r="BH44" s="40">
        <v>267.44</v>
      </c>
      <c r="BI44" s="575">
        <v>4735734.5</v>
      </c>
      <c r="BJ44" s="40">
        <f>148+12</f>
        <v>160</v>
      </c>
      <c r="BK44" s="19">
        <v>7</v>
      </c>
      <c r="BL44" s="19">
        <v>177.7</v>
      </c>
      <c r="BM44" s="40">
        <f>177.7+7</f>
        <v>184.7</v>
      </c>
      <c r="BN44" s="19">
        <v>267.44</v>
      </c>
      <c r="BO44" s="576">
        <v>4546454.5</v>
      </c>
      <c r="BP44" s="19">
        <v>80</v>
      </c>
      <c r="BQ44" s="40">
        <f>450+50</f>
        <v>500</v>
      </c>
      <c r="BR44" s="19">
        <v>51</v>
      </c>
      <c r="BS44" s="19">
        <v>500</v>
      </c>
      <c r="BT44" s="40"/>
      <c r="BU44" s="576">
        <v>3553000</v>
      </c>
      <c r="BV44" s="40">
        <v>110</v>
      </c>
      <c r="BW44" s="40">
        <v>0</v>
      </c>
      <c r="BX44" s="40">
        <v>85</v>
      </c>
      <c r="BY44" s="40">
        <f t="shared" si="24"/>
        <v>85</v>
      </c>
      <c r="BZ44" s="40">
        <v>97.75</v>
      </c>
      <c r="CA44" s="40">
        <v>1661750</v>
      </c>
      <c r="CB44" s="41">
        <v>544</v>
      </c>
      <c r="CC44" s="40">
        <v>181.75</v>
      </c>
      <c r="CD44" s="40">
        <v>685</v>
      </c>
      <c r="CE44" s="40">
        <v>866.75</v>
      </c>
      <c r="CF44" s="40">
        <v>1892.61</v>
      </c>
      <c r="CG44" s="19">
        <v>32174285</v>
      </c>
      <c r="CH44" s="35">
        <v>284</v>
      </c>
      <c r="CI44" s="19" t="s">
        <v>31</v>
      </c>
      <c r="CJ44" s="19">
        <v>470</v>
      </c>
      <c r="CK44" s="19">
        <v>470</v>
      </c>
      <c r="CL44" s="19">
        <v>297</v>
      </c>
      <c r="CM44" s="576">
        <v>5049000</v>
      </c>
      <c r="CN44" s="35">
        <v>122</v>
      </c>
      <c r="CO44" s="19">
        <v>0</v>
      </c>
      <c r="CP44" s="19">
        <v>116</v>
      </c>
      <c r="CQ44" s="19">
        <v>116</v>
      </c>
      <c r="CR44" s="19">
        <v>35.479999999999997</v>
      </c>
      <c r="CS44" s="576">
        <v>603160</v>
      </c>
      <c r="CT44" s="35">
        <v>0</v>
      </c>
      <c r="CU44" s="40"/>
      <c r="CV44" s="40"/>
      <c r="CW44" s="40"/>
      <c r="CX44" s="40"/>
      <c r="CY44" s="576"/>
      <c r="CZ44" s="35">
        <v>0</v>
      </c>
      <c r="DA44" s="40"/>
      <c r="DB44" s="40"/>
      <c r="DC44" s="40"/>
      <c r="DD44" s="40"/>
      <c r="DE44" s="576"/>
      <c r="DF44" s="35">
        <v>0</v>
      </c>
      <c r="DG44" s="40"/>
      <c r="DH44" s="40"/>
      <c r="DI44" s="40"/>
      <c r="DJ44" s="40"/>
      <c r="DK44" s="576"/>
      <c r="DL44" s="35"/>
      <c r="DM44" s="40"/>
      <c r="DN44" s="40"/>
      <c r="DO44" s="40"/>
      <c r="DP44" s="40"/>
      <c r="DQ44" s="576"/>
      <c r="DR44" s="35"/>
      <c r="DS44" s="40"/>
      <c r="DT44" s="40"/>
      <c r="DU44" s="40"/>
      <c r="DV44" s="40"/>
      <c r="DW44" s="576"/>
    </row>
    <row r="45" spans="1:127" ht="15.75" customHeight="1" x14ac:dyDescent="0.3">
      <c r="A45" s="27" t="s">
        <v>67</v>
      </c>
      <c r="B45" s="28"/>
      <c r="C45" s="20"/>
      <c r="D45" s="20"/>
      <c r="E45" s="40"/>
      <c r="F45" s="40"/>
      <c r="G45" s="575"/>
      <c r="H45" s="28"/>
      <c r="I45" s="20"/>
      <c r="J45" s="20"/>
      <c r="K45" s="40">
        <f t="shared" si="18"/>
        <v>0</v>
      </c>
      <c r="L45" s="40"/>
      <c r="M45" s="575"/>
      <c r="N45" s="28"/>
      <c r="O45" s="20"/>
      <c r="P45" s="20"/>
      <c r="Q45" s="40">
        <f t="shared" si="19"/>
        <v>0</v>
      </c>
      <c r="R45" s="40"/>
      <c r="S45" s="575"/>
      <c r="T45" s="28"/>
      <c r="U45" s="20"/>
      <c r="V45" s="20"/>
      <c r="W45" s="40">
        <f t="shared" si="20"/>
        <v>0</v>
      </c>
      <c r="X45" s="40"/>
      <c r="Y45" s="575"/>
      <c r="Z45" s="28"/>
      <c r="AA45" s="20"/>
      <c r="AB45" s="20"/>
      <c r="AC45" s="40"/>
      <c r="AD45" s="40"/>
      <c r="AE45" s="575"/>
      <c r="AF45" s="28"/>
      <c r="AG45" s="20"/>
      <c r="AH45" s="20"/>
      <c r="AI45" s="40"/>
      <c r="AJ45" s="40"/>
      <c r="AK45" s="575"/>
      <c r="AL45" s="28"/>
      <c r="AM45" s="20"/>
      <c r="AN45" s="20"/>
      <c r="AO45" s="40">
        <f t="shared" si="21"/>
        <v>0</v>
      </c>
      <c r="AP45" s="40"/>
      <c r="AQ45" s="575"/>
      <c r="AR45" s="28">
        <v>1628</v>
      </c>
      <c r="AS45" s="20">
        <v>0</v>
      </c>
      <c r="AT45" s="20">
        <v>2376</v>
      </c>
      <c r="AU45" s="40">
        <f t="shared" si="22"/>
        <v>2376</v>
      </c>
      <c r="AV45" s="40">
        <v>4752.12</v>
      </c>
      <c r="AW45" s="575">
        <v>80786019.599999994</v>
      </c>
      <c r="AX45" s="40"/>
      <c r="AY45" s="40"/>
      <c r="AZ45" s="40"/>
      <c r="BA45" s="40">
        <f t="shared" si="23"/>
        <v>0</v>
      </c>
      <c r="BB45" s="40"/>
      <c r="BC45" s="40"/>
      <c r="BD45" s="41" t="s">
        <v>31</v>
      </c>
      <c r="BE45" s="40" t="s">
        <v>31</v>
      </c>
      <c r="BF45" s="40">
        <v>683.6</v>
      </c>
      <c r="BG45" s="40">
        <v>683.6</v>
      </c>
      <c r="BH45" s="40" t="s">
        <v>31</v>
      </c>
      <c r="BI45" s="575">
        <v>6222127.2000000002</v>
      </c>
      <c r="BJ45" s="40"/>
      <c r="BK45" s="40"/>
      <c r="BL45" s="19">
        <v>683.6</v>
      </c>
      <c r="BM45" s="19">
        <v>683.6</v>
      </c>
      <c r="BN45" s="40"/>
      <c r="BO45" s="576"/>
      <c r="BP45" s="19">
        <v>247</v>
      </c>
      <c r="BQ45" s="40">
        <f>171+84</f>
        <v>255</v>
      </c>
      <c r="BR45" s="19">
        <v>19</v>
      </c>
      <c r="BS45" s="40">
        <f>171+51+84+19</f>
        <v>325</v>
      </c>
      <c r="BT45" s="40"/>
      <c r="BU45" s="576">
        <v>1806610</v>
      </c>
      <c r="BV45" s="40"/>
      <c r="BW45" s="40"/>
      <c r="BX45" s="40"/>
      <c r="BY45" s="40">
        <f t="shared" si="24"/>
        <v>0</v>
      </c>
      <c r="BZ45" s="40"/>
      <c r="CA45" s="40"/>
      <c r="CB45" s="41">
        <v>1137</v>
      </c>
      <c r="CC45" s="40">
        <v>78</v>
      </c>
      <c r="CD45" s="40">
        <v>1293.48</v>
      </c>
      <c r="CE45" s="40">
        <v>1371.48</v>
      </c>
      <c r="CF45" s="40">
        <v>3138.33</v>
      </c>
      <c r="CG45" s="19">
        <v>53351603.200000003</v>
      </c>
      <c r="CH45" s="35">
        <v>1341</v>
      </c>
      <c r="CI45" s="19">
        <v>283.60000000000002</v>
      </c>
      <c r="CJ45" s="19">
        <v>710.72</v>
      </c>
      <c r="CK45" s="19">
        <v>994.32</v>
      </c>
      <c r="CL45" s="19">
        <v>1877</v>
      </c>
      <c r="CM45" s="576">
        <v>13515000</v>
      </c>
      <c r="CN45" s="35">
        <v>92</v>
      </c>
      <c r="CO45" s="19">
        <v>0</v>
      </c>
      <c r="CP45" s="19">
        <v>106.81</v>
      </c>
      <c r="CQ45" s="19">
        <v>106.8</v>
      </c>
      <c r="CR45" s="19">
        <v>12.82</v>
      </c>
      <c r="CS45" s="576">
        <v>886720</v>
      </c>
      <c r="CT45" s="35">
        <v>0</v>
      </c>
      <c r="CU45" s="40"/>
      <c r="CV45" s="40"/>
      <c r="CW45" s="40"/>
      <c r="CX45" s="40"/>
      <c r="CY45" s="576"/>
      <c r="CZ45" s="35">
        <v>0</v>
      </c>
      <c r="DA45" s="40"/>
      <c r="DB45" s="40"/>
      <c r="DC45" s="40"/>
      <c r="DD45" s="40"/>
      <c r="DE45" s="576"/>
      <c r="DF45" s="35">
        <v>0</v>
      </c>
      <c r="DG45" s="40"/>
      <c r="DH45" s="40"/>
      <c r="DI45" s="40"/>
      <c r="DJ45" s="40"/>
      <c r="DK45" s="576"/>
      <c r="DL45" s="35"/>
      <c r="DM45" s="40"/>
      <c r="DN45" s="40"/>
      <c r="DO45" s="40"/>
      <c r="DP45" s="40"/>
      <c r="DQ45" s="576"/>
      <c r="DR45" s="35"/>
      <c r="DS45" s="40"/>
      <c r="DT45" s="40"/>
      <c r="DU45" s="40"/>
      <c r="DV45" s="40"/>
      <c r="DW45" s="576"/>
    </row>
    <row r="46" spans="1:127" ht="15.75" customHeight="1" x14ac:dyDescent="0.3">
      <c r="A46" s="577" t="s">
        <v>68</v>
      </c>
      <c r="B46" s="578">
        <f t="shared" ref="B46:AQ46" si="25">SUM(B48:B59)</f>
        <v>0</v>
      </c>
      <c r="C46" s="38">
        <f t="shared" si="25"/>
        <v>0</v>
      </c>
      <c r="D46" s="38">
        <f t="shared" si="25"/>
        <v>0</v>
      </c>
      <c r="E46" s="571">
        <f t="shared" si="25"/>
        <v>0</v>
      </c>
      <c r="F46" s="571">
        <f t="shared" si="25"/>
        <v>0</v>
      </c>
      <c r="G46" s="572">
        <f t="shared" si="25"/>
        <v>0</v>
      </c>
      <c r="H46" s="578">
        <f t="shared" si="25"/>
        <v>0</v>
      </c>
      <c r="I46" s="38">
        <f t="shared" si="25"/>
        <v>0</v>
      </c>
      <c r="J46" s="38">
        <f t="shared" si="25"/>
        <v>0</v>
      </c>
      <c r="K46" s="571">
        <f t="shared" si="25"/>
        <v>0</v>
      </c>
      <c r="L46" s="571">
        <f t="shared" si="25"/>
        <v>0</v>
      </c>
      <c r="M46" s="572">
        <f t="shared" si="25"/>
        <v>0</v>
      </c>
      <c r="N46" s="578">
        <f t="shared" si="25"/>
        <v>0</v>
      </c>
      <c r="O46" s="38">
        <f t="shared" si="25"/>
        <v>0</v>
      </c>
      <c r="P46" s="38">
        <f t="shared" si="25"/>
        <v>0</v>
      </c>
      <c r="Q46" s="571">
        <f t="shared" si="25"/>
        <v>0</v>
      </c>
      <c r="R46" s="571">
        <f t="shared" si="25"/>
        <v>0</v>
      </c>
      <c r="S46" s="572">
        <f t="shared" si="25"/>
        <v>0</v>
      </c>
      <c r="T46" s="578">
        <f t="shared" si="25"/>
        <v>0</v>
      </c>
      <c r="U46" s="38">
        <f t="shared" si="25"/>
        <v>0</v>
      </c>
      <c r="V46" s="38">
        <f t="shared" si="25"/>
        <v>0</v>
      </c>
      <c r="W46" s="571">
        <f t="shared" si="25"/>
        <v>0</v>
      </c>
      <c r="X46" s="571">
        <f t="shared" si="25"/>
        <v>0</v>
      </c>
      <c r="Y46" s="572">
        <f t="shared" si="25"/>
        <v>0</v>
      </c>
      <c r="Z46" s="578">
        <f t="shared" si="25"/>
        <v>0</v>
      </c>
      <c r="AA46" s="38">
        <f t="shared" si="25"/>
        <v>0</v>
      </c>
      <c r="AB46" s="38">
        <f t="shared" si="25"/>
        <v>0</v>
      </c>
      <c r="AC46" s="571">
        <f t="shared" si="25"/>
        <v>0</v>
      </c>
      <c r="AD46" s="571">
        <f t="shared" si="25"/>
        <v>0</v>
      </c>
      <c r="AE46" s="572">
        <f t="shared" si="25"/>
        <v>0</v>
      </c>
      <c r="AF46" s="578">
        <f t="shared" si="25"/>
        <v>0</v>
      </c>
      <c r="AG46" s="38">
        <f t="shared" si="25"/>
        <v>0</v>
      </c>
      <c r="AH46" s="38">
        <f t="shared" si="25"/>
        <v>0</v>
      </c>
      <c r="AI46" s="571">
        <f t="shared" si="25"/>
        <v>0</v>
      </c>
      <c r="AJ46" s="571">
        <f t="shared" si="25"/>
        <v>0</v>
      </c>
      <c r="AK46" s="572">
        <f t="shared" si="25"/>
        <v>0</v>
      </c>
      <c r="AL46" s="578">
        <f t="shared" si="25"/>
        <v>0</v>
      </c>
      <c r="AM46" s="38">
        <f t="shared" si="25"/>
        <v>0</v>
      </c>
      <c r="AN46" s="38">
        <f t="shared" si="25"/>
        <v>0</v>
      </c>
      <c r="AO46" s="571">
        <f t="shared" si="25"/>
        <v>0</v>
      </c>
      <c r="AP46" s="571">
        <f t="shared" si="25"/>
        <v>0</v>
      </c>
      <c r="AQ46" s="572">
        <f t="shared" si="25"/>
        <v>0</v>
      </c>
      <c r="AR46" s="578">
        <f t="shared" ref="AR46:AT46" si="26">SUM(AR48:AR60)</f>
        <v>1921</v>
      </c>
      <c r="AS46" s="578">
        <f t="shared" si="26"/>
        <v>167.67</v>
      </c>
      <c r="AT46" s="578">
        <f t="shared" si="26"/>
        <v>609.78</v>
      </c>
      <c r="AU46" s="571">
        <f>SUM(AU48:AU59)</f>
        <v>777.45</v>
      </c>
      <c r="AV46" s="571">
        <f t="shared" ref="AV46:AW46" si="27">SUM(AV48:AV60)</f>
        <v>254.82</v>
      </c>
      <c r="AW46" s="572">
        <f t="shared" si="27"/>
        <v>19254147.25</v>
      </c>
      <c r="AX46" s="578">
        <f t="shared" ref="AX46:BC46" si="28">SUM(AX48:AX59)</f>
        <v>0</v>
      </c>
      <c r="AY46" s="578">
        <f t="shared" si="28"/>
        <v>0</v>
      </c>
      <c r="AZ46" s="578">
        <f t="shared" si="28"/>
        <v>0</v>
      </c>
      <c r="BA46" s="571">
        <f t="shared" si="28"/>
        <v>0</v>
      </c>
      <c r="BB46" s="571">
        <f t="shared" si="28"/>
        <v>0</v>
      </c>
      <c r="BC46" s="572">
        <f t="shared" si="28"/>
        <v>0</v>
      </c>
      <c r="BD46" s="9"/>
      <c r="BE46" s="9"/>
      <c r="BF46" s="9"/>
      <c r="BG46" s="9"/>
      <c r="BH46" s="9"/>
      <c r="BI46" s="572"/>
      <c r="BJ46" s="9"/>
      <c r="BK46" s="9"/>
      <c r="BL46" s="9"/>
      <c r="BM46" s="9"/>
      <c r="BN46" s="9"/>
      <c r="BO46" s="574"/>
      <c r="BP46" s="24"/>
      <c r="BQ46" s="24"/>
      <c r="BR46" s="24"/>
      <c r="BS46" s="24"/>
      <c r="BT46" s="24"/>
      <c r="BU46" s="579"/>
      <c r="BV46" s="578">
        <f t="shared" ref="BV46:CA46" si="29">SUM(BV48:BV59)</f>
        <v>579</v>
      </c>
      <c r="BW46" s="578">
        <f t="shared" si="29"/>
        <v>17.079999999999998</v>
      </c>
      <c r="BX46" s="578">
        <f t="shared" si="29"/>
        <v>119.76</v>
      </c>
      <c r="BY46" s="571">
        <f t="shared" si="29"/>
        <v>136.84</v>
      </c>
      <c r="BZ46" s="571">
        <f t="shared" si="29"/>
        <v>284.51</v>
      </c>
      <c r="CA46" s="572">
        <f t="shared" si="29"/>
        <v>7907123.2200000007</v>
      </c>
      <c r="CB46" s="12">
        <v>1508</v>
      </c>
      <c r="CC46" s="11">
        <v>80.83</v>
      </c>
      <c r="CD46" s="11">
        <v>392.11</v>
      </c>
      <c r="CE46" s="11">
        <v>409.92</v>
      </c>
      <c r="CF46" s="11">
        <v>728.75</v>
      </c>
      <c r="CG46" s="11">
        <v>10228540.5</v>
      </c>
      <c r="CH46" s="12">
        <v>1273</v>
      </c>
      <c r="CI46" s="11">
        <v>191.45</v>
      </c>
      <c r="CJ46" s="11">
        <v>473.18</v>
      </c>
      <c r="CK46" s="11">
        <v>664.63</v>
      </c>
      <c r="CL46" s="11">
        <v>1309.69</v>
      </c>
      <c r="CM46" s="574">
        <v>20000965.309999999</v>
      </c>
      <c r="CN46" s="12"/>
      <c r="CO46" s="9"/>
      <c r="CP46" s="9"/>
      <c r="CQ46" s="9"/>
      <c r="CR46" s="9"/>
      <c r="CS46" s="574"/>
      <c r="CT46" s="12">
        <v>0</v>
      </c>
      <c r="CU46" s="9"/>
      <c r="CV46" s="9"/>
      <c r="CW46" s="9"/>
      <c r="CX46" s="9"/>
      <c r="CY46" s="574"/>
      <c r="CZ46" s="12">
        <v>7</v>
      </c>
      <c r="DA46" s="11">
        <v>3.15</v>
      </c>
      <c r="DB46" s="11">
        <v>0</v>
      </c>
      <c r="DC46" s="11">
        <v>3.15</v>
      </c>
      <c r="DD46" s="11">
        <v>14.1</v>
      </c>
      <c r="DE46" s="574">
        <v>239700</v>
      </c>
      <c r="DF46" s="12">
        <v>410</v>
      </c>
      <c r="DG46" s="11">
        <v>0</v>
      </c>
      <c r="DH46" s="11">
        <v>98.09</v>
      </c>
      <c r="DI46" s="11">
        <v>98.09</v>
      </c>
      <c r="DJ46" s="11">
        <v>13.97</v>
      </c>
      <c r="DK46" s="574">
        <v>121209.83</v>
      </c>
      <c r="DL46" s="12"/>
      <c r="DM46" s="9"/>
      <c r="DN46" s="9"/>
      <c r="DO46" s="9"/>
      <c r="DP46" s="9"/>
      <c r="DQ46" s="574"/>
      <c r="DR46" s="12"/>
      <c r="DS46" s="9"/>
      <c r="DT46" s="9"/>
      <c r="DU46" s="9"/>
      <c r="DV46" s="9"/>
      <c r="DW46" s="574"/>
    </row>
    <row r="47" spans="1:127" ht="15.75" customHeight="1" x14ac:dyDescent="0.3">
      <c r="A47" s="27" t="s">
        <v>69</v>
      </c>
      <c r="B47" s="28"/>
      <c r="C47" s="20"/>
      <c r="D47" s="20"/>
      <c r="E47" s="40"/>
      <c r="F47" s="40"/>
      <c r="G47" s="575"/>
      <c r="H47" s="28"/>
      <c r="I47" s="20"/>
      <c r="J47" s="20"/>
      <c r="K47" s="40"/>
      <c r="L47" s="40"/>
      <c r="M47" s="575"/>
      <c r="N47" s="28"/>
      <c r="O47" s="20"/>
      <c r="P47" s="20"/>
      <c r="Q47" s="40"/>
      <c r="R47" s="40"/>
      <c r="S47" s="575"/>
      <c r="T47" s="28"/>
      <c r="U47" s="20"/>
      <c r="V47" s="20"/>
      <c r="W47" s="40"/>
      <c r="X47" s="40"/>
      <c r="Y47" s="575"/>
      <c r="Z47" s="28"/>
      <c r="AA47" s="20"/>
      <c r="AB47" s="20"/>
      <c r="AC47" s="40"/>
      <c r="AD47" s="40"/>
      <c r="AE47" s="575"/>
      <c r="AF47" s="28"/>
      <c r="AG47" s="20"/>
      <c r="AH47" s="20"/>
      <c r="AI47" s="40"/>
      <c r="AJ47" s="40"/>
      <c r="AK47" s="575"/>
      <c r="AL47" s="28"/>
      <c r="AM47" s="20"/>
      <c r="AN47" s="20"/>
      <c r="AO47" s="40"/>
      <c r="AP47" s="40"/>
      <c r="AQ47" s="575"/>
      <c r="AR47" s="28"/>
      <c r="AS47" s="29"/>
      <c r="AT47" s="29"/>
      <c r="AU47" s="40"/>
      <c r="AV47" s="40"/>
      <c r="AW47" s="575"/>
      <c r="AX47" s="40"/>
      <c r="AY47" s="40"/>
      <c r="AZ47" s="40"/>
      <c r="BA47" s="40"/>
      <c r="BB47" s="40"/>
      <c r="BC47" s="40"/>
      <c r="BD47" s="40"/>
      <c r="BE47" s="40"/>
      <c r="BF47" s="40"/>
      <c r="BG47" s="40"/>
      <c r="BH47" s="40"/>
      <c r="BI47" s="575"/>
      <c r="BJ47" s="40"/>
      <c r="BK47" s="40"/>
      <c r="BL47" s="40"/>
      <c r="BM47" s="40"/>
      <c r="BN47" s="40"/>
      <c r="BO47" s="576"/>
      <c r="BP47" s="40"/>
      <c r="BQ47" s="40"/>
      <c r="BR47" s="40"/>
      <c r="BS47" s="40"/>
      <c r="BT47" s="40"/>
      <c r="BU47" s="576"/>
      <c r="BV47" s="40"/>
      <c r="BW47" s="40"/>
      <c r="BX47" s="40"/>
      <c r="BY47" s="40">
        <f t="shared" ref="BY47:BY60" si="30">BW47+BX47</f>
        <v>0</v>
      </c>
      <c r="BZ47" s="40"/>
      <c r="CA47" s="40"/>
      <c r="CB47" s="41">
        <v>23</v>
      </c>
      <c r="CC47" s="40">
        <v>1.83</v>
      </c>
      <c r="CD47" s="40" t="s">
        <v>31</v>
      </c>
      <c r="CE47" s="40">
        <v>1.83</v>
      </c>
      <c r="CF47" s="40">
        <v>4.88</v>
      </c>
      <c r="CG47" s="19">
        <v>82543.75</v>
      </c>
      <c r="CH47" s="35">
        <v>4</v>
      </c>
      <c r="CI47" s="19">
        <v>0.13</v>
      </c>
      <c r="CJ47" s="19" t="s">
        <v>31</v>
      </c>
      <c r="CK47" s="19">
        <v>0.13</v>
      </c>
      <c r="CL47" s="19">
        <v>0.27</v>
      </c>
      <c r="CM47" s="576">
        <v>4269</v>
      </c>
      <c r="CN47" s="35">
        <v>145</v>
      </c>
      <c r="CO47" s="19">
        <v>0.9</v>
      </c>
      <c r="CP47" s="19">
        <v>5.46</v>
      </c>
      <c r="CQ47" s="19">
        <v>6.36</v>
      </c>
      <c r="CR47" s="19">
        <v>9.2100000000000009</v>
      </c>
      <c r="CS47" s="576">
        <v>97264</v>
      </c>
      <c r="CT47" s="35">
        <v>0</v>
      </c>
      <c r="CU47" s="40"/>
      <c r="CV47" s="40"/>
      <c r="CW47" s="40"/>
      <c r="CX47" s="40"/>
      <c r="CY47" s="576"/>
      <c r="CZ47" s="631" t="s">
        <v>70</v>
      </c>
      <c r="DA47" s="632"/>
      <c r="DB47" s="632"/>
      <c r="DC47" s="632"/>
      <c r="DD47" s="632"/>
      <c r="DE47" s="633"/>
      <c r="DF47" s="631" t="s">
        <v>71</v>
      </c>
      <c r="DG47" s="632"/>
      <c r="DH47" s="632"/>
      <c r="DI47" s="632"/>
      <c r="DJ47" s="632"/>
      <c r="DK47" s="633"/>
      <c r="DL47" s="31"/>
      <c r="DM47" s="32"/>
      <c r="DN47" s="32"/>
      <c r="DO47" s="32"/>
      <c r="DP47" s="32"/>
      <c r="DQ47" s="581"/>
      <c r="DR47" s="31"/>
      <c r="DS47" s="32"/>
      <c r="DT47" s="32"/>
      <c r="DU47" s="32"/>
      <c r="DV47" s="32"/>
      <c r="DW47" s="581"/>
    </row>
    <row r="48" spans="1:127" ht="15.75" customHeight="1" x14ac:dyDescent="0.3">
      <c r="A48" s="27" t="s">
        <v>72</v>
      </c>
      <c r="B48" s="28"/>
      <c r="C48" s="20"/>
      <c r="D48" s="20"/>
      <c r="E48" s="40"/>
      <c r="F48" s="40"/>
      <c r="G48" s="575"/>
      <c r="H48" s="28"/>
      <c r="I48" s="20"/>
      <c r="J48" s="20"/>
      <c r="K48" s="40">
        <f>SUM(I48:J48)</f>
        <v>0</v>
      </c>
      <c r="L48" s="40"/>
      <c r="M48" s="575"/>
      <c r="N48" s="28"/>
      <c r="O48" s="20"/>
      <c r="P48" s="20"/>
      <c r="Q48" s="40">
        <f>SUM(O48:P48)</f>
        <v>0</v>
      </c>
      <c r="R48" s="40"/>
      <c r="S48" s="575"/>
      <c r="T48" s="21"/>
      <c r="U48" s="20"/>
      <c r="V48" s="22"/>
      <c r="W48" s="40">
        <f>SUM(U48:V48)</f>
        <v>0</v>
      </c>
      <c r="X48" s="40"/>
      <c r="Y48" s="576"/>
      <c r="Z48" s="28"/>
      <c r="AA48" s="20"/>
      <c r="AB48" s="20"/>
      <c r="AC48" s="40"/>
      <c r="AD48" s="40"/>
      <c r="AE48" s="575"/>
      <c r="AF48" s="28"/>
      <c r="AG48" s="20"/>
      <c r="AH48" s="20"/>
      <c r="AI48" s="40"/>
      <c r="AJ48" s="40"/>
      <c r="AK48" s="575"/>
      <c r="AL48" s="28"/>
      <c r="AM48" s="20"/>
      <c r="AN48" s="20"/>
      <c r="AO48" s="40">
        <f>SUM(AM48:AN48)</f>
        <v>0</v>
      </c>
      <c r="AP48" s="40"/>
      <c r="AQ48" s="575"/>
      <c r="AR48" s="28">
        <v>130</v>
      </c>
      <c r="AS48" s="29">
        <v>28.88</v>
      </c>
      <c r="AT48" s="29">
        <v>0.94</v>
      </c>
      <c r="AU48" s="40">
        <f>SUM(AS48:AT48)</f>
        <v>29.82</v>
      </c>
      <c r="AV48" s="40">
        <v>45.95</v>
      </c>
      <c r="AW48" s="575">
        <v>2760682.38</v>
      </c>
      <c r="AX48" s="40"/>
      <c r="AY48" s="40"/>
      <c r="AZ48" s="40"/>
      <c r="BA48" s="40">
        <f>SUM(AY48:AZ48)</f>
        <v>0</v>
      </c>
      <c r="BB48" s="40"/>
      <c r="BC48" s="40"/>
      <c r="BD48" s="41" t="s">
        <v>31</v>
      </c>
      <c r="BE48" s="40"/>
      <c r="BF48" s="40"/>
      <c r="BG48" s="40"/>
      <c r="BH48" s="40"/>
      <c r="BI48" s="575"/>
      <c r="BJ48" s="40"/>
      <c r="BK48" s="40"/>
      <c r="BL48" s="40"/>
      <c r="BM48" s="40"/>
      <c r="BN48" s="40"/>
      <c r="BO48" s="576"/>
      <c r="BP48" s="40"/>
      <c r="BQ48" s="40"/>
      <c r="BR48" s="40"/>
      <c r="BS48" s="40"/>
      <c r="BT48" s="40"/>
      <c r="BU48" s="576"/>
      <c r="BV48" s="40">
        <v>14</v>
      </c>
      <c r="BW48" s="40">
        <v>0.2</v>
      </c>
      <c r="BX48" s="40">
        <v>0.8</v>
      </c>
      <c r="BY48" s="40">
        <f t="shared" si="30"/>
        <v>1</v>
      </c>
      <c r="BZ48" s="40">
        <v>2.04</v>
      </c>
      <c r="CA48" s="40">
        <v>65222</v>
      </c>
      <c r="CB48" s="41">
        <v>12</v>
      </c>
      <c r="CC48" s="40">
        <v>5.45</v>
      </c>
      <c r="CD48" s="40" t="s">
        <v>31</v>
      </c>
      <c r="CE48" s="40">
        <v>5.45</v>
      </c>
      <c r="CF48" s="40">
        <v>16.350000000000001</v>
      </c>
      <c r="CG48" s="19">
        <v>259462.5</v>
      </c>
      <c r="CH48" s="35">
        <v>36</v>
      </c>
      <c r="CI48" s="19">
        <v>6.9</v>
      </c>
      <c r="CJ48" s="19">
        <v>0.18</v>
      </c>
      <c r="CK48" s="19">
        <v>7.08</v>
      </c>
      <c r="CL48" s="19">
        <v>13.32</v>
      </c>
      <c r="CM48" s="576">
        <v>356438.75</v>
      </c>
      <c r="CN48" s="35">
        <v>24</v>
      </c>
      <c r="CO48" s="19">
        <v>1.37</v>
      </c>
      <c r="CP48" s="19">
        <v>0.03</v>
      </c>
      <c r="CQ48" s="19">
        <v>1.4</v>
      </c>
      <c r="CR48" s="19">
        <v>2.82</v>
      </c>
      <c r="CS48" s="576">
        <v>43998.559999999998</v>
      </c>
      <c r="CT48" s="35">
        <v>0</v>
      </c>
      <c r="CU48" s="40"/>
      <c r="CV48" s="40"/>
      <c r="CW48" s="40"/>
      <c r="CX48" s="40"/>
      <c r="CY48" s="576"/>
      <c r="CZ48" s="634"/>
      <c r="DA48" s="632"/>
      <c r="DB48" s="632"/>
      <c r="DC48" s="632"/>
      <c r="DD48" s="632"/>
      <c r="DE48" s="633"/>
      <c r="DF48" s="30"/>
      <c r="DG48" s="32"/>
      <c r="DH48" s="32"/>
      <c r="DI48" s="32"/>
      <c r="DJ48" s="32"/>
      <c r="DK48" s="582"/>
      <c r="DL48" s="31"/>
      <c r="DM48" s="32"/>
      <c r="DN48" s="32"/>
      <c r="DO48" s="32"/>
      <c r="DP48" s="32"/>
      <c r="DQ48" s="581"/>
      <c r="DR48" s="31"/>
      <c r="DS48" s="32"/>
      <c r="DT48" s="32"/>
      <c r="DU48" s="32"/>
      <c r="DV48" s="32"/>
      <c r="DW48" s="581"/>
    </row>
    <row r="49" spans="1:127" ht="15.75" customHeight="1" x14ac:dyDescent="0.3">
      <c r="A49" s="33" t="s">
        <v>73</v>
      </c>
      <c r="B49" s="28"/>
      <c r="C49" s="20"/>
      <c r="D49" s="20"/>
      <c r="E49" s="40"/>
      <c r="F49" s="40"/>
      <c r="G49" s="575"/>
      <c r="H49" s="28"/>
      <c r="I49" s="20"/>
      <c r="J49" s="20"/>
      <c r="K49" s="40"/>
      <c r="L49" s="40"/>
      <c r="M49" s="575"/>
      <c r="N49" s="28"/>
      <c r="O49" s="20"/>
      <c r="P49" s="20"/>
      <c r="Q49" s="40"/>
      <c r="R49" s="40"/>
      <c r="S49" s="575"/>
      <c r="T49" s="28"/>
      <c r="U49" s="20"/>
      <c r="V49" s="20"/>
      <c r="W49" s="40"/>
      <c r="X49" s="40"/>
      <c r="Y49" s="575"/>
      <c r="Z49" s="28"/>
      <c r="AA49" s="20"/>
      <c r="AB49" s="20"/>
      <c r="AC49" s="40"/>
      <c r="AD49" s="40"/>
      <c r="AE49" s="575"/>
      <c r="AF49" s="28"/>
      <c r="AG49" s="20"/>
      <c r="AH49" s="20"/>
      <c r="AI49" s="40"/>
      <c r="AJ49" s="40"/>
      <c r="AK49" s="575"/>
      <c r="AL49" s="28"/>
      <c r="AM49" s="20"/>
      <c r="AN49" s="20"/>
      <c r="AO49" s="40"/>
      <c r="AP49" s="40"/>
      <c r="AQ49" s="575"/>
      <c r="AR49" s="28"/>
      <c r="AS49" s="20"/>
      <c r="AT49" s="20"/>
      <c r="AU49" s="40"/>
      <c r="AV49" s="40"/>
      <c r="AW49" s="575"/>
      <c r="AX49" s="40"/>
      <c r="AY49" s="40"/>
      <c r="AZ49" s="40"/>
      <c r="BA49" s="40"/>
      <c r="BB49" s="40"/>
      <c r="BC49" s="40"/>
      <c r="BD49" s="41"/>
      <c r="BE49" s="40"/>
      <c r="BF49" s="40"/>
      <c r="BG49" s="40"/>
      <c r="BH49" s="40"/>
      <c r="BI49" s="575"/>
      <c r="BJ49" s="40"/>
      <c r="BK49" s="40"/>
      <c r="BL49" s="40"/>
      <c r="BM49" s="40"/>
      <c r="BN49" s="40"/>
      <c r="BO49" s="576"/>
      <c r="BP49" s="40"/>
      <c r="BQ49" s="40"/>
      <c r="BR49" s="40"/>
      <c r="BS49" s="40"/>
      <c r="BT49" s="40"/>
      <c r="BU49" s="576"/>
      <c r="BV49" s="40">
        <v>36</v>
      </c>
      <c r="BW49" s="40">
        <v>0</v>
      </c>
      <c r="BX49" s="40">
        <v>2.54</v>
      </c>
      <c r="BY49" s="40">
        <f t="shared" si="30"/>
        <v>2.54</v>
      </c>
      <c r="BZ49" s="40">
        <v>1.96</v>
      </c>
      <c r="CA49" s="40">
        <v>93828.62</v>
      </c>
      <c r="CB49" s="41">
        <v>70</v>
      </c>
      <c r="CC49" s="40">
        <v>0.8</v>
      </c>
      <c r="CD49" s="40">
        <v>12.65</v>
      </c>
      <c r="CE49" s="40">
        <v>13.45</v>
      </c>
      <c r="CF49" s="40">
        <v>40.950000000000003</v>
      </c>
      <c r="CG49" s="19">
        <v>211331.25</v>
      </c>
      <c r="CH49" s="35" t="s">
        <v>31</v>
      </c>
      <c r="CI49" s="19" t="s">
        <v>31</v>
      </c>
      <c r="CJ49" s="19" t="s">
        <v>31</v>
      </c>
      <c r="CK49" s="19" t="s">
        <v>31</v>
      </c>
      <c r="CL49" s="19" t="s">
        <v>31</v>
      </c>
      <c r="CM49" s="576" t="s">
        <v>31</v>
      </c>
      <c r="CN49" s="35">
        <v>0</v>
      </c>
      <c r="CO49" s="19">
        <v>0</v>
      </c>
      <c r="CP49" s="19">
        <v>0</v>
      </c>
      <c r="CQ49" s="19">
        <v>0</v>
      </c>
      <c r="CR49" s="19">
        <v>0</v>
      </c>
      <c r="CS49" s="576">
        <v>0</v>
      </c>
      <c r="CT49" s="35">
        <v>0</v>
      </c>
      <c r="CU49" s="40"/>
      <c r="CV49" s="40"/>
      <c r="CW49" s="40"/>
      <c r="CX49" s="40"/>
      <c r="CY49" s="576"/>
      <c r="CZ49" s="634"/>
      <c r="DA49" s="632"/>
      <c r="DB49" s="632"/>
      <c r="DC49" s="632"/>
      <c r="DD49" s="632"/>
      <c r="DE49" s="633"/>
      <c r="DF49" s="30"/>
      <c r="DG49" s="32"/>
      <c r="DH49" s="32"/>
      <c r="DI49" s="32"/>
      <c r="DJ49" s="32"/>
      <c r="DK49" s="582"/>
      <c r="DL49" s="31"/>
      <c r="DM49" s="32"/>
      <c r="DN49" s="32"/>
      <c r="DO49" s="32"/>
      <c r="DP49" s="32"/>
      <c r="DQ49" s="581"/>
      <c r="DR49" s="31"/>
      <c r="DS49" s="32"/>
      <c r="DT49" s="32"/>
      <c r="DU49" s="32"/>
      <c r="DV49" s="32"/>
      <c r="DW49" s="581"/>
    </row>
    <row r="50" spans="1:127" ht="15.75" customHeight="1" x14ac:dyDescent="0.3">
      <c r="A50" s="33" t="s">
        <v>74</v>
      </c>
      <c r="B50" s="28"/>
      <c r="C50" s="20"/>
      <c r="D50" s="20"/>
      <c r="E50" s="40"/>
      <c r="F50" s="40"/>
      <c r="G50" s="575"/>
      <c r="H50" s="28"/>
      <c r="I50" s="20"/>
      <c r="J50" s="20"/>
      <c r="K50" s="40"/>
      <c r="L50" s="40"/>
      <c r="M50" s="575"/>
      <c r="N50" s="28"/>
      <c r="O50" s="20"/>
      <c r="P50" s="20"/>
      <c r="Q50" s="40"/>
      <c r="R50" s="40"/>
      <c r="S50" s="575"/>
      <c r="T50" s="28"/>
      <c r="U50" s="20"/>
      <c r="V50" s="20"/>
      <c r="W50" s="40"/>
      <c r="X50" s="40"/>
      <c r="Y50" s="575"/>
      <c r="Z50" s="28"/>
      <c r="AA50" s="20"/>
      <c r="AB50" s="20"/>
      <c r="AC50" s="40"/>
      <c r="AD50" s="40"/>
      <c r="AE50" s="575"/>
      <c r="AF50" s="28"/>
      <c r="AG50" s="20"/>
      <c r="AH50" s="20"/>
      <c r="AI50" s="40"/>
      <c r="AJ50" s="40"/>
      <c r="AK50" s="575"/>
      <c r="AL50" s="28"/>
      <c r="AM50" s="20"/>
      <c r="AN50" s="20"/>
      <c r="AO50" s="40"/>
      <c r="AP50" s="40"/>
      <c r="AQ50" s="575"/>
      <c r="AR50" s="28"/>
      <c r="AS50" s="20"/>
      <c r="AT50" s="20"/>
      <c r="AU50" s="40"/>
      <c r="AV50" s="40"/>
      <c r="AW50" s="575"/>
      <c r="AX50" s="40"/>
      <c r="AY50" s="40"/>
      <c r="AZ50" s="40"/>
      <c r="BA50" s="40"/>
      <c r="BB50" s="40"/>
      <c r="BC50" s="40"/>
      <c r="BD50" s="41"/>
      <c r="BE50" s="40"/>
      <c r="BF50" s="40"/>
      <c r="BG50" s="40"/>
      <c r="BH50" s="40"/>
      <c r="BI50" s="575"/>
      <c r="BJ50" s="40"/>
      <c r="BK50" s="40"/>
      <c r="BL50" s="40"/>
      <c r="BM50" s="40"/>
      <c r="BN50" s="40"/>
      <c r="BO50" s="576"/>
      <c r="BP50" s="40"/>
      <c r="BQ50" s="40"/>
      <c r="BR50" s="40"/>
      <c r="BS50" s="40"/>
      <c r="BT50" s="40"/>
      <c r="BU50" s="576"/>
      <c r="BV50" s="40"/>
      <c r="BW50" s="40"/>
      <c r="BX50" s="40"/>
      <c r="BY50" s="40">
        <f t="shared" si="30"/>
        <v>0</v>
      </c>
      <c r="BZ50" s="40"/>
      <c r="CA50" s="40"/>
      <c r="CB50" s="41"/>
      <c r="CC50" s="40"/>
      <c r="CD50" s="40"/>
      <c r="CE50" s="40"/>
      <c r="CF50" s="40"/>
      <c r="CG50" s="19"/>
      <c r="CH50" s="35" t="s">
        <v>31</v>
      </c>
      <c r="CI50" s="19" t="s">
        <v>31</v>
      </c>
      <c r="CJ50" s="19" t="s">
        <v>31</v>
      </c>
      <c r="CK50" s="19" t="s">
        <v>31</v>
      </c>
      <c r="CL50" s="19" t="s">
        <v>31</v>
      </c>
      <c r="CM50" s="576" t="s">
        <v>31</v>
      </c>
      <c r="CN50" s="35">
        <v>0</v>
      </c>
      <c r="CO50" s="19">
        <v>0</v>
      </c>
      <c r="CP50" s="19">
        <v>0</v>
      </c>
      <c r="CQ50" s="19">
        <v>0</v>
      </c>
      <c r="CR50" s="19">
        <v>0</v>
      </c>
      <c r="CS50" s="576">
        <v>0</v>
      </c>
      <c r="CT50" s="35">
        <v>0</v>
      </c>
      <c r="CU50" s="40"/>
      <c r="CV50" s="40"/>
      <c r="CW50" s="40"/>
      <c r="CX50" s="40"/>
      <c r="CY50" s="576"/>
      <c r="CZ50" s="634"/>
      <c r="DA50" s="632"/>
      <c r="DB50" s="632"/>
      <c r="DC50" s="632"/>
      <c r="DD50" s="632"/>
      <c r="DE50" s="633"/>
      <c r="DF50" s="30"/>
      <c r="DG50" s="32"/>
      <c r="DH50" s="32"/>
      <c r="DI50" s="32"/>
      <c r="DJ50" s="32"/>
      <c r="DK50" s="582"/>
      <c r="DL50" s="31"/>
      <c r="DM50" s="32"/>
      <c r="DN50" s="32"/>
      <c r="DO50" s="32"/>
      <c r="DP50" s="32"/>
      <c r="DQ50" s="581"/>
      <c r="DR50" s="31"/>
      <c r="DS50" s="32"/>
      <c r="DT50" s="32"/>
      <c r="DU50" s="32"/>
      <c r="DV50" s="32"/>
      <c r="DW50" s="581"/>
    </row>
    <row r="51" spans="1:127" ht="15.75" customHeight="1" x14ac:dyDescent="0.3">
      <c r="A51" s="27" t="s">
        <v>75</v>
      </c>
      <c r="B51" s="28"/>
      <c r="C51" s="20"/>
      <c r="D51" s="20"/>
      <c r="E51" s="40"/>
      <c r="F51" s="40"/>
      <c r="G51" s="575"/>
      <c r="H51" s="28"/>
      <c r="I51" s="20"/>
      <c r="J51" s="20"/>
      <c r="K51" s="40">
        <f t="shared" ref="K51:K52" si="31">SUM(I51:J51)</f>
        <v>0</v>
      </c>
      <c r="L51" s="40"/>
      <c r="M51" s="575"/>
      <c r="N51" s="28"/>
      <c r="O51" s="20"/>
      <c r="P51" s="20"/>
      <c r="Q51" s="40">
        <f t="shared" ref="Q51:Q52" si="32">SUM(O51:P51)</f>
        <v>0</v>
      </c>
      <c r="R51" s="40"/>
      <c r="S51" s="575"/>
      <c r="T51" s="28"/>
      <c r="U51" s="20"/>
      <c r="V51" s="20"/>
      <c r="W51" s="40">
        <f t="shared" ref="W51:W52" si="33">SUM(U51:V51)</f>
        <v>0</v>
      </c>
      <c r="X51" s="40"/>
      <c r="Y51" s="575"/>
      <c r="Z51" s="28"/>
      <c r="AA51" s="20"/>
      <c r="AB51" s="20"/>
      <c r="AC51" s="40"/>
      <c r="AD51" s="40"/>
      <c r="AE51" s="575"/>
      <c r="AF51" s="28"/>
      <c r="AG51" s="20"/>
      <c r="AH51" s="20"/>
      <c r="AI51" s="40"/>
      <c r="AJ51" s="40"/>
      <c r="AK51" s="575"/>
      <c r="AL51" s="28"/>
      <c r="AM51" s="20"/>
      <c r="AN51" s="20"/>
      <c r="AO51" s="40">
        <f t="shared" ref="AO51:AO52" si="34">SUM(AM51:AN51)</f>
        <v>0</v>
      </c>
      <c r="AP51" s="40"/>
      <c r="AQ51" s="575"/>
      <c r="AR51" s="28">
        <v>48</v>
      </c>
      <c r="AS51" s="29">
        <v>5.49</v>
      </c>
      <c r="AT51" s="29">
        <v>0.59</v>
      </c>
      <c r="AU51" s="40">
        <f t="shared" ref="AU51:AU57" si="35">SUM(AS51:AT51)</f>
        <v>6.08</v>
      </c>
      <c r="AV51" s="40">
        <v>0</v>
      </c>
      <c r="AW51" s="575">
        <v>170847.25</v>
      </c>
      <c r="AX51" s="40"/>
      <c r="AY51" s="40"/>
      <c r="AZ51" s="40"/>
      <c r="BA51" s="40">
        <f t="shared" ref="BA51:BA57" si="36">SUM(AY51:AZ51)</f>
        <v>0</v>
      </c>
      <c r="BB51" s="40"/>
      <c r="BC51" s="40"/>
      <c r="BD51" s="41" t="s">
        <v>31</v>
      </c>
      <c r="BE51" s="40"/>
      <c r="BF51" s="40"/>
      <c r="BG51" s="40"/>
      <c r="BH51" s="40"/>
      <c r="BI51" s="575"/>
      <c r="BJ51" s="40"/>
      <c r="BK51" s="40"/>
      <c r="BL51" s="40"/>
      <c r="BM51" s="40"/>
      <c r="BN51" s="40"/>
      <c r="BO51" s="576"/>
      <c r="BP51" s="40"/>
      <c r="BQ51" s="40"/>
      <c r="BR51" s="40"/>
      <c r="BS51" s="40"/>
      <c r="BT51" s="40"/>
      <c r="BU51" s="576"/>
      <c r="BV51" s="40">
        <v>46</v>
      </c>
      <c r="BW51" s="40">
        <v>10.32</v>
      </c>
      <c r="BX51" s="40">
        <v>4.38</v>
      </c>
      <c r="BY51" s="40">
        <f t="shared" si="30"/>
        <v>14.7</v>
      </c>
      <c r="BZ51" s="40">
        <v>52.99</v>
      </c>
      <c r="CA51" s="40">
        <v>900864</v>
      </c>
      <c r="CB51" s="41">
        <v>168</v>
      </c>
      <c r="CC51" s="40">
        <v>35.15</v>
      </c>
      <c r="CD51" s="40">
        <v>4.75</v>
      </c>
      <c r="CE51" s="40">
        <v>39.9</v>
      </c>
      <c r="CF51" s="40">
        <v>115.58</v>
      </c>
      <c r="CG51" s="19">
        <v>2487950</v>
      </c>
      <c r="CH51" s="35">
        <v>161</v>
      </c>
      <c r="CI51" s="19">
        <v>0.1</v>
      </c>
      <c r="CJ51" s="19">
        <v>82.47</v>
      </c>
      <c r="CK51" s="19">
        <v>82.57</v>
      </c>
      <c r="CL51" s="19">
        <v>132.6</v>
      </c>
      <c r="CM51" s="576">
        <v>2668200</v>
      </c>
      <c r="CN51" s="35">
        <v>26</v>
      </c>
      <c r="CO51" s="19">
        <v>9</v>
      </c>
      <c r="CP51" s="19">
        <v>0</v>
      </c>
      <c r="CQ51" s="19">
        <v>9</v>
      </c>
      <c r="CR51" s="19">
        <v>34.549999999999997</v>
      </c>
      <c r="CS51" s="576">
        <v>215850</v>
      </c>
      <c r="CT51" s="35">
        <v>0</v>
      </c>
      <c r="CU51" s="40"/>
      <c r="CV51" s="40"/>
      <c r="CW51" s="40"/>
      <c r="CX51" s="40"/>
      <c r="CY51" s="576"/>
      <c r="CZ51" s="634"/>
      <c r="DA51" s="632"/>
      <c r="DB51" s="632"/>
      <c r="DC51" s="632"/>
      <c r="DD51" s="632"/>
      <c r="DE51" s="633"/>
      <c r="DF51" s="30"/>
      <c r="DG51" s="32"/>
      <c r="DH51" s="32"/>
      <c r="DI51" s="32"/>
      <c r="DJ51" s="32"/>
      <c r="DK51" s="582"/>
      <c r="DL51" s="31"/>
      <c r="DM51" s="32"/>
      <c r="DN51" s="32"/>
      <c r="DO51" s="32"/>
      <c r="DP51" s="32"/>
      <c r="DQ51" s="581"/>
      <c r="DR51" s="31"/>
      <c r="DS51" s="32"/>
      <c r="DT51" s="32"/>
      <c r="DU51" s="32"/>
      <c r="DV51" s="32"/>
      <c r="DW51" s="581"/>
    </row>
    <row r="52" spans="1:127" ht="15.75" customHeight="1" x14ac:dyDescent="0.3">
      <c r="A52" s="27" t="s">
        <v>76</v>
      </c>
      <c r="B52" s="28"/>
      <c r="C52" s="20"/>
      <c r="D52" s="20"/>
      <c r="E52" s="40"/>
      <c r="F52" s="40"/>
      <c r="G52" s="575"/>
      <c r="H52" s="28"/>
      <c r="I52" s="20"/>
      <c r="J52" s="20"/>
      <c r="K52" s="40">
        <f t="shared" si="31"/>
        <v>0</v>
      </c>
      <c r="L52" s="40"/>
      <c r="M52" s="575"/>
      <c r="N52" s="28"/>
      <c r="O52" s="20"/>
      <c r="P52" s="20"/>
      <c r="Q52" s="40">
        <f t="shared" si="32"/>
        <v>0</v>
      </c>
      <c r="R52" s="40"/>
      <c r="S52" s="575"/>
      <c r="T52" s="28"/>
      <c r="U52" s="20"/>
      <c r="V52" s="20"/>
      <c r="W52" s="40">
        <f t="shared" si="33"/>
        <v>0</v>
      </c>
      <c r="X52" s="40"/>
      <c r="Y52" s="575"/>
      <c r="Z52" s="28"/>
      <c r="AA52" s="20"/>
      <c r="AB52" s="20"/>
      <c r="AC52" s="40"/>
      <c r="AD52" s="40"/>
      <c r="AE52" s="575"/>
      <c r="AF52" s="28"/>
      <c r="AG52" s="20"/>
      <c r="AH52" s="20"/>
      <c r="AI52" s="40"/>
      <c r="AJ52" s="40"/>
      <c r="AK52" s="575"/>
      <c r="AL52" s="28"/>
      <c r="AM52" s="20"/>
      <c r="AN52" s="20"/>
      <c r="AO52" s="40">
        <f t="shared" si="34"/>
        <v>0</v>
      </c>
      <c r="AP52" s="40"/>
      <c r="AQ52" s="575"/>
      <c r="AR52" s="28">
        <v>9</v>
      </c>
      <c r="AS52" s="29">
        <v>2.9</v>
      </c>
      <c r="AT52" s="29">
        <v>0</v>
      </c>
      <c r="AU52" s="40">
        <f t="shared" si="35"/>
        <v>2.9</v>
      </c>
      <c r="AV52" s="40">
        <v>0</v>
      </c>
      <c r="AW52" s="575">
        <v>67675</v>
      </c>
      <c r="AX52" s="40"/>
      <c r="AY52" s="40"/>
      <c r="AZ52" s="40"/>
      <c r="BA52" s="40">
        <f t="shared" si="36"/>
        <v>0</v>
      </c>
      <c r="BB52" s="40"/>
      <c r="BC52" s="40"/>
      <c r="BD52" s="41" t="s">
        <v>31</v>
      </c>
      <c r="BE52" s="40"/>
      <c r="BF52" s="40"/>
      <c r="BG52" s="40"/>
      <c r="BH52" s="40"/>
      <c r="BI52" s="575"/>
      <c r="BJ52" s="40"/>
      <c r="BK52" s="40"/>
      <c r="BL52" s="40"/>
      <c r="BM52" s="40"/>
      <c r="BN52" s="40"/>
      <c r="BO52" s="576"/>
      <c r="BP52" s="40"/>
      <c r="BQ52" s="40"/>
      <c r="BR52" s="40"/>
      <c r="BS52" s="40"/>
      <c r="BT52" s="40"/>
      <c r="BU52" s="576"/>
      <c r="BV52" s="40">
        <v>11</v>
      </c>
      <c r="BW52" s="40">
        <v>2.56</v>
      </c>
      <c r="BX52" s="40">
        <v>0.77</v>
      </c>
      <c r="BY52" s="40">
        <f t="shared" si="30"/>
        <v>3.33</v>
      </c>
      <c r="BZ52" s="40">
        <v>8.4600000000000009</v>
      </c>
      <c r="CA52" s="40">
        <v>326515</v>
      </c>
      <c r="CB52" s="41">
        <v>19</v>
      </c>
      <c r="CC52" s="40">
        <v>0.85</v>
      </c>
      <c r="CD52" s="40">
        <v>6.04</v>
      </c>
      <c r="CE52" s="40">
        <v>6.89</v>
      </c>
      <c r="CF52" s="40">
        <v>9.68</v>
      </c>
      <c r="CG52" s="19">
        <v>235339</v>
      </c>
      <c r="CH52" s="35" t="s">
        <v>31</v>
      </c>
      <c r="CI52" s="19" t="s">
        <v>31</v>
      </c>
      <c r="CJ52" s="19" t="s">
        <v>31</v>
      </c>
      <c r="CK52" s="19" t="s">
        <v>31</v>
      </c>
      <c r="CL52" s="19" t="s">
        <v>31</v>
      </c>
      <c r="CM52" s="576" t="s">
        <v>31</v>
      </c>
      <c r="CN52" s="35">
        <v>0</v>
      </c>
      <c r="CO52" s="19">
        <v>0</v>
      </c>
      <c r="CP52" s="19">
        <v>0</v>
      </c>
      <c r="CQ52" s="19">
        <v>0</v>
      </c>
      <c r="CR52" s="19">
        <v>0</v>
      </c>
      <c r="CS52" s="576">
        <v>0</v>
      </c>
      <c r="CT52" s="35">
        <v>0</v>
      </c>
      <c r="CU52" s="40"/>
      <c r="CV52" s="40"/>
      <c r="CW52" s="40"/>
      <c r="CX52" s="40"/>
      <c r="CY52" s="576"/>
      <c r="CZ52" s="634"/>
      <c r="DA52" s="632"/>
      <c r="DB52" s="632"/>
      <c r="DC52" s="632"/>
      <c r="DD52" s="632"/>
      <c r="DE52" s="633"/>
      <c r="DF52" s="30"/>
      <c r="DG52" s="32"/>
      <c r="DH52" s="32"/>
      <c r="DI52" s="32"/>
      <c r="DJ52" s="32"/>
      <c r="DK52" s="582"/>
      <c r="DL52" s="31"/>
      <c r="DM52" s="32"/>
      <c r="DN52" s="32"/>
      <c r="DO52" s="32"/>
      <c r="DP52" s="32"/>
      <c r="DQ52" s="581"/>
      <c r="DR52" s="31"/>
      <c r="DS52" s="32"/>
      <c r="DT52" s="32"/>
      <c r="DU52" s="32"/>
      <c r="DV52" s="32"/>
      <c r="DW52" s="581"/>
    </row>
    <row r="53" spans="1:127" ht="15.75" customHeight="1" x14ac:dyDescent="0.3">
      <c r="A53" s="27" t="s">
        <v>77</v>
      </c>
      <c r="B53" s="28"/>
      <c r="C53" s="20"/>
      <c r="D53" s="20"/>
      <c r="E53" s="40"/>
      <c r="F53" s="40"/>
      <c r="G53" s="575"/>
      <c r="H53" s="28"/>
      <c r="I53" s="20"/>
      <c r="J53" s="20"/>
      <c r="K53" s="40"/>
      <c r="L53" s="40"/>
      <c r="M53" s="575"/>
      <c r="N53" s="28"/>
      <c r="O53" s="20"/>
      <c r="P53" s="20"/>
      <c r="Q53" s="40"/>
      <c r="R53" s="40"/>
      <c r="S53" s="575"/>
      <c r="T53" s="28"/>
      <c r="U53" s="20"/>
      <c r="V53" s="20"/>
      <c r="W53" s="40"/>
      <c r="X53" s="40"/>
      <c r="Y53" s="575"/>
      <c r="Z53" s="28"/>
      <c r="AA53" s="20"/>
      <c r="AB53" s="20"/>
      <c r="AC53" s="40"/>
      <c r="AD53" s="40"/>
      <c r="AE53" s="575"/>
      <c r="AF53" s="28"/>
      <c r="AG53" s="20"/>
      <c r="AH53" s="20"/>
      <c r="AI53" s="40"/>
      <c r="AJ53" s="40"/>
      <c r="AK53" s="575"/>
      <c r="AL53" s="28"/>
      <c r="AM53" s="20"/>
      <c r="AN53" s="20"/>
      <c r="AO53" s="40"/>
      <c r="AP53" s="40"/>
      <c r="AQ53" s="575"/>
      <c r="AR53" s="28">
        <v>153</v>
      </c>
      <c r="AS53" s="29">
        <v>50</v>
      </c>
      <c r="AT53" s="29">
        <v>8.0299999999999994</v>
      </c>
      <c r="AU53" s="40">
        <f t="shared" si="35"/>
        <v>58.03</v>
      </c>
      <c r="AV53" s="40">
        <v>0.23</v>
      </c>
      <c r="AW53" s="575">
        <v>167816.76</v>
      </c>
      <c r="AX53" s="40"/>
      <c r="AY53" s="40"/>
      <c r="AZ53" s="40"/>
      <c r="BA53" s="40">
        <f t="shared" si="36"/>
        <v>0</v>
      </c>
      <c r="BB53" s="40"/>
      <c r="BC53" s="40"/>
      <c r="BD53" s="41"/>
      <c r="BE53" s="40"/>
      <c r="BF53" s="40"/>
      <c r="BG53" s="40"/>
      <c r="BH53" s="40"/>
      <c r="BI53" s="575"/>
      <c r="BJ53" s="40"/>
      <c r="BK53" s="40"/>
      <c r="BL53" s="40"/>
      <c r="BM53" s="40"/>
      <c r="BN53" s="40"/>
      <c r="BO53" s="576"/>
      <c r="BP53" s="40"/>
      <c r="BQ53" s="40"/>
      <c r="BR53" s="40"/>
      <c r="BS53" s="40"/>
      <c r="BT53" s="40"/>
      <c r="BU53" s="576"/>
      <c r="BV53" s="40">
        <v>88</v>
      </c>
      <c r="BW53" s="40">
        <v>0</v>
      </c>
      <c r="BX53" s="40">
        <v>4.37</v>
      </c>
      <c r="BY53" s="40">
        <f t="shared" si="30"/>
        <v>4.37</v>
      </c>
      <c r="BZ53" s="40">
        <v>5.97</v>
      </c>
      <c r="CA53" s="40">
        <v>285423.59999999998</v>
      </c>
      <c r="CB53" s="41">
        <v>520</v>
      </c>
      <c r="CC53" s="40">
        <v>12.02</v>
      </c>
      <c r="CD53" s="40">
        <v>12.53</v>
      </c>
      <c r="CE53" s="40">
        <v>24.54</v>
      </c>
      <c r="CF53" s="40" t="s">
        <v>31</v>
      </c>
      <c r="CG53" s="19" t="s">
        <v>31</v>
      </c>
      <c r="CH53" s="35">
        <v>133</v>
      </c>
      <c r="CI53" s="19">
        <v>6.2</v>
      </c>
      <c r="CJ53" s="19">
        <v>14.85</v>
      </c>
      <c r="CK53" s="19">
        <v>21.05</v>
      </c>
      <c r="CL53" s="19">
        <v>55.05</v>
      </c>
      <c r="CM53" s="576">
        <v>291547.56</v>
      </c>
      <c r="CN53" s="35">
        <v>142</v>
      </c>
      <c r="CO53" s="19">
        <v>3.16</v>
      </c>
      <c r="CP53" s="19">
        <v>2.94</v>
      </c>
      <c r="CQ53" s="19">
        <v>6.1</v>
      </c>
      <c r="CR53" s="19">
        <v>20.16</v>
      </c>
      <c r="CS53" s="576">
        <v>131384.54999999999</v>
      </c>
      <c r="CT53" s="35">
        <v>0</v>
      </c>
      <c r="CU53" s="40"/>
      <c r="CV53" s="40"/>
      <c r="CW53" s="40"/>
      <c r="CX53" s="40"/>
      <c r="CY53" s="576"/>
      <c r="CZ53" s="634"/>
      <c r="DA53" s="632"/>
      <c r="DB53" s="632"/>
      <c r="DC53" s="632"/>
      <c r="DD53" s="632"/>
      <c r="DE53" s="633"/>
      <c r="DF53" s="30"/>
      <c r="DG53" s="32"/>
      <c r="DH53" s="32"/>
      <c r="DI53" s="32"/>
      <c r="DJ53" s="32"/>
      <c r="DK53" s="582"/>
      <c r="DL53" s="31"/>
      <c r="DM53" s="32"/>
      <c r="DN53" s="32"/>
      <c r="DO53" s="32"/>
      <c r="DP53" s="32"/>
      <c r="DQ53" s="581"/>
      <c r="DR53" s="31"/>
      <c r="DS53" s="32"/>
      <c r="DT53" s="32"/>
      <c r="DU53" s="32"/>
      <c r="DV53" s="32"/>
      <c r="DW53" s="581"/>
    </row>
    <row r="54" spans="1:127" ht="15.75" customHeight="1" x14ac:dyDescent="0.3">
      <c r="A54" s="27" t="s">
        <v>78</v>
      </c>
      <c r="B54" s="28"/>
      <c r="C54" s="20"/>
      <c r="D54" s="20"/>
      <c r="E54" s="40"/>
      <c r="F54" s="40"/>
      <c r="G54" s="575"/>
      <c r="H54" s="28"/>
      <c r="I54" s="20"/>
      <c r="J54" s="20"/>
      <c r="K54" s="40"/>
      <c r="L54" s="40"/>
      <c r="M54" s="575"/>
      <c r="N54" s="28"/>
      <c r="O54" s="20"/>
      <c r="P54" s="20"/>
      <c r="Q54" s="40"/>
      <c r="R54" s="40"/>
      <c r="S54" s="575"/>
      <c r="T54" s="28"/>
      <c r="U54" s="20"/>
      <c r="V54" s="20"/>
      <c r="W54" s="40"/>
      <c r="X54" s="40"/>
      <c r="Y54" s="575"/>
      <c r="Z54" s="28"/>
      <c r="AA54" s="20"/>
      <c r="AB54" s="20"/>
      <c r="AC54" s="40"/>
      <c r="AD54" s="40"/>
      <c r="AE54" s="575"/>
      <c r="AF54" s="28"/>
      <c r="AG54" s="20"/>
      <c r="AH54" s="20"/>
      <c r="AI54" s="40"/>
      <c r="AJ54" s="40"/>
      <c r="AK54" s="575"/>
      <c r="AL54" s="28"/>
      <c r="AM54" s="20"/>
      <c r="AN54" s="20"/>
      <c r="AO54" s="40"/>
      <c r="AP54" s="40"/>
      <c r="AQ54" s="575"/>
      <c r="AR54" s="28">
        <v>1365</v>
      </c>
      <c r="AS54" s="29">
        <v>3</v>
      </c>
      <c r="AT54" s="29">
        <v>569.09</v>
      </c>
      <c r="AU54" s="40">
        <f t="shared" si="35"/>
        <v>572.09</v>
      </c>
      <c r="AV54" s="40">
        <v>76.67</v>
      </c>
      <c r="AW54" s="575">
        <v>13473763</v>
      </c>
      <c r="AX54" s="40"/>
      <c r="AY54" s="40"/>
      <c r="AZ54" s="40"/>
      <c r="BA54" s="40">
        <f t="shared" si="36"/>
        <v>0</v>
      </c>
      <c r="BB54" s="40"/>
      <c r="BC54" s="40"/>
      <c r="BD54" s="41"/>
      <c r="BE54" s="40"/>
      <c r="BF54" s="40"/>
      <c r="BG54" s="40"/>
      <c r="BH54" s="40"/>
      <c r="BI54" s="575"/>
      <c r="BJ54" s="40"/>
      <c r="BK54" s="40"/>
      <c r="BL54" s="40"/>
      <c r="BM54" s="40"/>
      <c r="BN54" s="40"/>
      <c r="BO54" s="576"/>
      <c r="BP54" s="40"/>
      <c r="BQ54" s="40"/>
      <c r="BR54" s="40"/>
      <c r="BS54" s="40"/>
      <c r="BT54" s="40"/>
      <c r="BU54" s="576"/>
      <c r="BV54" s="40">
        <v>166</v>
      </c>
      <c r="BW54" s="40">
        <v>0</v>
      </c>
      <c r="BX54" s="40">
        <v>43.6</v>
      </c>
      <c r="BY54" s="40">
        <f t="shared" si="30"/>
        <v>43.6</v>
      </c>
      <c r="BZ54" s="40">
        <v>32.96</v>
      </c>
      <c r="CA54" s="40">
        <v>1648080</v>
      </c>
      <c r="CB54" s="41">
        <v>167</v>
      </c>
      <c r="CC54" s="40" t="s">
        <v>31</v>
      </c>
      <c r="CD54" s="40">
        <v>165.15</v>
      </c>
      <c r="CE54" s="40">
        <v>165.15</v>
      </c>
      <c r="CF54" s="40">
        <v>183.81</v>
      </c>
      <c r="CG54" s="19">
        <v>3253057.5</v>
      </c>
      <c r="CH54" s="35">
        <v>233</v>
      </c>
      <c r="CI54" s="19">
        <v>2.2799999999999998</v>
      </c>
      <c r="CJ54" s="19">
        <v>93.09</v>
      </c>
      <c r="CK54" s="19">
        <v>95.37</v>
      </c>
      <c r="CL54" s="19">
        <v>121.91</v>
      </c>
      <c r="CM54" s="576">
        <v>2543152</v>
      </c>
      <c r="CN54" s="35">
        <v>312</v>
      </c>
      <c r="CO54" s="19">
        <v>1.65</v>
      </c>
      <c r="CP54" s="19">
        <v>26.63</v>
      </c>
      <c r="CQ54" s="19">
        <v>28.28</v>
      </c>
      <c r="CR54" s="19">
        <v>46.83</v>
      </c>
      <c r="CS54" s="576">
        <v>779313.7</v>
      </c>
      <c r="CT54" s="35">
        <v>0</v>
      </c>
      <c r="CU54" s="40"/>
      <c r="CV54" s="40"/>
      <c r="CW54" s="40"/>
      <c r="CX54" s="40"/>
      <c r="CY54" s="576"/>
      <c r="CZ54" s="634"/>
      <c r="DA54" s="632"/>
      <c r="DB54" s="632"/>
      <c r="DC54" s="632"/>
      <c r="DD54" s="632"/>
      <c r="DE54" s="633"/>
      <c r="DF54" s="30"/>
      <c r="DG54" s="32"/>
      <c r="DH54" s="32"/>
      <c r="DI54" s="32"/>
      <c r="DJ54" s="32"/>
      <c r="DK54" s="582"/>
      <c r="DL54" s="31"/>
      <c r="DM54" s="32"/>
      <c r="DN54" s="32"/>
      <c r="DO54" s="32"/>
      <c r="DP54" s="32"/>
      <c r="DQ54" s="581"/>
      <c r="DR54" s="31"/>
      <c r="DS54" s="32"/>
      <c r="DT54" s="32"/>
      <c r="DU54" s="32"/>
      <c r="DV54" s="32"/>
      <c r="DW54" s="581"/>
    </row>
    <row r="55" spans="1:127" ht="15.75" customHeight="1" x14ac:dyDescent="0.3">
      <c r="A55" s="27" t="s">
        <v>79</v>
      </c>
      <c r="B55" s="28"/>
      <c r="C55" s="20"/>
      <c r="D55" s="20"/>
      <c r="E55" s="40"/>
      <c r="F55" s="40"/>
      <c r="G55" s="575"/>
      <c r="H55" s="28"/>
      <c r="I55" s="20"/>
      <c r="J55" s="20"/>
      <c r="K55" s="40"/>
      <c r="L55" s="40"/>
      <c r="M55" s="575"/>
      <c r="N55" s="28"/>
      <c r="O55" s="20"/>
      <c r="P55" s="20"/>
      <c r="Q55" s="40"/>
      <c r="R55" s="40"/>
      <c r="S55" s="575"/>
      <c r="T55" s="28"/>
      <c r="U55" s="20"/>
      <c r="V55" s="20"/>
      <c r="W55" s="40"/>
      <c r="X55" s="40"/>
      <c r="Y55" s="575"/>
      <c r="Z55" s="28"/>
      <c r="AA55" s="20"/>
      <c r="AB55" s="20"/>
      <c r="AC55" s="40"/>
      <c r="AD55" s="40"/>
      <c r="AE55" s="575"/>
      <c r="AF55" s="28"/>
      <c r="AG55" s="20"/>
      <c r="AH55" s="20"/>
      <c r="AI55" s="40"/>
      <c r="AJ55" s="40"/>
      <c r="AK55" s="575"/>
      <c r="AL55" s="28"/>
      <c r="AM55" s="20"/>
      <c r="AN55" s="20"/>
      <c r="AO55" s="40"/>
      <c r="AP55" s="40"/>
      <c r="AQ55" s="575"/>
      <c r="AR55" s="28">
        <v>6</v>
      </c>
      <c r="AS55" s="29">
        <v>0</v>
      </c>
      <c r="AT55" s="29">
        <v>0.3</v>
      </c>
      <c r="AU55" s="40">
        <f t="shared" si="35"/>
        <v>0.3</v>
      </c>
      <c r="AV55" s="40">
        <v>0</v>
      </c>
      <c r="AW55" s="575">
        <v>5762.48</v>
      </c>
      <c r="AX55" s="40"/>
      <c r="AY55" s="40"/>
      <c r="AZ55" s="40"/>
      <c r="BA55" s="40">
        <f t="shared" si="36"/>
        <v>0</v>
      </c>
      <c r="BB55" s="40"/>
      <c r="BC55" s="40"/>
      <c r="BD55" s="41"/>
      <c r="BE55" s="40"/>
      <c r="BF55" s="40"/>
      <c r="BG55" s="40"/>
      <c r="BH55" s="40"/>
      <c r="BI55" s="575"/>
      <c r="BJ55" s="40"/>
      <c r="BK55" s="40"/>
      <c r="BL55" s="40"/>
      <c r="BM55" s="40"/>
      <c r="BN55" s="40"/>
      <c r="BO55" s="576"/>
      <c r="BP55" s="40"/>
      <c r="BQ55" s="40"/>
      <c r="BR55" s="40"/>
      <c r="BS55" s="40"/>
      <c r="BT55" s="40"/>
      <c r="BU55" s="576"/>
      <c r="BV55" s="40"/>
      <c r="BW55" s="40"/>
      <c r="BX55" s="40"/>
      <c r="BY55" s="40">
        <f t="shared" si="30"/>
        <v>0</v>
      </c>
      <c r="BZ55" s="40"/>
      <c r="CA55" s="40"/>
      <c r="CB55" s="41"/>
      <c r="CC55" s="40"/>
      <c r="CD55" s="40"/>
      <c r="CE55" s="40"/>
      <c r="CF55" s="40"/>
      <c r="CG55" s="19"/>
      <c r="CH55" s="35" t="s">
        <v>31</v>
      </c>
      <c r="CI55" s="19" t="s">
        <v>31</v>
      </c>
      <c r="CJ55" s="19" t="s">
        <v>31</v>
      </c>
      <c r="CK55" s="19" t="s">
        <v>31</v>
      </c>
      <c r="CL55" s="19" t="s">
        <v>31</v>
      </c>
      <c r="CM55" s="576" t="s">
        <v>31</v>
      </c>
      <c r="CN55" s="35">
        <v>0</v>
      </c>
      <c r="CO55" s="19">
        <v>0</v>
      </c>
      <c r="CP55" s="19">
        <v>0</v>
      </c>
      <c r="CQ55" s="19">
        <v>0</v>
      </c>
      <c r="CR55" s="19">
        <v>0</v>
      </c>
      <c r="CS55" s="576">
        <v>0</v>
      </c>
      <c r="CT55" s="35">
        <v>0</v>
      </c>
      <c r="CU55" s="40"/>
      <c r="CV55" s="40"/>
      <c r="CW55" s="40"/>
      <c r="CX55" s="40"/>
      <c r="CY55" s="576"/>
      <c r="CZ55" s="634"/>
      <c r="DA55" s="632"/>
      <c r="DB55" s="632"/>
      <c r="DC55" s="632"/>
      <c r="DD55" s="632"/>
      <c r="DE55" s="633"/>
      <c r="DF55" s="30"/>
      <c r="DG55" s="32"/>
      <c r="DH55" s="32"/>
      <c r="DI55" s="32"/>
      <c r="DJ55" s="32"/>
      <c r="DK55" s="582"/>
      <c r="DL55" s="31"/>
      <c r="DM55" s="32"/>
      <c r="DN55" s="32"/>
      <c r="DO55" s="32"/>
      <c r="DP55" s="32"/>
      <c r="DQ55" s="581"/>
      <c r="DR55" s="31"/>
      <c r="DS55" s="32"/>
      <c r="DT55" s="32"/>
      <c r="DU55" s="32"/>
      <c r="DV55" s="32"/>
      <c r="DW55" s="581"/>
    </row>
    <row r="56" spans="1:127" ht="15.75" customHeight="1" x14ac:dyDescent="0.3">
      <c r="A56" s="27" t="s">
        <v>80</v>
      </c>
      <c r="B56" s="28"/>
      <c r="C56" s="20"/>
      <c r="D56" s="20"/>
      <c r="E56" s="40"/>
      <c r="F56" s="40"/>
      <c r="G56" s="575"/>
      <c r="H56" s="28"/>
      <c r="I56" s="20"/>
      <c r="J56" s="20"/>
      <c r="K56" s="40"/>
      <c r="L56" s="40"/>
      <c r="M56" s="575"/>
      <c r="N56" s="28"/>
      <c r="O56" s="20"/>
      <c r="P56" s="20"/>
      <c r="Q56" s="40"/>
      <c r="R56" s="40"/>
      <c r="S56" s="575"/>
      <c r="T56" s="28"/>
      <c r="U56" s="20"/>
      <c r="V56" s="20"/>
      <c r="W56" s="40"/>
      <c r="X56" s="40"/>
      <c r="Y56" s="575"/>
      <c r="Z56" s="28"/>
      <c r="AA56" s="20"/>
      <c r="AB56" s="20"/>
      <c r="AC56" s="40"/>
      <c r="AD56" s="40"/>
      <c r="AE56" s="575"/>
      <c r="AF56" s="28"/>
      <c r="AG56" s="20"/>
      <c r="AH56" s="20"/>
      <c r="AI56" s="40"/>
      <c r="AJ56" s="40"/>
      <c r="AK56" s="575"/>
      <c r="AL56" s="28"/>
      <c r="AM56" s="20"/>
      <c r="AN56" s="20"/>
      <c r="AO56" s="40"/>
      <c r="AP56" s="40"/>
      <c r="AQ56" s="575"/>
      <c r="AR56" s="28">
        <v>31</v>
      </c>
      <c r="AS56" s="29">
        <v>55</v>
      </c>
      <c r="AT56" s="29">
        <v>7.24</v>
      </c>
      <c r="AU56" s="40">
        <f t="shared" si="35"/>
        <v>62.24</v>
      </c>
      <c r="AV56" s="40">
        <v>0</v>
      </c>
      <c r="AW56" s="575">
        <v>134373.79999999999</v>
      </c>
      <c r="AX56" s="40"/>
      <c r="AY56" s="40"/>
      <c r="AZ56" s="40"/>
      <c r="BA56" s="40">
        <f t="shared" si="36"/>
        <v>0</v>
      </c>
      <c r="BB56" s="40"/>
      <c r="BC56" s="40"/>
      <c r="BD56" s="41"/>
      <c r="BE56" s="40"/>
      <c r="BF56" s="40"/>
      <c r="BG56" s="40"/>
      <c r="BH56" s="40"/>
      <c r="BI56" s="575"/>
      <c r="BJ56" s="40"/>
      <c r="BK56" s="40"/>
      <c r="BL56" s="40"/>
      <c r="BM56" s="40"/>
      <c r="BN56" s="40"/>
      <c r="BO56" s="576"/>
      <c r="BP56" s="40"/>
      <c r="BQ56" s="40"/>
      <c r="BR56" s="40"/>
      <c r="BS56" s="40"/>
      <c r="BT56" s="40"/>
      <c r="BU56" s="576"/>
      <c r="BV56" s="40">
        <v>17</v>
      </c>
      <c r="BW56" s="40">
        <v>0</v>
      </c>
      <c r="BX56" s="40">
        <v>2</v>
      </c>
      <c r="BY56" s="40">
        <f t="shared" si="30"/>
        <v>2</v>
      </c>
      <c r="BZ56" s="40">
        <v>6.32</v>
      </c>
      <c r="CA56" s="40">
        <v>107440</v>
      </c>
      <c r="CB56" s="41">
        <v>135</v>
      </c>
      <c r="CC56" s="40">
        <v>9.06</v>
      </c>
      <c r="CD56" s="40">
        <v>30.26</v>
      </c>
      <c r="CE56" s="40">
        <v>39.32</v>
      </c>
      <c r="CF56" s="40">
        <v>111.11</v>
      </c>
      <c r="CG56" s="19" t="s">
        <v>81</v>
      </c>
      <c r="CH56" s="35">
        <v>87</v>
      </c>
      <c r="CI56" s="19">
        <v>11</v>
      </c>
      <c r="CJ56" s="19" t="s">
        <v>31</v>
      </c>
      <c r="CK56" s="19">
        <v>11</v>
      </c>
      <c r="CL56" s="19">
        <v>48.25</v>
      </c>
      <c r="CM56" s="576">
        <v>820250</v>
      </c>
      <c r="CN56" s="35">
        <v>57</v>
      </c>
      <c r="CO56" s="19">
        <v>8.23</v>
      </c>
      <c r="CP56" s="19">
        <v>0</v>
      </c>
      <c r="CQ56" s="19">
        <v>8.23</v>
      </c>
      <c r="CR56" s="19">
        <v>36.409999999999997</v>
      </c>
      <c r="CS56" s="576">
        <v>272937</v>
      </c>
      <c r="CT56" s="35">
        <v>0</v>
      </c>
      <c r="CU56" s="40"/>
      <c r="CV56" s="40"/>
      <c r="CW56" s="40"/>
      <c r="CX56" s="40"/>
      <c r="CY56" s="576"/>
      <c r="CZ56" s="634"/>
      <c r="DA56" s="632"/>
      <c r="DB56" s="632"/>
      <c r="DC56" s="632"/>
      <c r="DD56" s="632"/>
      <c r="DE56" s="633"/>
      <c r="DF56" s="30"/>
      <c r="DG56" s="32"/>
      <c r="DH56" s="32"/>
      <c r="DI56" s="32"/>
      <c r="DJ56" s="32"/>
      <c r="DK56" s="582"/>
      <c r="DL56" s="31"/>
      <c r="DM56" s="32"/>
      <c r="DN56" s="32"/>
      <c r="DO56" s="32"/>
      <c r="DP56" s="32"/>
      <c r="DQ56" s="581"/>
      <c r="DR56" s="31"/>
      <c r="DS56" s="32"/>
      <c r="DT56" s="32"/>
      <c r="DU56" s="32"/>
      <c r="DV56" s="32"/>
      <c r="DW56" s="581"/>
    </row>
    <row r="57" spans="1:127" ht="15.75" customHeight="1" x14ac:dyDescent="0.3">
      <c r="A57" s="27" t="s">
        <v>82</v>
      </c>
      <c r="B57" s="28"/>
      <c r="C57" s="20"/>
      <c r="D57" s="20"/>
      <c r="E57" s="40"/>
      <c r="F57" s="40"/>
      <c r="G57" s="575"/>
      <c r="H57" s="28"/>
      <c r="I57" s="20"/>
      <c r="J57" s="20"/>
      <c r="K57" s="40"/>
      <c r="L57" s="40"/>
      <c r="M57" s="575"/>
      <c r="N57" s="28"/>
      <c r="O57" s="20"/>
      <c r="P57" s="20"/>
      <c r="Q57" s="40"/>
      <c r="R57" s="40"/>
      <c r="S57" s="575"/>
      <c r="T57" s="28"/>
      <c r="U57" s="20"/>
      <c r="V57" s="20"/>
      <c r="W57" s="40"/>
      <c r="X57" s="40"/>
      <c r="Y57" s="575"/>
      <c r="Z57" s="28"/>
      <c r="AA57" s="20"/>
      <c r="AB57" s="20"/>
      <c r="AC57" s="40"/>
      <c r="AD57" s="40"/>
      <c r="AE57" s="575"/>
      <c r="AF57" s="28"/>
      <c r="AG57" s="20"/>
      <c r="AH57" s="20"/>
      <c r="AI57" s="40"/>
      <c r="AJ57" s="40"/>
      <c r="AK57" s="575"/>
      <c r="AL57" s="28"/>
      <c r="AM57" s="20"/>
      <c r="AN57" s="20"/>
      <c r="AO57" s="40"/>
      <c r="AP57" s="40"/>
      <c r="AQ57" s="575"/>
      <c r="AR57" s="28">
        <v>104</v>
      </c>
      <c r="AS57" s="29">
        <v>22.4</v>
      </c>
      <c r="AT57" s="29">
        <v>20.77</v>
      </c>
      <c r="AU57" s="40">
        <f t="shared" si="35"/>
        <v>43.17</v>
      </c>
      <c r="AV57" s="40">
        <v>131.97</v>
      </c>
      <c r="AW57" s="575">
        <v>2452590.7000000002</v>
      </c>
      <c r="AX57" s="40"/>
      <c r="AY57" s="40"/>
      <c r="AZ57" s="40"/>
      <c r="BA57" s="40">
        <f t="shared" si="36"/>
        <v>0</v>
      </c>
      <c r="BB57" s="40"/>
      <c r="BC57" s="40"/>
      <c r="BD57" s="41"/>
      <c r="BE57" s="40"/>
      <c r="BF57" s="40"/>
      <c r="BG57" s="40"/>
      <c r="BH57" s="40"/>
      <c r="BI57" s="575"/>
      <c r="BJ57" s="40"/>
      <c r="BK57" s="40"/>
      <c r="BL57" s="40"/>
      <c r="BM57" s="40"/>
      <c r="BN57" s="40"/>
      <c r="BO57" s="576"/>
      <c r="BP57" s="40"/>
      <c r="BQ57" s="40"/>
      <c r="BR57" s="40"/>
      <c r="BS57" s="40"/>
      <c r="BT57" s="40"/>
      <c r="BU57" s="576"/>
      <c r="BV57" s="40">
        <v>51</v>
      </c>
      <c r="BW57" s="40">
        <v>1</v>
      </c>
      <c r="BX57" s="40">
        <v>28.8</v>
      </c>
      <c r="BY57" s="40">
        <f t="shared" si="30"/>
        <v>29.8</v>
      </c>
      <c r="BZ57" s="40">
        <v>98.75</v>
      </c>
      <c r="CA57" s="40">
        <v>1678665</v>
      </c>
      <c r="CB57" s="41">
        <v>92</v>
      </c>
      <c r="CC57" s="40">
        <v>14.62</v>
      </c>
      <c r="CD57" s="40">
        <v>12.96</v>
      </c>
      <c r="CE57" s="40">
        <v>27.58</v>
      </c>
      <c r="CF57" s="40">
        <v>64.56</v>
      </c>
      <c r="CG57" s="19">
        <v>1097337.25</v>
      </c>
      <c r="CH57" s="35">
        <v>154</v>
      </c>
      <c r="CI57" s="19">
        <v>23.84</v>
      </c>
      <c r="CJ57" s="19">
        <v>68.349999999999994</v>
      </c>
      <c r="CK57" s="19">
        <v>92.19</v>
      </c>
      <c r="CL57" s="19">
        <v>187.5</v>
      </c>
      <c r="CM57" s="576">
        <v>239700</v>
      </c>
      <c r="CN57" s="35">
        <v>1</v>
      </c>
      <c r="CO57" s="19">
        <v>0.1</v>
      </c>
      <c r="CP57" s="19">
        <v>0</v>
      </c>
      <c r="CQ57" s="19">
        <v>0.1</v>
      </c>
      <c r="CR57" s="19">
        <v>0.5</v>
      </c>
      <c r="CS57" s="576">
        <v>3295</v>
      </c>
      <c r="CT57" s="35">
        <v>0</v>
      </c>
      <c r="CU57" s="40"/>
      <c r="CV57" s="40"/>
      <c r="CW57" s="40"/>
      <c r="CX57" s="40"/>
      <c r="CY57" s="576"/>
      <c r="CZ57" s="35">
        <v>7</v>
      </c>
      <c r="DA57" s="19">
        <v>3.15</v>
      </c>
      <c r="DB57" s="19">
        <v>0</v>
      </c>
      <c r="DC57" s="19">
        <v>3.15</v>
      </c>
      <c r="DD57" s="19">
        <v>14.1</v>
      </c>
      <c r="DE57" s="576">
        <v>239700</v>
      </c>
      <c r="DF57" s="41"/>
      <c r="DG57" s="40"/>
      <c r="DH57" s="40"/>
      <c r="DI57" s="40"/>
      <c r="DJ57" s="40"/>
      <c r="DK57" s="575"/>
      <c r="DL57" s="35"/>
      <c r="DM57" s="40"/>
      <c r="DN57" s="40"/>
      <c r="DO57" s="40"/>
      <c r="DP57" s="40"/>
      <c r="DQ57" s="576"/>
      <c r="DR57" s="35"/>
      <c r="DS57" s="40"/>
      <c r="DT57" s="40"/>
      <c r="DU57" s="40"/>
      <c r="DV57" s="40"/>
      <c r="DW57" s="576"/>
    </row>
    <row r="58" spans="1:127" ht="15.75" customHeight="1" x14ac:dyDescent="0.3">
      <c r="A58" s="27" t="s">
        <v>83</v>
      </c>
      <c r="B58" s="28"/>
      <c r="C58" s="20"/>
      <c r="D58" s="20"/>
      <c r="E58" s="40"/>
      <c r="F58" s="40"/>
      <c r="G58" s="575"/>
      <c r="H58" s="28"/>
      <c r="I58" s="20"/>
      <c r="J58" s="20"/>
      <c r="K58" s="40"/>
      <c r="L58" s="40"/>
      <c r="M58" s="575"/>
      <c r="N58" s="28"/>
      <c r="O58" s="20"/>
      <c r="P58" s="20"/>
      <c r="Q58" s="40"/>
      <c r="R58" s="40"/>
      <c r="S58" s="575"/>
      <c r="T58" s="28"/>
      <c r="U58" s="20"/>
      <c r="V58" s="20"/>
      <c r="W58" s="40"/>
      <c r="X58" s="40"/>
      <c r="Y58" s="575"/>
      <c r="Z58" s="28"/>
      <c r="AA58" s="20"/>
      <c r="AB58" s="20"/>
      <c r="AC58" s="40"/>
      <c r="AD58" s="40"/>
      <c r="AE58" s="575"/>
      <c r="AF58" s="28"/>
      <c r="AG58" s="20"/>
      <c r="AH58" s="20"/>
      <c r="AI58" s="40"/>
      <c r="AJ58" s="40"/>
      <c r="AK58" s="575"/>
      <c r="AL58" s="28"/>
      <c r="AM58" s="20"/>
      <c r="AN58" s="20"/>
      <c r="AO58" s="40"/>
      <c r="AP58" s="40"/>
      <c r="AQ58" s="575"/>
      <c r="AR58" s="28"/>
      <c r="AS58" s="29"/>
      <c r="AT58" s="29"/>
      <c r="AU58" s="40"/>
      <c r="AV58" s="40"/>
      <c r="AW58" s="575"/>
      <c r="AX58" s="40"/>
      <c r="AY58" s="40"/>
      <c r="AZ58" s="40"/>
      <c r="BA58" s="40"/>
      <c r="BB58" s="40"/>
      <c r="BC58" s="40"/>
      <c r="BD58" s="41"/>
      <c r="BE58" s="40"/>
      <c r="BF58" s="40"/>
      <c r="BG58" s="40"/>
      <c r="BH58" s="40"/>
      <c r="BI58" s="575"/>
      <c r="BJ58" s="40"/>
      <c r="BK58" s="40"/>
      <c r="BL58" s="40"/>
      <c r="BM58" s="40"/>
      <c r="BN58" s="40"/>
      <c r="BO58" s="576"/>
      <c r="BP58" s="40"/>
      <c r="BQ58" s="40"/>
      <c r="BR58" s="40"/>
      <c r="BS58" s="40"/>
      <c r="BT58" s="40"/>
      <c r="BU58" s="576"/>
      <c r="BV58" s="40">
        <v>13</v>
      </c>
      <c r="BW58" s="40">
        <v>3</v>
      </c>
      <c r="BX58" s="40">
        <v>6</v>
      </c>
      <c r="BY58" s="40">
        <f t="shared" si="30"/>
        <v>9</v>
      </c>
      <c r="BZ58" s="40">
        <v>25.2</v>
      </c>
      <c r="CA58" s="40">
        <v>428400</v>
      </c>
      <c r="CB58" s="41">
        <v>128</v>
      </c>
      <c r="CC58" s="40" t="s">
        <v>31</v>
      </c>
      <c r="CD58" s="40">
        <v>63.5</v>
      </c>
      <c r="CE58" s="40">
        <v>63.5</v>
      </c>
      <c r="CF58" s="40">
        <v>126.34</v>
      </c>
      <c r="CG58" s="19">
        <v>2147712</v>
      </c>
      <c r="CH58" s="35">
        <v>302</v>
      </c>
      <c r="CI58" s="19">
        <v>141</v>
      </c>
      <c r="CJ58" s="19">
        <v>93.8</v>
      </c>
      <c r="CK58" s="19">
        <v>234.8</v>
      </c>
      <c r="CL58" s="19">
        <v>597.71</v>
      </c>
      <c r="CM58" s="576">
        <v>10161070</v>
      </c>
      <c r="CN58" s="35">
        <v>0</v>
      </c>
      <c r="CO58" s="19">
        <v>0</v>
      </c>
      <c r="CP58" s="19">
        <v>0</v>
      </c>
      <c r="CQ58" s="19">
        <v>0</v>
      </c>
      <c r="CR58" s="19">
        <v>0</v>
      </c>
      <c r="CS58" s="576">
        <v>0</v>
      </c>
      <c r="CT58" s="35">
        <v>0</v>
      </c>
      <c r="CU58" s="40"/>
      <c r="CV58" s="40"/>
      <c r="CW58" s="40"/>
      <c r="CX58" s="40"/>
      <c r="CY58" s="576"/>
      <c r="CZ58" s="631" t="s">
        <v>70</v>
      </c>
      <c r="DA58" s="632"/>
      <c r="DB58" s="632"/>
      <c r="DC58" s="632"/>
      <c r="DD58" s="632"/>
      <c r="DE58" s="633"/>
      <c r="DF58" s="30"/>
      <c r="DG58" s="32"/>
      <c r="DH58" s="32"/>
      <c r="DI58" s="32"/>
      <c r="DJ58" s="32"/>
      <c r="DK58" s="582"/>
      <c r="DL58" s="31"/>
      <c r="DM58" s="32"/>
      <c r="DN58" s="32"/>
      <c r="DO58" s="32"/>
      <c r="DP58" s="32"/>
      <c r="DQ58" s="581"/>
      <c r="DR58" s="31"/>
      <c r="DS58" s="32"/>
      <c r="DT58" s="32"/>
      <c r="DU58" s="32"/>
      <c r="DV58" s="32"/>
      <c r="DW58" s="581"/>
    </row>
    <row r="59" spans="1:127" ht="15.75" customHeight="1" x14ac:dyDescent="0.3">
      <c r="A59" s="27" t="s">
        <v>84</v>
      </c>
      <c r="B59" s="28"/>
      <c r="C59" s="20"/>
      <c r="D59" s="20"/>
      <c r="E59" s="40"/>
      <c r="F59" s="40"/>
      <c r="G59" s="575"/>
      <c r="H59" s="28"/>
      <c r="I59" s="20"/>
      <c r="J59" s="20"/>
      <c r="K59" s="40">
        <f>SUM(I59:J59)</f>
        <v>0</v>
      </c>
      <c r="L59" s="40"/>
      <c r="M59" s="575"/>
      <c r="N59" s="28"/>
      <c r="O59" s="20"/>
      <c r="P59" s="20"/>
      <c r="Q59" s="40">
        <f>SUM(O59:P59)</f>
        <v>0</v>
      </c>
      <c r="R59" s="40"/>
      <c r="S59" s="575"/>
      <c r="T59" s="28"/>
      <c r="U59" s="20"/>
      <c r="V59" s="20"/>
      <c r="W59" s="40">
        <f>SUM(U59:V59)</f>
        <v>0</v>
      </c>
      <c r="X59" s="40"/>
      <c r="Y59" s="575"/>
      <c r="Z59" s="28"/>
      <c r="AA59" s="20"/>
      <c r="AB59" s="20"/>
      <c r="AC59" s="40"/>
      <c r="AD59" s="40"/>
      <c r="AE59" s="575"/>
      <c r="AF59" s="28"/>
      <c r="AG59" s="20"/>
      <c r="AH59" s="20"/>
      <c r="AI59" s="40"/>
      <c r="AJ59" s="40"/>
      <c r="AK59" s="575"/>
      <c r="AL59" s="28"/>
      <c r="AM59" s="20"/>
      <c r="AN59" s="20"/>
      <c r="AO59" s="40">
        <f>SUM(AM59:AN59)</f>
        <v>0</v>
      </c>
      <c r="AP59" s="40"/>
      <c r="AQ59" s="575"/>
      <c r="AR59" s="28">
        <v>75</v>
      </c>
      <c r="AS59" s="29">
        <v>0</v>
      </c>
      <c r="AT59" s="29">
        <v>2.82</v>
      </c>
      <c r="AU59" s="40">
        <f>SUM(AS59:AT59)</f>
        <v>2.82</v>
      </c>
      <c r="AV59" s="40">
        <v>0</v>
      </c>
      <c r="AW59" s="575">
        <v>20635.88</v>
      </c>
      <c r="AX59" s="40"/>
      <c r="AY59" s="40"/>
      <c r="AZ59" s="40"/>
      <c r="BA59" s="40">
        <f t="shared" ref="BA59:BA60" si="37">SUM(AY59:AZ59)</f>
        <v>0</v>
      </c>
      <c r="BB59" s="40"/>
      <c r="BC59" s="40"/>
      <c r="BD59" s="41"/>
      <c r="BE59" s="40"/>
      <c r="BF59" s="40"/>
      <c r="BG59" s="40"/>
      <c r="BH59" s="40"/>
      <c r="BI59" s="575"/>
      <c r="BJ59" s="40"/>
      <c r="BK59" s="40"/>
      <c r="BL59" s="40"/>
      <c r="BM59" s="40"/>
      <c r="BN59" s="40"/>
      <c r="BO59" s="576"/>
      <c r="BP59" s="40"/>
      <c r="BQ59" s="40"/>
      <c r="BR59" s="40"/>
      <c r="BS59" s="40"/>
      <c r="BT59" s="40"/>
      <c r="BU59" s="576"/>
      <c r="BV59" s="40">
        <v>137</v>
      </c>
      <c r="BW59" s="40">
        <v>0</v>
      </c>
      <c r="BX59" s="40">
        <v>26.5</v>
      </c>
      <c r="BY59" s="40">
        <f t="shared" si="30"/>
        <v>26.5</v>
      </c>
      <c r="BZ59" s="40">
        <v>49.86</v>
      </c>
      <c r="CA59" s="40">
        <v>2372685</v>
      </c>
      <c r="CB59" s="41">
        <v>174</v>
      </c>
      <c r="CC59" s="40">
        <v>1.05</v>
      </c>
      <c r="CD59" s="40">
        <v>21.27</v>
      </c>
      <c r="CE59" s="40">
        <v>22.31</v>
      </c>
      <c r="CF59" s="40">
        <v>55.49</v>
      </c>
      <c r="CG59" s="19">
        <v>453807.25</v>
      </c>
      <c r="CH59" s="35">
        <v>163</v>
      </c>
      <c r="CI59" s="19" t="s">
        <v>31</v>
      </c>
      <c r="CJ59" s="19">
        <v>120.44</v>
      </c>
      <c r="CK59" s="19">
        <v>120.44</v>
      </c>
      <c r="CL59" s="19">
        <v>153.08000000000001</v>
      </c>
      <c r="CM59" s="576">
        <v>2916338</v>
      </c>
      <c r="CN59" s="35">
        <v>16</v>
      </c>
      <c r="CO59" s="19">
        <v>0.6</v>
      </c>
      <c r="CP59" s="19">
        <v>1.96</v>
      </c>
      <c r="CQ59" s="19">
        <v>2.5</v>
      </c>
      <c r="CR59" s="19">
        <v>6.21</v>
      </c>
      <c r="CS59" s="576">
        <v>61264.31</v>
      </c>
      <c r="CT59" s="35">
        <v>0</v>
      </c>
      <c r="CU59" s="40"/>
      <c r="CV59" s="40"/>
      <c r="CW59" s="40"/>
      <c r="CX59" s="40"/>
      <c r="CY59" s="576"/>
      <c r="CZ59" s="634"/>
      <c r="DA59" s="632"/>
      <c r="DB59" s="632"/>
      <c r="DC59" s="632"/>
      <c r="DD59" s="632"/>
      <c r="DE59" s="633"/>
      <c r="DF59" s="30"/>
      <c r="DG59" s="32"/>
      <c r="DH59" s="32"/>
      <c r="DI59" s="32"/>
      <c r="DJ59" s="32"/>
      <c r="DK59" s="582"/>
      <c r="DL59" s="31"/>
      <c r="DM59" s="32"/>
      <c r="DN59" s="32"/>
      <c r="DO59" s="32"/>
      <c r="DP59" s="32"/>
      <c r="DQ59" s="581"/>
      <c r="DR59" s="31"/>
      <c r="DS59" s="32"/>
      <c r="DT59" s="32"/>
      <c r="DU59" s="32"/>
      <c r="DV59" s="32"/>
      <c r="DW59" s="581"/>
    </row>
    <row r="60" spans="1:127" ht="15.75" customHeight="1" x14ac:dyDescent="0.3">
      <c r="A60" s="33" t="s">
        <v>85</v>
      </c>
      <c r="B60" s="28"/>
      <c r="C60" s="20"/>
      <c r="D60" s="20"/>
      <c r="E60" s="40"/>
      <c r="F60" s="40"/>
      <c r="G60" s="575"/>
      <c r="H60" s="28"/>
      <c r="I60" s="20"/>
      <c r="J60" s="20"/>
      <c r="K60" s="40"/>
      <c r="L60" s="40"/>
      <c r="M60" s="575"/>
      <c r="N60" s="28"/>
      <c r="O60" s="20"/>
      <c r="P60" s="20"/>
      <c r="Q60" s="40"/>
      <c r="R60" s="40"/>
      <c r="S60" s="575"/>
      <c r="T60" s="28"/>
      <c r="U60" s="20"/>
      <c r="V60" s="20"/>
      <c r="W60" s="40"/>
      <c r="X60" s="40"/>
      <c r="Y60" s="575"/>
      <c r="Z60" s="28"/>
      <c r="AA60" s="20"/>
      <c r="AB60" s="20"/>
      <c r="AC60" s="40"/>
      <c r="AD60" s="40"/>
      <c r="AE60" s="575"/>
      <c r="AF60" s="28"/>
      <c r="AG60" s="20"/>
      <c r="AH60" s="20"/>
      <c r="AI60" s="40"/>
      <c r="AJ60" s="40"/>
      <c r="AK60" s="575"/>
      <c r="AL60" s="28"/>
      <c r="AM60" s="20"/>
      <c r="AN60" s="20"/>
      <c r="AO60" s="40"/>
      <c r="AP60" s="40"/>
      <c r="AQ60" s="575"/>
      <c r="AR60" s="34"/>
      <c r="AS60" s="29"/>
      <c r="AT60" s="29"/>
      <c r="AU60" s="40"/>
      <c r="AV60" s="40"/>
      <c r="AW60" s="40"/>
      <c r="AX60" s="40">
        <v>106</v>
      </c>
      <c r="AY60" s="40">
        <v>0</v>
      </c>
      <c r="AZ60" s="40">
        <v>14.21</v>
      </c>
      <c r="BA60" s="40">
        <f t="shared" si="37"/>
        <v>14.21</v>
      </c>
      <c r="BB60" s="40">
        <v>16.670000000000002</v>
      </c>
      <c r="BC60" s="40">
        <v>325084.5</v>
      </c>
      <c r="BD60" s="41"/>
      <c r="BE60" s="40"/>
      <c r="BF60" s="40"/>
      <c r="BG60" s="40"/>
      <c r="BH60" s="40"/>
      <c r="BI60" s="575"/>
      <c r="BJ60" s="40"/>
      <c r="BK60" s="40"/>
      <c r="BL60" s="40"/>
      <c r="BM60" s="40"/>
      <c r="BN60" s="40"/>
      <c r="BO60" s="576"/>
      <c r="BP60" s="40"/>
      <c r="BQ60" s="40"/>
      <c r="BR60" s="40"/>
      <c r="BS60" s="40"/>
      <c r="BT60" s="40"/>
      <c r="BU60" s="576"/>
      <c r="BV60" s="40"/>
      <c r="BW60" s="40"/>
      <c r="BX60" s="40"/>
      <c r="BY60" s="40">
        <f t="shared" si="30"/>
        <v>0</v>
      </c>
      <c r="BZ60" s="40"/>
      <c r="CA60" s="40"/>
      <c r="CB60" s="41"/>
      <c r="CC60" s="40"/>
      <c r="CD60" s="40"/>
      <c r="CE60" s="40"/>
      <c r="CF60" s="40"/>
      <c r="CG60" s="19"/>
      <c r="CH60" s="35"/>
      <c r="CI60" s="40"/>
      <c r="CJ60" s="40"/>
      <c r="CK60" s="40"/>
      <c r="CL60" s="40"/>
      <c r="CM60" s="576"/>
      <c r="CN60" s="35"/>
      <c r="CO60" s="40"/>
      <c r="CP60" s="40"/>
      <c r="CQ60" s="40"/>
      <c r="CR60" s="40"/>
      <c r="CS60" s="576"/>
      <c r="CT60" s="35">
        <v>0</v>
      </c>
      <c r="CU60" s="40"/>
      <c r="CV60" s="40"/>
      <c r="CW60" s="40"/>
      <c r="CX60" s="40"/>
      <c r="CY60" s="576"/>
      <c r="CZ60" s="35"/>
      <c r="DA60" s="40"/>
      <c r="DB60" s="40"/>
      <c r="DC60" s="40"/>
      <c r="DD60" s="40"/>
      <c r="DE60" s="576"/>
      <c r="DF60" s="41"/>
      <c r="DG60" s="40"/>
      <c r="DH60" s="40"/>
      <c r="DI60" s="40"/>
      <c r="DJ60" s="40"/>
      <c r="DK60" s="575"/>
      <c r="DL60" s="35"/>
      <c r="DM60" s="40"/>
      <c r="DN60" s="40"/>
      <c r="DO60" s="40"/>
      <c r="DP60" s="40"/>
      <c r="DQ60" s="576"/>
      <c r="DR60" s="35"/>
      <c r="DS60" s="40"/>
      <c r="DT60" s="40"/>
      <c r="DU60" s="40"/>
      <c r="DV60" s="40"/>
      <c r="DW60" s="576"/>
    </row>
    <row r="61" spans="1:127" ht="15.75" customHeight="1" x14ac:dyDescent="0.3">
      <c r="A61" s="577" t="s">
        <v>86</v>
      </c>
      <c r="B61" s="578">
        <f t="shared" ref="B61:AQ61" si="38">SUM(B62:B66)</f>
        <v>0</v>
      </c>
      <c r="C61" s="38">
        <f t="shared" si="38"/>
        <v>0</v>
      </c>
      <c r="D61" s="38">
        <f t="shared" si="38"/>
        <v>0</v>
      </c>
      <c r="E61" s="571">
        <f t="shared" si="38"/>
        <v>0</v>
      </c>
      <c r="F61" s="571">
        <f t="shared" si="38"/>
        <v>0</v>
      </c>
      <c r="G61" s="572">
        <f t="shared" si="38"/>
        <v>0</v>
      </c>
      <c r="H61" s="578">
        <f t="shared" si="38"/>
        <v>0</v>
      </c>
      <c r="I61" s="38">
        <f t="shared" si="38"/>
        <v>0</v>
      </c>
      <c r="J61" s="38">
        <f t="shared" si="38"/>
        <v>0</v>
      </c>
      <c r="K61" s="571">
        <f t="shared" si="38"/>
        <v>0</v>
      </c>
      <c r="L61" s="571">
        <f t="shared" si="38"/>
        <v>0</v>
      </c>
      <c r="M61" s="572">
        <f t="shared" si="38"/>
        <v>0</v>
      </c>
      <c r="N61" s="578">
        <f t="shared" si="38"/>
        <v>0</v>
      </c>
      <c r="O61" s="38">
        <f t="shared" si="38"/>
        <v>0</v>
      </c>
      <c r="P61" s="38">
        <f t="shared" si="38"/>
        <v>0</v>
      </c>
      <c r="Q61" s="571">
        <f t="shared" si="38"/>
        <v>0</v>
      </c>
      <c r="R61" s="571">
        <f t="shared" si="38"/>
        <v>0</v>
      </c>
      <c r="S61" s="572">
        <f t="shared" si="38"/>
        <v>0</v>
      </c>
      <c r="T61" s="578">
        <f t="shared" si="38"/>
        <v>0</v>
      </c>
      <c r="U61" s="38">
        <f t="shared" si="38"/>
        <v>0</v>
      </c>
      <c r="V61" s="38">
        <f t="shared" si="38"/>
        <v>0</v>
      </c>
      <c r="W61" s="571">
        <f t="shared" si="38"/>
        <v>0</v>
      </c>
      <c r="X61" s="571">
        <f t="shared" si="38"/>
        <v>0</v>
      </c>
      <c r="Y61" s="572">
        <f t="shared" si="38"/>
        <v>0</v>
      </c>
      <c r="Z61" s="578">
        <f t="shared" si="38"/>
        <v>0</v>
      </c>
      <c r="AA61" s="38">
        <f t="shared" si="38"/>
        <v>0</v>
      </c>
      <c r="AB61" s="38">
        <f t="shared" si="38"/>
        <v>0</v>
      </c>
      <c r="AC61" s="571">
        <f t="shared" si="38"/>
        <v>0</v>
      </c>
      <c r="AD61" s="571">
        <f t="shared" si="38"/>
        <v>0</v>
      </c>
      <c r="AE61" s="572">
        <f t="shared" si="38"/>
        <v>0</v>
      </c>
      <c r="AF61" s="578">
        <f t="shared" si="38"/>
        <v>0</v>
      </c>
      <c r="AG61" s="38">
        <f t="shared" si="38"/>
        <v>0</v>
      </c>
      <c r="AH61" s="38">
        <f t="shared" si="38"/>
        <v>0</v>
      </c>
      <c r="AI61" s="571">
        <f t="shared" si="38"/>
        <v>0</v>
      </c>
      <c r="AJ61" s="571">
        <f t="shared" si="38"/>
        <v>0</v>
      </c>
      <c r="AK61" s="572">
        <f t="shared" si="38"/>
        <v>0</v>
      </c>
      <c r="AL61" s="578">
        <f t="shared" si="38"/>
        <v>0</v>
      </c>
      <c r="AM61" s="38">
        <f t="shared" si="38"/>
        <v>0</v>
      </c>
      <c r="AN61" s="38">
        <f t="shared" si="38"/>
        <v>0</v>
      </c>
      <c r="AO61" s="571">
        <f t="shared" si="38"/>
        <v>0</v>
      </c>
      <c r="AP61" s="571">
        <f t="shared" si="38"/>
        <v>0</v>
      </c>
      <c r="AQ61" s="572">
        <f t="shared" si="38"/>
        <v>0</v>
      </c>
      <c r="AR61" s="38">
        <f t="shared" ref="AR61:BC61" si="39">SUM(AR62:AR71)</f>
        <v>2513</v>
      </c>
      <c r="AS61" s="38">
        <f t="shared" si="39"/>
        <v>123.69</v>
      </c>
      <c r="AT61" s="38">
        <f t="shared" si="39"/>
        <v>1437.65</v>
      </c>
      <c r="AU61" s="571">
        <f t="shared" si="39"/>
        <v>1561.34</v>
      </c>
      <c r="AV61" s="571">
        <f t="shared" si="39"/>
        <v>1827.4500000000003</v>
      </c>
      <c r="AW61" s="571">
        <f t="shared" si="39"/>
        <v>39106289.700000003</v>
      </c>
      <c r="AX61" s="38">
        <f t="shared" si="39"/>
        <v>1798</v>
      </c>
      <c r="AY61" s="38">
        <f t="shared" si="39"/>
        <v>313.42</v>
      </c>
      <c r="AZ61" s="38">
        <f t="shared" si="39"/>
        <v>236.95</v>
      </c>
      <c r="BA61" s="571">
        <f t="shared" si="39"/>
        <v>550.37</v>
      </c>
      <c r="BB61" s="571">
        <f t="shared" si="39"/>
        <v>1330.09</v>
      </c>
      <c r="BC61" s="571">
        <f t="shared" si="39"/>
        <v>24283211.350000001</v>
      </c>
      <c r="BD61" s="36"/>
      <c r="BE61" s="9"/>
      <c r="BF61" s="9"/>
      <c r="BG61" s="9"/>
      <c r="BH61" s="9"/>
      <c r="BI61" s="572"/>
      <c r="BJ61" s="9"/>
      <c r="BK61" s="9"/>
      <c r="BL61" s="9"/>
      <c r="BM61" s="9"/>
      <c r="BN61" s="9"/>
      <c r="BO61" s="574"/>
      <c r="BP61" s="37"/>
      <c r="BQ61" s="37"/>
      <c r="BR61" s="37"/>
      <c r="BS61" s="37"/>
      <c r="BT61" s="37"/>
      <c r="BU61" s="583"/>
      <c r="BV61" s="38">
        <f t="shared" ref="BV61:CA61" si="40">SUM(BV62:BV71)</f>
        <v>2112</v>
      </c>
      <c r="BW61" s="38">
        <f t="shared" si="40"/>
        <v>814.08000000000015</v>
      </c>
      <c r="BX61" s="38">
        <f t="shared" si="40"/>
        <v>759.84</v>
      </c>
      <c r="BY61" s="571">
        <f t="shared" si="40"/>
        <v>1573.92</v>
      </c>
      <c r="BZ61" s="571">
        <f t="shared" si="40"/>
        <v>4010.49</v>
      </c>
      <c r="CA61" s="571">
        <f t="shared" si="40"/>
        <v>71167606</v>
      </c>
      <c r="CB61" s="36"/>
      <c r="CC61" s="11">
        <v>34.76</v>
      </c>
      <c r="CD61" s="11">
        <v>1904.69</v>
      </c>
      <c r="CE61" s="11">
        <v>1939.45</v>
      </c>
      <c r="CF61" s="11">
        <v>2958.9</v>
      </c>
      <c r="CG61" s="11">
        <v>41358782.93</v>
      </c>
      <c r="CH61" s="12">
        <v>1201</v>
      </c>
      <c r="CI61" s="11">
        <v>0</v>
      </c>
      <c r="CJ61" s="11">
        <v>794.76</v>
      </c>
      <c r="CK61" s="11">
        <v>794.76</v>
      </c>
      <c r="CL61" s="11">
        <v>312.47000000000003</v>
      </c>
      <c r="CM61" s="574">
        <v>5155364</v>
      </c>
      <c r="CN61" s="12">
        <v>4</v>
      </c>
      <c r="CO61" s="11">
        <v>0.9</v>
      </c>
      <c r="CP61" s="11">
        <v>0</v>
      </c>
      <c r="CQ61" s="11">
        <v>0.9</v>
      </c>
      <c r="CR61" s="11">
        <v>0.76</v>
      </c>
      <c r="CS61" s="574">
        <v>38000</v>
      </c>
      <c r="CT61" s="12">
        <v>931</v>
      </c>
      <c r="CU61" s="11">
        <v>10</v>
      </c>
      <c r="CV61" s="11">
        <v>4.71</v>
      </c>
      <c r="CW61" s="11">
        <v>14.71</v>
      </c>
      <c r="CX61" s="11">
        <v>1010.02</v>
      </c>
      <c r="CY61" s="574">
        <v>10150138</v>
      </c>
      <c r="CZ61" s="12">
        <v>0</v>
      </c>
      <c r="DA61" s="9"/>
      <c r="DB61" s="9"/>
      <c r="DC61" s="9"/>
      <c r="DD61" s="9"/>
      <c r="DE61" s="574"/>
      <c r="DF61" s="12">
        <v>2054</v>
      </c>
      <c r="DG61" s="11">
        <v>6.1</v>
      </c>
      <c r="DH61" s="11">
        <v>549</v>
      </c>
      <c r="DI61" s="11">
        <v>555</v>
      </c>
      <c r="DJ61" s="11">
        <v>252.1</v>
      </c>
      <c r="DK61" s="574">
        <v>3456325</v>
      </c>
      <c r="DL61" s="12"/>
      <c r="DM61" s="9"/>
      <c r="DN61" s="9"/>
      <c r="DO61" s="9"/>
      <c r="DP61" s="9"/>
      <c r="DQ61" s="574"/>
      <c r="DR61" s="12"/>
      <c r="DS61" s="9"/>
      <c r="DT61" s="9"/>
      <c r="DU61" s="9"/>
      <c r="DV61" s="9"/>
      <c r="DW61" s="574"/>
    </row>
    <row r="62" spans="1:127" ht="15.75" customHeight="1" x14ac:dyDescent="0.3">
      <c r="A62" s="27" t="s">
        <v>87</v>
      </c>
      <c r="B62" s="28"/>
      <c r="C62" s="20"/>
      <c r="D62" s="20"/>
      <c r="E62" s="40"/>
      <c r="F62" s="40"/>
      <c r="G62" s="575"/>
      <c r="H62" s="28"/>
      <c r="I62" s="20"/>
      <c r="J62" s="20"/>
      <c r="K62" s="40">
        <f t="shared" ref="K62:K63" si="41">SUM(I62:J62)</f>
        <v>0</v>
      </c>
      <c r="L62" s="40"/>
      <c r="M62" s="575"/>
      <c r="N62" s="28"/>
      <c r="O62" s="20"/>
      <c r="P62" s="20"/>
      <c r="Q62" s="40">
        <f t="shared" ref="Q62:Q63" si="42">SUM(O62:P62)</f>
        <v>0</v>
      </c>
      <c r="R62" s="40"/>
      <c r="S62" s="575"/>
      <c r="T62" s="28"/>
      <c r="U62" s="20"/>
      <c r="V62" s="20"/>
      <c r="W62" s="40">
        <f t="shared" ref="W62:W63" si="43">SUM(U62:V62)</f>
        <v>0</v>
      </c>
      <c r="X62" s="40"/>
      <c r="Y62" s="575"/>
      <c r="Z62" s="28"/>
      <c r="AA62" s="20"/>
      <c r="AB62" s="20"/>
      <c r="AC62" s="40">
        <f t="shared" ref="AC62:AC63" si="44">SUM(AA62:AB62)</f>
        <v>0</v>
      </c>
      <c r="AD62" s="40"/>
      <c r="AE62" s="575"/>
      <c r="AF62" s="28"/>
      <c r="AG62" s="20"/>
      <c r="AH62" s="20"/>
      <c r="AI62" s="40"/>
      <c r="AJ62" s="40"/>
      <c r="AK62" s="575"/>
      <c r="AL62" s="28"/>
      <c r="AM62" s="20"/>
      <c r="AN62" s="20"/>
      <c r="AO62" s="40">
        <f t="shared" ref="AO62:AO63" si="45">SUM(AM62:AN62)</f>
        <v>0</v>
      </c>
      <c r="AP62" s="40"/>
      <c r="AQ62" s="575"/>
      <c r="AR62" s="28">
        <v>1718</v>
      </c>
      <c r="AS62" s="29">
        <v>0</v>
      </c>
      <c r="AT62" s="29">
        <v>1158</v>
      </c>
      <c r="AU62" s="40">
        <f t="shared" ref="AU62:AU63" si="46">SUM(AS62:AT62)</f>
        <v>1158</v>
      </c>
      <c r="AV62" s="40">
        <v>1247.6500000000001</v>
      </c>
      <c r="AW62" s="575">
        <v>26248000</v>
      </c>
      <c r="AX62" s="40"/>
      <c r="AY62" s="40"/>
      <c r="AZ62" s="40"/>
      <c r="BA62" s="40">
        <f t="shared" ref="BA62:BA63" si="47">SUM(AY62:AZ62)</f>
        <v>0</v>
      </c>
      <c r="BB62" s="40"/>
      <c r="BC62" s="40"/>
      <c r="BD62" s="41" t="s">
        <v>31</v>
      </c>
      <c r="BE62" s="40"/>
      <c r="BF62" s="40"/>
      <c r="BG62" s="40"/>
      <c r="BH62" s="40"/>
      <c r="BI62" s="575"/>
      <c r="BJ62" s="40"/>
      <c r="BK62" s="40"/>
      <c r="BL62" s="40"/>
      <c r="BM62" s="40"/>
      <c r="BN62" s="40"/>
      <c r="BO62" s="576"/>
      <c r="BP62" s="40"/>
      <c r="BQ62" s="40"/>
      <c r="BR62" s="40"/>
      <c r="BS62" s="40"/>
      <c r="BT62" s="40"/>
      <c r="BU62" s="576"/>
      <c r="BV62" s="40">
        <v>999</v>
      </c>
      <c r="BW62" s="40">
        <v>439.18</v>
      </c>
      <c r="BX62" s="40">
        <v>536.33000000000004</v>
      </c>
      <c r="BY62" s="40">
        <f t="shared" ref="BY62:BY73" si="48">BW62+BX62</f>
        <v>975.51</v>
      </c>
      <c r="BZ62" s="40">
        <v>2331.91</v>
      </c>
      <c r="CA62" s="40">
        <v>39642470</v>
      </c>
      <c r="CB62" s="41">
        <v>1500</v>
      </c>
      <c r="CC62" s="40" t="s">
        <v>31</v>
      </c>
      <c r="CD62" s="40">
        <v>1648</v>
      </c>
      <c r="CE62" s="40">
        <v>1648</v>
      </c>
      <c r="CF62" s="40">
        <v>2601.6</v>
      </c>
      <c r="CG62" s="19">
        <v>36422400</v>
      </c>
      <c r="CH62" s="35">
        <v>1112</v>
      </c>
      <c r="CI62" s="19" t="s">
        <v>31</v>
      </c>
      <c r="CJ62" s="19">
        <v>700</v>
      </c>
      <c r="CK62" s="19">
        <v>700</v>
      </c>
      <c r="CL62" s="19">
        <v>298.8</v>
      </c>
      <c r="CM62" s="576">
        <v>4841000</v>
      </c>
      <c r="CN62" s="35">
        <v>0</v>
      </c>
      <c r="CO62" s="19">
        <v>0</v>
      </c>
      <c r="CP62" s="19">
        <v>0</v>
      </c>
      <c r="CQ62" s="19">
        <v>0</v>
      </c>
      <c r="CR62" s="19">
        <v>0</v>
      </c>
      <c r="CS62" s="576">
        <v>0</v>
      </c>
      <c r="CT62" s="35">
        <v>915</v>
      </c>
      <c r="CU62" s="19">
        <v>10</v>
      </c>
      <c r="CV62" s="19">
        <v>0</v>
      </c>
      <c r="CW62" s="19">
        <v>10</v>
      </c>
      <c r="CX62" s="19">
        <v>1000</v>
      </c>
      <c r="CY62" s="576">
        <v>10000000</v>
      </c>
      <c r="CZ62" s="35">
        <v>0</v>
      </c>
      <c r="DA62" s="40"/>
      <c r="DB62" s="40"/>
      <c r="DC62" s="40"/>
      <c r="DD62" s="40"/>
      <c r="DE62" s="576"/>
      <c r="DF62" s="631" t="s">
        <v>71</v>
      </c>
      <c r="DG62" s="632"/>
      <c r="DH62" s="632"/>
      <c r="DI62" s="632"/>
      <c r="DJ62" s="632"/>
      <c r="DK62" s="633"/>
      <c r="DL62" s="31"/>
      <c r="DM62" s="32"/>
      <c r="DN62" s="32"/>
      <c r="DO62" s="32"/>
      <c r="DP62" s="32"/>
      <c r="DQ62" s="581"/>
      <c r="DR62" s="31"/>
      <c r="DS62" s="32"/>
      <c r="DT62" s="32"/>
      <c r="DU62" s="32"/>
      <c r="DV62" s="32"/>
      <c r="DW62" s="581"/>
    </row>
    <row r="63" spans="1:127" ht="15.75" customHeight="1" x14ac:dyDescent="0.3">
      <c r="A63" s="27" t="s">
        <v>88</v>
      </c>
      <c r="B63" s="28"/>
      <c r="C63" s="20"/>
      <c r="D63" s="20"/>
      <c r="E63" s="40"/>
      <c r="F63" s="40"/>
      <c r="G63" s="575"/>
      <c r="H63" s="28"/>
      <c r="I63" s="20"/>
      <c r="J63" s="20"/>
      <c r="K63" s="40">
        <f t="shared" si="41"/>
        <v>0</v>
      </c>
      <c r="L63" s="40"/>
      <c r="M63" s="575"/>
      <c r="N63" s="28"/>
      <c r="O63" s="20"/>
      <c r="P63" s="20"/>
      <c r="Q63" s="40">
        <f t="shared" si="42"/>
        <v>0</v>
      </c>
      <c r="R63" s="40"/>
      <c r="S63" s="575"/>
      <c r="T63" s="28"/>
      <c r="U63" s="20"/>
      <c r="V63" s="20"/>
      <c r="W63" s="40">
        <f t="shared" si="43"/>
        <v>0</v>
      </c>
      <c r="X63" s="40"/>
      <c r="Y63" s="575"/>
      <c r="Z63" s="28"/>
      <c r="AA63" s="20"/>
      <c r="AB63" s="20"/>
      <c r="AC63" s="40">
        <f t="shared" si="44"/>
        <v>0</v>
      </c>
      <c r="AD63" s="40"/>
      <c r="AE63" s="575"/>
      <c r="AF63" s="28"/>
      <c r="AG63" s="20"/>
      <c r="AH63" s="20"/>
      <c r="AI63" s="40"/>
      <c r="AJ63" s="40"/>
      <c r="AK63" s="575"/>
      <c r="AL63" s="28"/>
      <c r="AM63" s="20"/>
      <c r="AN63" s="20"/>
      <c r="AO63" s="40">
        <f t="shared" si="45"/>
        <v>0</v>
      </c>
      <c r="AP63" s="40"/>
      <c r="AQ63" s="575"/>
      <c r="AR63" s="28">
        <v>139</v>
      </c>
      <c r="AS63" s="29">
        <v>64.31</v>
      </c>
      <c r="AT63" s="29">
        <v>40</v>
      </c>
      <c r="AU63" s="40">
        <f t="shared" si="46"/>
        <v>104.31</v>
      </c>
      <c r="AV63" s="40">
        <v>311.95</v>
      </c>
      <c r="AW63" s="575">
        <v>6238940</v>
      </c>
      <c r="AX63" s="40">
        <v>897</v>
      </c>
      <c r="AY63" s="40">
        <v>310.67</v>
      </c>
      <c r="AZ63" s="40">
        <v>0</v>
      </c>
      <c r="BA63" s="40">
        <f t="shared" si="47"/>
        <v>310.67</v>
      </c>
      <c r="BB63" s="40">
        <v>1329</v>
      </c>
      <c r="BC63" s="40">
        <v>23922019.800000001</v>
      </c>
      <c r="BD63" s="41" t="s">
        <v>31</v>
      </c>
      <c r="BE63" s="40"/>
      <c r="BF63" s="40"/>
      <c r="BG63" s="40"/>
      <c r="BH63" s="40"/>
      <c r="BI63" s="575"/>
      <c r="BJ63" s="40"/>
      <c r="BK63" s="40"/>
      <c r="BL63" s="40"/>
      <c r="BM63" s="40"/>
      <c r="BN63" s="40"/>
      <c r="BO63" s="576"/>
      <c r="BP63" s="40"/>
      <c r="BQ63" s="40"/>
      <c r="BR63" s="40"/>
      <c r="BS63" s="40"/>
      <c r="BT63" s="40"/>
      <c r="BU63" s="576"/>
      <c r="BV63" s="40">
        <v>159</v>
      </c>
      <c r="BW63" s="40">
        <v>29.81</v>
      </c>
      <c r="BX63" s="40">
        <v>59.92</v>
      </c>
      <c r="BY63" s="40">
        <f t="shared" si="48"/>
        <v>89.73</v>
      </c>
      <c r="BZ63" s="40">
        <v>215.17</v>
      </c>
      <c r="CA63" s="40">
        <v>3657924</v>
      </c>
      <c r="CB63" s="41" t="s">
        <v>31</v>
      </c>
      <c r="CC63" s="40" t="s">
        <v>31</v>
      </c>
      <c r="CD63" s="40" t="s">
        <v>31</v>
      </c>
      <c r="CE63" s="40" t="s">
        <v>31</v>
      </c>
      <c r="CF63" s="40" t="s">
        <v>31</v>
      </c>
      <c r="CG63" s="19" t="s">
        <v>31</v>
      </c>
      <c r="CH63" s="35" t="s">
        <v>31</v>
      </c>
      <c r="CI63" s="19" t="s">
        <v>31</v>
      </c>
      <c r="CJ63" s="19" t="s">
        <v>31</v>
      </c>
      <c r="CK63" s="19" t="s">
        <v>31</v>
      </c>
      <c r="CL63" s="19" t="s">
        <v>31</v>
      </c>
      <c r="CM63" s="576" t="s">
        <v>31</v>
      </c>
      <c r="CN63" s="35">
        <v>0</v>
      </c>
      <c r="CO63" s="19">
        <v>0</v>
      </c>
      <c r="CP63" s="19">
        <v>0</v>
      </c>
      <c r="CQ63" s="19">
        <v>0</v>
      </c>
      <c r="CR63" s="19">
        <v>0</v>
      </c>
      <c r="CS63" s="576">
        <v>0</v>
      </c>
      <c r="CT63" s="35">
        <v>0</v>
      </c>
      <c r="CU63" s="40"/>
      <c r="CV63" s="40"/>
      <c r="CW63" s="40"/>
      <c r="CX63" s="40"/>
      <c r="CY63" s="576"/>
      <c r="CZ63" s="35">
        <v>0</v>
      </c>
      <c r="DA63" s="40"/>
      <c r="DB63" s="40"/>
      <c r="DC63" s="40"/>
      <c r="DD63" s="40"/>
      <c r="DE63" s="576"/>
      <c r="DF63" s="35"/>
      <c r="DG63" s="40"/>
      <c r="DH63" s="40"/>
      <c r="DI63" s="40"/>
      <c r="DJ63" s="40"/>
      <c r="DK63" s="576"/>
      <c r="DL63" s="35"/>
      <c r="DM63" s="40"/>
      <c r="DN63" s="40"/>
      <c r="DO63" s="40"/>
      <c r="DP63" s="40"/>
      <c r="DQ63" s="576"/>
      <c r="DR63" s="35"/>
      <c r="DS63" s="40"/>
      <c r="DT63" s="40"/>
      <c r="DU63" s="40"/>
      <c r="DV63" s="40"/>
      <c r="DW63" s="576"/>
    </row>
    <row r="64" spans="1:127" ht="15.75" customHeight="1" x14ac:dyDescent="0.3">
      <c r="A64" s="27" t="s">
        <v>89</v>
      </c>
      <c r="B64" s="28"/>
      <c r="C64" s="20"/>
      <c r="D64" s="20"/>
      <c r="E64" s="40"/>
      <c r="F64" s="40"/>
      <c r="G64" s="575"/>
      <c r="H64" s="28"/>
      <c r="I64" s="20"/>
      <c r="J64" s="20"/>
      <c r="K64" s="40"/>
      <c r="L64" s="40"/>
      <c r="M64" s="575"/>
      <c r="N64" s="28"/>
      <c r="O64" s="20"/>
      <c r="P64" s="20"/>
      <c r="Q64" s="40"/>
      <c r="R64" s="40"/>
      <c r="S64" s="575"/>
      <c r="T64" s="28"/>
      <c r="U64" s="20"/>
      <c r="V64" s="20"/>
      <c r="W64" s="40"/>
      <c r="X64" s="40"/>
      <c r="Y64" s="575"/>
      <c r="Z64" s="28"/>
      <c r="AA64" s="20"/>
      <c r="AB64" s="20"/>
      <c r="AC64" s="40"/>
      <c r="AD64" s="40"/>
      <c r="AE64" s="575"/>
      <c r="AF64" s="28"/>
      <c r="AG64" s="20"/>
      <c r="AH64" s="20"/>
      <c r="AI64" s="40"/>
      <c r="AJ64" s="40"/>
      <c r="AK64" s="575"/>
      <c r="AL64" s="28"/>
      <c r="AM64" s="20"/>
      <c r="AN64" s="20"/>
      <c r="AO64" s="40"/>
      <c r="AP64" s="40"/>
      <c r="AQ64" s="575"/>
      <c r="AR64" s="28"/>
      <c r="AS64" s="29"/>
      <c r="AT64" s="29"/>
      <c r="AU64" s="40"/>
      <c r="AV64" s="40"/>
      <c r="AW64" s="575"/>
      <c r="AX64" s="40"/>
      <c r="AY64" s="40"/>
      <c r="AZ64" s="40"/>
      <c r="BA64" s="40"/>
      <c r="BB64" s="40"/>
      <c r="BC64" s="40"/>
      <c r="BD64" s="41"/>
      <c r="BE64" s="40"/>
      <c r="BF64" s="40"/>
      <c r="BG64" s="40"/>
      <c r="BH64" s="40"/>
      <c r="BI64" s="575"/>
      <c r="BJ64" s="40"/>
      <c r="BK64" s="40"/>
      <c r="BL64" s="40"/>
      <c r="BM64" s="40"/>
      <c r="BN64" s="40"/>
      <c r="BO64" s="576"/>
      <c r="BP64" s="40"/>
      <c r="BQ64" s="40"/>
      <c r="BR64" s="40"/>
      <c r="BS64" s="40"/>
      <c r="BT64" s="40"/>
      <c r="BU64" s="576"/>
      <c r="BV64" s="40">
        <v>164</v>
      </c>
      <c r="BW64" s="40">
        <v>32.85</v>
      </c>
      <c r="BX64" s="40">
        <v>19.13</v>
      </c>
      <c r="BY64" s="40">
        <f t="shared" si="48"/>
        <v>51.980000000000004</v>
      </c>
      <c r="BZ64" s="40">
        <v>151.51</v>
      </c>
      <c r="CA64" s="40">
        <v>2575738</v>
      </c>
      <c r="CB64" s="41">
        <v>165</v>
      </c>
      <c r="CC64" s="40">
        <v>16.010000000000002</v>
      </c>
      <c r="CD64" s="40">
        <v>24.42</v>
      </c>
      <c r="CE64" s="40">
        <v>40.43</v>
      </c>
      <c r="CF64" s="40">
        <v>70.83</v>
      </c>
      <c r="CG64" s="19">
        <v>991676</v>
      </c>
      <c r="CH64" s="35">
        <v>21</v>
      </c>
      <c r="CI64" s="19" t="s">
        <v>31</v>
      </c>
      <c r="CJ64" s="19">
        <v>14</v>
      </c>
      <c r="CK64" s="19">
        <v>14</v>
      </c>
      <c r="CL64" s="19">
        <v>2.6</v>
      </c>
      <c r="CM64" s="576">
        <v>59800</v>
      </c>
      <c r="CN64" s="35">
        <v>0</v>
      </c>
      <c r="CO64" s="19">
        <v>0</v>
      </c>
      <c r="CP64" s="19">
        <v>0</v>
      </c>
      <c r="CQ64" s="19">
        <v>0</v>
      </c>
      <c r="CR64" s="19">
        <v>0</v>
      </c>
      <c r="CS64" s="576">
        <v>0</v>
      </c>
      <c r="CT64" s="35">
        <v>16</v>
      </c>
      <c r="CU64" s="19">
        <v>0</v>
      </c>
      <c r="CV64" s="19">
        <v>4.71</v>
      </c>
      <c r="CW64" s="19">
        <v>4.71</v>
      </c>
      <c r="CX64" s="19">
        <v>10.02</v>
      </c>
      <c r="CY64" s="576">
        <v>150138</v>
      </c>
      <c r="CZ64" s="35">
        <v>0</v>
      </c>
      <c r="DA64" s="40"/>
      <c r="DB64" s="40"/>
      <c r="DC64" s="40"/>
      <c r="DD64" s="40"/>
      <c r="DE64" s="576"/>
      <c r="DF64" s="35"/>
      <c r="DG64" s="40"/>
      <c r="DH64" s="40"/>
      <c r="DI64" s="40"/>
      <c r="DJ64" s="40"/>
      <c r="DK64" s="576"/>
      <c r="DL64" s="35"/>
      <c r="DM64" s="40"/>
      <c r="DN64" s="40"/>
      <c r="DO64" s="40"/>
      <c r="DP64" s="40"/>
      <c r="DQ64" s="576"/>
      <c r="DR64" s="35"/>
      <c r="DS64" s="40"/>
      <c r="DT64" s="40"/>
      <c r="DU64" s="40"/>
      <c r="DV64" s="40"/>
      <c r="DW64" s="576"/>
    </row>
    <row r="65" spans="1:127" ht="15.75" customHeight="1" x14ac:dyDescent="0.3">
      <c r="A65" s="27" t="s">
        <v>90</v>
      </c>
      <c r="B65" s="28"/>
      <c r="C65" s="20"/>
      <c r="D65" s="20"/>
      <c r="E65" s="40"/>
      <c r="F65" s="40"/>
      <c r="G65" s="575"/>
      <c r="H65" s="28"/>
      <c r="I65" s="20"/>
      <c r="J65" s="20"/>
      <c r="K65" s="40">
        <f t="shared" ref="K65:K66" si="49">SUM(I65:J65)</f>
        <v>0</v>
      </c>
      <c r="L65" s="40"/>
      <c r="M65" s="575"/>
      <c r="N65" s="28"/>
      <c r="O65" s="20"/>
      <c r="P65" s="20"/>
      <c r="Q65" s="40">
        <f t="shared" ref="Q65:Q66" si="50">SUM(O65:P65)</f>
        <v>0</v>
      </c>
      <c r="R65" s="40"/>
      <c r="S65" s="575"/>
      <c r="T65" s="28"/>
      <c r="U65" s="20"/>
      <c r="V65" s="20"/>
      <c r="W65" s="40">
        <f t="shared" ref="W65:W66" si="51">SUM(U65:V65)</f>
        <v>0</v>
      </c>
      <c r="X65" s="40"/>
      <c r="Y65" s="575"/>
      <c r="Z65" s="28"/>
      <c r="AA65" s="20"/>
      <c r="AB65" s="20"/>
      <c r="AC65" s="40">
        <f t="shared" ref="AC65:AC66" si="52">SUM(AA65:AB65)</f>
        <v>0</v>
      </c>
      <c r="AD65" s="40"/>
      <c r="AE65" s="575"/>
      <c r="AF65" s="28"/>
      <c r="AG65" s="20"/>
      <c r="AH65" s="20"/>
      <c r="AI65" s="40"/>
      <c r="AJ65" s="40"/>
      <c r="AK65" s="575"/>
      <c r="AL65" s="28"/>
      <c r="AM65" s="20"/>
      <c r="AN65" s="20"/>
      <c r="AO65" s="40">
        <f t="shared" ref="AO65:AO66" si="53">SUM(AM65:AN65)</f>
        <v>0</v>
      </c>
      <c r="AP65" s="40"/>
      <c r="AQ65" s="575"/>
      <c r="AR65" s="28">
        <v>187</v>
      </c>
      <c r="AS65" s="29">
        <v>18</v>
      </c>
      <c r="AT65" s="29">
        <v>108</v>
      </c>
      <c r="AU65" s="40">
        <f t="shared" ref="AU65:AU67" si="54">SUM(AS65:AT65)</f>
        <v>126</v>
      </c>
      <c r="AV65" s="40">
        <v>211.27</v>
      </c>
      <c r="AW65" s="575">
        <v>4523250</v>
      </c>
      <c r="AX65" s="40"/>
      <c r="AY65" s="40"/>
      <c r="AZ65" s="40"/>
      <c r="BA65" s="40">
        <f t="shared" ref="BA65:BA67" si="55">SUM(AY65:AZ65)</f>
        <v>0</v>
      </c>
      <c r="BB65" s="40"/>
      <c r="BC65" s="40"/>
      <c r="BD65" s="41" t="s">
        <v>31</v>
      </c>
      <c r="BE65" s="40"/>
      <c r="BF65" s="40"/>
      <c r="BG65" s="40"/>
      <c r="BH65" s="40"/>
      <c r="BI65" s="575"/>
      <c r="BJ65" s="40"/>
      <c r="BK65" s="40"/>
      <c r="BL65" s="40"/>
      <c r="BM65" s="40"/>
      <c r="BN65" s="40"/>
      <c r="BO65" s="576"/>
      <c r="BP65" s="40"/>
      <c r="BQ65" s="40"/>
      <c r="BR65" s="40"/>
      <c r="BS65" s="40"/>
      <c r="BT65" s="40"/>
      <c r="BU65" s="576"/>
      <c r="BV65" s="19">
        <v>153</v>
      </c>
      <c r="BW65" s="19">
        <v>22.46</v>
      </c>
      <c r="BX65" s="19">
        <v>103.41</v>
      </c>
      <c r="BY65" s="40">
        <f t="shared" si="48"/>
        <v>125.87</v>
      </c>
      <c r="BZ65" s="19">
        <v>266.99</v>
      </c>
      <c r="CA65" s="19">
        <v>4538898</v>
      </c>
      <c r="CB65" s="41">
        <v>30</v>
      </c>
      <c r="CC65" s="40" t="s">
        <v>31</v>
      </c>
      <c r="CD65" s="40">
        <v>24.81</v>
      </c>
      <c r="CE65" s="40">
        <v>24.81</v>
      </c>
      <c r="CF65" s="40">
        <v>27.9</v>
      </c>
      <c r="CG65" s="19">
        <v>369050</v>
      </c>
      <c r="CH65" s="35"/>
      <c r="CI65" s="40"/>
      <c r="CJ65" s="40"/>
      <c r="CK65" s="40"/>
      <c r="CL65" s="40"/>
      <c r="CM65" s="576"/>
      <c r="CN65" s="35">
        <v>0</v>
      </c>
      <c r="CO65" s="19">
        <v>0</v>
      </c>
      <c r="CP65" s="19">
        <v>0</v>
      </c>
      <c r="CQ65" s="19">
        <v>0</v>
      </c>
      <c r="CR65" s="19">
        <v>0</v>
      </c>
      <c r="CS65" s="576">
        <v>0</v>
      </c>
      <c r="CT65" s="35">
        <v>0</v>
      </c>
      <c r="CU65" s="40"/>
      <c r="CV65" s="40"/>
      <c r="CW65" s="40"/>
      <c r="CX65" s="40"/>
      <c r="CY65" s="576"/>
      <c r="CZ65" s="35">
        <v>0</v>
      </c>
      <c r="DA65" s="40"/>
      <c r="DB65" s="40"/>
      <c r="DC65" s="40"/>
      <c r="DD65" s="40"/>
      <c r="DE65" s="576"/>
      <c r="DF65" s="35"/>
      <c r="DG65" s="40"/>
      <c r="DH65" s="40"/>
      <c r="DI65" s="40"/>
      <c r="DJ65" s="40"/>
      <c r="DK65" s="576"/>
      <c r="DL65" s="35"/>
      <c r="DM65" s="40"/>
      <c r="DN65" s="40"/>
      <c r="DO65" s="40"/>
      <c r="DP65" s="40"/>
      <c r="DQ65" s="576"/>
      <c r="DR65" s="35"/>
      <c r="DS65" s="40"/>
      <c r="DT65" s="40"/>
      <c r="DU65" s="40"/>
      <c r="DV65" s="40"/>
      <c r="DW65" s="576"/>
    </row>
    <row r="66" spans="1:127" ht="15.75" customHeight="1" x14ac:dyDescent="0.3">
      <c r="A66" s="27" t="s">
        <v>91</v>
      </c>
      <c r="B66" s="28"/>
      <c r="C66" s="20"/>
      <c r="D66" s="20"/>
      <c r="E66" s="40"/>
      <c r="F66" s="40"/>
      <c r="G66" s="575"/>
      <c r="H66" s="28"/>
      <c r="I66" s="20"/>
      <c r="J66" s="20"/>
      <c r="K66" s="40">
        <f t="shared" si="49"/>
        <v>0</v>
      </c>
      <c r="L66" s="40"/>
      <c r="M66" s="575"/>
      <c r="N66" s="28"/>
      <c r="O66" s="20"/>
      <c r="P66" s="20"/>
      <c r="Q66" s="40">
        <f t="shared" si="50"/>
        <v>0</v>
      </c>
      <c r="R66" s="40"/>
      <c r="S66" s="575"/>
      <c r="T66" s="28"/>
      <c r="U66" s="20"/>
      <c r="V66" s="20"/>
      <c r="W66" s="40">
        <f t="shared" si="51"/>
        <v>0</v>
      </c>
      <c r="X66" s="40"/>
      <c r="Y66" s="575"/>
      <c r="Z66" s="28"/>
      <c r="AA66" s="20"/>
      <c r="AB66" s="20"/>
      <c r="AC66" s="40">
        <f t="shared" si="52"/>
        <v>0</v>
      </c>
      <c r="AD66" s="40"/>
      <c r="AE66" s="575"/>
      <c r="AF66" s="28"/>
      <c r="AG66" s="20"/>
      <c r="AH66" s="20"/>
      <c r="AI66" s="40"/>
      <c r="AJ66" s="40"/>
      <c r="AK66" s="575"/>
      <c r="AL66" s="28"/>
      <c r="AM66" s="20"/>
      <c r="AN66" s="20"/>
      <c r="AO66" s="40">
        <f t="shared" si="53"/>
        <v>0</v>
      </c>
      <c r="AP66" s="40"/>
      <c r="AQ66" s="575"/>
      <c r="AR66" s="28">
        <v>16</v>
      </c>
      <c r="AS66" s="29">
        <v>3.1</v>
      </c>
      <c r="AT66" s="29">
        <v>4.45</v>
      </c>
      <c r="AU66" s="40">
        <f t="shared" si="54"/>
        <v>7.5500000000000007</v>
      </c>
      <c r="AV66" s="40">
        <v>7.92</v>
      </c>
      <c r="AW66" s="575">
        <v>253727.5</v>
      </c>
      <c r="AX66" s="40">
        <v>676</v>
      </c>
      <c r="AY66" s="40">
        <v>2.75</v>
      </c>
      <c r="AZ66" s="40">
        <v>166.95</v>
      </c>
      <c r="BA66" s="40">
        <f t="shared" si="55"/>
        <v>169.7</v>
      </c>
      <c r="BB66" s="40">
        <v>1.04</v>
      </c>
      <c r="BC66" s="40">
        <v>20255.55</v>
      </c>
      <c r="BD66" s="41" t="s">
        <v>31</v>
      </c>
      <c r="BE66" s="40"/>
      <c r="BF66" s="40"/>
      <c r="BG66" s="40"/>
      <c r="BH66" s="40"/>
      <c r="BI66" s="575"/>
      <c r="BJ66" s="40"/>
      <c r="BK66" s="40"/>
      <c r="BL66" s="40"/>
      <c r="BM66" s="40"/>
      <c r="BN66" s="40"/>
      <c r="BO66" s="576"/>
      <c r="BP66" s="40"/>
      <c r="BQ66" s="40"/>
      <c r="BR66" s="40"/>
      <c r="BS66" s="40"/>
      <c r="BT66" s="40"/>
      <c r="BU66" s="576"/>
      <c r="BV66" s="40"/>
      <c r="BW66" s="40"/>
      <c r="BX66" s="40"/>
      <c r="BY66" s="40">
        <f t="shared" si="48"/>
        <v>0</v>
      </c>
      <c r="BZ66" s="40"/>
      <c r="CA66" s="40"/>
      <c r="CB66" s="41"/>
      <c r="CC66" s="40"/>
      <c r="CD66" s="40"/>
      <c r="CE66" s="40"/>
      <c r="CF66" s="40"/>
      <c r="CG66" s="19"/>
      <c r="CH66" s="35"/>
      <c r="CI66" s="40"/>
      <c r="CJ66" s="40"/>
      <c r="CK66" s="40"/>
      <c r="CL66" s="40"/>
      <c r="CM66" s="576"/>
      <c r="CN66" s="35">
        <v>0</v>
      </c>
      <c r="CO66" s="19">
        <v>0</v>
      </c>
      <c r="CP66" s="19">
        <v>0</v>
      </c>
      <c r="CQ66" s="19">
        <v>0</v>
      </c>
      <c r="CR66" s="19">
        <v>0</v>
      </c>
      <c r="CS66" s="576">
        <v>0</v>
      </c>
      <c r="CT66" s="35">
        <v>0</v>
      </c>
      <c r="CU66" s="40"/>
      <c r="CV66" s="40"/>
      <c r="CW66" s="40"/>
      <c r="CX66" s="40"/>
      <c r="CY66" s="576"/>
      <c r="CZ66" s="35">
        <v>0</v>
      </c>
      <c r="DA66" s="40"/>
      <c r="DB66" s="40"/>
      <c r="DC66" s="40"/>
      <c r="DD66" s="40"/>
      <c r="DE66" s="576"/>
      <c r="DF66" s="35"/>
      <c r="DG66" s="40"/>
      <c r="DH66" s="40"/>
      <c r="DI66" s="40"/>
      <c r="DJ66" s="40"/>
      <c r="DK66" s="576"/>
      <c r="DL66" s="35"/>
      <c r="DM66" s="40"/>
      <c r="DN66" s="40"/>
      <c r="DO66" s="40"/>
      <c r="DP66" s="40"/>
      <c r="DQ66" s="576"/>
      <c r="DR66" s="35"/>
      <c r="DS66" s="40"/>
      <c r="DT66" s="40"/>
      <c r="DU66" s="40"/>
      <c r="DV66" s="40"/>
      <c r="DW66" s="576"/>
    </row>
    <row r="67" spans="1:127" ht="15.75" customHeight="1" x14ac:dyDescent="0.3">
      <c r="A67" s="27" t="s">
        <v>92</v>
      </c>
      <c r="B67" s="28"/>
      <c r="C67" s="20"/>
      <c r="D67" s="20"/>
      <c r="E67" s="40"/>
      <c r="F67" s="40"/>
      <c r="G67" s="575"/>
      <c r="H67" s="28"/>
      <c r="I67" s="20"/>
      <c r="J67" s="20"/>
      <c r="K67" s="40"/>
      <c r="L67" s="40"/>
      <c r="M67" s="575"/>
      <c r="N67" s="28"/>
      <c r="O67" s="20"/>
      <c r="P67" s="20"/>
      <c r="Q67" s="40"/>
      <c r="R67" s="40"/>
      <c r="S67" s="575"/>
      <c r="T67" s="28"/>
      <c r="U67" s="20"/>
      <c r="V67" s="20"/>
      <c r="W67" s="40"/>
      <c r="X67" s="40"/>
      <c r="Y67" s="575"/>
      <c r="Z67" s="28"/>
      <c r="AA67" s="20"/>
      <c r="AB67" s="20"/>
      <c r="AC67" s="40"/>
      <c r="AD67" s="40"/>
      <c r="AE67" s="575"/>
      <c r="AF67" s="28"/>
      <c r="AG67" s="20"/>
      <c r="AH67" s="20"/>
      <c r="AI67" s="40"/>
      <c r="AJ67" s="40"/>
      <c r="AK67" s="575"/>
      <c r="AL67" s="28"/>
      <c r="AM67" s="20"/>
      <c r="AN67" s="20"/>
      <c r="AO67" s="40"/>
      <c r="AP67" s="40"/>
      <c r="AQ67" s="575"/>
      <c r="AR67" s="28"/>
      <c r="AS67" s="29"/>
      <c r="AT67" s="29"/>
      <c r="AU67" s="40">
        <f t="shared" si="54"/>
        <v>0</v>
      </c>
      <c r="AV67" s="40"/>
      <c r="AW67" s="575"/>
      <c r="AX67" s="40">
        <v>225</v>
      </c>
      <c r="AY67" s="40">
        <v>0</v>
      </c>
      <c r="AZ67" s="40">
        <v>70</v>
      </c>
      <c r="BA67" s="40">
        <f t="shared" si="55"/>
        <v>70</v>
      </c>
      <c r="BB67" s="40">
        <v>0.05</v>
      </c>
      <c r="BC67" s="40">
        <v>340936</v>
      </c>
      <c r="BD67" s="41"/>
      <c r="BE67" s="40"/>
      <c r="BF67" s="40"/>
      <c r="BG67" s="40"/>
      <c r="BH67" s="40"/>
      <c r="BI67" s="575"/>
      <c r="BJ67" s="40"/>
      <c r="BK67" s="40"/>
      <c r="BL67" s="40"/>
      <c r="BM67" s="40"/>
      <c r="BN67" s="40"/>
      <c r="BO67" s="576"/>
      <c r="BP67" s="40"/>
      <c r="BQ67" s="40"/>
      <c r="BR67" s="40"/>
      <c r="BS67" s="40"/>
      <c r="BT67" s="40"/>
      <c r="BU67" s="576"/>
      <c r="BV67" s="40">
        <v>123</v>
      </c>
      <c r="BW67" s="40">
        <v>31.5</v>
      </c>
      <c r="BX67" s="40">
        <v>1.7</v>
      </c>
      <c r="BY67" s="40">
        <f t="shared" si="48"/>
        <v>33.200000000000003</v>
      </c>
      <c r="BZ67" s="19">
        <v>90.58</v>
      </c>
      <c r="CA67" s="19">
        <v>4529000</v>
      </c>
      <c r="CB67" s="41">
        <v>48</v>
      </c>
      <c r="CC67" s="40" t="s">
        <v>31</v>
      </c>
      <c r="CD67" s="40">
        <v>26</v>
      </c>
      <c r="CE67" s="40">
        <v>26</v>
      </c>
      <c r="CF67" s="40">
        <v>16.32</v>
      </c>
      <c r="CG67" s="19">
        <v>302464</v>
      </c>
      <c r="CH67" s="35">
        <v>6</v>
      </c>
      <c r="CI67" s="19" t="s">
        <v>31</v>
      </c>
      <c r="CJ67" s="19">
        <v>6.3</v>
      </c>
      <c r="CK67" s="19">
        <v>6.3</v>
      </c>
      <c r="CL67" s="19">
        <v>0.76</v>
      </c>
      <c r="CM67" s="576">
        <v>17388</v>
      </c>
      <c r="CN67" s="35">
        <v>0</v>
      </c>
      <c r="CO67" s="19">
        <v>0</v>
      </c>
      <c r="CP67" s="19">
        <v>0</v>
      </c>
      <c r="CQ67" s="19">
        <v>0</v>
      </c>
      <c r="CR67" s="19">
        <v>0</v>
      </c>
      <c r="CS67" s="576">
        <v>0</v>
      </c>
      <c r="CT67" s="35">
        <v>0</v>
      </c>
      <c r="CU67" s="40"/>
      <c r="CV67" s="40"/>
      <c r="CW67" s="40"/>
      <c r="CX67" s="40"/>
      <c r="CY67" s="576"/>
      <c r="CZ67" s="35">
        <v>0</v>
      </c>
      <c r="DA67" s="40"/>
      <c r="DB67" s="40"/>
      <c r="DC67" s="40"/>
      <c r="DD67" s="40"/>
      <c r="DE67" s="576"/>
      <c r="DF67" s="35"/>
      <c r="DG67" s="40"/>
      <c r="DH67" s="40"/>
      <c r="DI67" s="40"/>
      <c r="DJ67" s="40"/>
      <c r="DK67" s="576"/>
      <c r="DL67" s="35"/>
      <c r="DM67" s="40"/>
      <c r="DN67" s="40"/>
      <c r="DO67" s="40"/>
      <c r="DP67" s="40"/>
      <c r="DQ67" s="576"/>
      <c r="DR67" s="35"/>
      <c r="DS67" s="40"/>
      <c r="DT67" s="40"/>
      <c r="DU67" s="40"/>
      <c r="DV67" s="40"/>
      <c r="DW67" s="576"/>
    </row>
    <row r="68" spans="1:127" ht="15.75" customHeight="1" x14ac:dyDescent="0.3">
      <c r="A68" s="27" t="s">
        <v>93</v>
      </c>
      <c r="B68" s="28"/>
      <c r="C68" s="20"/>
      <c r="D68" s="20"/>
      <c r="E68" s="40"/>
      <c r="F68" s="40"/>
      <c r="G68" s="575"/>
      <c r="H68" s="28"/>
      <c r="I68" s="20"/>
      <c r="J68" s="20"/>
      <c r="K68" s="40"/>
      <c r="L68" s="40"/>
      <c r="M68" s="575"/>
      <c r="N68" s="28"/>
      <c r="O68" s="20"/>
      <c r="P68" s="20"/>
      <c r="Q68" s="40"/>
      <c r="R68" s="40"/>
      <c r="S68" s="575"/>
      <c r="T68" s="28"/>
      <c r="U68" s="20"/>
      <c r="V68" s="20"/>
      <c r="W68" s="40"/>
      <c r="X68" s="40"/>
      <c r="Y68" s="575"/>
      <c r="Z68" s="28"/>
      <c r="AA68" s="20"/>
      <c r="AB68" s="20"/>
      <c r="AC68" s="40"/>
      <c r="AD68" s="40"/>
      <c r="AE68" s="575"/>
      <c r="AF68" s="28"/>
      <c r="AG68" s="20"/>
      <c r="AH68" s="20"/>
      <c r="AI68" s="40"/>
      <c r="AJ68" s="40"/>
      <c r="AK68" s="575"/>
      <c r="AL68" s="28"/>
      <c r="AM68" s="20"/>
      <c r="AN68" s="20"/>
      <c r="AO68" s="40"/>
      <c r="AP68" s="40"/>
      <c r="AQ68" s="575"/>
      <c r="AR68" s="28"/>
      <c r="AS68" s="29"/>
      <c r="AT68" s="29"/>
      <c r="AU68" s="40"/>
      <c r="AV68" s="40"/>
      <c r="AW68" s="575"/>
      <c r="AX68" s="40"/>
      <c r="AY68" s="40"/>
      <c r="AZ68" s="40"/>
      <c r="BA68" s="40"/>
      <c r="BB68" s="40"/>
      <c r="BC68" s="40"/>
      <c r="BD68" s="41"/>
      <c r="BE68" s="40"/>
      <c r="BF68" s="40"/>
      <c r="BG68" s="40"/>
      <c r="BH68" s="40"/>
      <c r="BI68" s="575"/>
      <c r="BJ68" s="40"/>
      <c r="BK68" s="40"/>
      <c r="BL68" s="40"/>
      <c r="BM68" s="40"/>
      <c r="BN68" s="40"/>
      <c r="BO68" s="576"/>
      <c r="BP68" s="40"/>
      <c r="BQ68" s="40"/>
      <c r="BR68" s="40"/>
      <c r="BS68" s="40"/>
      <c r="BT68" s="40"/>
      <c r="BU68" s="576"/>
      <c r="BV68" s="40">
        <v>5</v>
      </c>
      <c r="BW68" s="40">
        <v>1.35</v>
      </c>
      <c r="BX68" s="40">
        <v>0</v>
      </c>
      <c r="BY68" s="40">
        <f t="shared" si="48"/>
        <v>1.35</v>
      </c>
      <c r="BZ68" s="40">
        <v>5.4</v>
      </c>
      <c r="CA68" s="40">
        <v>91800</v>
      </c>
      <c r="CB68" s="41">
        <v>30</v>
      </c>
      <c r="CC68" s="40"/>
      <c r="CD68" s="40">
        <v>24.81</v>
      </c>
      <c r="CE68" s="40">
        <v>24.81</v>
      </c>
      <c r="CF68" s="40">
        <v>10.42</v>
      </c>
      <c r="CG68" s="19">
        <v>208404</v>
      </c>
      <c r="CH68" s="35" t="s">
        <v>31</v>
      </c>
      <c r="CI68" s="19" t="s">
        <v>31</v>
      </c>
      <c r="CJ68" s="19" t="s">
        <v>31</v>
      </c>
      <c r="CK68" s="19" t="s">
        <v>31</v>
      </c>
      <c r="CL68" s="19" t="s">
        <v>31</v>
      </c>
      <c r="CM68" s="576" t="s">
        <v>31</v>
      </c>
      <c r="CN68" s="35">
        <v>0</v>
      </c>
      <c r="CO68" s="19">
        <v>0</v>
      </c>
      <c r="CP68" s="19">
        <v>0</v>
      </c>
      <c r="CQ68" s="19">
        <v>0</v>
      </c>
      <c r="CR68" s="19">
        <v>0</v>
      </c>
      <c r="CS68" s="576">
        <v>0</v>
      </c>
      <c r="CT68" s="35">
        <v>0</v>
      </c>
      <c r="CU68" s="40"/>
      <c r="CV68" s="40"/>
      <c r="CW68" s="40"/>
      <c r="CX68" s="40"/>
      <c r="CY68" s="576"/>
      <c r="CZ68" s="35">
        <v>0</v>
      </c>
      <c r="DA68" s="40"/>
      <c r="DB68" s="40"/>
      <c r="DC68" s="40"/>
      <c r="DD68" s="40"/>
      <c r="DE68" s="576"/>
      <c r="DF68" s="35"/>
      <c r="DG68" s="40"/>
      <c r="DH68" s="40"/>
      <c r="DI68" s="40"/>
      <c r="DJ68" s="40"/>
      <c r="DK68" s="576"/>
      <c r="DL68" s="35"/>
      <c r="DM68" s="40"/>
      <c r="DN68" s="40"/>
      <c r="DO68" s="40"/>
      <c r="DP68" s="40"/>
      <c r="DQ68" s="576"/>
      <c r="DR68" s="35"/>
      <c r="DS68" s="40"/>
      <c r="DT68" s="40"/>
      <c r="DU68" s="40"/>
      <c r="DV68" s="40"/>
      <c r="DW68" s="576"/>
    </row>
    <row r="69" spans="1:127" ht="15.75" customHeight="1" x14ac:dyDescent="0.3">
      <c r="A69" s="27" t="s">
        <v>94</v>
      </c>
      <c r="B69" s="28"/>
      <c r="C69" s="20"/>
      <c r="D69" s="20"/>
      <c r="E69" s="40"/>
      <c r="F69" s="40"/>
      <c r="G69" s="575"/>
      <c r="H69" s="28"/>
      <c r="I69" s="20"/>
      <c r="J69" s="20"/>
      <c r="K69" s="40"/>
      <c r="L69" s="40"/>
      <c r="M69" s="575"/>
      <c r="N69" s="28"/>
      <c r="O69" s="20"/>
      <c r="P69" s="20"/>
      <c r="Q69" s="40"/>
      <c r="R69" s="40"/>
      <c r="S69" s="575"/>
      <c r="T69" s="28"/>
      <c r="U69" s="20"/>
      <c r="V69" s="20"/>
      <c r="W69" s="40"/>
      <c r="X69" s="40"/>
      <c r="Y69" s="575"/>
      <c r="Z69" s="28"/>
      <c r="AA69" s="20"/>
      <c r="AB69" s="20"/>
      <c r="AC69" s="40"/>
      <c r="AD69" s="40"/>
      <c r="AE69" s="575"/>
      <c r="AF69" s="28"/>
      <c r="AG69" s="20"/>
      <c r="AH69" s="20"/>
      <c r="AI69" s="40"/>
      <c r="AJ69" s="40"/>
      <c r="AK69" s="575"/>
      <c r="AL69" s="28"/>
      <c r="AM69" s="20"/>
      <c r="AN69" s="20"/>
      <c r="AO69" s="40"/>
      <c r="AP69" s="40"/>
      <c r="AQ69" s="575"/>
      <c r="AR69" s="28"/>
      <c r="AS69" s="29"/>
      <c r="AT69" s="29"/>
      <c r="AU69" s="40"/>
      <c r="AV69" s="40"/>
      <c r="AW69" s="575"/>
      <c r="AX69" s="40"/>
      <c r="AY69" s="40"/>
      <c r="AZ69" s="40"/>
      <c r="BA69" s="40"/>
      <c r="BB69" s="40"/>
      <c r="BC69" s="40"/>
      <c r="BD69" s="41"/>
      <c r="BE69" s="40"/>
      <c r="BF69" s="40"/>
      <c r="BG69" s="40"/>
      <c r="BH69" s="40"/>
      <c r="BI69" s="575"/>
      <c r="BJ69" s="40"/>
      <c r="BK69" s="40"/>
      <c r="BL69" s="40"/>
      <c r="BM69" s="40"/>
      <c r="BN69" s="40"/>
      <c r="BO69" s="576"/>
      <c r="BP69" s="40"/>
      <c r="BQ69" s="40"/>
      <c r="BR69" s="40"/>
      <c r="BS69" s="40"/>
      <c r="BT69" s="40"/>
      <c r="BU69" s="576"/>
      <c r="BV69" s="40"/>
      <c r="BW69" s="40"/>
      <c r="BX69" s="40"/>
      <c r="BY69" s="40">
        <f t="shared" si="48"/>
        <v>0</v>
      </c>
      <c r="BZ69" s="40"/>
      <c r="CA69" s="40"/>
      <c r="CB69" s="41"/>
      <c r="CC69" s="40"/>
      <c r="CD69" s="40"/>
      <c r="CE69" s="40"/>
      <c r="CF69" s="40"/>
      <c r="CG69" s="19"/>
      <c r="CH69" s="35" t="s">
        <v>31</v>
      </c>
      <c r="CI69" s="19" t="s">
        <v>31</v>
      </c>
      <c r="CJ69" s="19" t="s">
        <v>31</v>
      </c>
      <c r="CK69" s="19" t="s">
        <v>31</v>
      </c>
      <c r="CL69" s="19" t="s">
        <v>31</v>
      </c>
      <c r="CM69" s="576" t="s">
        <v>31</v>
      </c>
      <c r="CN69" s="35">
        <v>0</v>
      </c>
      <c r="CO69" s="19">
        <v>0</v>
      </c>
      <c r="CP69" s="19">
        <v>0</v>
      </c>
      <c r="CQ69" s="19">
        <v>0</v>
      </c>
      <c r="CR69" s="19">
        <v>0</v>
      </c>
      <c r="CS69" s="576">
        <v>0</v>
      </c>
      <c r="CT69" s="35">
        <v>0</v>
      </c>
      <c r="CU69" s="40"/>
      <c r="CV69" s="40"/>
      <c r="CW69" s="40"/>
      <c r="CX69" s="40"/>
      <c r="CY69" s="576"/>
      <c r="CZ69" s="35">
        <v>0</v>
      </c>
      <c r="DA69" s="40"/>
      <c r="DB69" s="40"/>
      <c r="DC69" s="40"/>
      <c r="DD69" s="40"/>
      <c r="DE69" s="576"/>
      <c r="DF69" s="35"/>
      <c r="DG69" s="40"/>
      <c r="DH69" s="40"/>
      <c r="DI69" s="40"/>
      <c r="DJ69" s="40"/>
      <c r="DK69" s="576"/>
      <c r="DL69" s="35"/>
      <c r="DM69" s="40"/>
      <c r="DN69" s="40"/>
      <c r="DO69" s="40"/>
      <c r="DP69" s="40"/>
      <c r="DQ69" s="576"/>
      <c r="DR69" s="35"/>
      <c r="DS69" s="40"/>
      <c r="DT69" s="40"/>
      <c r="DU69" s="40"/>
      <c r="DV69" s="40"/>
      <c r="DW69" s="576"/>
    </row>
    <row r="70" spans="1:127" ht="15.75" customHeight="1" x14ac:dyDescent="0.3">
      <c r="A70" s="27" t="s">
        <v>95</v>
      </c>
      <c r="B70" s="28"/>
      <c r="C70" s="20"/>
      <c r="D70" s="20"/>
      <c r="E70" s="40"/>
      <c r="F70" s="40"/>
      <c r="G70" s="575"/>
      <c r="H70" s="28"/>
      <c r="I70" s="20"/>
      <c r="J70" s="20"/>
      <c r="K70" s="40"/>
      <c r="L70" s="40"/>
      <c r="M70" s="575"/>
      <c r="N70" s="28"/>
      <c r="O70" s="20"/>
      <c r="P70" s="20"/>
      <c r="Q70" s="40"/>
      <c r="R70" s="40"/>
      <c r="S70" s="575"/>
      <c r="T70" s="28"/>
      <c r="U70" s="20"/>
      <c r="V70" s="20"/>
      <c r="W70" s="40"/>
      <c r="X70" s="40"/>
      <c r="Y70" s="575"/>
      <c r="Z70" s="28"/>
      <c r="AA70" s="20"/>
      <c r="AB70" s="20"/>
      <c r="AC70" s="40"/>
      <c r="AD70" s="40"/>
      <c r="AE70" s="575"/>
      <c r="AF70" s="28"/>
      <c r="AG70" s="20"/>
      <c r="AH70" s="20"/>
      <c r="AI70" s="40"/>
      <c r="AJ70" s="40"/>
      <c r="AK70" s="575"/>
      <c r="AL70" s="28"/>
      <c r="AM70" s="20"/>
      <c r="AN70" s="20"/>
      <c r="AO70" s="40"/>
      <c r="AP70" s="40"/>
      <c r="AQ70" s="575"/>
      <c r="AR70" s="28"/>
      <c r="AS70" s="29"/>
      <c r="AT70" s="29"/>
      <c r="AU70" s="40"/>
      <c r="AV70" s="40"/>
      <c r="AW70" s="575"/>
      <c r="AX70" s="40"/>
      <c r="AY70" s="40"/>
      <c r="AZ70" s="40"/>
      <c r="BA70" s="40"/>
      <c r="BB70" s="40"/>
      <c r="BC70" s="40"/>
      <c r="BD70" s="41"/>
      <c r="BE70" s="40"/>
      <c r="BF70" s="40"/>
      <c r="BG70" s="40"/>
      <c r="BH70" s="40"/>
      <c r="BI70" s="575"/>
      <c r="BJ70" s="40"/>
      <c r="BK70" s="40"/>
      <c r="BL70" s="40"/>
      <c r="BM70" s="40"/>
      <c r="BN70" s="40"/>
      <c r="BO70" s="576"/>
      <c r="BP70" s="40"/>
      <c r="BQ70" s="40"/>
      <c r="BR70" s="40"/>
      <c r="BS70" s="40"/>
      <c r="BT70" s="40"/>
      <c r="BU70" s="576"/>
      <c r="BV70" s="19">
        <v>204</v>
      </c>
      <c r="BW70" s="19">
        <v>114</v>
      </c>
      <c r="BX70" s="19">
        <v>18</v>
      </c>
      <c r="BY70" s="40">
        <f t="shared" si="48"/>
        <v>132</v>
      </c>
      <c r="BZ70" s="19">
        <v>410.4</v>
      </c>
      <c r="CA70" s="19">
        <v>6976800</v>
      </c>
      <c r="CB70" s="41">
        <v>69</v>
      </c>
      <c r="CC70" s="40">
        <v>15</v>
      </c>
      <c r="CD70" s="40" t="s">
        <v>31</v>
      </c>
      <c r="CE70" s="40">
        <v>15</v>
      </c>
      <c r="CF70" s="40">
        <v>45</v>
      </c>
      <c r="CG70" s="19">
        <v>639000</v>
      </c>
      <c r="CH70" s="35" t="s">
        <v>31</v>
      </c>
      <c r="CI70" s="19" t="s">
        <v>31</v>
      </c>
      <c r="CJ70" s="19" t="s">
        <v>31</v>
      </c>
      <c r="CK70" s="19" t="s">
        <v>31</v>
      </c>
      <c r="CL70" s="19" t="s">
        <v>31</v>
      </c>
      <c r="CM70" s="576" t="s">
        <v>31</v>
      </c>
      <c r="CN70" s="35">
        <v>0</v>
      </c>
      <c r="CO70" s="19">
        <v>0</v>
      </c>
      <c r="CP70" s="19">
        <v>0</v>
      </c>
      <c r="CQ70" s="19">
        <v>0</v>
      </c>
      <c r="CR70" s="19">
        <v>0</v>
      </c>
      <c r="CS70" s="576">
        <v>0</v>
      </c>
      <c r="CT70" s="35">
        <v>0</v>
      </c>
      <c r="CU70" s="40"/>
      <c r="CV70" s="40"/>
      <c r="CW70" s="40"/>
      <c r="CX70" s="40"/>
      <c r="CY70" s="576"/>
      <c r="CZ70" s="35">
        <v>0</v>
      </c>
      <c r="DA70" s="40"/>
      <c r="DB70" s="40"/>
      <c r="DC70" s="40"/>
      <c r="DD70" s="40"/>
      <c r="DE70" s="576"/>
      <c r="DF70" s="35"/>
      <c r="DG70" s="40"/>
      <c r="DH70" s="40"/>
      <c r="DI70" s="40"/>
      <c r="DJ70" s="40"/>
      <c r="DK70" s="576"/>
      <c r="DL70" s="35"/>
      <c r="DM70" s="40"/>
      <c r="DN70" s="40"/>
      <c r="DO70" s="40"/>
      <c r="DP70" s="40"/>
      <c r="DQ70" s="576"/>
      <c r="DR70" s="35"/>
      <c r="DS70" s="40"/>
      <c r="DT70" s="40"/>
      <c r="DU70" s="40"/>
      <c r="DV70" s="40"/>
      <c r="DW70" s="576"/>
    </row>
    <row r="71" spans="1:127" ht="15.75" customHeight="1" x14ac:dyDescent="0.3">
      <c r="A71" s="27" t="s">
        <v>91</v>
      </c>
      <c r="B71" s="28"/>
      <c r="C71" s="20"/>
      <c r="D71" s="20"/>
      <c r="E71" s="40"/>
      <c r="F71" s="40"/>
      <c r="G71" s="575"/>
      <c r="H71" s="28"/>
      <c r="I71" s="20"/>
      <c r="J71" s="20"/>
      <c r="K71" s="40">
        <f>SUM(I71:J71)</f>
        <v>0</v>
      </c>
      <c r="L71" s="40"/>
      <c r="M71" s="575"/>
      <c r="N71" s="28"/>
      <c r="O71" s="20"/>
      <c r="P71" s="20"/>
      <c r="Q71" s="40">
        <f>SUM(O71:P71)</f>
        <v>0</v>
      </c>
      <c r="R71" s="40"/>
      <c r="S71" s="575"/>
      <c r="T71" s="28"/>
      <c r="U71" s="20"/>
      <c r="V71" s="20"/>
      <c r="W71" s="40">
        <f>SUM(U71:V71)</f>
        <v>0</v>
      </c>
      <c r="X71" s="40"/>
      <c r="Y71" s="575"/>
      <c r="Z71" s="28"/>
      <c r="AA71" s="20"/>
      <c r="AB71" s="20"/>
      <c r="AC71" s="40">
        <f>SUM(AA71:AB71)</f>
        <v>0</v>
      </c>
      <c r="AD71" s="40"/>
      <c r="AE71" s="575"/>
      <c r="AF71" s="28"/>
      <c r="AG71" s="20"/>
      <c r="AH71" s="20"/>
      <c r="AI71" s="40"/>
      <c r="AJ71" s="40"/>
      <c r="AK71" s="575"/>
      <c r="AL71" s="28"/>
      <c r="AM71" s="20"/>
      <c r="AN71" s="20"/>
      <c r="AO71" s="40">
        <f>SUM(AM71:AN71)</f>
        <v>0</v>
      </c>
      <c r="AP71" s="40"/>
      <c r="AQ71" s="575"/>
      <c r="AR71" s="28">
        <v>453</v>
      </c>
      <c r="AS71" s="29">
        <v>38.28</v>
      </c>
      <c r="AT71" s="29">
        <v>127.2</v>
      </c>
      <c r="AU71" s="40">
        <f>SUM(AS71:AT71)</f>
        <v>165.48000000000002</v>
      </c>
      <c r="AV71" s="40">
        <v>48.66</v>
      </c>
      <c r="AW71" s="575">
        <v>1842372.2</v>
      </c>
      <c r="AX71" s="40"/>
      <c r="AY71" s="40"/>
      <c r="AZ71" s="40"/>
      <c r="BA71" s="40">
        <f>SUM(AY71:AZ71)</f>
        <v>0</v>
      </c>
      <c r="BB71" s="40"/>
      <c r="BC71" s="40"/>
      <c r="BD71" s="41" t="s">
        <v>31</v>
      </c>
      <c r="BE71" s="40"/>
      <c r="BF71" s="40"/>
      <c r="BG71" s="40"/>
      <c r="BH71" s="40"/>
      <c r="BI71" s="575"/>
      <c r="BJ71" s="40"/>
      <c r="BK71" s="40"/>
      <c r="BL71" s="40"/>
      <c r="BM71" s="40"/>
      <c r="BN71" s="40"/>
      <c r="BO71" s="576"/>
      <c r="BP71" s="40"/>
      <c r="BQ71" s="40"/>
      <c r="BR71" s="40"/>
      <c r="BS71" s="40"/>
      <c r="BT71" s="40"/>
      <c r="BU71" s="576"/>
      <c r="BV71" s="19">
        <v>305</v>
      </c>
      <c r="BW71" s="19">
        <v>142.93</v>
      </c>
      <c r="BX71" s="19">
        <v>21.35</v>
      </c>
      <c r="BY71" s="40">
        <f t="shared" si="48"/>
        <v>164.28</v>
      </c>
      <c r="BZ71" s="19">
        <v>538.53</v>
      </c>
      <c r="CA71" s="19">
        <v>9154976</v>
      </c>
      <c r="CB71" s="41">
        <v>326</v>
      </c>
      <c r="CC71" s="40">
        <v>3.75</v>
      </c>
      <c r="CD71" s="40">
        <v>156.65</v>
      </c>
      <c r="CE71" s="40">
        <v>160.4</v>
      </c>
      <c r="CF71" s="40">
        <v>186.83</v>
      </c>
      <c r="CG71" s="19">
        <v>2425788.9300000002</v>
      </c>
      <c r="CH71" s="35">
        <v>62</v>
      </c>
      <c r="CI71" s="19">
        <v>0</v>
      </c>
      <c r="CJ71" s="19">
        <v>74.459999999999994</v>
      </c>
      <c r="CK71" s="19">
        <v>74.459999999999994</v>
      </c>
      <c r="CL71" s="19">
        <v>10.31</v>
      </c>
      <c r="CM71" s="576">
        <v>237176</v>
      </c>
      <c r="CN71" s="35">
        <v>0</v>
      </c>
      <c r="CO71" s="19">
        <v>0</v>
      </c>
      <c r="CP71" s="19">
        <v>0</v>
      </c>
      <c r="CQ71" s="19">
        <v>0</v>
      </c>
      <c r="CR71" s="19">
        <v>0</v>
      </c>
      <c r="CS71" s="576">
        <v>0</v>
      </c>
      <c r="CT71" s="35">
        <v>0</v>
      </c>
      <c r="CU71" s="40"/>
      <c r="CV71" s="40"/>
      <c r="CW71" s="40"/>
      <c r="CX71" s="40"/>
      <c r="CY71" s="576"/>
      <c r="CZ71" s="35">
        <v>0</v>
      </c>
      <c r="DA71" s="40"/>
      <c r="DB71" s="40"/>
      <c r="DC71" s="40"/>
      <c r="DD71" s="40"/>
      <c r="DE71" s="576"/>
      <c r="DF71" s="35"/>
      <c r="DG71" s="40"/>
      <c r="DH71" s="40"/>
      <c r="DI71" s="40"/>
      <c r="DJ71" s="40"/>
      <c r="DK71" s="576"/>
      <c r="DL71" s="35"/>
      <c r="DM71" s="40"/>
      <c r="DN71" s="40"/>
      <c r="DO71" s="40"/>
      <c r="DP71" s="40"/>
      <c r="DQ71" s="576"/>
      <c r="DR71" s="35"/>
      <c r="DS71" s="40"/>
      <c r="DT71" s="40"/>
      <c r="DU71" s="40"/>
      <c r="DV71" s="40"/>
      <c r="DW71" s="576"/>
    </row>
    <row r="72" spans="1:127" ht="15.75" customHeight="1" x14ac:dyDescent="0.3">
      <c r="A72" s="27" t="s">
        <v>96</v>
      </c>
      <c r="B72" s="28"/>
      <c r="C72" s="20"/>
      <c r="D72" s="20"/>
      <c r="E72" s="40"/>
      <c r="F72" s="40"/>
      <c r="G72" s="575"/>
      <c r="H72" s="28"/>
      <c r="I72" s="20"/>
      <c r="J72" s="20"/>
      <c r="K72" s="40"/>
      <c r="L72" s="40"/>
      <c r="M72" s="575"/>
      <c r="N72" s="28"/>
      <c r="O72" s="20"/>
      <c r="P72" s="20"/>
      <c r="Q72" s="40"/>
      <c r="R72" s="40"/>
      <c r="S72" s="575"/>
      <c r="T72" s="28"/>
      <c r="U72" s="20"/>
      <c r="V72" s="20"/>
      <c r="W72" s="40"/>
      <c r="X72" s="40"/>
      <c r="Y72" s="575"/>
      <c r="Z72" s="28"/>
      <c r="AA72" s="20"/>
      <c r="AB72" s="20"/>
      <c r="AC72" s="40"/>
      <c r="AD72" s="40"/>
      <c r="AE72" s="575"/>
      <c r="AF72" s="28"/>
      <c r="AG72" s="20"/>
      <c r="AH72" s="20"/>
      <c r="AI72" s="40"/>
      <c r="AJ72" s="40"/>
      <c r="AK72" s="575"/>
      <c r="AL72" s="28"/>
      <c r="AM72" s="20"/>
      <c r="AN72" s="20"/>
      <c r="AO72" s="40"/>
      <c r="AP72" s="40"/>
      <c r="AQ72" s="575"/>
      <c r="AR72" s="28"/>
      <c r="AS72" s="29"/>
      <c r="AT72" s="29"/>
      <c r="AU72" s="40"/>
      <c r="AV72" s="40"/>
      <c r="AW72" s="575"/>
      <c r="AX72" s="40"/>
      <c r="AY72" s="40"/>
      <c r="AZ72" s="40"/>
      <c r="BA72" s="40"/>
      <c r="BB72" s="40"/>
      <c r="BC72" s="40"/>
      <c r="BD72" s="41"/>
      <c r="BE72" s="40"/>
      <c r="BF72" s="40"/>
      <c r="BG72" s="40"/>
      <c r="BH72" s="40"/>
      <c r="BI72" s="575"/>
      <c r="BJ72" s="40"/>
      <c r="BK72" s="40"/>
      <c r="BL72" s="40"/>
      <c r="BM72" s="40"/>
      <c r="BN72" s="40"/>
      <c r="BO72" s="576"/>
      <c r="BP72" s="40"/>
      <c r="BQ72" s="40"/>
      <c r="BR72" s="40"/>
      <c r="BS72" s="40"/>
      <c r="BT72" s="40"/>
      <c r="BU72" s="576"/>
      <c r="BV72" s="40">
        <v>380</v>
      </c>
      <c r="BW72" s="40">
        <v>0</v>
      </c>
      <c r="BX72" s="40">
        <v>79.63</v>
      </c>
      <c r="BY72" s="40">
        <f t="shared" si="48"/>
        <v>79.63</v>
      </c>
      <c r="BZ72" s="40">
        <v>143.33000000000001</v>
      </c>
      <c r="CA72" s="40">
        <v>2436678</v>
      </c>
      <c r="CB72" s="41"/>
      <c r="CC72" s="40"/>
      <c r="CD72" s="40"/>
      <c r="CE72" s="40"/>
      <c r="CF72" s="40"/>
      <c r="CG72" s="19"/>
      <c r="CH72" s="35" t="s">
        <v>31</v>
      </c>
      <c r="CI72" s="19" t="s">
        <v>31</v>
      </c>
      <c r="CJ72" s="19" t="s">
        <v>31</v>
      </c>
      <c r="CK72" s="19" t="s">
        <v>31</v>
      </c>
      <c r="CL72" s="19">
        <v>0</v>
      </c>
      <c r="CM72" s="576">
        <v>0</v>
      </c>
      <c r="CN72" s="35">
        <v>0</v>
      </c>
      <c r="CO72" s="19">
        <v>0</v>
      </c>
      <c r="CP72" s="19">
        <v>0</v>
      </c>
      <c r="CQ72" s="19">
        <v>0</v>
      </c>
      <c r="CR72" s="19">
        <v>0</v>
      </c>
      <c r="CS72" s="576">
        <v>0</v>
      </c>
      <c r="CT72" s="35">
        <v>0</v>
      </c>
      <c r="CU72" s="40"/>
      <c r="CV72" s="40"/>
      <c r="CW72" s="40"/>
      <c r="CX72" s="40"/>
      <c r="CY72" s="576"/>
      <c r="CZ72" s="35">
        <v>0</v>
      </c>
      <c r="DA72" s="40"/>
      <c r="DB72" s="40"/>
      <c r="DC72" s="40"/>
      <c r="DD72" s="40"/>
      <c r="DE72" s="576"/>
      <c r="DF72" s="35"/>
      <c r="DG72" s="40"/>
      <c r="DH72" s="40"/>
      <c r="DI72" s="40"/>
      <c r="DJ72" s="40"/>
      <c r="DK72" s="576"/>
      <c r="DL72" s="35"/>
      <c r="DM72" s="40"/>
      <c r="DN72" s="40"/>
      <c r="DO72" s="40"/>
      <c r="DP72" s="40"/>
      <c r="DQ72" s="576"/>
      <c r="DR72" s="35"/>
      <c r="DS72" s="40"/>
      <c r="DT72" s="40"/>
      <c r="DU72" s="40"/>
      <c r="DV72" s="40"/>
      <c r="DW72" s="576"/>
    </row>
    <row r="73" spans="1:127" ht="15.75" customHeight="1" x14ac:dyDescent="0.3">
      <c r="A73" s="27" t="s">
        <v>97</v>
      </c>
      <c r="B73" s="28"/>
      <c r="C73" s="20"/>
      <c r="D73" s="20"/>
      <c r="E73" s="40"/>
      <c r="F73" s="40"/>
      <c r="G73" s="575"/>
      <c r="H73" s="28"/>
      <c r="I73" s="20"/>
      <c r="J73" s="20"/>
      <c r="K73" s="40"/>
      <c r="L73" s="40"/>
      <c r="M73" s="575"/>
      <c r="N73" s="28"/>
      <c r="O73" s="20"/>
      <c r="P73" s="20"/>
      <c r="Q73" s="40"/>
      <c r="R73" s="40"/>
      <c r="S73" s="575"/>
      <c r="T73" s="28"/>
      <c r="U73" s="20"/>
      <c r="V73" s="20"/>
      <c r="W73" s="40"/>
      <c r="X73" s="40"/>
      <c r="Y73" s="575"/>
      <c r="Z73" s="28"/>
      <c r="AA73" s="20"/>
      <c r="AB73" s="20"/>
      <c r="AC73" s="40"/>
      <c r="AD73" s="40"/>
      <c r="AE73" s="575"/>
      <c r="AF73" s="28"/>
      <c r="AG73" s="20"/>
      <c r="AH73" s="20"/>
      <c r="AI73" s="40"/>
      <c r="AJ73" s="40"/>
      <c r="AK73" s="575"/>
      <c r="AL73" s="28"/>
      <c r="AM73" s="20"/>
      <c r="AN73" s="20"/>
      <c r="AO73" s="40"/>
      <c r="AP73" s="40"/>
      <c r="AQ73" s="575"/>
      <c r="AR73" s="28"/>
      <c r="AS73" s="29"/>
      <c r="AT73" s="29"/>
      <c r="AU73" s="40"/>
      <c r="AV73" s="40"/>
      <c r="AW73" s="575"/>
      <c r="AX73" s="40"/>
      <c r="AY73" s="40"/>
      <c r="AZ73" s="40"/>
      <c r="BA73" s="40"/>
      <c r="BB73" s="40"/>
      <c r="BC73" s="40"/>
      <c r="BD73" s="41"/>
      <c r="BE73" s="40"/>
      <c r="BF73" s="40"/>
      <c r="BG73" s="40"/>
      <c r="BH73" s="40"/>
      <c r="BI73" s="575"/>
      <c r="BJ73" s="40"/>
      <c r="BK73" s="40"/>
      <c r="BL73" s="40"/>
      <c r="BM73" s="40"/>
      <c r="BN73" s="40"/>
      <c r="BO73" s="576"/>
      <c r="BP73" s="40"/>
      <c r="BQ73" s="40"/>
      <c r="BR73" s="40"/>
      <c r="BS73" s="40"/>
      <c r="BT73" s="40"/>
      <c r="BU73" s="576"/>
      <c r="BV73" s="40"/>
      <c r="BW73" s="40"/>
      <c r="BX73" s="40"/>
      <c r="BY73" s="40">
        <f t="shared" si="48"/>
        <v>0</v>
      </c>
      <c r="BZ73" s="40"/>
      <c r="CA73" s="40"/>
      <c r="CB73" s="41" t="s">
        <v>31</v>
      </c>
      <c r="CC73" s="40" t="s">
        <v>31</v>
      </c>
      <c r="CD73" s="40" t="s">
        <v>31</v>
      </c>
      <c r="CE73" s="40" t="s">
        <v>31</v>
      </c>
      <c r="CF73" s="40" t="s">
        <v>31</v>
      </c>
      <c r="CG73" s="19" t="s">
        <v>31</v>
      </c>
      <c r="CH73" s="35">
        <v>0</v>
      </c>
      <c r="CI73" s="19">
        <v>0</v>
      </c>
      <c r="CJ73" s="19">
        <v>0</v>
      </c>
      <c r="CK73" s="19">
        <v>0</v>
      </c>
      <c r="CL73" s="19">
        <v>0</v>
      </c>
      <c r="CM73" s="576">
        <v>0</v>
      </c>
      <c r="CN73" s="35">
        <v>4</v>
      </c>
      <c r="CO73" s="19">
        <v>0.9</v>
      </c>
      <c r="CP73" s="19">
        <v>0</v>
      </c>
      <c r="CQ73" s="19">
        <v>0.9</v>
      </c>
      <c r="CR73" s="19">
        <v>0.76</v>
      </c>
      <c r="CS73" s="576">
        <v>38000</v>
      </c>
      <c r="CT73" s="35">
        <v>0</v>
      </c>
      <c r="CU73" s="40"/>
      <c r="CV73" s="40"/>
      <c r="CW73" s="40"/>
      <c r="CX73" s="40"/>
      <c r="CY73" s="576"/>
      <c r="CZ73" s="35">
        <v>0</v>
      </c>
      <c r="DA73" s="40"/>
      <c r="DB73" s="40"/>
      <c r="DC73" s="40"/>
      <c r="DD73" s="40"/>
      <c r="DE73" s="576"/>
      <c r="DF73" s="35"/>
      <c r="DG73" s="40"/>
      <c r="DH73" s="40"/>
      <c r="DI73" s="40"/>
      <c r="DJ73" s="40"/>
      <c r="DK73" s="576"/>
      <c r="DL73" s="35"/>
      <c r="DM73" s="40"/>
      <c r="DN73" s="40"/>
      <c r="DO73" s="40"/>
      <c r="DP73" s="40"/>
      <c r="DQ73" s="576"/>
      <c r="DR73" s="35"/>
      <c r="DS73" s="40"/>
      <c r="DT73" s="40"/>
      <c r="DU73" s="40"/>
      <c r="DV73" s="40"/>
      <c r="DW73" s="576"/>
    </row>
    <row r="74" spans="1:127" ht="15.75" customHeight="1" x14ac:dyDescent="0.3">
      <c r="A74" s="577" t="s">
        <v>98</v>
      </c>
      <c r="B74" s="578">
        <f t="shared" ref="B74:BC74" si="56">SUM(B75:B81)</f>
        <v>0</v>
      </c>
      <c r="C74" s="38">
        <f t="shared" si="56"/>
        <v>0</v>
      </c>
      <c r="D74" s="38">
        <f t="shared" si="56"/>
        <v>0</v>
      </c>
      <c r="E74" s="571">
        <f t="shared" si="56"/>
        <v>0</v>
      </c>
      <c r="F74" s="571">
        <f t="shared" si="56"/>
        <v>0</v>
      </c>
      <c r="G74" s="572">
        <f t="shared" si="56"/>
        <v>0</v>
      </c>
      <c r="H74" s="578">
        <f t="shared" si="56"/>
        <v>0</v>
      </c>
      <c r="I74" s="38">
        <f t="shared" si="56"/>
        <v>0</v>
      </c>
      <c r="J74" s="38">
        <f t="shared" si="56"/>
        <v>0</v>
      </c>
      <c r="K74" s="571">
        <f t="shared" si="56"/>
        <v>0</v>
      </c>
      <c r="L74" s="571">
        <f t="shared" si="56"/>
        <v>0</v>
      </c>
      <c r="M74" s="572">
        <f t="shared" si="56"/>
        <v>0</v>
      </c>
      <c r="N74" s="578">
        <f t="shared" si="56"/>
        <v>0</v>
      </c>
      <c r="O74" s="38">
        <f t="shared" si="56"/>
        <v>0</v>
      </c>
      <c r="P74" s="38">
        <f t="shared" si="56"/>
        <v>0</v>
      </c>
      <c r="Q74" s="571">
        <f t="shared" si="56"/>
        <v>0</v>
      </c>
      <c r="R74" s="571">
        <f t="shared" si="56"/>
        <v>0</v>
      </c>
      <c r="S74" s="572">
        <f t="shared" si="56"/>
        <v>0</v>
      </c>
      <c r="T74" s="578">
        <f t="shared" si="56"/>
        <v>0</v>
      </c>
      <c r="U74" s="38">
        <f t="shared" si="56"/>
        <v>0</v>
      </c>
      <c r="V74" s="38">
        <f t="shared" si="56"/>
        <v>0</v>
      </c>
      <c r="W74" s="571">
        <f t="shared" si="56"/>
        <v>0</v>
      </c>
      <c r="X74" s="571">
        <f t="shared" si="56"/>
        <v>0</v>
      </c>
      <c r="Y74" s="572">
        <f t="shared" si="56"/>
        <v>0</v>
      </c>
      <c r="Z74" s="578">
        <f t="shared" si="56"/>
        <v>0</v>
      </c>
      <c r="AA74" s="38">
        <f t="shared" si="56"/>
        <v>0</v>
      </c>
      <c r="AB74" s="38">
        <f t="shared" si="56"/>
        <v>0</v>
      </c>
      <c r="AC74" s="571">
        <f t="shared" si="56"/>
        <v>0</v>
      </c>
      <c r="AD74" s="571">
        <f t="shared" si="56"/>
        <v>0</v>
      </c>
      <c r="AE74" s="572">
        <f t="shared" si="56"/>
        <v>0</v>
      </c>
      <c r="AF74" s="578">
        <f t="shared" si="56"/>
        <v>0</v>
      </c>
      <c r="AG74" s="38">
        <f t="shared" si="56"/>
        <v>0</v>
      </c>
      <c r="AH74" s="38">
        <f t="shared" si="56"/>
        <v>0</v>
      </c>
      <c r="AI74" s="571">
        <f t="shared" si="56"/>
        <v>0</v>
      </c>
      <c r="AJ74" s="571">
        <f t="shared" si="56"/>
        <v>0</v>
      </c>
      <c r="AK74" s="572">
        <f t="shared" si="56"/>
        <v>0</v>
      </c>
      <c r="AL74" s="578">
        <f t="shared" si="56"/>
        <v>0</v>
      </c>
      <c r="AM74" s="38">
        <f t="shared" si="56"/>
        <v>0</v>
      </c>
      <c r="AN74" s="38">
        <f t="shared" si="56"/>
        <v>0</v>
      </c>
      <c r="AO74" s="38">
        <f t="shared" si="56"/>
        <v>0</v>
      </c>
      <c r="AP74" s="571">
        <f t="shared" si="56"/>
        <v>0</v>
      </c>
      <c r="AQ74" s="572">
        <f t="shared" si="56"/>
        <v>0</v>
      </c>
      <c r="AR74" s="578">
        <f t="shared" si="56"/>
        <v>14098</v>
      </c>
      <c r="AS74" s="38">
        <f t="shared" si="56"/>
        <v>1035.47</v>
      </c>
      <c r="AT74" s="38">
        <f t="shared" si="56"/>
        <v>13707.869999999999</v>
      </c>
      <c r="AU74" s="38">
        <f t="shared" si="56"/>
        <v>14743.34</v>
      </c>
      <c r="AV74" s="571">
        <f t="shared" si="56"/>
        <v>18031.509999999995</v>
      </c>
      <c r="AW74" s="572">
        <f t="shared" si="56"/>
        <v>424774408.93000001</v>
      </c>
      <c r="AX74" s="578">
        <f t="shared" si="56"/>
        <v>7868</v>
      </c>
      <c r="AY74" s="38">
        <f t="shared" si="56"/>
        <v>23.5</v>
      </c>
      <c r="AZ74" s="38">
        <f t="shared" si="56"/>
        <v>9526.41</v>
      </c>
      <c r="BA74" s="38">
        <f t="shared" si="56"/>
        <v>9549.91</v>
      </c>
      <c r="BB74" s="571">
        <f t="shared" si="56"/>
        <v>13631.75</v>
      </c>
      <c r="BC74" s="572">
        <f t="shared" si="56"/>
        <v>271247782.5</v>
      </c>
      <c r="BD74" s="36"/>
      <c r="BE74" s="9"/>
      <c r="BF74" s="9"/>
      <c r="BG74" s="9"/>
      <c r="BH74" s="9"/>
      <c r="BI74" s="572"/>
      <c r="BJ74" s="9"/>
      <c r="BK74" s="9"/>
      <c r="BL74" s="9"/>
      <c r="BM74" s="9"/>
      <c r="BN74" s="9"/>
      <c r="BO74" s="574"/>
      <c r="BP74" s="37"/>
      <c r="BQ74" s="39">
        <v>490</v>
      </c>
      <c r="BR74" s="39">
        <v>100</v>
      </c>
      <c r="BS74" s="39">
        <v>375</v>
      </c>
      <c r="BT74" s="39">
        <v>140.18</v>
      </c>
      <c r="BU74" s="584">
        <v>2556251.5</v>
      </c>
      <c r="BV74" s="38">
        <f t="shared" ref="BV74:CA74" si="57">SUM(BV75:BV82)</f>
        <v>2597</v>
      </c>
      <c r="BW74" s="38">
        <f t="shared" si="57"/>
        <v>104.73</v>
      </c>
      <c r="BX74" s="38">
        <f t="shared" si="57"/>
        <v>1744.49</v>
      </c>
      <c r="BY74" s="38">
        <f t="shared" si="57"/>
        <v>1849.22</v>
      </c>
      <c r="BZ74" s="571">
        <f t="shared" si="57"/>
        <v>2280.4600000000005</v>
      </c>
      <c r="CA74" s="572">
        <f t="shared" si="57"/>
        <v>44652224.719999999</v>
      </c>
      <c r="CB74" s="36"/>
      <c r="CC74" s="11">
        <v>1815.32</v>
      </c>
      <c r="CD74" s="11">
        <v>9940.56</v>
      </c>
      <c r="CE74" s="11">
        <v>11755.88</v>
      </c>
      <c r="CF74" s="11">
        <v>38025.54</v>
      </c>
      <c r="CG74" s="11">
        <v>522670304</v>
      </c>
      <c r="CH74" s="12">
        <v>530</v>
      </c>
      <c r="CI74" s="11">
        <v>19.350000000000001</v>
      </c>
      <c r="CJ74" s="11">
        <v>552.1</v>
      </c>
      <c r="CK74" s="11">
        <v>571.45000000000005</v>
      </c>
      <c r="CL74" s="11">
        <v>1249.7</v>
      </c>
      <c r="CM74" s="574">
        <v>8199273.0300000003</v>
      </c>
      <c r="CN74" s="12">
        <v>4851</v>
      </c>
      <c r="CO74" s="11">
        <v>6716.2</v>
      </c>
      <c r="CP74" s="11">
        <v>174.9</v>
      </c>
      <c r="CQ74" s="11">
        <v>6891.1</v>
      </c>
      <c r="CR74" s="11">
        <v>341380.94</v>
      </c>
      <c r="CS74" s="574">
        <v>24535937.199999999</v>
      </c>
      <c r="CT74" s="12">
        <v>0</v>
      </c>
      <c r="CU74" s="9"/>
      <c r="CV74" s="9"/>
      <c r="CW74" s="9"/>
      <c r="CX74" s="9"/>
      <c r="CY74" s="574"/>
      <c r="CZ74" s="12">
        <v>0</v>
      </c>
      <c r="DA74" s="9"/>
      <c r="DB74" s="9"/>
      <c r="DC74" s="9"/>
      <c r="DD74" s="9"/>
      <c r="DE74" s="574"/>
      <c r="DF74" s="12">
        <v>0</v>
      </c>
      <c r="DG74" s="9"/>
      <c r="DH74" s="9"/>
      <c r="DI74" s="9"/>
      <c r="DJ74" s="9"/>
      <c r="DK74" s="574"/>
      <c r="DL74" s="12">
        <v>0</v>
      </c>
      <c r="DM74" s="11">
        <v>50</v>
      </c>
      <c r="DN74" s="11">
        <v>375</v>
      </c>
      <c r="DO74" s="11">
        <v>425</v>
      </c>
      <c r="DP74" s="11">
        <v>117</v>
      </c>
      <c r="DQ74" s="574">
        <v>2188851</v>
      </c>
      <c r="DR74" s="12"/>
      <c r="DS74" s="9"/>
      <c r="DT74" s="9"/>
      <c r="DU74" s="9"/>
      <c r="DV74" s="9"/>
      <c r="DW74" s="574"/>
    </row>
    <row r="75" spans="1:127" ht="15.75" customHeight="1" x14ac:dyDescent="0.3">
      <c r="A75" s="27" t="s">
        <v>99</v>
      </c>
      <c r="B75" s="28"/>
      <c r="C75" s="20"/>
      <c r="D75" s="20"/>
      <c r="E75" s="40"/>
      <c r="F75" s="40"/>
      <c r="G75" s="575"/>
      <c r="H75" s="28"/>
      <c r="I75" s="20"/>
      <c r="J75" s="20"/>
      <c r="K75" s="40">
        <f t="shared" ref="K75:K77" si="58">SUM(I75:J75)</f>
        <v>0</v>
      </c>
      <c r="L75" s="40"/>
      <c r="M75" s="575"/>
      <c r="N75" s="28"/>
      <c r="O75" s="20"/>
      <c r="P75" s="20"/>
      <c r="Q75" s="40">
        <f t="shared" ref="Q75:Q77" si="59">SUM(O75:P75)</f>
        <v>0</v>
      </c>
      <c r="R75" s="40"/>
      <c r="S75" s="575"/>
      <c r="T75" s="21"/>
      <c r="U75" s="22"/>
      <c r="V75" s="20"/>
      <c r="W75" s="40">
        <f t="shared" ref="W75:W77" si="60">SUM(U75:V75)</f>
        <v>0</v>
      </c>
      <c r="X75" s="40"/>
      <c r="Y75" s="576"/>
      <c r="Z75" s="28"/>
      <c r="AA75" s="20"/>
      <c r="AB75" s="20"/>
      <c r="AC75" s="40"/>
      <c r="AD75" s="40"/>
      <c r="AE75" s="575"/>
      <c r="AF75" s="28"/>
      <c r="AG75" s="20"/>
      <c r="AH75" s="20"/>
      <c r="AI75" s="40"/>
      <c r="AJ75" s="40"/>
      <c r="AK75" s="575"/>
      <c r="AL75" s="28"/>
      <c r="AM75" s="20"/>
      <c r="AN75" s="20"/>
      <c r="AO75" s="40">
        <f t="shared" ref="AO75:AO77" si="61">SUM(AM75:AN75)</f>
        <v>0</v>
      </c>
      <c r="AP75" s="40"/>
      <c r="AQ75" s="575"/>
      <c r="AR75" s="28">
        <v>122</v>
      </c>
      <c r="AS75" s="29">
        <v>3.74</v>
      </c>
      <c r="AT75" s="29">
        <v>87.49</v>
      </c>
      <c r="AU75" s="40">
        <f t="shared" ref="AU75:AU81" si="62">SUM(AS75:AT75)</f>
        <v>91.22999999999999</v>
      </c>
      <c r="AV75" s="40">
        <v>0</v>
      </c>
      <c r="AW75" s="575">
        <v>757304.6</v>
      </c>
      <c r="AX75" s="40">
        <v>91</v>
      </c>
      <c r="AY75" s="40">
        <v>4.2699999999999996</v>
      </c>
      <c r="AZ75" s="40">
        <v>7.41</v>
      </c>
      <c r="BA75" s="40">
        <f t="shared" ref="BA75:BA81" si="63">SUM(AY75:AZ75)</f>
        <v>11.68</v>
      </c>
      <c r="BB75" s="40">
        <v>17.260000000000002</v>
      </c>
      <c r="BC75" s="40">
        <v>862800</v>
      </c>
      <c r="BD75" s="41" t="s">
        <v>31</v>
      </c>
      <c r="BE75" s="40"/>
      <c r="BF75" s="40"/>
      <c r="BG75" s="40"/>
      <c r="BH75" s="40"/>
      <c r="BI75" s="575"/>
      <c r="BJ75" s="40"/>
      <c r="BK75" s="40"/>
      <c r="BL75" s="40"/>
      <c r="BM75" s="40"/>
      <c r="BN75" s="40"/>
      <c r="BO75" s="576"/>
      <c r="BP75" s="40"/>
      <c r="BQ75" s="40"/>
      <c r="BR75" s="40"/>
      <c r="BS75" s="40"/>
      <c r="BT75" s="40"/>
      <c r="BU75" s="576"/>
      <c r="BV75" s="19">
        <v>97</v>
      </c>
      <c r="BW75" s="19">
        <v>0</v>
      </c>
      <c r="BX75" s="19">
        <v>12.46</v>
      </c>
      <c r="BY75" s="40">
        <f t="shared" ref="BY75:BY82" si="64">BW75+BX75</f>
        <v>12.46</v>
      </c>
      <c r="BZ75" s="19">
        <v>7.89</v>
      </c>
      <c r="CA75" s="19">
        <v>212511</v>
      </c>
      <c r="CB75" s="41">
        <v>535</v>
      </c>
      <c r="CC75" s="40">
        <v>29.2</v>
      </c>
      <c r="CD75" s="40">
        <v>35.86</v>
      </c>
      <c r="CE75" s="40">
        <v>65.06</v>
      </c>
      <c r="CF75" s="40">
        <v>152.4</v>
      </c>
      <c r="CG75" s="19">
        <v>3810100</v>
      </c>
      <c r="CH75" s="35">
        <v>0</v>
      </c>
      <c r="CI75" s="19">
        <v>0</v>
      </c>
      <c r="CJ75" s="19">
        <v>0</v>
      </c>
      <c r="CK75" s="19">
        <v>0</v>
      </c>
      <c r="CL75" s="19">
        <v>0</v>
      </c>
      <c r="CM75" s="576">
        <v>0</v>
      </c>
      <c r="CN75" s="35">
        <v>37</v>
      </c>
      <c r="CO75" s="19">
        <v>8</v>
      </c>
      <c r="CP75" s="19">
        <v>0</v>
      </c>
      <c r="CQ75" s="19">
        <v>8</v>
      </c>
      <c r="CR75" s="19">
        <v>34.08</v>
      </c>
      <c r="CS75" s="576">
        <v>323185</v>
      </c>
      <c r="CT75" s="35">
        <v>0</v>
      </c>
      <c r="CU75" s="40"/>
      <c r="CV75" s="40"/>
      <c r="CW75" s="40"/>
      <c r="CX75" s="40"/>
      <c r="CY75" s="576"/>
      <c r="CZ75" s="35">
        <v>0</v>
      </c>
      <c r="DA75" s="40"/>
      <c r="DB75" s="40"/>
      <c r="DC75" s="40"/>
      <c r="DD75" s="40"/>
      <c r="DE75" s="576"/>
      <c r="DF75" s="35">
        <v>0</v>
      </c>
      <c r="DG75" s="40"/>
      <c r="DH75" s="40"/>
      <c r="DI75" s="40"/>
      <c r="DJ75" s="40"/>
      <c r="DK75" s="576"/>
      <c r="DL75" s="35">
        <v>0</v>
      </c>
      <c r="DM75" s="40"/>
      <c r="DN75" s="40"/>
      <c r="DO75" s="40"/>
      <c r="DP75" s="40"/>
      <c r="DQ75" s="576"/>
      <c r="DR75" s="35"/>
      <c r="DS75" s="40"/>
      <c r="DT75" s="40"/>
      <c r="DU75" s="40"/>
      <c r="DV75" s="40"/>
      <c r="DW75" s="576"/>
    </row>
    <row r="76" spans="1:127" ht="15.75" customHeight="1" x14ac:dyDescent="0.3">
      <c r="A76" s="27" t="s">
        <v>100</v>
      </c>
      <c r="B76" s="28"/>
      <c r="C76" s="20"/>
      <c r="D76" s="20"/>
      <c r="E76" s="40"/>
      <c r="F76" s="40"/>
      <c r="G76" s="575"/>
      <c r="H76" s="28"/>
      <c r="I76" s="20"/>
      <c r="J76" s="20"/>
      <c r="K76" s="40">
        <f t="shared" si="58"/>
        <v>0</v>
      </c>
      <c r="L76" s="40"/>
      <c r="M76" s="575"/>
      <c r="N76" s="28"/>
      <c r="O76" s="20"/>
      <c r="P76" s="20"/>
      <c r="Q76" s="40">
        <f t="shared" si="59"/>
        <v>0</v>
      </c>
      <c r="R76" s="40"/>
      <c r="S76" s="575"/>
      <c r="T76" s="21"/>
      <c r="U76" s="20"/>
      <c r="V76" s="22"/>
      <c r="W76" s="40">
        <f t="shared" si="60"/>
        <v>0</v>
      </c>
      <c r="X76" s="40"/>
      <c r="Y76" s="576"/>
      <c r="Z76" s="28"/>
      <c r="AA76" s="20"/>
      <c r="AB76" s="20"/>
      <c r="AC76" s="40"/>
      <c r="AD76" s="40"/>
      <c r="AE76" s="575"/>
      <c r="AF76" s="28"/>
      <c r="AG76" s="20"/>
      <c r="AH76" s="20"/>
      <c r="AI76" s="40"/>
      <c r="AJ76" s="40"/>
      <c r="AK76" s="575"/>
      <c r="AL76" s="28"/>
      <c r="AM76" s="20"/>
      <c r="AN76" s="20"/>
      <c r="AO76" s="40">
        <f t="shared" si="61"/>
        <v>0</v>
      </c>
      <c r="AP76" s="40"/>
      <c r="AQ76" s="575"/>
      <c r="AR76" s="28">
        <v>488</v>
      </c>
      <c r="AS76" s="29">
        <v>0</v>
      </c>
      <c r="AT76" s="29">
        <v>189</v>
      </c>
      <c r="AU76" s="40">
        <f t="shared" si="62"/>
        <v>189</v>
      </c>
      <c r="AV76" s="40">
        <v>143.55000000000001</v>
      </c>
      <c r="AW76" s="575">
        <v>2992680</v>
      </c>
      <c r="AX76" s="40">
        <v>30</v>
      </c>
      <c r="AY76" s="40">
        <v>0</v>
      </c>
      <c r="AZ76" s="40">
        <v>21</v>
      </c>
      <c r="BA76" s="40">
        <f t="shared" si="63"/>
        <v>21</v>
      </c>
      <c r="BB76" s="40">
        <v>14.7</v>
      </c>
      <c r="BC76" s="40">
        <v>286650</v>
      </c>
      <c r="BD76" s="41" t="s">
        <v>31</v>
      </c>
      <c r="BE76" s="40"/>
      <c r="BF76" s="40"/>
      <c r="BG76" s="40"/>
      <c r="BH76" s="40"/>
      <c r="BI76" s="575"/>
      <c r="BJ76" s="40"/>
      <c r="BK76" s="40"/>
      <c r="BL76" s="40"/>
      <c r="BM76" s="40"/>
      <c r="BN76" s="40"/>
      <c r="BO76" s="576"/>
      <c r="BP76" s="40"/>
      <c r="BQ76" s="40"/>
      <c r="BR76" s="40"/>
      <c r="BS76" s="40"/>
      <c r="BT76" s="40"/>
      <c r="BU76" s="576"/>
      <c r="BV76" s="19">
        <v>75</v>
      </c>
      <c r="BW76" s="19">
        <v>0</v>
      </c>
      <c r="BX76" s="19">
        <v>30</v>
      </c>
      <c r="BY76" s="40">
        <f t="shared" si="64"/>
        <v>30</v>
      </c>
      <c r="BZ76" s="19">
        <v>15</v>
      </c>
      <c r="CA76" s="19">
        <v>453000</v>
      </c>
      <c r="CB76" s="41">
        <v>334</v>
      </c>
      <c r="CC76" s="40" t="s">
        <v>31</v>
      </c>
      <c r="CD76" s="40">
        <v>229</v>
      </c>
      <c r="CE76" s="40">
        <v>229</v>
      </c>
      <c r="CF76" s="40">
        <v>522.42999999999995</v>
      </c>
      <c r="CG76" s="19">
        <v>2331628</v>
      </c>
      <c r="CH76" s="35">
        <v>0</v>
      </c>
      <c r="CI76" s="19">
        <v>0</v>
      </c>
      <c r="CJ76" s="19">
        <v>0</v>
      </c>
      <c r="CK76" s="19">
        <v>0</v>
      </c>
      <c r="CL76" s="19">
        <v>0</v>
      </c>
      <c r="CM76" s="576">
        <v>0</v>
      </c>
      <c r="CN76" s="35">
        <v>0</v>
      </c>
      <c r="CO76" s="19">
        <v>0</v>
      </c>
      <c r="CP76" s="19">
        <v>0</v>
      </c>
      <c r="CQ76" s="19">
        <v>0</v>
      </c>
      <c r="CR76" s="19">
        <v>0</v>
      </c>
      <c r="CS76" s="576">
        <v>0</v>
      </c>
      <c r="CT76" s="35">
        <v>0</v>
      </c>
      <c r="CU76" s="40"/>
      <c r="CV76" s="40"/>
      <c r="CW76" s="40"/>
      <c r="CX76" s="40"/>
      <c r="CY76" s="576"/>
      <c r="CZ76" s="35">
        <v>0</v>
      </c>
      <c r="DA76" s="40"/>
      <c r="DB76" s="40"/>
      <c r="DC76" s="40"/>
      <c r="DD76" s="40"/>
      <c r="DE76" s="576"/>
      <c r="DF76" s="35">
        <v>0</v>
      </c>
      <c r="DG76" s="40"/>
      <c r="DH76" s="40"/>
      <c r="DI76" s="40"/>
      <c r="DJ76" s="40"/>
      <c r="DK76" s="576"/>
      <c r="DL76" s="35">
        <v>0</v>
      </c>
      <c r="DM76" s="40"/>
      <c r="DN76" s="40"/>
      <c r="DO76" s="40"/>
      <c r="DP76" s="40"/>
      <c r="DQ76" s="576"/>
      <c r="DR76" s="35"/>
      <c r="DS76" s="40"/>
      <c r="DT76" s="40"/>
      <c r="DU76" s="40"/>
      <c r="DV76" s="40"/>
      <c r="DW76" s="576"/>
    </row>
    <row r="77" spans="1:127" ht="15.75" customHeight="1" x14ac:dyDescent="0.3">
      <c r="A77" s="27" t="s">
        <v>101</v>
      </c>
      <c r="B77" s="28"/>
      <c r="C77" s="20"/>
      <c r="D77" s="20"/>
      <c r="E77" s="40"/>
      <c r="F77" s="40"/>
      <c r="G77" s="575"/>
      <c r="H77" s="28"/>
      <c r="I77" s="20"/>
      <c r="J77" s="20"/>
      <c r="K77" s="40">
        <f t="shared" si="58"/>
        <v>0</v>
      </c>
      <c r="L77" s="40"/>
      <c r="M77" s="575"/>
      <c r="N77" s="28"/>
      <c r="O77" s="20"/>
      <c r="P77" s="20"/>
      <c r="Q77" s="40">
        <f t="shared" si="59"/>
        <v>0</v>
      </c>
      <c r="R77" s="40"/>
      <c r="S77" s="575"/>
      <c r="T77" s="21"/>
      <c r="U77" s="20"/>
      <c r="V77" s="22"/>
      <c r="W77" s="40">
        <f t="shared" si="60"/>
        <v>0</v>
      </c>
      <c r="X77" s="19"/>
      <c r="Y77" s="576"/>
      <c r="Z77" s="28"/>
      <c r="AA77" s="20"/>
      <c r="AB77" s="20"/>
      <c r="AC77" s="40"/>
      <c r="AD77" s="40"/>
      <c r="AE77" s="575"/>
      <c r="AF77" s="28"/>
      <c r="AG77" s="20"/>
      <c r="AH77" s="20"/>
      <c r="AI77" s="40"/>
      <c r="AJ77" s="40"/>
      <c r="AK77" s="575"/>
      <c r="AL77" s="28"/>
      <c r="AM77" s="20"/>
      <c r="AN77" s="20"/>
      <c r="AO77" s="40">
        <f t="shared" si="61"/>
        <v>0</v>
      </c>
      <c r="AP77" s="40"/>
      <c r="AQ77" s="575"/>
      <c r="AR77" s="28">
        <v>1140</v>
      </c>
      <c r="AS77" s="29">
        <v>896</v>
      </c>
      <c r="AT77" s="29">
        <v>1161</v>
      </c>
      <c r="AU77" s="40">
        <f t="shared" si="62"/>
        <v>2057</v>
      </c>
      <c r="AV77" s="40">
        <v>5815.65</v>
      </c>
      <c r="AW77" s="575">
        <v>117197622</v>
      </c>
      <c r="AX77" s="40">
        <v>125</v>
      </c>
      <c r="AY77" s="40">
        <v>0</v>
      </c>
      <c r="AZ77" s="40">
        <v>187</v>
      </c>
      <c r="BA77" s="40">
        <f t="shared" si="63"/>
        <v>187</v>
      </c>
      <c r="BB77" s="40">
        <v>179.52</v>
      </c>
      <c r="BC77" s="40">
        <v>3500640</v>
      </c>
      <c r="BD77" s="41" t="s">
        <v>31</v>
      </c>
      <c r="BE77" s="40"/>
      <c r="BF77" s="40"/>
      <c r="BG77" s="40"/>
      <c r="BH77" s="40"/>
      <c r="BI77" s="575"/>
      <c r="BJ77" s="40"/>
      <c r="BK77" s="40"/>
      <c r="BL77" s="40"/>
      <c r="BM77" s="40"/>
      <c r="BN77" s="40"/>
      <c r="BO77" s="576"/>
      <c r="BP77" s="40"/>
      <c r="BQ77" s="40">
        <f>93+97+121+179</f>
        <v>490</v>
      </c>
      <c r="BR77" s="19">
        <v>100</v>
      </c>
      <c r="BS77" s="19">
        <v>375</v>
      </c>
      <c r="BT77" s="19">
        <v>140.18</v>
      </c>
      <c r="BU77" s="576">
        <v>2556251.5</v>
      </c>
      <c r="BV77" s="19">
        <v>341</v>
      </c>
      <c r="BW77" s="19">
        <v>35</v>
      </c>
      <c r="BX77" s="19">
        <v>320.42</v>
      </c>
      <c r="BY77" s="40">
        <f t="shared" si="64"/>
        <v>355.42</v>
      </c>
      <c r="BZ77" s="19">
        <v>326.17</v>
      </c>
      <c r="CA77" s="19">
        <v>6657510.7199999997</v>
      </c>
      <c r="CB77" s="41">
        <v>653</v>
      </c>
      <c r="CC77" s="40">
        <v>829</v>
      </c>
      <c r="CD77" s="40">
        <v>184</v>
      </c>
      <c r="CE77" s="40">
        <v>1013</v>
      </c>
      <c r="CF77" s="40">
        <v>4202.5</v>
      </c>
      <c r="CG77" s="19">
        <v>50710760</v>
      </c>
      <c r="CH77" s="35">
        <v>0</v>
      </c>
      <c r="CI77" s="19">
        <v>0</v>
      </c>
      <c r="CJ77" s="19">
        <v>0</v>
      </c>
      <c r="CK77" s="19">
        <v>0</v>
      </c>
      <c r="CL77" s="19">
        <v>0</v>
      </c>
      <c r="CM77" s="576">
        <v>0</v>
      </c>
      <c r="CN77" s="35">
        <v>0</v>
      </c>
      <c r="CO77" s="19">
        <v>0</v>
      </c>
      <c r="CP77" s="19">
        <v>0</v>
      </c>
      <c r="CQ77" s="19">
        <v>0</v>
      </c>
      <c r="CR77" s="19">
        <v>0</v>
      </c>
      <c r="CS77" s="576">
        <v>0</v>
      </c>
      <c r="CT77" s="35">
        <v>0</v>
      </c>
      <c r="CU77" s="40"/>
      <c r="CV77" s="40"/>
      <c r="CW77" s="40"/>
      <c r="CX77" s="40"/>
      <c r="CY77" s="576"/>
      <c r="CZ77" s="35">
        <v>0</v>
      </c>
      <c r="DA77" s="40"/>
      <c r="DB77" s="40"/>
      <c r="DC77" s="40"/>
      <c r="DD77" s="40"/>
      <c r="DE77" s="576"/>
      <c r="DF77" s="35"/>
      <c r="DG77" s="40"/>
      <c r="DH77" s="40"/>
      <c r="DI77" s="40"/>
      <c r="DJ77" s="40"/>
      <c r="DK77" s="576"/>
      <c r="DL77" s="35">
        <v>0</v>
      </c>
      <c r="DM77" s="40"/>
      <c r="DN77" s="40"/>
      <c r="DO77" s="40"/>
      <c r="DP77" s="40"/>
      <c r="DQ77" s="576"/>
      <c r="DR77" s="35"/>
      <c r="DS77" s="40"/>
      <c r="DT77" s="40"/>
      <c r="DU77" s="40"/>
      <c r="DV77" s="40"/>
      <c r="DW77" s="576"/>
    </row>
    <row r="78" spans="1:127" ht="15.75" customHeight="1" x14ac:dyDescent="0.3">
      <c r="A78" s="27" t="s">
        <v>102</v>
      </c>
      <c r="B78" s="28"/>
      <c r="C78" s="20"/>
      <c r="D78" s="20"/>
      <c r="E78" s="40"/>
      <c r="F78" s="40"/>
      <c r="G78" s="575"/>
      <c r="H78" s="28"/>
      <c r="I78" s="20"/>
      <c r="J78" s="20"/>
      <c r="K78" s="40"/>
      <c r="L78" s="40"/>
      <c r="M78" s="575"/>
      <c r="N78" s="28"/>
      <c r="O78" s="20"/>
      <c r="P78" s="20"/>
      <c r="Q78" s="40"/>
      <c r="R78" s="40"/>
      <c r="S78" s="575"/>
      <c r="T78" s="28"/>
      <c r="U78" s="20"/>
      <c r="V78" s="20"/>
      <c r="W78" s="40"/>
      <c r="X78" s="40"/>
      <c r="Y78" s="575"/>
      <c r="Z78" s="28"/>
      <c r="AA78" s="20"/>
      <c r="AB78" s="20"/>
      <c r="AC78" s="40"/>
      <c r="AD78" s="40"/>
      <c r="AE78" s="575"/>
      <c r="AF78" s="28"/>
      <c r="AG78" s="20"/>
      <c r="AH78" s="20"/>
      <c r="AI78" s="40"/>
      <c r="AJ78" s="40"/>
      <c r="AK78" s="575"/>
      <c r="AL78" s="28"/>
      <c r="AM78" s="20"/>
      <c r="AN78" s="20"/>
      <c r="AO78" s="40"/>
      <c r="AP78" s="40"/>
      <c r="AQ78" s="575"/>
      <c r="AR78" s="28">
        <v>988</v>
      </c>
      <c r="AS78" s="29">
        <v>24.48</v>
      </c>
      <c r="AT78" s="29">
        <v>81.900000000000006</v>
      </c>
      <c r="AU78" s="40">
        <f t="shared" si="62"/>
        <v>106.38000000000001</v>
      </c>
      <c r="AV78" s="40">
        <v>15.2</v>
      </c>
      <c r="AW78" s="575">
        <v>1029207.25</v>
      </c>
      <c r="AX78" s="40">
        <v>154</v>
      </c>
      <c r="AY78" s="40">
        <v>19.23</v>
      </c>
      <c r="AZ78" s="40">
        <v>0</v>
      </c>
      <c r="BA78" s="40">
        <f t="shared" si="63"/>
        <v>19.23</v>
      </c>
      <c r="BB78" s="40">
        <v>57.69</v>
      </c>
      <c r="BC78" s="40">
        <v>1124955</v>
      </c>
      <c r="BD78" s="41"/>
      <c r="BE78" s="40"/>
      <c r="BF78" s="40"/>
      <c r="BG78" s="40"/>
      <c r="BH78" s="40"/>
      <c r="BI78" s="575"/>
      <c r="BJ78" s="40"/>
      <c r="BK78" s="40"/>
      <c r="BL78" s="40"/>
      <c r="BM78" s="40"/>
      <c r="BN78" s="40"/>
      <c r="BO78" s="576"/>
      <c r="BP78" s="40"/>
      <c r="BQ78" s="40"/>
      <c r="BR78" s="40"/>
      <c r="BS78" s="40"/>
      <c r="BT78" s="40"/>
      <c r="BU78" s="576"/>
      <c r="BV78" s="19">
        <v>129</v>
      </c>
      <c r="BW78" s="19">
        <v>12.48</v>
      </c>
      <c r="BX78" s="19">
        <v>0</v>
      </c>
      <c r="BY78" s="40">
        <f t="shared" si="64"/>
        <v>12.48</v>
      </c>
      <c r="BZ78" s="19">
        <v>31.21</v>
      </c>
      <c r="CA78" s="19">
        <v>1560250</v>
      </c>
      <c r="CB78" s="41">
        <v>740</v>
      </c>
      <c r="CC78" s="40">
        <v>93.32</v>
      </c>
      <c r="CD78" s="40" t="s">
        <v>31</v>
      </c>
      <c r="CE78" s="40">
        <v>93.32</v>
      </c>
      <c r="CF78" s="40">
        <v>279.95</v>
      </c>
      <c r="CG78" s="19">
        <v>3919230</v>
      </c>
      <c r="CH78" s="35">
        <v>0</v>
      </c>
      <c r="CI78" s="19">
        <v>0</v>
      </c>
      <c r="CJ78" s="19">
        <v>0</v>
      </c>
      <c r="CK78" s="19">
        <v>0</v>
      </c>
      <c r="CL78" s="19">
        <v>0</v>
      </c>
      <c r="CM78" s="576">
        <v>0</v>
      </c>
      <c r="CN78" s="35">
        <v>125</v>
      </c>
      <c r="CO78" s="19">
        <v>0</v>
      </c>
      <c r="CP78" s="19">
        <v>30</v>
      </c>
      <c r="CQ78" s="19">
        <v>30</v>
      </c>
      <c r="CR78" s="19">
        <v>84</v>
      </c>
      <c r="CS78" s="576">
        <v>1428000</v>
      </c>
      <c r="CT78" s="35">
        <v>0</v>
      </c>
      <c r="CU78" s="40"/>
      <c r="CV78" s="40"/>
      <c r="CW78" s="40"/>
      <c r="CX78" s="40"/>
      <c r="CY78" s="576"/>
      <c r="CZ78" s="35">
        <v>0</v>
      </c>
      <c r="DA78" s="40"/>
      <c r="DB78" s="40"/>
      <c r="DC78" s="40"/>
      <c r="DD78" s="40"/>
      <c r="DE78" s="576"/>
      <c r="DF78" s="35">
        <v>0</v>
      </c>
      <c r="DG78" s="40"/>
      <c r="DH78" s="40"/>
      <c r="DI78" s="40"/>
      <c r="DJ78" s="40"/>
      <c r="DK78" s="576"/>
      <c r="DL78" s="35">
        <v>0</v>
      </c>
      <c r="DM78" s="40"/>
      <c r="DN78" s="40"/>
      <c r="DO78" s="40"/>
      <c r="DP78" s="40"/>
      <c r="DQ78" s="576"/>
      <c r="DR78" s="35"/>
      <c r="DS78" s="40"/>
      <c r="DT78" s="40"/>
      <c r="DU78" s="40"/>
      <c r="DV78" s="40"/>
      <c r="DW78" s="576"/>
    </row>
    <row r="79" spans="1:127" ht="15.75" customHeight="1" x14ac:dyDescent="0.3">
      <c r="A79" s="27" t="s">
        <v>103</v>
      </c>
      <c r="B79" s="28"/>
      <c r="C79" s="20"/>
      <c r="D79" s="20"/>
      <c r="E79" s="40"/>
      <c r="F79" s="40"/>
      <c r="G79" s="575"/>
      <c r="H79" s="28"/>
      <c r="I79" s="20"/>
      <c r="J79" s="20"/>
      <c r="K79" s="40"/>
      <c r="L79" s="40"/>
      <c r="M79" s="575"/>
      <c r="N79" s="28"/>
      <c r="O79" s="20"/>
      <c r="P79" s="20"/>
      <c r="Q79" s="40"/>
      <c r="R79" s="40"/>
      <c r="S79" s="575"/>
      <c r="T79" s="28"/>
      <c r="U79" s="20"/>
      <c r="V79" s="20"/>
      <c r="W79" s="40"/>
      <c r="X79" s="40"/>
      <c r="Y79" s="575"/>
      <c r="Z79" s="28"/>
      <c r="AA79" s="20"/>
      <c r="AB79" s="20"/>
      <c r="AC79" s="40"/>
      <c r="AD79" s="40"/>
      <c r="AE79" s="575"/>
      <c r="AF79" s="28"/>
      <c r="AG79" s="20"/>
      <c r="AH79" s="20"/>
      <c r="AI79" s="40"/>
      <c r="AJ79" s="40"/>
      <c r="AK79" s="575"/>
      <c r="AL79" s="28"/>
      <c r="AM79" s="20"/>
      <c r="AN79" s="20"/>
      <c r="AO79" s="40"/>
      <c r="AP79" s="40"/>
      <c r="AQ79" s="575"/>
      <c r="AR79" s="28">
        <v>9011</v>
      </c>
      <c r="AS79" s="29">
        <v>35</v>
      </c>
      <c r="AT79" s="29">
        <v>10847.2</v>
      </c>
      <c r="AU79" s="40">
        <f t="shared" si="62"/>
        <v>10882.2</v>
      </c>
      <c r="AV79" s="40">
        <v>11806.16</v>
      </c>
      <c r="AW79" s="575">
        <v>293067493.39999998</v>
      </c>
      <c r="AX79" s="40">
        <v>6793</v>
      </c>
      <c r="AY79" s="40">
        <v>0</v>
      </c>
      <c r="AZ79" s="40">
        <v>8951</v>
      </c>
      <c r="BA79" s="40">
        <f t="shared" si="63"/>
        <v>8951</v>
      </c>
      <c r="BB79" s="40">
        <v>13038.58</v>
      </c>
      <c r="BC79" s="40">
        <v>259154737.5</v>
      </c>
      <c r="BD79" s="41"/>
      <c r="BE79" s="40"/>
      <c r="BF79" s="40"/>
      <c r="BG79" s="40"/>
      <c r="BH79" s="40"/>
      <c r="BI79" s="575"/>
      <c r="BJ79" s="40"/>
      <c r="BK79" s="40"/>
      <c r="BL79" s="40"/>
      <c r="BM79" s="40"/>
      <c r="BN79" s="40"/>
      <c r="BO79" s="576"/>
      <c r="BP79" s="40"/>
      <c r="BQ79" s="40"/>
      <c r="BR79" s="40"/>
      <c r="BS79" s="40"/>
      <c r="BT79" s="40"/>
      <c r="BU79" s="576"/>
      <c r="BV79" s="19">
        <v>848</v>
      </c>
      <c r="BW79" s="19">
        <v>15</v>
      </c>
      <c r="BX79" s="19">
        <v>1086.81</v>
      </c>
      <c r="BY79" s="40">
        <f t="shared" si="64"/>
        <v>1101.81</v>
      </c>
      <c r="BZ79" s="19">
        <v>1568.41</v>
      </c>
      <c r="CA79" s="19">
        <v>27009453</v>
      </c>
      <c r="CB79" s="41">
        <v>5014</v>
      </c>
      <c r="CC79" s="40">
        <v>87.5</v>
      </c>
      <c r="CD79" s="40">
        <v>8601</v>
      </c>
      <c r="CE79" s="40">
        <v>8688.5</v>
      </c>
      <c r="CF79" s="40">
        <v>28422.28</v>
      </c>
      <c r="CG79" s="19">
        <v>399917942</v>
      </c>
      <c r="CH79" s="35">
        <v>530</v>
      </c>
      <c r="CI79" s="19">
        <v>19.350000000000001</v>
      </c>
      <c r="CJ79" s="19">
        <v>552.1</v>
      </c>
      <c r="CK79" s="19">
        <v>571.45000000000005</v>
      </c>
      <c r="CL79" s="19">
        <v>1249.7</v>
      </c>
      <c r="CM79" s="576">
        <v>8199273.0300000003</v>
      </c>
      <c r="CN79" s="35">
        <v>4636</v>
      </c>
      <c r="CO79" s="19">
        <v>6699</v>
      </c>
      <c r="CP79" s="19">
        <v>101</v>
      </c>
      <c r="CQ79" s="19">
        <v>6800</v>
      </c>
      <c r="CR79" s="19">
        <v>341198.58</v>
      </c>
      <c r="CS79" s="576">
        <v>22367811</v>
      </c>
      <c r="CT79" s="35">
        <v>0</v>
      </c>
      <c r="CU79" s="40"/>
      <c r="CV79" s="40"/>
      <c r="CW79" s="40"/>
      <c r="CX79" s="40"/>
      <c r="CY79" s="576"/>
      <c r="CZ79" s="35">
        <v>0</v>
      </c>
      <c r="DA79" s="19"/>
      <c r="DB79" s="19"/>
      <c r="DC79" s="19"/>
      <c r="DD79" s="19"/>
      <c r="DE79" s="576"/>
      <c r="DF79" s="35">
        <v>0</v>
      </c>
      <c r="DG79" s="40"/>
      <c r="DH79" s="40"/>
      <c r="DI79" s="40"/>
      <c r="DJ79" s="40"/>
      <c r="DK79" s="576"/>
      <c r="DL79" s="35">
        <v>0</v>
      </c>
      <c r="DM79" s="19">
        <v>50</v>
      </c>
      <c r="DN79" s="19">
        <v>375</v>
      </c>
      <c r="DO79" s="19">
        <v>425</v>
      </c>
      <c r="DP79" s="19">
        <v>117</v>
      </c>
      <c r="DQ79" s="576">
        <v>2188851</v>
      </c>
      <c r="DR79" s="35"/>
      <c r="DS79" s="40"/>
      <c r="DT79" s="40"/>
      <c r="DU79" s="40"/>
      <c r="DV79" s="40"/>
      <c r="DW79" s="576"/>
    </row>
    <row r="80" spans="1:127" ht="15.75" customHeight="1" x14ac:dyDescent="0.3">
      <c r="A80" s="27" t="s">
        <v>104</v>
      </c>
      <c r="B80" s="28"/>
      <c r="C80" s="20"/>
      <c r="D80" s="20"/>
      <c r="E80" s="40"/>
      <c r="F80" s="40"/>
      <c r="G80" s="575"/>
      <c r="H80" s="28"/>
      <c r="I80" s="20"/>
      <c r="J80" s="20"/>
      <c r="K80" s="40">
        <f t="shared" ref="K80:K81" si="65">SUM(I80:J80)</f>
        <v>0</v>
      </c>
      <c r="L80" s="40"/>
      <c r="M80" s="575"/>
      <c r="N80" s="28"/>
      <c r="O80" s="20"/>
      <c r="P80" s="20"/>
      <c r="Q80" s="40">
        <f t="shared" ref="Q80:Q81" si="66">SUM(O80:P80)</f>
        <v>0</v>
      </c>
      <c r="R80" s="40"/>
      <c r="S80" s="575"/>
      <c r="T80" s="21"/>
      <c r="U80" s="20"/>
      <c r="V80" s="22"/>
      <c r="W80" s="40">
        <f t="shared" ref="W80:W81" si="67">SUM(U80:V80)</f>
        <v>0</v>
      </c>
      <c r="X80" s="19"/>
      <c r="Y80" s="576"/>
      <c r="Z80" s="28"/>
      <c r="AA80" s="20"/>
      <c r="AB80" s="20"/>
      <c r="AC80" s="40"/>
      <c r="AD80" s="40"/>
      <c r="AE80" s="575"/>
      <c r="AF80" s="28"/>
      <c r="AG80" s="20"/>
      <c r="AH80" s="20"/>
      <c r="AI80" s="40"/>
      <c r="AJ80" s="40"/>
      <c r="AK80" s="575"/>
      <c r="AL80" s="28"/>
      <c r="AM80" s="20"/>
      <c r="AN80" s="20"/>
      <c r="AO80" s="40">
        <f t="shared" ref="AO80:AO81" si="68">SUM(AM80:AN80)</f>
        <v>0</v>
      </c>
      <c r="AP80" s="40"/>
      <c r="AQ80" s="575"/>
      <c r="AR80" s="28">
        <v>2080</v>
      </c>
      <c r="AS80" s="29">
        <v>67</v>
      </c>
      <c r="AT80" s="29">
        <v>1319.47</v>
      </c>
      <c r="AU80" s="40">
        <f t="shared" si="62"/>
        <v>1386.47</v>
      </c>
      <c r="AV80" s="40">
        <v>241.6</v>
      </c>
      <c r="AW80" s="575">
        <v>7672470.8799999999</v>
      </c>
      <c r="AX80" s="40">
        <v>150</v>
      </c>
      <c r="AY80" s="40">
        <v>0</v>
      </c>
      <c r="AZ80" s="40">
        <v>150</v>
      </c>
      <c r="BA80" s="40">
        <f t="shared" si="63"/>
        <v>150</v>
      </c>
      <c r="BB80" s="40">
        <v>135</v>
      </c>
      <c r="BC80" s="40">
        <v>2632500</v>
      </c>
      <c r="BD80" s="41" t="s">
        <v>31</v>
      </c>
      <c r="BE80" s="40"/>
      <c r="BF80" s="40"/>
      <c r="BG80" s="40"/>
      <c r="BH80" s="40"/>
      <c r="BI80" s="575"/>
      <c r="BJ80" s="40"/>
      <c r="BK80" s="40"/>
      <c r="BL80" s="40"/>
      <c r="BM80" s="40"/>
      <c r="BN80" s="40"/>
      <c r="BO80" s="576"/>
      <c r="BP80" s="40"/>
      <c r="BQ80" s="40"/>
      <c r="BR80" s="40"/>
      <c r="BS80" s="40"/>
      <c r="BT80" s="40"/>
      <c r="BU80" s="576"/>
      <c r="BV80" s="19">
        <v>210</v>
      </c>
      <c r="BW80" s="19">
        <v>5.5</v>
      </c>
      <c r="BX80" s="19">
        <v>80.75</v>
      </c>
      <c r="BY80" s="40">
        <f t="shared" si="64"/>
        <v>86.25</v>
      </c>
      <c r="BZ80" s="19">
        <v>108.25</v>
      </c>
      <c r="CA80" s="19">
        <v>1840250</v>
      </c>
      <c r="CB80" s="41">
        <v>1440</v>
      </c>
      <c r="CC80" s="40">
        <v>694</v>
      </c>
      <c r="CD80" s="40">
        <v>578</v>
      </c>
      <c r="CE80" s="40">
        <v>1272</v>
      </c>
      <c r="CF80" s="40">
        <v>3826.7</v>
      </c>
      <c r="CG80" s="19">
        <v>48030960</v>
      </c>
      <c r="CH80" s="35">
        <v>0</v>
      </c>
      <c r="CI80" s="19">
        <v>0</v>
      </c>
      <c r="CJ80" s="19">
        <v>0</v>
      </c>
      <c r="CK80" s="19">
        <v>0</v>
      </c>
      <c r="CL80" s="19">
        <v>0</v>
      </c>
      <c r="CM80" s="576">
        <v>0</v>
      </c>
      <c r="CN80" s="35">
        <v>53</v>
      </c>
      <c r="CO80" s="19">
        <v>9.1999999999999993</v>
      </c>
      <c r="CP80" s="19">
        <v>43.9</v>
      </c>
      <c r="CQ80" s="19">
        <v>53.1</v>
      </c>
      <c r="CR80" s="19">
        <v>64.28</v>
      </c>
      <c r="CS80" s="576">
        <v>416941.2</v>
      </c>
      <c r="CT80" s="35">
        <v>0</v>
      </c>
      <c r="CU80" s="40"/>
      <c r="CV80" s="40"/>
      <c r="CW80" s="40"/>
      <c r="CX80" s="40"/>
      <c r="CY80" s="576"/>
      <c r="CZ80" s="35">
        <v>0</v>
      </c>
      <c r="DA80" s="40"/>
      <c r="DB80" s="40"/>
      <c r="DC80" s="40"/>
      <c r="DD80" s="40"/>
      <c r="DE80" s="576"/>
      <c r="DF80" s="35">
        <v>0</v>
      </c>
      <c r="DG80" s="40"/>
      <c r="DH80" s="40"/>
      <c r="DI80" s="40"/>
      <c r="DJ80" s="40"/>
      <c r="DK80" s="576"/>
      <c r="DL80" s="35">
        <v>0</v>
      </c>
      <c r="DM80" s="40"/>
      <c r="DN80" s="40"/>
      <c r="DO80" s="40"/>
      <c r="DP80" s="40"/>
      <c r="DQ80" s="576"/>
      <c r="DR80" s="35"/>
      <c r="DS80" s="40"/>
      <c r="DT80" s="40"/>
      <c r="DU80" s="40"/>
      <c r="DV80" s="40"/>
      <c r="DW80" s="576"/>
    </row>
    <row r="81" spans="1:127" ht="15.75" customHeight="1" x14ac:dyDescent="0.3">
      <c r="A81" s="27" t="s">
        <v>105</v>
      </c>
      <c r="B81" s="28"/>
      <c r="C81" s="20"/>
      <c r="D81" s="20"/>
      <c r="E81" s="40"/>
      <c r="F81" s="40"/>
      <c r="G81" s="575"/>
      <c r="H81" s="28"/>
      <c r="I81" s="20"/>
      <c r="J81" s="20"/>
      <c r="K81" s="40">
        <f t="shared" si="65"/>
        <v>0</v>
      </c>
      <c r="L81" s="40"/>
      <c r="M81" s="575"/>
      <c r="N81" s="28"/>
      <c r="O81" s="20"/>
      <c r="P81" s="20"/>
      <c r="Q81" s="40">
        <f t="shared" si="66"/>
        <v>0</v>
      </c>
      <c r="R81" s="40"/>
      <c r="S81" s="575"/>
      <c r="T81" s="21"/>
      <c r="U81" s="22"/>
      <c r="V81" s="22"/>
      <c r="W81" s="40">
        <f t="shared" si="67"/>
        <v>0</v>
      </c>
      <c r="X81" s="19"/>
      <c r="Y81" s="576"/>
      <c r="Z81" s="28"/>
      <c r="AA81" s="20"/>
      <c r="AB81" s="20"/>
      <c r="AC81" s="40"/>
      <c r="AD81" s="40"/>
      <c r="AE81" s="575"/>
      <c r="AF81" s="28"/>
      <c r="AG81" s="20"/>
      <c r="AH81" s="20"/>
      <c r="AI81" s="40"/>
      <c r="AJ81" s="40"/>
      <c r="AK81" s="575"/>
      <c r="AL81" s="28"/>
      <c r="AM81" s="20"/>
      <c r="AN81" s="20"/>
      <c r="AO81" s="40">
        <f t="shared" si="68"/>
        <v>0</v>
      </c>
      <c r="AP81" s="40"/>
      <c r="AQ81" s="575"/>
      <c r="AR81" s="28">
        <v>269</v>
      </c>
      <c r="AS81" s="29">
        <v>9.25</v>
      </c>
      <c r="AT81" s="29">
        <v>21.81</v>
      </c>
      <c r="AU81" s="40">
        <f t="shared" si="62"/>
        <v>31.06</v>
      </c>
      <c r="AV81" s="40">
        <v>9.35</v>
      </c>
      <c r="AW81" s="575">
        <v>2057630.8</v>
      </c>
      <c r="AX81" s="40">
        <v>525</v>
      </c>
      <c r="AY81" s="40">
        <v>0</v>
      </c>
      <c r="AZ81" s="40">
        <v>210</v>
      </c>
      <c r="BA81" s="40">
        <f t="shared" si="63"/>
        <v>210</v>
      </c>
      <c r="BB81" s="40">
        <v>189</v>
      </c>
      <c r="BC81" s="40">
        <v>3685500</v>
      </c>
      <c r="BD81" s="41" t="s">
        <v>31</v>
      </c>
      <c r="BE81" s="40"/>
      <c r="BF81" s="40"/>
      <c r="BG81" s="40"/>
      <c r="BH81" s="40"/>
      <c r="BI81" s="575"/>
      <c r="BJ81" s="40"/>
      <c r="BK81" s="40"/>
      <c r="BL81" s="40"/>
      <c r="BM81" s="40"/>
      <c r="BN81" s="40"/>
      <c r="BO81" s="576"/>
      <c r="BP81" s="40"/>
      <c r="BQ81" s="40"/>
      <c r="BR81" s="40"/>
      <c r="BS81" s="40"/>
      <c r="BT81" s="40"/>
      <c r="BU81" s="576"/>
      <c r="BV81" s="19">
        <v>700</v>
      </c>
      <c r="BW81" s="19">
        <v>36.75</v>
      </c>
      <c r="BX81" s="19">
        <v>189.05</v>
      </c>
      <c r="BY81" s="40">
        <f t="shared" si="64"/>
        <v>225.8</v>
      </c>
      <c r="BZ81" s="19">
        <v>204.78</v>
      </c>
      <c r="CA81" s="19">
        <v>6600500</v>
      </c>
      <c r="CB81" s="41">
        <v>666</v>
      </c>
      <c r="CC81" s="40">
        <v>82.3</v>
      </c>
      <c r="CD81" s="40">
        <v>152.69999999999999</v>
      </c>
      <c r="CE81" s="40">
        <v>235</v>
      </c>
      <c r="CF81" s="40">
        <v>475.22</v>
      </c>
      <c r="CG81" s="19">
        <v>11880500</v>
      </c>
      <c r="CH81" s="35">
        <v>0</v>
      </c>
      <c r="CI81" s="19">
        <v>0</v>
      </c>
      <c r="CJ81" s="19">
        <v>0</v>
      </c>
      <c r="CK81" s="19">
        <v>0</v>
      </c>
      <c r="CL81" s="19">
        <v>0</v>
      </c>
      <c r="CM81" s="576">
        <v>0</v>
      </c>
      <c r="CN81" s="35">
        <v>0</v>
      </c>
      <c r="CO81" s="19">
        <v>0</v>
      </c>
      <c r="CP81" s="19">
        <v>0</v>
      </c>
      <c r="CQ81" s="19">
        <v>0</v>
      </c>
      <c r="CR81" s="19">
        <v>0</v>
      </c>
      <c r="CS81" s="576">
        <v>0</v>
      </c>
      <c r="CT81" s="35">
        <v>0</v>
      </c>
      <c r="CU81" s="40"/>
      <c r="CV81" s="40"/>
      <c r="CW81" s="40"/>
      <c r="CX81" s="40"/>
      <c r="CY81" s="576"/>
      <c r="CZ81" s="35">
        <v>0</v>
      </c>
      <c r="DA81" s="40"/>
      <c r="DB81" s="40"/>
      <c r="DC81" s="40"/>
      <c r="DD81" s="40"/>
      <c r="DE81" s="576"/>
      <c r="DF81" s="35">
        <v>0</v>
      </c>
      <c r="DG81" s="40"/>
      <c r="DH81" s="40"/>
      <c r="DI81" s="40"/>
      <c r="DJ81" s="40"/>
      <c r="DK81" s="576"/>
      <c r="DL81" s="35">
        <v>0</v>
      </c>
      <c r="DM81" s="40"/>
      <c r="DN81" s="40"/>
      <c r="DO81" s="40"/>
      <c r="DP81" s="40"/>
      <c r="DQ81" s="576"/>
      <c r="DR81" s="35"/>
      <c r="DS81" s="40"/>
      <c r="DT81" s="40"/>
      <c r="DU81" s="40"/>
      <c r="DV81" s="40"/>
      <c r="DW81" s="576"/>
    </row>
    <row r="82" spans="1:127" ht="15.75" customHeight="1" x14ac:dyDescent="0.3">
      <c r="A82" s="27" t="s">
        <v>106</v>
      </c>
      <c r="B82" s="28"/>
      <c r="C82" s="20"/>
      <c r="D82" s="20"/>
      <c r="E82" s="40"/>
      <c r="F82" s="40"/>
      <c r="G82" s="575"/>
      <c r="H82" s="28"/>
      <c r="I82" s="20"/>
      <c r="J82" s="20"/>
      <c r="K82" s="40"/>
      <c r="L82" s="40"/>
      <c r="M82" s="575"/>
      <c r="N82" s="28"/>
      <c r="O82" s="20"/>
      <c r="P82" s="20"/>
      <c r="Q82" s="40"/>
      <c r="R82" s="40"/>
      <c r="S82" s="575"/>
      <c r="T82" s="28"/>
      <c r="U82" s="20"/>
      <c r="V82" s="20"/>
      <c r="W82" s="40"/>
      <c r="X82" s="40"/>
      <c r="Y82" s="575"/>
      <c r="Z82" s="28"/>
      <c r="AA82" s="20"/>
      <c r="AB82" s="20"/>
      <c r="AC82" s="40"/>
      <c r="AD82" s="40"/>
      <c r="AE82" s="575"/>
      <c r="AF82" s="28"/>
      <c r="AG82" s="20"/>
      <c r="AH82" s="20"/>
      <c r="AI82" s="40"/>
      <c r="AJ82" s="40"/>
      <c r="AK82" s="575"/>
      <c r="AL82" s="28"/>
      <c r="AM82" s="20"/>
      <c r="AN82" s="20"/>
      <c r="AO82" s="40"/>
      <c r="AP82" s="40"/>
      <c r="AQ82" s="575"/>
      <c r="AR82" s="28"/>
      <c r="AS82" s="29"/>
      <c r="AT82" s="29"/>
      <c r="AU82" s="40"/>
      <c r="AV82" s="40"/>
      <c r="AW82" s="575"/>
      <c r="AX82" s="40"/>
      <c r="AY82" s="40"/>
      <c r="AZ82" s="40"/>
      <c r="BA82" s="40"/>
      <c r="BB82" s="40"/>
      <c r="BC82" s="40"/>
      <c r="BD82" s="41"/>
      <c r="BE82" s="40"/>
      <c r="BF82" s="40"/>
      <c r="BG82" s="40"/>
      <c r="BH82" s="40"/>
      <c r="BI82" s="575"/>
      <c r="BJ82" s="40"/>
      <c r="BK82" s="40"/>
      <c r="BL82" s="40"/>
      <c r="BM82" s="40"/>
      <c r="BN82" s="40"/>
      <c r="BO82" s="576"/>
      <c r="BP82" s="40"/>
      <c r="BQ82" s="40"/>
      <c r="BR82" s="40"/>
      <c r="BS82" s="40"/>
      <c r="BT82" s="40"/>
      <c r="BU82" s="576"/>
      <c r="BV82" s="19">
        <v>197</v>
      </c>
      <c r="BW82" s="19">
        <v>0</v>
      </c>
      <c r="BX82" s="19">
        <v>25</v>
      </c>
      <c r="BY82" s="40">
        <f t="shared" si="64"/>
        <v>25</v>
      </c>
      <c r="BZ82" s="19">
        <v>18.75</v>
      </c>
      <c r="CA82" s="19">
        <v>318750</v>
      </c>
      <c r="CB82" s="41">
        <v>800</v>
      </c>
      <c r="CC82" s="40" t="s">
        <v>31</v>
      </c>
      <c r="CD82" s="40">
        <v>160</v>
      </c>
      <c r="CE82" s="40">
        <v>160</v>
      </c>
      <c r="CF82" s="40">
        <v>144.06</v>
      </c>
      <c r="CG82" s="19">
        <v>2069184</v>
      </c>
      <c r="CH82" s="35">
        <v>0</v>
      </c>
      <c r="CI82" s="19">
        <v>0</v>
      </c>
      <c r="CJ82" s="19">
        <v>0</v>
      </c>
      <c r="CK82" s="19">
        <v>0</v>
      </c>
      <c r="CL82" s="19">
        <v>0</v>
      </c>
      <c r="CM82" s="576">
        <v>0</v>
      </c>
      <c r="CN82" s="35">
        <v>0</v>
      </c>
      <c r="CO82" s="19">
        <v>0</v>
      </c>
      <c r="CP82" s="19">
        <v>0</v>
      </c>
      <c r="CQ82" s="19">
        <v>0</v>
      </c>
      <c r="CR82" s="19">
        <v>0</v>
      </c>
      <c r="CS82" s="576">
        <v>0</v>
      </c>
      <c r="CT82" s="35">
        <v>0</v>
      </c>
      <c r="CU82" s="40"/>
      <c r="CV82" s="40"/>
      <c r="CW82" s="40"/>
      <c r="CX82" s="40"/>
      <c r="CY82" s="576"/>
      <c r="CZ82" s="35">
        <v>0</v>
      </c>
      <c r="DA82" s="40"/>
      <c r="DB82" s="40"/>
      <c r="DC82" s="40"/>
      <c r="DD82" s="40"/>
      <c r="DE82" s="576"/>
      <c r="DF82" s="35">
        <v>0</v>
      </c>
      <c r="DG82" s="40"/>
      <c r="DH82" s="40"/>
      <c r="DI82" s="40"/>
      <c r="DJ82" s="40"/>
      <c r="DK82" s="576"/>
      <c r="DL82" s="35">
        <v>0</v>
      </c>
      <c r="DM82" s="40"/>
      <c r="DN82" s="40"/>
      <c r="DO82" s="40"/>
      <c r="DP82" s="40"/>
      <c r="DQ82" s="576"/>
      <c r="DR82" s="35"/>
      <c r="DS82" s="40"/>
      <c r="DT82" s="40"/>
      <c r="DU82" s="40"/>
      <c r="DV82" s="40"/>
      <c r="DW82" s="576"/>
    </row>
    <row r="83" spans="1:127" ht="15.75" customHeight="1" x14ac:dyDescent="0.3">
      <c r="A83" s="577" t="s">
        <v>107</v>
      </c>
      <c r="B83" s="578">
        <f t="shared" ref="B83:AK83" si="69">SUM(B84:B91)</f>
        <v>0</v>
      </c>
      <c r="C83" s="38">
        <f t="shared" si="69"/>
        <v>0</v>
      </c>
      <c r="D83" s="38">
        <f t="shared" si="69"/>
        <v>0</v>
      </c>
      <c r="E83" s="571">
        <f t="shared" si="69"/>
        <v>0</v>
      </c>
      <c r="F83" s="571">
        <f t="shared" si="69"/>
        <v>0</v>
      </c>
      <c r="G83" s="572">
        <f t="shared" si="69"/>
        <v>0</v>
      </c>
      <c r="H83" s="578">
        <f t="shared" si="69"/>
        <v>0</v>
      </c>
      <c r="I83" s="38">
        <f t="shared" si="69"/>
        <v>0</v>
      </c>
      <c r="J83" s="38">
        <f t="shared" si="69"/>
        <v>0</v>
      </c>
      <c r="K83" s="571">
        <f t="shared" si="69"/>
        <v>0</v>
      </c>
      <c r="L83" s="571">
        <f t="shared" si="69"/>
        <v>0</v>
      </c>
      <c r="M83" s="572">
        <f t="shared" si="69"/>
        <v>0</v>
      </c>
      <c r="N83" s="578">
        <f t="shared" si="69"/>
        <v>0</v>
      </c>
      <c r="O83" s="38">
        <f t="shared" si="69"/>
        <v>0</v>
      </c>
      <c r="P83" s="38">
        <f t="shared" si="69"/>
        <v>0</v>
      </c>
      <c r="Q83" s="571">
        <f t="shared" si="69"/>
        <v>0</v>
      </c>
      <c r="R83" s="571">
        <f t="shared" si="69"/>
        <v>0</v>
      </c>
      <c r="S83" s="572">
        <f t="shared" si="69"/>
        <v>0</v>
      </c>
      <c r="T83" s="578">
        <f t="shared" si="69"/>
        <v>0</v>
      </c>
      <c r="U83" s="38">
        <f t="shared" si="69"/>
        <v>0</v>
      </c>
      <c r="V83" s="38">
        <f t="shared" si="69"/>
        <v>0</v>
      </c>
      <c r="W83" s="571">
        <f t="shared" si="69"/>
        <v>0</v>
      </c>
      <c r="X83" s="571">
        <f t="shared" si="69"/>
        <v>0</v>
      </c>
      <c r="Y83" s="572">
        <f t="shared" si="69"/>
        <v>0</v>
      </c>
      <c r="Z83" s="578">
        <f t="shared" si="69"/>
        <v>0</v>
      </c>
      <c r="AA83" s="38">
        <f t="shared" si="69"/>
        <v>0</v>
      </c>
      <c r="AB83" s="38">
        <f t="shared" si="69"/>
        <v>0</v>
      </c>
      <c r="AC83" s="571">
        <f t="shared" si="69"/>
        <v>0</v>
      </c>
      <c r="AD83" s="571">
        <f t="shared" si="69"/>
        <v>0</v>
      </c>
      <c r="AE83" s="572">
        <f t="shared" si="69"/>
        <v>0</v>
      </c>
      <c r="AF83" s="578">
        <f t="shared" si="69"/>
        <v>0</v>
      </c>
      <c r="AG83" s="38">
        <f t="shared" si="69"/>
        <v>0</v>
      </c>
      <c r="AH83" s="38">
        <f t="shared" si="69"/>
        <v>0</v>
      </c>
      <c r="AI83" s="571">
        <f t="shared" si="69"/>
        <v>0</v>
      </c>
      <c r="AJ83" s="571">
        <f t="shared" si="69"/>
        <v>0</v>
      </c>
      <c r="AK83" s="572">
        <f t="shared" si="69"/>
        <v>0</v>
      </c>
      <c r="AL83" s="578">
        <f t="shared" ref="AL83:AN83" si="70">SUM(AL84:AL94)</f>
        <v>60</v>
      </c>
      <c r="AM83" s="578">
        <f t="shared" si="70"/>
        <v>0</v>
      </c>
      <c r="AN83" s="578">
        <f t="shared" si="70"/>
        <v>16</v>
      </c>
      <c r="AO83" s="571">
        <f>AN83+AM83</f>
        <v>16</v>
      </c>
      <c r="AP83" s="571">
        <f t="shared" ref="AP83:AT83" si="71">SUM(AP84:AP94)</f>
        <v>3.94</v>
      </c>
      <c r="AQ83" s="572">
        <f t="shared" si="71"/>
        <v>66929</v>
      </c>
      <c r="AR83" s="578">
        <f t="shared" si="71"/>
        <v>14478</v>
      </c>
      <c r="AS83" s="578">
        <f t="shared" si="71"/>
        <v>0</v>
      </c>
      <c r="AT83" s="578">
        <f t="shared" si="71"/>
        <v>5345.24</v>
      </c>
      <c r="AU83" s="571">
        <f>AT83+AS83</f>
        <v>5345.24</v>
      </c>
      <c r="AV83" s="571">
        <f t="shared" ref="AV83:AZ83" si="72">SUM(AV84:AV94)</f>
        <v>102.28</v>
      </c>
      <c r="AW83" s="572">
        <f t="shared" si="72"/>
        <v>3621192.5</v>
      </c>
      <c r="AX83" s="578">
        <f t="shared" si="72"/>
        <v>1517</v>
      </c>
      <c r="AY83" s="578">
        <f t="shared" si="72"/>
        <v>206.55</v>
      </c>
      <c r="AZ83" s="578">
        <f t="shared" si="72"/>
        <v>536.03</v>
      </c>
      <c r="BA83" s="571">
        <f>AZ83+AY83</f>
        <v>742.57999999999993</v>
      </c>
      <c r="BB83" s="571">
        <f t="shared" ref="BB83:BC83" si="73">SUM(BB84:BB94)</f>
        <v>1197.75</v>
      </c>
      <c r="BC83" s="572">
        <f t="shared" si="73"/>
        <v>53735227.75</v>
      </c>
      <c r="BD83" s="36"/>
      <c r="BE83" s="9"/>
      <c r="BF83" s="9"/>
      <c r="BG83" s="9"/>
      <c r="BH83" s="9"/>
      <c r="BI83" s="572"/>
      <c r="BJ83" s="9"/>
      <c r="BK83" s="9"/>
      <c r="BL83" s="9"/>
      <c r="BM83" s="9"/>
      <c r="BN83" s="9"/>
      <c r="BO83" s="574"/>
      <c r="BP83" s="24"/>
      <c r="BQ83" s="24"/>
      <c r="BR83" s="24"/>
      <c r="BS83" s="24"/>
      <c r="BT83" s="24"/>
      <c r="BU83" s="579"/>
      <c r="BV83" s="578">
        <f t="shared" ref="BV83:BX83" si="74">SUM(BV84:BV94)</f>
        <v>778</v>
      </c>
      <c r="BW83" s="578">
        <f t="shared" si="74"/>
        <v>324.20999999999998</v>
      </c>
      <c r="BX83" s="578">
        <f t="shared" si="74"/>
        <v>84.17</v>
      </c>
      <c r="BY83" s="571">
        <f>BX83+BW83</f>
        <v>408.38</v>
      </c>
      <c r="BZ83" s="571">
        <f t="shared" ref="BZ83:CA83" si="75">SUM(BZ84:BZ94)</f>
        <v>1274.8100000000002</v>
      </c>
      <c r="CA83" s="572">
        <f t="shared" si="75"/>
        <v>34885423</v>
      </c>
      <c r="CB83" s="36"/>
      <c r="CC83" s="11">
        <v>600.17999999999995</v>
      </c>
      <c r="CD83" s="11">
        <v>103.84</v>
      </c>
      <c r="CE83" s="11">
        <v>704.02</v>
      </c>
      <c r="CF83" s="11">
        <v>2238.41</v>
      </c>
      <c r="CG83" s="11">
        <v>54588431.950000003</v>
      </c>
      <c r="CH83" s="12">
        <v>2463</v>
      </c>
      <c r="CI83" s="11">
        <v>0.02</v>
      </c>
      <c r="CJ83" s="11">
        <v>1302.05</v>
      </c>
      <c r="CK83" s="11">
        <v>1302.07</v>
      </c>
      <c r="CL83" s="11">
        <v>1045.73</v>
      </c>
      <c r="CM83" s="574">
        <v>24579300</v>
      </c>
      <c r="CN83" s="12">
        <v>150</v>
      </c>
      <c r="CO83" s="11">
        <v>62</v>
      </c>
      <c r="CP83" s="11" t="s">
        <v>31</v>
      </c>
      <c r="CQ83" s="11">
        <v>62</v>
      </c>
      <c r="CR83" s="11">
        <v>150.04</v>
      </c>
      <c r="CS83" s="574">
        <v>2872000</v>
      </c>
      <c r="CT83" s="12">
        <v>0</v>
      </c>
      <c r="CU83" s="9"/>
      <c r="CV83" s="9"/>
      <c r="CW83" s="9"/>
      <c r="CX83" s="9"/>
      <c r="CY83" s="574"/>
      <c r="CZ83" s="12">
        <v>0</v>
      </c>
      <c r="DA83" s="9"/>
      <c r="DB83" s="9"/>
      <c r="DC83" s="9"/>
      <c r="DD83" s="9"/>
      <c r="DE83" s="574"/>
      <c r="DF83" s="12">
        <v>0</v>
      </c>
      <c r="DG83" s="9"/>
      <c r="DH83" s="9"/>
      <c r="DI83" s="9"/>
      <c r="DJ83" s="9"/>
      <c r="DK83" s="574"/>
      <c r="DL83" s="12"/>
      <c r="DM83" s="9"/>
      <c r="DN83" s="9"/>
      <c r="DO83" s="9"/>
      <c r="DP83" s="9"/>
      <c r="DQ83" s="574"/>
      <c r="DR83" s="12"/>
      <c r="DS83" s="9"/>
      <c r="DT83" s="9"/>
      <c r="DU83" s="9"/>
      <c r="DV83" s="9"/>
      <c r="DW83" s="574"/>
    </row>
    <row r="84" spans="1:127" ht="15.75" customHeight="1" x14ac:dyDescent="0.3">
      <c r="A84" s="42" t="s">
        <v>108</v>
      </c>
      <c r="B84" s="28"/>
      <c r="C84" s="20"/>
      <c r="D84" s="20"/>
      <c r="E84" s="40"/>
      <c r="F84" s="40"/>
      <c r="G84" s="575"/>
      <c r="H84" s="28"/>
      <c r="I84" s="20"/>
      <c r="J84" s="20"/>
      <c r="K84" s="40">
        <f t="shared" ref="K84:K86" si="76">SUM(I84:J84)</f>
        <v>0</v>
      </c>
      <c r="L84" s="40"/>
      <c r="M84" s="575"/>
      <c r="N84" s="28"/>
      <c r="O84" s="20"/>
      <c r="P84" s="20"/>
      <c r="Q84" s="40">
        <f t="shared" ref="Q84:Q86" si="77">SUM(O84:P84)</f>
        <v>0</v>
      </c>
      <c r="R84" s="40"/>
      <c r="S84" s="575"/>
      <c r="T84" s="21"/>
      <c r="U84" s="22"/>
      <c r="V84" s="20"/>
      <c r="W84" s="40">
        <f t="shared" ref="W84:W86" si="78">SUM(U84:V84)</f>
        <v>0</v>
      </c>
      <c r="X84" s="40"/>
      <c r="Y84" s="576"/>
      <c r="Z84" s="28"/>
      <c r="AA84" s="20"/>
      <c r="AB84" s="20"/>
      <c r="AC84" s="40"/>
      <c r="AD84" s="40"/>
      <c r="AE84" s="575"/>
      <c r="AF84" s="28"/>
      <c r="AG84" s="20"/>
      <c r="AH84" s="20"/>
      <c r="AI84" s="40"/>
      <c r="AJ84" s="40"/>
      <c r="AK84" s="575"/>
      <c r="AL84" s="28"/>
      <c r="AM84" s="20"/>
      <c r="AN84" s="20"/>
      <c r="AO84" s="40">
        <f t="shared" ref="AO84:AO86" si="79">SUM(AM84:AN84)</f>
        <v>0</v>
      </c>
      <c r="AP84" s="40"/>
      <c r="AQ84" s="575"/>
      <c r="AR84" s="28"/>
      <c r="AS84" s="20"/>
      <c r="AT84" s="20"/>
      <c r="AU84" s="40">
        <f t="shared" ref="AU84:AU95" si="80">SUM(AS84:AT84)</f>
        <v>0</v>
      </c>
      <c r="AV84" s="40"/>
      <c r="AW84" s="575"/>
      <c r="AX84" s="40">
        <v>48</v>
      </c>
      <c r="AY84" s="40">
        <v>0</v>
      </c>
      <c r="AZ84" s="40">
        <v>10</v>
      </c>
      <c r="BA84" s="40">
        <f t="shared" ref="BA84:BA94" si="81">SUM(AY84:AZ84)</f>
        <v>10</v>
      </c>
      <c r="BB84" s="40">
        <v>16.16</v>
      </c>
      <c r="BC84" s="40">
        <v>808000</v>
      </c>
      <c r="BD84" s="41" t="s">
        <v>31</v>
      </c>
      <c r="BE84" s="40"/>
      <c r="BF84" s="40"/>
      <c r="BG84" s="40"/>
      <c r="BH84" s="40"/>
      <c r="BI84" s="575"/>
      <c r="BJ84" s="40"/>
      <c r="BK84" s="40"/>
      <c r="BL84" s="40"/>
      <c r="BM84" s="40"/>
      <c r="BN84" s="40"/>
      <c r="BO84" s="576"/>
      <c r="BP84" s="40"/>
      <c r="BQ84" s="40"/>
      <c r="BR84" s="40"/>
      <c r="BS84" s="40"/>
      <c r="BT84" s="40"/>
      <c r="BU84" s="576"/>
      <c r="BV84" s="19">
        <v>115</v>
      </c>
      <c r="BW84" s="19">
        <v>44.56</v>
      </c>
      <c r="BX84" s="19">
        <v>0</v>
      </c>
      <c r="BY84" s="40">
        <f t="shared" ref="BY84:BY95" si="82">BW84+BX84</f>
        <v>44.56</v>
      </c>
      <c r="BZ84" s="19">
        <v>134.5</v>
      </c>
      <c r="CA84" s="19">
        <v>6290128</v>
      </c>
      <c r="CB84" s="41">
        <v>16</v>
      </c>
      <c r="CC84" s="40">
        <v>32</v>
      </c>
      <c r="CD84" s="19" t="s">
        <v>31</v>
      </c>
      <c r="CE84" s="40">
        <v>32</v>
      </c>
      <c r="CF84" s="40">
        <v>102.4</v>
      </c>
      <c r="CG84" s="19">
        <v>5120000</v>
      </c>
      <c r="CH84" s="35">
        <v>47</v>
      </c>
      <c r="CI84" s="19" t="s">
        <v>31</v>
      </c>
      <c r="CJ84" s="19">
        <v>7</v>
      </c>
      <c r="CK84" s="19">
        <v>7</v>
      </c>
      <c r="CL84" s="19">
        <v>4</v>
      </c>
      <c r="CM84" s="576">
        <v>200000</v>
      </c>
      <c r="CN84" s="35">
        <v>50</v>
      </c>
      <c r="CO84" s="19">
        <v>20</v>
      </c>
      <c r="CP84" s="19">
        <v>0</v>
      </c>
      <c r="CQ84" s="19">
        <v>20</v>
      </c>
      <c r="CR84" s="19">
        <v>48.4</v>
      </c>
      <c r="CS84" s="576">
        <v>35000</v>
      </c>
      <c r="CT84" s="35">
        <v>0</v>
      </c>
      <c r="CU84" s="40"/>
      <c r="CV84" s="40"/>
      <c r="CW84" s="40"/>
      <c r="CX84" s="40"/>
      <c r="CY84" s="576"/>
      <c r="CZ84" s="35">
        <v>0</v>
      </c>
      <c r="DA84" s="40"/>
      <c r="DB84" s="40"/>
      <c r="DC84" s="40"/>
      <c r="DD84" s="40"/>
      <c r="DE84" s="576"/>
      <c r="DF84" s="35">
        <v>0</v>
      </c>
      <c r="DG84" s="40"/>
      <c r="DH84" s="40"/>
      <c r="DI84" s="40"/>
      <c r="DJ84" s="40"/>
      <c r="DK84" s="576"/>
      <c r="DL84" s="35"/>
      <c r="DM84" s="40"/>
      <c r="DN84" s="40"/>
      <c r="DO84" s="40"/>
      <c r="DP84" s="40"/>
      <c r="DQ84" s="576"/>
      <c r="DR84" s="635" t="s">
        <v>109</v>
      </c>
      <c r="DS84" s="632"/>
      <c r="DT84" s="632"/>
      <c r="DU84" s="632"/>
      <c r="DV84" s="632"/>
      <c r="DW84" s="633"/>
    </row>
    <row r="85" spans="1:127" ht="15.75" customHeight="1" x14ac:dyDescent="0.3">
      <c r="A85" s="42" t="s">
        <v>110</v>
      </c>
      <c r="B85" s="28"/>
      <c r="C85" s="20"/>
      <c r="D85" s="20"/>
      <c r="E85" s="40"/>
      <c r="F85" s="40"/>
      <c r="G85" s="575"/>
      <c r="H85" s="28"/>
      <c r="I85" s="20"/>
      <c r="J85" s="20"/>
      <c r="K85" s="40">
        <f t="shared" si="76"/>
        <v>0</v>
      </c>
      <c r="L85" s="40"/>
      <c r="M85" s="575"/>
      <c r="N85" s="28"/>
      <c r="O85" s="20"/>
      <c r="P85" s="20"/>
      <c r="Q85" s="40">
        <f t="shared" si="77"/>
        <v>0</v>
      </c>
      <c r="R85" s="40"/>
      <c r="S85" s="575"/>
      <c r="T85" s="21"/>
      <c r="U85" s="22"/>
      <c r="V85" s="20"/>
      <c r="W85" s="40">
        <f t="shared" si="78"/>
        <v>0</v>
      </c>
      <c r="X85" s="40"/>
      <c r="Y85" s="576"/>
      <c r="Z85" s="28"/>
      <c r="AA85" s="20"/>
      <c r="AB85" s="20"/>
      <c r="AC85" s="40"/>
      <c r="AD85" s="40"/>
      <c r="AE85" s="575"/>
      <c r="AF85" s="28"/>
      <c r="AG85" s="20"/>
      <c r="AH85" s="20"/>
      <c r="AI85" s="40"/>
      <c r="AJ85" s="40"/>
      <c r="AK85" s="575"/>
      <c r="AL85" s="28"/>
      <c r="AM85" s="20"/>
      <c r="AN85" s="20"/>
      <c r="AO85" s="40">
        <f t="shared" si="79"/>
        <v>0</v>
      </c>
      <c r="AP85" s="40"/>
      <c r="AQ85" s="575"/>
      <c r="AR85" s="28"/>
      <c r="AS85" s="20"/>
      <c r="AT85" s="20"/>
      <c r="AU85" s="40">
        <f t="shared" si="80"/>
        <v>0</v>
      </c>
      <c r="AV85" s="40"/>
      <c r="AW85" s="575"/>
      <c r="AX85" s="40"/>
      <c r="AY85" s="40"/>
      <c r="AZ85" s="40"/>
      <c r="BA85" s="40">
        <f t="shared" si="81"/>
        <v>0</v>
      </c>
      <c r="BB85" s="40"/>
      <c r="BC85" s="40"/>
      <c r="BD85" s="41" t="s">
        <v>31</v>
      </c>
      <c r="BE85" s="40"/>
      <c r="BF85" s="40"/>
      <c r="BG85" s="40"/>
      <c r="BH85" s="40"/>
      <c r="BI85" s="575"/>
      <c r="BJ85" s="40"/>
      <c r="BK85" s="40"/>
      <c r="BL85" s="40"/>
      <c r="BM85" s="40"/>
      <c r="BN85" s="40"/>
      <c r="BO85" s="576"/>
      <c r="BP85" s="40"/>
      <c r="BQ85" s="40"/>
      <c r="BR85" s="40"/>
      <c r="BS85" s="40"/>
      <c r="BT85" s="40"/>
      <c r="BU85" s="576"/>
      <c r="BV85" s="19">
        <v>50</v>
      </c>
      <c r="BW85" s="19">
        <v>10</v>
      </c>
      <c r="BX85" s="19">
        <v>0</v>
      </c>
      <c r="BY85" s="40">
        <f t="shared" si="82"/>
        <v>10</v>
      </c>
      <c r="BZ85" s="19">
        <v>30</v>
      </c>
      <c r="CA85" s="19">
        <v>510000</v>
      </c>
      <c r="CB85" s="41">
        <v>30</v>
      </c>
      <c r="CC85" s="40">
        <v>17.5</v>
      </c>
      <c r="CD85" s="40" t="s">
        <v>31</v>
      </c>
      <c r="CE85" s="40">
        <v>17.5</v>
      </c>
      <c r="CF85" s="40">
        <v>51.63</v>
      </c>
      <c r="CG85" s="19">
        <v>2581250</v>
      </c>
      <c r="CH85" s="35">
        <v>0</v>
      </c>
      <c r="CI85" s="19">
        <v>0</v>
      </c>
      <c r="CJ85" s="19">
        <v>0</v>
      </c>
      <c r="CK85" s="19">
        <v>0</v>
      </c>
      <c r="CL85" s="19">
        <v>0</v>
      </c>
      <c r="CM85" s="576">
        <v>0</v>
      </c>
      <c r="CN85" s="35">
        <v>15</v>
      </c>
      <c r="CO85" s="19">
        <v>5</v>
      </c>
      <c r="CP85" s="19">
        <v>0</v>
      </c>
      <c r="CQ85" s="19">
        <v>5</v>
      </c>
      <c r="CR85" s="19">
        <v>12.1</v>
      </c>
      <c r="CS85" s="576">
        <v>35000</v>
      </c>
      <c r="CT85" s="35">
        <v>0</v>
      </c>
      <c r="CU85" s="40"/>
      <c r="CV85" s="40"/>
      <c r="CW85" s="40"/>
      <c r="CX85" s="40"/>
      <c r="CY85" s="576"/>
      <c r="CZ85" s="35">
        <v>0</v>
      </c>
      <c r="DA85" s="40"/>
      <c r="DB85" s="40"/>
      <c r="DC85" s="40"/>
      <c r="DD85" s="40"/>
      <c r="DE85" s="575"/>
      <c r="DF85" s="35">
        <v>0</v>
      </c>
      <c r="DG85" s="40"/>
      <c r="DH85" s="40"/>
      <c r="DI85" s="40"/>
      <c r="DJ85" s="40"/>
      <c r="DK85" s="576"/>
      <c r="DL85" s="35"/>
      <c r="DM85" s="40"/>
      <c r="DN85" s="40"/>
      <c r="DO85" s="40"/>
      <c r="DP85" s="40"/>
      <c r="DQ85" s="576"/>
      <c r="DR85" s="35"/>
      <c r="DS85" s="40"/>
      <c r="DT85" s="40"/>
      <c r="DU85" s="40"/>
      <c r="DV85" s="40"/>
      <c r="DW85" s="576"/>
    </row>
    <row r="86" spans="1:127" ht="15.75" customHeight="1" x14ac:dyDescent="0.3">
      <c r="A86" s="42" t="s">
        <v>111</v>
      </c>
      <c r="B86" s="28"/>
      <c r="C86" s="20"/>
      <c r="D86" s="20"/>
      <c r="E86" s="40"/>
      <c r="F86" s="40"/>
      <c r="G86" s="575"/>
      <c r="H86" s="28"/>
      <c r="I86" s="20"/>
      <c r="J86" s="20"/>
      <c r="K86" s="40">
        <f t="shared" si="76"/>
        <v>0</v>
      </c>
      <c r="L86" s="40"/>
      <c r="M86" s="575"/>
      <c r="N86" s="28"/>
      <c r="O86" s="20"/>
      <c r="P86" s="20"/>
      <c r="Q86" s="40">
        <f t="shared" si="77"/>
        <v>0</v>
      </c>
      <c r="R86" s="40"/>
      <c r="S86" s="575"/>
      <c r="T86" s="21"/>
      <c r="U86" s="22"/>
      <c r="V86" s="20"/>
      <c r="W86" s="40">
        <f t="shared" si="78"/>
        <v>0</v>
      </c>
      <c r="X86" s="40"/>
      <c r="Y86" s="576"/>
      <c r="Z86" s="28"/>
      <c r="AA86" s="20"/>
      <c r="AB86" s="20"/>
      <c r="AC86" s="40"/>
      <c r="AD86" s="40"/>
      <c r="AE86" s="575"/>
      <c r="AF86" s="28"/>
      <c r="AG86" s="20"/>
      <c r="AH86" s="20"/>
      <c r="AI86" s="40"/>
      <c r="AJ86" s="40"/>
      <c r="AK86" s="575"/>
      <c r="AL86" s="28"/>
      <c r="AM86" s="20"/>
      <c r="AN86" s="20"/>
      <c r="AO86" s="40">
        <f t="shared" si="79"/>
        <v>0</v>
      </c>
      <c r="AP86" s="40"/>
      <c r="AQ86" s="575"/>
      <c r="AR86" s="28"/>
      <c r="AS86" s="20"/>
      <c r="AT86" s="20"/>
      <c r="AU86" s="40">
        <f t="shared" si="80"/>
        <v>0</v>
      </c>
      <c r="AV86" s="40"/>
      <c r="AW86" s="575"/>
      <c r="AX86" s="40"/>
      <c r="AY86" s="40"/>
      <c r="AZ86" s="40"/>
      <c r="BA86" s="40">
        <f t="shared" si="81"/>
        <v>0</v>
      </c>
      <c r="BB86" s="40"/>
      <c r="BC86" s="40"/>
      <c r="BD86" s="41" t="s">
        <v>31</v>
      </c>
      <c r="BE86" s="40"/>
      <c r="BF86" s="40"/>
      <c r="BG86" s="40"/>
      <c r="BH86" s="40"/>
      <c r="BI86" s="575"/>
      <c r="BJ86" s="40"/>
      <c r="BK86" s="40"/>
      <c r="BL86" s="40"/>
      <c r="BM86" s="40"/>
      <c r="BN86" s="40"/>
      <c r="BO86" s="576"/>
      <c r="BP86" s="40"/>
      <c r="BQ86" s="40"/>
      <c r="BR86" s="40"/>
      <c r="BS86" s="40"/>
      <c r="BT86" s="40"/>
      <c r="BU86" s="576"/>
      <c r="BV86" s="19">
        <v>11</v>
      </c>
      <c r="BW86" s="19">
        <v>2.41</v>
      </c>
      <c r="BX86" s="19">
        <v>0</v>
      </c>
      <c r="BY86" s="40">
        <f t="shared" si="82"/>
        <v>2.41</v>
      </c>
      <c r="BZ86" s="19">
        <v>8.44</v>
      </c>
      <c r="CA86" s="19">
        <v>421750</v>
      </c>
      <c r="CB86" s="41">
        <v>290</v>
      </c>
      <c r="CC86" s="40">
        <v>29.4</v>
      </c>
      <c r="CD86" s="40" t="s">
        <v>31</v>
      </c>
      <c r="CE86" s="40">
        <v>29.4</v>
      </c>
      <c r="CF86" s="40">
        <v>94.08</v>
      </c>
      <c r="CG86" s="19">
        <v>1083390</v>
      </c>
      <c r="CH86" s="35">
        <v>11</v>
      </c>
      <c r="CI86" s="19" t="s">
        <v>31</v>
      </c>
      <c r="CJ86" s="19">
        <v>3</v>
      </c>
      <c r="CK86" s="19">
        <v>3</v>
      </c>
      <c r="CL86" s="19">
        <v>0.96</v>
      </c>
      <c r="CM86" s="576">
        <v>21000</v>
      </c>
      <c r="CN86" s="35">
        <v>16</v>
      </c>
      <c r="CO86" s="19">
        <v>15</v>
      </c>
      <c r="CP86" s="19">
        <v>0</v>
      </c>
      <c r="CQ86" s="19">
        <v>15</v>
      </c>
      <c r="CR86" s="19">
        <v>36.299999999999997</v>
      </c>
      <c r="CS86" s="576">
        <v>1815000</v>
      </c>
      <c r="CT86" s="35">
        <v>0</v>
      </c>
      <c r="CU86" s="40"/>
      <c r="CV86" s="40"/>
      <c r="CW86" s="40"/>
      <c r="CX86" s="40"/>
      <c r="CY86" s="576"/>
      <c r="CZ86" s="35">
        <v>0</v>
      </c>
      <c r="DA86" s="40"/>
      <c r="DB86" s="40"/>
      <c r="DC86" s="40"/>
      <c r="DD86" s="40"/>
      <c r="DE86" s="576"/>
      <c r="DF86" s="35">
        <v>0</v>
      </c>
      <c r="DG86" s="40"/>
      <c r="DH86" s="40"/>
      <c r="DI86" s="40"/>
      <c r="DJ86" s="40"/>
      <c r="DK86" s="576"/>
      <c r="DL86" s="35"/>
      <c r="DM86" s="40"/>
      <c r="DN86" s="40"/>
      <c r="DO86" s="40"/>
      <c r="DP86" s="40"/>
      <c r="DQ86" s="576"/>
      <c r="DR86" s="35"/>
      <c r="DS86" s="40"/>
      <c r="DT86" s="40"/>
      <c r="DU86" s="40"/>
      <c r="DV86" s="40"/>
      <c r="DW86" s="576"/>
    </row>
    <row r="87" spans="1:127" ht="15.75" customHeight="1" x14ac:dyDescent="0.3">
      <c r="A87" s="42" t="s">
        <v>112</v>
      </c>
      <c r="B87" s="28"/>
      <c r="C87" s="20"/>
      <c r="D87" s="20"/>
      <c r="E87" s="40"/>
      <c r="F87" s="40"/>
      <c r="G87" s="575"/>
      <c r="H87" s="28"/>
      <c r="I87" s="20"/>
      <c r="J87" s="20"/>
      <c r="K87" s="40"/>
      <c r="L87" s="40"/>
      <c r="M87" s="575"/>
      <c r="N87" s="28"/>
      <c r="O87" s="20"/>
      <c r="P87" s="20"/>
      <c r="Q87" s="40"/>
      <c r="R87" s="40"/>
      <c r="S87" s="575"/>
      <c r="T87" s="28"/>
      <c r="U87" s="20"/>
      <c r="V87" s="20"/>
      <c r="W87" s="40"/>
      <c r="X87" s="40"/>
      <c r="Y87" s="575"/>
      <c r="Z87" s="28"/>
      <c r="AA87" s="20"/>
      <c r="AB87" s="20"/>
      <c r="AC87" s="40"/>
      <c r="AD87" s="40"/>
      <c r="AE87" s="575"/>
      <c r="AF87" s="28"/>
      <c r="AG87" s="20"/>
      <c r="AH87" s="20"/>
      <c r="AI87" s="40"/>
      <c r="AJ87" s="40"/>
      <c r="AK87" s="575"/>
      <c r="AL87" s="28"/>
      <c r="AM87" s="20"/>
      <c r="AN87" s="20"/>
      <c r="AO87" s="40"/>
      <c r="AP87" s="40"/>
      <c r="AQ87" s="575"/>
      <c r="AR87" s="28"/>
      <c r="AS87" s="20"/>
      <c r="AT87" s="20"/>
      <c r="AU87" s="40">
        <f t="shared" si="80"/>
        <v>0</v>
      </c>
      <c r="AV87" s="40"/>
      <c r="AW87" s="575"/>
      <c r="AX87" s="40">
        <v>275</v>
      </c>
      <c r="AY87" s="40">
        <v>0</v>
      </c>
      <c r="AZ87" s="40">
        <v>195</v>
      </c>
      <c r="BA87" s="40">
        <f t="shared" si="81"/>
        <v>195</v>
      </c>
      <c r="BB87" s="40">
        <v>222.65</v>
      </c>
      <c r="BC87" s="40">
        <v>4979675</v>
      </c>
      <c r="BD87" s="41"/>
      <c r="BE87" s="40"/>
      <c r="BF87" s="40"/>
      <c r="BG87" s="40"/>
      <c r="BH87" s="40"/>
      <c r="BI87" s="575"/>
      <c r="BJ87" s="40"/>
      <c r="BK87" s="40"/>
      <c r="BL87" s="40"/>
      <c r="BM87" s="40"/>
      <c r="BN87" s="40"/>
      <c r="BO87" s="576"/>
      <c r="BP87" s="40"/>
      <c r="BQ87" s="40"/>
      <c r="BR87" s="40"/>
      <c r="BS87" s="40"/>
      <c r="BT87" s="40"/>
      <c r="BU87" s="576"/>
      <c r="BV87" s="19">
        <v>172</v>
      </c>
      <c r="BW87" s="19">
        <v>207.44</v>
      </c>
      <c r="BX87" s="19">
        <v>0</v>
      </c>
      <c r="BY87" s="40">
        <f t="shared" si="82"/>
        <v>207.44</v>
      </c>
      <c r="BZ87" s="19">
        <v>829.76</v>
      </c>
      <c r="CA87" s="19">
        <v>14105920</v>
      </c>
      <c r="CB87" s="41">
        <v>500</v>
      </c>
      <c r="CC87" s="40">
        <v>327.58</v>
      </c>
      <c r="CD87" s="40" t="s">
        <v>31</v>
      </c>
      <c r="CE87" s="40">
        <v>327.58</v>
      </c>
      <c r="CF87" s="40">
        <v>1146.53</v>
      </c>
      <c r="CG87" s="19">
        <v>19491010</v>
      </c>
      <c r="CH87" s="35">
        <v>1372</v>
      </c>
      <c r="CI87" s="19">
        <v>0</v>
      </c>
      <c r="CJ87" s="19">
        <v>1016</v>
      </c>
      <c r="CK87" s="19">
        <v>1016</v>
      </c>
      <c r="CL87" s="19">
        <v>843</v>
      </c>
      <c r="CM87" s="576">
        <v>14531000</v>
      </c>
      <c r="CN87" s="35">
        <v>0</v>
      </c>
      <c r="CO87" s="19">
        <v>0</v>
      </c>
      <c r="CP87" s="19">
        <v>0</v>
      </c>
      <c r="CQ87" s="19">
        <v>0</v>
      </c>
      <c r="CR87" s="19">
        <v>0</v>
      </c>
      <c r="CS87" s="576">
        <v>0</v>
      </c>
      <c r="CT87" s="35">
        <v>0</v>
      </c>
      <c r="CU87" s="40"/>
      <c r="CV87" s="40"/>
      <c r="CW87" s="40"/>
      <c r="CX87" s="40"/>
      <c r="CY87" s="576"/>
      <c r="CZ87" s="35">
        <v>0</v>
      </c>
      <c r="DA87" s="40"/>
      <c r="DB87" s="40"/>
      <c r="DC87" s="40"/>
      <c r="DD87" s="40"/>
      <c r="DE87" s="576"/>
      <c r="DF87" s="35">
        <v>0</v>
      </c>
      <c r="DG87" s="40"/>
      <c r="DH87" s="40"/>
      <c r="DI87" s="40"/>
      <c r="DJ87" s="40"/>
      <c r="DK87" s="576"/>
      <c r="DL87" s="35"/>
      <c r="DM87" s="40"/>
      <c r="DN87" s="40"/>
      <c r="DO87" s="40"/>
      <c r="DP87" s="40"/>
      <c r="DQ87" s="576"/>
      <c r="DR87" s="35"/>
      <c r="DS87" s="40"/>
      <c r="DT87" s="40"/>
      <c r="DU87" s="40"/>
      <c r="DV87" s="40"/>
      <c r="DW87" s="576"/>
    </row>
    <row r="88" spans="1:127" ht="15.75" customHeight="1" x14ac:dyDescent="0.3">
      <c r="A88" s="42" t="s">
        <v>113</v>
      </c>
      <c r="B88" s="28"/>
      <c r="C88" s="20"/>
      <c r="D88" s="20"/>
      <c r="E88" s="40"/>
      <c r="F88" s="40"/>
      <c r="G88" s="575"/>
      <c r="H88" s="28"/>
      <c r="I88" s="20"/>
      <c r="J88" s="20"/>
      <c r="K88" s="40"/>
      <c r="L88" s="40"/>
      <c r="M88" s="575"/>
      <c r="N88" s="28"/>
      <c r="O88" s="20"/>
      <c r="P88" s="20"/>
      <c r="Q88" s="40"/>
      <c r="R88" s="40"/>
      <c r="S88" s="575"/>
      <c r="T88" s="28"/>
      <c r="U88" s="20"/>
      <c r="V88" s="20"/>
      <c r="W88" s="40"/>
      <c r="X88" s="40"/>
      <c r="Y88" s="575"/>
      <c r="Z88" s="28"/>
      <c r="AA88" s="20"/>
      <c r="AB88" s="20"/>
      <c r="AC88" s="40"/>
      <c r="AD88" s="40"/>
      <c r="AE88" s="575"/>
      <c r="AF88" s="28"/>
      <c r="AG88" s="20"/>
      <c r="AH88" s="20"/>
      <c r="AI88" s="40"/>
      <c r="AJ88" s="40"/>
      <c r="AK88" s="575"/>
      <c r="AL88" s="28"/>
      <c r="AM88" s="20"/>
      <c r="AN88" s="20"/>
      <c r="AO88" s="40"/>
      <c r="AP88" s="40"/>
      <c r="AQ88" s="575"/>
      <c r="AR88" s="28"/>
      <c r="AS88" s="20"/>
      <c r="AT88" s="20"/>
      <c r="AU88" s="40">
        <f t="shared" si="80"/>
        <v>0</v>
      </c>
      <c r="AV88" s="40"/>
      <c r="AW88" s="575"/>
      <c r="AX88" s="40">
        <v>346</v>
      </c>
      <c r="AY88" s="40">
        <v>0.5</v>
      </c>
      <c r="AZ88" s="40">
        <v>231</v>
      </c>
      <c r="BA88" s="40">
        <f t="shared" si="81"/>
        <v>231.5</v>
      </c>
      <c r="BB88" s="40">
        <v>117</v>
      </c>
      <c r="BC88" s="40">
        <v>5850000</v>
      </c>
      <c r="BD88" s="41"/>
      <c r="BE88" s="40"/>
      <c r="BF88" s="40"/>
      <c r="BG88" s="40"/>
      <c r="BH88" s="40"/>
      <c r="BI88" s="575"/>
      <c r="BJ88" s="40"/>
      <c r="BK88" s="40"/>
      <c r="BL88" s="40"/>
      <c r="BM88" s="40"/>
      <c r="BN88" s="40"/>
      <c r="BO88" s="576"/>
      <c r="BP88" s="40"/>
      <c r="BQ88" s="40"/>
      <c r="BR88" s="40"/>
      <c r="BS88" s="40"/>
      <c r="BT88" s="40"/>
      <c r="BU88" s="576"/>
      <c r="BV88" s="19">
        <v>171</v>
      </c>
      <c r="BW88" s="19">
        <v>26</v>
      </c>
      <c r="BX88" s="19">
        <v>74.17</v>
      </c>
      <c r="BY88" s="40">
        <f t="shared" si="82"/>
        <v>100.17</v>
      </c>
      <c r="BZ88" s="19">
        <v>157.71</v>
      </c>
      <c r="CA88" s="19">
        <v>7885625</v>
      </c>
      <c r="CB88" s="41">
        <v>393</v>
      </c>
      <c r="CC88" s="40">
        <v>40.369999999999997</v>
      </c>
      <c r="CD88" s="40">
        <v>94.2</v>
      </c>
      <c r="CE88" s="40">
        <v>134.57</v>
      </c>
      <c r="CF88" s="40">
        <v>403.71</v>
      </c>
      <c r="CG88" s="19">
        <v>20185500</v>
      </c>
      <c r="CH88" s="35">
        <v>725</v>
      </c>
      <c r="CI88" s="19" t="s">
        <v>31</v>
      </c>
      <c r="CJ88" s="19">
        <v>196</v>
      </c>
      <c r="CK88" s="19">
        <v>196</v>
      </c>
      <c r="CL88" s="19">
        <v>142</v>
      </c>
      <c r="CM88" s="576">
        <v>7100000</v>
      </c>
      <c r="CN88" s="35">
        <v>10</v>
      </c>
      <c r="CO88" s="19">
        <v>5</v>
      </c>
      <c r="CP88" s="19">
        <v>0</v>
      </c>
      <c r="CQ88" s="19">
        <v>5</v>
      </c>
      <c r="CR88" s="19">
        <v>12.1</v>
      </c>
      <c r="CS88" s="576">
        <v>35000</v>
      </c>
      <c r="CT88" s="35">
        <v>0</v>
      </c>
      <c r="CU88" s="40"/>
      <c r="CV88" s="40"/>
      <c r="CW88" s="40"/>
      <c r="CX88" s="40"/>
      <c r="CY88" s="576"/>
      <c r="CZ88" s="35">
        <v>0</v>
      </c>
      <c r="DA88" s="40"/>
      <c r="DB88" s="40"/>
      <c r="DC88" s="40"/>
      <c r="DD88" s="40"/>
      <c r="DE88" s="576"/>
      <c r="DF88" s="35">
        <v>0</v>
      </c>
      <c r="DG88" s="40"/>
      <c r="DH88" s="40"/>
      <c r="DI88" s="40"/>
      <c r="DJ88" s="40"/>
      <c r="DK88" s="576"/>
      <c r="DL88" s="35"/>
      <c r="DM88" s="40"/>
      <c r="DN88" s="40"/>
      <c r="DO88" s="40"/>
      <c r="DP88" s="40"/>
      <c r="DQ88" s="576"/>
      <c r="DR88" s="35"/>
      <c r="DS88" s="40"/>
      <c r="DT88" s="40"/>
      <c r="DU88" s="40"/>
      <c r="DV88" s="40"/>
      <c r="DW88" s="576"/>
    </row>
    <row r="89" spans="1:127" ht="15.75" customHeight="1" x14ac:dyDescent="0.3">
      <c r="A89" s="42" t="s">
        <v>114</v>
      </c>
      <c r="B89" s="28"/>
      <c r="C89" s="20"/>
      <c r="D89" s="20"/>
      <c r="E89" s="40"/>
      <c r="F89" s="40"/>
      <c r="G89" s="575"/>
      <c r="H89" s="28"/>
      <c r="I89" s="20"/>
      <c r="J89" s="20"/>
      <c r="K89" s="40">
        <f>SUM(I89:J89)</f>
        <v>0</v>
      </c>
      <c r="L89" s="40"/>
      <c r="M89" s="575"/>
      <c r="N89" s="28"/>
      <c r="O89" s="20"/>
      <c r="P89" s="20"/>
      <c r="Q89" s="40">
        <f>SUM(O89:P89)</f>
        <v>0</v>
      </c>
      <c r="R89" s="40"/>
      <c r="S89" s="575"/>
      <c r="T89" s="21"/>
      <c r="U89" s="22"/>
      <c r="V89" s="22"/>
      <c r="W89" s="40">
        <f>SUM(U89:V89)</f>
        <v>0</v>
      </c>
      <c r="X89" s="19"/>
      <c r="Y89" s="576"/>
      <c r="Z89" s="28"/>
      <c r="AA89" s="20"/>
      <c r="AB89" s="20"/>
      <c r="AC89" s="40"/>
      <c r="AD89" s="40"/>
      <c r="AE89" s="575"/>
      <c r="AF89" s="28"/>
      <c r="AG89" s="20"/>
      <c r="AH89" s="20"/>
      <c r="AI89" s="40"/>
      <c r="AJ89" s="40"/>
      <c r="AK89" s="575"/>
      <c r="AL89" s="28"/>
      <c r="AM89" s="20"/>
      <c r="AN89" s="20"/>
      <c r="AO89" s="40">
        <f>SUM(AM89:AN89)</f>
        <v>0</v>
      </c>
      <c r="AP89" s="40"/>
      <c r="AQ89" s="575"/>
      <c r="AR89" s="28"/>
      <c r="AS89" s="20"/>
      <c r="AT89" s="20"/>
      <c r="AU89" s="40">
        <f t="shared" si="80"/>
        <v>0</v>
      </c>
      <c r="AV89" s="40"/>
      <c r="AW89" s="575"/>
      <c r="AX89" s="40">
        <v>22</v>
      </c>
      <c r="AY89" s="40">
        <v>6.05</v>
      </c>
      <c r="AZ89" s="40">
        <v>0</v>
      </c>
      <c r="BA89" s="40">
        <f t="shared" si="81"/>
        <v>6.05</v>
      </c>
      <c r="BB89" s="40">
        <v>16.940000000000001</v>
      </c>
      <c r="BC89" s="40">
        <v>847000</v>
      </c>
      <c r="BD89" s="41" t="s">
        <v>31</v>
      </c>
      <c r="BE89" s="40"/>
      <c r="BF89" s="40"/>
      <c r="BG89" s="40"/>
      <c r="BH89" s="40"/>
      <c r="BI89" s="575"/>
      <c r="BJ89" s="40"/>
      <c r="BK89" s="40"/>
      <c r="BL89" s="40"/>
      <c r="BM89" s="40"/>
      <c r="BN89" s="40"/>
      <c r="BO89" s="576"/>
      <c r="BP89" s="40"/>
      <c r="BQ89" s="40"/>
      <c r="BR89" s="40"/>
      <c r="BS89" s="40"/>
      <c r="BT89" s="40"/>
      <c r="BU89" s="576"/>
      <c r="BV89" s="19">
        <v>61</v>
      </c>
      <c r="BW89" s="19">
        <v>5.5</v>
      </c>
      <c r="BX89" s="19">
        <v>0</v>
      </c>
      <c r="BY89" s="40">
        <f t="shared" si="82"/>
        <v>5.5</v>
      </c>
      <c r="BZ89" s="19">
        <v>15.5</v>
      </c>
      <c r="CA89" s="19">
        <v>725500</v>
      </c>
      <c r="CB89" s="35">
        <v>20</v>
      </c>
      <c r="CC89" s="19">
        <v>3</v>
      </c>
      <c r="CD89" s="19" t="s">
        <v>31</v>
      </c>
      <c r="CE89" s="19">
        <v>3</v>
      </c>
      <c r="CF89" s="19">
        <v>9.75</v>
      </c>
      <c r="CG89" s="19">
        <v>487500</v>
      </c>
      <c r="CH89" s="35">
        <v>12</v>
      </c>
      <c r="CI89" s="19">
        <v>0.02</v>
      </c>
      <c r="CJ89" s="19">
        <v>0.05</v>
      </c>
      <c r="CK89" s="19">
        <v>7.0000000000000007E-2</v>
      </c>
      <c r="CL89" s="19">
        <v>0.17</v>
      </c>
      <c r="CM89" s="576">
        <v>1050</v>
      </c>
      <c r="CN89" s="35">
        <v>16</v>
      </c>
      <c r="CO89" s="19">
        <v>5</v>
      </c>
      <c r="CP89" s="19">
        <v>0</v>
      </c>
      <c r="CQ89" s="19">
        <v>5</v>
      </c>
      <c r="CR89" s="19">
        <v>12.1</v>
      </c>
      <c r="CS89" s="576">
        <v>35000</v>
      </c>
      <c r="CT89" s="35">
        <v>0</v>
      </c>
      <c r="CU89" s="40"/>
      <c r="CV89" s="40"/>
      <c r="CW89" s="40"/>
      <c r="CX89" s="40"/>
      <c r="CY89" s="576"/>
      <c r="CZ89" s="35">
        <v>0</v>
      </c>
      <c r="DA89" s="40"/>
      <c r="DB89" s="40"/>
      <c r="DC89" s="40"/>
      <c r="DD89" s="40"/>
      <c r="DE89" s="576"/>
      <c r="DF89" s="35">
        <v>0</v>
      </c>
      <c r="DG89" s="40"/>
      <c r="DH89" s="40"/>
      <c r="DI89" s="40"/>
      <c r="DJ89" s="40"/>
      <c r="DK89" s="576"/>
      <c r="DL89" s="35"/>
      <c r="DM89" s="40"/>
      <c r="DN89" s="40"/>
      <c r="DO89" s="40"/>
      <c r="DP89" s="40"/>
      <c r="DQ89" s="576"/>
      <c r="DR89" s="35"/>
      <c r="DS89" s="40"/>
      <c r="DT89" s="40"/>
      <c r="DU89" s="40"/>
      <c r="DV89" s="40"/>
      <c r="DW89" s="576"/>
    </row>
    <row r="90" spans="1:127" ht="15.75" customHeight="1" x14ac:dyDescent="0.3">
      <c r="A90" s="42" t="s">
        <v>115</v>
      </c>
      <c r="B90" s="28"/>
      <c r="C90" s="20"/>
      <c r="D90" s="20"/>
      <c r="E90" s="40"/>
      <c r="F90" s="40"/>
      <c r="G90" s="575"/>
      <c r="H90" s="28"/>
      <c r="I90" s="20"/>
      <c r="J90" s="20"/>
      <c r="K90" s="40"/>
      <c r="L90" s="40"/>
      <c r="M90" s="575"/>
      <c r="N90" s="28"/>
      <c r="O90" s="20"/>
      <c r="P90" s="20"/>
      <c r="Q90" s="40"/>
      <c r="R90" s="40"/>
      <c r="S90" s="575"/>
      <c r="T90" s="28"/>
      <c r="U90" s="20"/>
      <c r="V90" s="20"/>
      <c r="W90" s="40"/>
      <c r="X90" s="40"/>
      <c r="Y90" s="575"/>
      <c r="Z90" s="28"/>
      <c r="AA90" s="20"/>
      <c r="AB90" s="20"/>
      <c r="AC90" s="40"/>
      <c r="AD90" s="40"/>
      <c r="AE90" s="575"/>
      <c r="AF90" s="28"/>
      <c r="AG90" s="20"/>
      <c r="AH90" s="20"/>
      <c r="AI90" s="40"/>
      <c r="AJ90" s="40"/>
      <c r="AK90" s="575"/>
      <c r="AL90" s="28"/>
      <c r="AM90" s="20"/>
      <c r="AN90" s="20"/>
      <c r="AO90" s="40"/>
      <c r="AP90" s="40"/>
      <c r="AQ90" s="575"/>
      <c r="AR90" s="28"/>
      <c r="AS90" s="20"/>
      <c r="AT90" s="20"/>
      <c r="AU90" s="40">
        <f t="shared" si="80"/>
        <v>0</v>
      </c>
      <c r="AV90" s="40"/>
      <c r="AW90" s="575"/>
      <c r="AX90" s="40">
        <v>1</v>
      </c>
      <c r="AY90" s="40">
        <v>0</v>
      </c>
      <c r="AZ90" s="40">
        <v>0.03</v>
      </c>
      <c r="BA90" s="40">
        <f t="shared" si="81"/>
        <v>0.03</v>
      </c>
      <c r="BB90" s="40">
        <v>0</v>
      </c>
      <c r="BC90" s="40">
        <v>552.75</v>
      </c>
      <c r="BD90" s="41"/>
      <c r="BE90" s="40"/>
      <c r="BF90" s="40"/>
      <c r="BG90" s="40"/>
      <c r="BH90" s="40"/>
      <c r="BI90" s="575"/>
      <c r="BJ90" s="40"/>
      <c r="BK90" s="40"/>
      <c r="BL90" s="40"/>
      <c r="BM90" s="40"/>
      <c r="BN90" s="40"/>
      <c r="BO90" s="576"/>
      <c r="BP90" s="40"/>
      <c r="BQ90" s="40"/>
      <c r="BR90" s="40"/>
      <c r="BS90" s="40"/>
      <c r="BT90" s="40"/>
      <c r="BU90" s="576"/>
      <c r="BV90" s="40"/>
      <c r="BW90" s="40"/>
      <c r="BX90" s="40"/>
      <c r="BY90" s="40">
        <f t="shared" si="82"/>
        <v>0</v>
      </c>
      <c r="BZ90" s="40"/>
      <c r="CA90" s="40"/>
      <c r="CB90" s="35">
        <v>308</v>
      </c>
      <c r="CC90" s="19">
        <v>0.25</v>
      </c>
      <c r="CD90" s="19">
        <v>9.64</v>
      </c>
      <c r="CE90" s="19">
        <v>9.89</v>
      </c>
      <c r="CF90" s="19">
        <v>19.09</v>
      </c>
      <c r="CG90" s="19">
        <v>109333.95</v>
      </c>
      <c r="CH90" s="35">
        <v>19</v>
      </c>
      <c r="CI90" s="19">
        <v>0</v>
      </c>
      <c r="CJ90" s="19">
        <v>5</v>
      </c>
      <c r="CK90" s="19">
        <v>5</v>
      </c>
      <c r="CL90" s="19">
        <v>1.6</v>
      </c>
      <c r="CM90" s="576">
        <v>26250</v>
      </c>
      <c r="CN90" s="35">
        <v>20</v>
      </c>
      <c r="CO90" s="19">
        <v>6</v>
      </c>
      <c r="CP90" s="19">
        <v>0</v>
      </c>
      <c r="CQ90" s="19">
        <v>6</v>
      </c>
      <c r="CR90" s="19">
        <v>14.52</v>
      </c>
      <c r="CS90" s="576">
        <v>726000</v>
      </c>
      <c r="CT90" s="35">
        <v>0</v>
      </c>
      <c r="CU90" s="40"/>
      <c r="CV90" s="40"/>
      <c r="CW90" s="40"/>
      <c r="CX90" s="40"/>
      <c r="CY90" s="576"/>
      <c r="CZ90" s="35">
        <v>0</v>
      </c>
      <c r="DA90" s="40"/>
      <c r="DB90" s="40"/>
      <c r="DC90" s="40"/>
      <c r="DD90" s="40"/>
      <c r="DE90" s="576"/>
      <c r="DF90" s="35">
        <v>0</v>
      </c>
      <c r="DG90" s="40"/>
      <c r="DH90" s="40"/>
      <c r="DI90" s="40"/>
      <c r="DJ90" s="40"/>
      <c r="DK90" s="576"/>
      <c r="DL90" s="35"/>
      <c r="DM90" s="40"/>
      <c r="DN90" s="40"/>
      <c r="DO90" s="40"/>
      <c r="DP90" s="40"/>
      <c r="DQ90" s="576"/>
      <c r="DR90" s="35"/>
      <c r="DS90" s="40"/>
      <c r="DT90" s="40"/>
      <c r="DU90" s="40"/>
      <c r="DV90" s="40"/>
      <c r="DW90" s="576"/>
    </row>
    <row r="91" spans="1:127" ht="15.75" customHeight="1" x14ac:dyDescent="0.3">
      <c r="A91" s="42" t="s">
        <v>116</v>
      </c>
      <c r="B91" s="28"/>
      <c r="C91" s="20"/>
      <c r="D91" s="20"/>
      <c r="E91" s="40"/>
      <c r="F91" s="40"/>
      <c r="G91" s="575"/>
      <c r="H91" s="28"/>
      <c r="I91" s="20"/>
      <c r="J91" s="20"/>
      <c r="K91" s="40">
        <f>SUM(I91:J91)</f>
        <v>0</v>
      </c>
      <c r="L91" s="40"/>
      <c r="M91" s="575"/>
      <c r="N91" s="28"/>
      <c r="O91" s="20"/>
      <c r="P91" s="20"/>
      <c r="Q91" s="40">
        <f>SUM(O91:P91)</f>
        <v>0</v>
      </c>
      <c r="R91" s="40"/>
      <c r="S91" s="575"/>
      <c r="T91" s="21"/>
      <c r="U91" s="22"/>
      <c r="V91" s="22"/>
      <c r="W91" s="40">
        <f>SUM(U91:V91)</f>
        <v>0</v>
      </c>
      <c r="X91" s="19"/>
      <c r="Y91" s="576"/>
      <c r="Z91" s="28"/>
      <c r="AA91" s="20"/>
      <c r="AB91" s="20"/>
      <c r="AC91" s="40"/>
      <c r="AD91" s="40"/>
      <c r="AE91" s="575"/>
      <c r="AF91" s="28"/>
      <c r="AG91" s="20"/>
      <c r="AH91" s="20"/>
      <c r="AI91" s="40"/>
      <c r="AJ91" s="40"/>
      <c r="AK91" s="575"/>
      <c r="AL91" s="28"/>
      <c r="AM91" s="20"/>
      <c r="AN91" s="20"/>
      <c r="AO91" s="40">
        <f t="shared" ref="AO91:AO95" si="83">SUM(AM91:AN91)</f>
        <v>0</v>
      </c>
      <c r="AP91" s="40"/>
      <c r="AQ91" s="575"/>
      <c r="AR91" s="28"/>
      <c r="AS91" s="20"/>
      <c r="AT91" s="20"/>
      <c r="AU91" s="40">
        <f t="shared" si="80"/>
        <v>0</v>
      </c>
      <c r="AV91" s="40"/>
      <c r="AW91" s="575"/>
      <c r="AX91" s="40"/>
      <c r="AY91" s="40"/>
      <c r="AZ91" s="40"/>
      <c r="BA91" s="40">
        <f t="shared" si="81"/>
        <v>0</v>
      </c>
      <c r="BB91" s="40"/>
      <c r="BC91" s="40"/>
      <c r="BD91" s="41" t="s">
        <v>31</v>
      </c>
      <c r="BE91" s="40"/>
      <c r="BF91" s="40"/>
      <c r="BG91" s="40"/>
      <c r="BH91" s="40"/>
      <c r="BI91" s="575"/>
      <c r="BJ91" s="40"/>
      <c r="BK91" s="40"/>
      <c r="BL91" s="40"/>
      <c r="BM91" s="40"/>
      <c r="BN91" s="40"/>
      <c r="BO91" s="576"/>
      <c r="BP91" s="40"/>
      <c r="BQ91" s="40"/>
      <c r="BR91" s="40"/>
      <c r="BS91" s="40"/>
      <c r="BT91" s="40"/>
      <c r="BU91" s="576"/>
      <c r="BV91" s="19">
        <v>83</v>
      </c>
      <c r="BW91" s="19">
        <v>8.3000000000000007</v>
      </c>
      <c r="BX91" s="19">
        <v>0</v>
      </c>
      <c r="BY91" s="40">
        <f t="shared" si="82"/>
        <v>8.3000000000000007</v>
      </c>
      <c r="BZ91" s="19">
        <v>22.4</v>
      </c>
      <c r="CA91" s="19">
        <v>1121500</v>
      </c>
      <c r="CB91" s="35" t="s">
        <v>31</v>
      </c>
      <c r="CC91" s="19" t="s">
        <v>31</v>
      </c>
      <c r="CD91" s="19" t="s">
        <v>31</v>
      </c>
      <c r="CE91" s="19" t="s">
        <v>31</v>
      </c>
      <c r="CF91" s="19" t="s">
        <v>31</v>
      </c>
      <c r="CG91" s="19" t="s">
        <v>31</v>
      </c>
      <c r="CH91" s="35">
        <v>0</v>
      </c>
      <c r="CI91" s="19">
        <v>0</v>
      </c>
      <c r="CJ91" s="19">
        <v>0</v>
      </c>
      <c r="CK91" s="19">
        <v>0</v>
      </c>
      <c r="CL91" s="19" t="s">
        <v>31</v>
      </c>
      <c r="CM91" s="576">
        <v>0</v>
      </c>
      <c r="CN91" s="35">
        <v>7</v>
      </c>
      <c r="CO91" s="19">
        <v>2</v>
      </c>
      <c r="CP91" s="19">
        <v>0</v>
      </c>
      <c r="CQ91" s="19">
        <v>2</v>
      </c>
      <c r="CR91" s="19">
        <v>4.84</v>
      </c>
      <c r="CS91" s="576">
        <v>35000</v>
      </c>
      <c r="CT91" s="35">
        <v>0</v>
      </c>
      <c r="CU91" s="40"/>
      <c r="CV91" s="40"/>
      <c r="CW91" s="40"/>
      <c r="CX91" s="40"/>
      <c r="CY91" s="576"/>
      <c r="CZ91" s="35">
        <v>0</v>
      </c>
      <c r="DA91" s="40"/>
      <c r="DB91" s="40"/>
      <c r="DC91" s="40"/>
      <c r="DD91" s="40"/>
      <c r="DE91" s="576"/>
      <c r="DF91" s="35">
        <v>0</v>
      </c>
      <c r="DG91" s="40"/>
      <c r="DH91" s="40"/>
      <c r="DI91" s="40"/>
      <c r="DJ91" s="40"/>
      <c r="DK91" s="576"/>
      <c r="DL91" s="35"/>
      <c r="DM91" s="40"/>
      <c r="DN91" s="40"/>
      <c r="DO91" s="40"/>
      <c r="DP91" s="40"/>
      <c r="DQ91" s="576"/>
      <c r="DR91" s="35"/>
      <c r="DS91" s="40"/>
      <c r="DT91" s="40"/>
      <c r="DU91" s="40"/>
      <c r="DV91" s="40"/>
      <c r="DW91" s="576"/>
    </row>
    <row r="92" spans="1:127" ht="15.75" customHeight="1" x14ac:dyDescent="0.25">
      <c r="A92" s="43" t="s">
        <v>117</v>
      </c>
      <c r="B92" s="40"/>
      <c r="C92" s="40"/>
      <c r="D92" s="40"/>
      <c r="E92" s="40"/>
      <c r="F92" s="40"/>
      <c r="G92" s="40"/>
      <c r="T92" s="21"/>
      <c r="Y92" s="576"/>
      <c r="Z92" s="40"/>
      <c r="AA92" s="40"/>
      <c r="AB92" s="40"/>
      <c r="AC92" s="40"/>
      <c r="AD92" s="40"/>
      <c r="AE92" s="40"/>
      <c r="AF92" s="40"/>
      <c r="AG92" s="40"/>
      <c r="AH92" s="40"/>
      <c r="AI92" s="40"/>
      <c r="AJ92" s="40"/>
      <c r="AK92" s="40"/>
      <c r="AL92" s="40"/>
      <c r="AM92" s="40"/>
      <c r="AN92" s="40"/>
      <c r="AO92" s="40">
        <f t="shared" si="83"/>
        <v>0</v>
      </c>
      <c r="AP92" s="40"/>
      <c r="AQ92" s="40"/>
      <c r="AR92" s="40"/>
      <c r="AS92" s="40"/>
      <c r="AT92" s="40"/>
      <c r="AU92" s="40">
        <f t="shared" si="80"/>
        <v>0</v>
      </c>
      <c r="AV92" s="40"/>
      <c r="AW92" s="40"/>
      <c r="AX92" s="40"/>
      <c r="AY92" s="40"/>
      <c r="AZ92" s="40"/>
      <c r="BA92" s="40">
        <f t="shared" si="81"/>
        <v>0</v>
      </c>
      <c r="BB92" s="40"/>
      <c r="BC92" s="40"/>
      <c r="BD92" s="41" t="s">
        <v>31</v>
      </c>
      <c r="BE92" s="40"/>
      <c r="BF92" s="40"/>
      <c r="BG92" s="40"/>
      <c r="BH92" s="40"/>
      <c r="BI92" s="575"/>
      <c r="BJ92" s="40"/>
      <c r="BK92" s="40"/>
      <c r="BL92" s="40"/>
      <c r="BM92" s="40"/>
      <c r="BN92" s="40"/>
      <c r="BO92" s="576"/>
      <c r="BP92" s="40"/>
      <c r="BQ92" s="40"/>
      <c r="BR92" s="40"/>
      <c r="BS92" s="40"/>
      <c r="BT92" s="40"/>
      <c r="BU92" s="576"/>
      <c r="BV92" s="19">
        <v>40</v>
      </c>
      <c r="BW92" s="19">
        <v>0</v>
      </c>
      <c r="BX92" s="19">
        <v>10</v>
      </c>
      <c r="BY92" s="40">
        <f t="shared" si="82"/>
        <v>10</v>
      </c>
      <c r="BZ92" s="19">
        <v>16.5</v>
      </c>
      <c r="CA92" s="19">
        <v>825000</v>
      </c>
      <c r="CB92" s="35">
        <v>1</v>
      </c>
      <c r="CC92" s="19">
        <v>0.08</v>
      </c>
      <c r="CD92" s="19" t="s">
        <v>31</v>
      </c>
      <c r="CE92" s="19">
        <v>0.08</v>
      </c>
      <c r="CF92" s="19">
        <v>0.22</v>
      </c>
      <c r="CG92" s="19">
        <v>2948</v>
      </c>
      <c r="CH92" s="35">
        <v>0</v>
      </c>
      <c r="CI92" s="19">
        <v>0</v>
      </c>
      <c r="CJ92" s="19">
        <v>0</v>
      </c>
      <c r="CK92" s="19">
        <v>0</v>
      </c>
      <c r="CL92" s="19">
        <v>0</v>
      </c>
      <c r="CM92" s="576">
        <v>0</v>
      </c>
      <c r="CN92" s="35">
        <v>7</v>
      </c>
      <c r="CO92" s="19">
        <v>1</v>
      </c>
      <c r="CP92" s="19">
        <v>0</v>
      </c>
      <c r="CQ92" s="19">
        <v>1</v>
      </c>
      <c r="CR92" s="19">
        <v>2.42</v>
      </c>
      <c r="CS92" s="576">
        <v>121000</v>
      </c>
      <c r="CT92" s="35">
        <v>0</v>
      </c>
      <c r="CU92" s="40"/>
      <c r="CV92" s="40"/>
      <c r="CW92" s="40"/>
      <c r="CX92" s="40"/>
      <c r="CY92" s="576"/>
      <c r="CZ92" s="35">
        <v>0</v>
      </c>
      <c r="DA92" s="40"/>
      <c r="DB92" s="40"/>
      <c r="DC92" s="40"/>
      <c r="DD92" s="40"/>
      <c r="DE92" s="576"/>
      <c r="DF92" s="35">
        <v>0</v>
      </c>
      <c r="DG92" s="40"/>
      <c r="DH92" s="40"/>
      <c r="DI92" s="40"/>
      <c r="DJ92" s="40"/>
      <c r="DK92" s="576"/>
      <c r="DL92" s="35"/>
      <c r="DM92" s="40"/>
      <c r="DN92" s="40"/>
      <c r="DO92" s="40"/>
      <c r="DP92" s="40"/>
      <c r="DQ92" s="576"/>
      <c r="DR92" s="35"/>
      <c r="DS92" s="40"/>
      <c r="DT92" s="40"/>
      <c r="DU92" s="40"/>
      <c r="DV92" s="40"/>
      <c r="DW92" s="576"/>
    </row>
    <row r="93" spans="1:127" ht="15.75" customHeight="1" x14ac:dyDescent="0.25">
      <c r="A93" s="43" t="s">
        <v>118</v>
      </c>
      <c r="B93" s="40"/>
      <c r="C93" s="40"/>
      <c r="D93" s="40"/>
      <c r="E93" s="40"/>
      <c r="F93" s="40"/>
      <c r="G93" s="40"/>
      <c r="Z93" s="40"/>
      <c r="AA93" s="40"/>
      <c r="AB93" s="40"/>
      <c r="AC93" s="40"/>
      <c r="AD93" s="40"/>
      <c r="AE93" s="40"/>
      <c r="AF93" s="40"/>
      <c r="AG93" s="40"/>
      <c r="AH93" s="40"/>
      <c r="AI93" s="40"/>
      <c r="AJ93" s="40"/>
      <c r="AK93" s="40"/>
      <c r="AL93" s="40"/>
      <c r="AM93" s="40"/>
      <c r="AN93" s="40"/>
      <c r="AO93" s="40">
        <f t="shared" si="83"/>
        <v>0</v>
      </c>
      <c r="AP93" s="40"/>
      <c r="AQ93" s="40"/>
      <c r="AR93" s="40"/>
      <c r="AS93" s="40"/>
      <c r="AT93" s="40"/>
      <c r="AU93" s="40">
        <f t="shared" si="80"/>
        <v>0</v>
      </c>
      <c r="AV93" s="40"/>
      <c r="AW93" s="40"/>
      <c r="AX93" s="40">
        <v>825</v>
      </c>
      <c r="AY93" s="40">
        <v>200</v>
      </c>
      <c r="AZ93" s="40">
        <v>100</v>
      </c>
      <c r="BA93" s="40">
        <f t="shared" si="81"/>
        <v>300</v>
      </c>
      <c r="BB93" s="40">
        <v>825</v>
      </c>
      <c r="BC93" s="40">
        <v>41250000</v>
      </c>
      <c r="BD93" s="41" t="s">
        <v>31</v>
      </c>
      <c r="BE93" s="40"/>
      <c r="BF93" s="40"/>
      <c r="BG93" s="40"/>
      <c r="BH93" s="40"/>
      <c r="BI93" s="575"/>
      <c r="BJ93" s="40"/>
      <c r="BK93" s="40"/>
      <c r="BL93" s="40"/>
      <c r="BM93" s="40"/>
      <c r="BN93" s="40"/>
      <c r="BO93" s="576"/>
      <c r="BP93" s="40"/>
      <c r="BQ93" s="40"/>
      <c r="BR93" s="40"/>
      <c r="BS93" s="40"/>
      <c r="BT93" s="40"/>
      <c r="BU93" s="576"/>
      <c r="BV93" s="19">
        <v>75</v>
      </c>
      <c r="BW93" s="19">
        <v>20</v>
      </c>
      <c r="BX93" s="19">
        <v>0</v>
      </c>
      <c r="BY93" s="40">
        <f t="shared" si="82"/>
        <v>20</v>
      </c>
      <c r="BZ93" s="19">
        <v>60</v>
      </c>
      <c r="CA93" s="19">
        <v>3000000</v>
      </c>
      <c r="CB93" s="35">
        <v>500</v>
      </c>
      <c r="CC93" s="19">
        <v>150</v>
      </c>
      <c r="CD93" s="19" t="s">
        <v>31</v>
      </c>
      <c r="CE93" s="19">
        <v>150</v>
      </c>
      <c r="CF93" s="19">
        <v>411</v>
      </c>
      <c r="CG93" s="19">
        <v>5527500</v>
      </c>
      <c r="CH93" s="35">
        <v>277</v>
      </c>
      <c r="CI93" s="19">
        <v>0</v>
      </c>
      <c r="CJ93" s="19">
        <v>75</v>
      </c>
      <c r="CK93" s="19">
        <v>75</v>
      </c>
      <c r="CL93" s="19">
        <v>54</v>
      </c>
      <c r="CM93" s="576">
        <v>2700000</v>
      </c>
      <c r="CN93" s="35">
        <v>9</v>
      </c>
      <c r="CO93" s="19">
        <v>3</v>
      </c>
      <c r="CP93" s="19">
        <v>0</v>
      </c>
      <c r="CQ93" s="19">
        <v>3</v>
      </c>
      <c r="CR93" s="19">
        <v>7.26</v>
      </c>
      <c r="CS93" s="576">
        <v>35000</v>
      </c>
      <c r="CT93" s="35">
        <v>0</v>
      </c>
      <c r="CU93" s="40"/>
      <c r="CV93" s="40"/>
      <c r="CW93" s="40"/>
      <c r="CX93" s="40"/>
      <c r="CY93" s="576"/>
      <c r="CZ93" s="35">
        <v>0</v>
      </c>
      <c r="DA93" s="40"/>
      <c r="DB93" s="40"/>
      <c r="DC93" s="40"/>
      <c r="DD93" s="40"/>
      <c r="DE93" s="576"/>
      <c r="DF93" s="35">
        <v>0</v>
      </c>
      <c r="DG93" s="40"/>
      <c r="DH93" s="40"/>
      <c r="DI93" s="40"/>
      <c r="DJ93" s="40"/>
      <c r="DK93" s="576"/>
      <c r="DL93" s="35"/>
      <c r="DM93" s="40"/>
      <c r="DN93" s="40"/>
      <c r="DO93" s="40"/>
      <c r="DP93" s="40"/>
      <c r="DQ93" s="576"/>
      <c r="DR93" s="35"/>
      <c r="DS93" s="40"/>
      <c r="DT93" s="40"/>
      <c r="DU93" s="40"/>
      <c r="DV93" s="40"/>
      <c r="DW93" s="576"/>
    </row>
    <row r="94" spans="1:127" ht="15.75" customHeight="1" x14ac:dyDescent="0.25">
      <c r="A94" s="44" t="s">
        <v>85</v>
      </c>
      <c r="B94" s="40"/>
      <c r="C94" s="40"/>
      <c r="D94" s="40"/>
      <c r="E94" s="40"/>
      <c r="F94" s="40"/>
      <c r="G94" s="40"/>
      <c r="Z94" s="40"/>
      <c r="AA94" s="40"/>
      <c r="AB94" s="40"/>
      <c r="AC94" s="40"/>
      <c r="AD94" s="40"/>
      <c r="AE94" s="40"/>
      <c r="AF94" s="40"/>
      <c r="AG94" s="40"/>
      <c r="AH94" s="40"/>
      <c r="AI94" s="40"/>
      <c r="AJ94" s="40"/>
      <c r="AK94" s="40"/>
      <c r="AL94" s="40">
        <v>60</v>
      </c>
      <c r="AM94" s="40">
        <v>0</v>
      </c>
      <c r="AN94" s="40">
        <v>16</v>
      </c>
      <c r="AO94" s="40">
        <f t="shared" si="83"/>
        <v>16</v>
      </c>
      <c r="AP94" s="40">
        <v>3.94</v>
      </c>
      <c r="AQ94" s="40">
        <v>66929</v>
      </c>
      <c r="AR94" s="40">
        <v>14478</v>
      </c>
      <c r="AS94" s="40">
        <v>0</v>
      </c>
      <c r="AT94" s="40">
        <v>5345.24</v>
      </c>
      <c r="AU94" s="40">
        <f t="shared" si="80"/>
        <v>5345.24</v>
      </c>
      <c r="AV94" s="40">
        <v>102.28</v>
      </c>
      <c r="AW94" s="40">
        <v>3621192.5</v>
      </c>
      <c r="AX94" s="40"/>
      <c r="AY94" s="40"/>
      <c r="AZ94" s="40"/>
      <c r="BA94" s="40">
        <f t="shared" si="81"/>
        <v>0</v>
      </c>
      <c r="BB94" s="40"/>
      <c r="BC94" s="40"/>
      <c r="BD94" s="48" t="s">
        <v>31</v>
      </c>
      <c r="BE94" s="45"/>
      <c r="BF94" s="45"/>
      <c r="BG94" s="45"/>
      <c r="BH94" s="45"/>
      <c r="BI94" s="46"/>
      <c r="BJ94" s="45"/>
      <c r="BK94" s="45"/>
      <c r="BL94" s="45"/>
      <c r="BM94" s="45"/>
      <c r="BN94" s="45"/>
      <c r="BO94" s="47"/>
      <c r="BP94" s="45"/>
      <c r="BQ94" s="45"/>
      <c r="BR94" s="45"/>
      <c r="BS94" s="45"/>
      <c r="BT94" s="45"/>
      <c r="BU94" s="47"/>
      <c r="BV94" s="45"/>
      <c r="BW94" s="45"/>
      <c r="BX94" s="45"/>
      <c r="BY94" s="40">
        <f t="shared" si="82"/>
        <v>0</v>
      </c>
      <c r="BZ94" s="45"/>
      <c r="CA94" s="45"/>
      <c r="CB94" s="48"/>
      <c r="CC94" s="45"/>
      <c r="CD94" s="45"/>
      <c r="CE94" s="45"/>
      <c r="CF94" s="45"/>
      <c r="CG94" s="49"/>
      <c r="CH94" s="50"/>
      <c r="CI94" s="49"/>
      <c r="CJ94" s="49"/>
      <c r="CK94" s="49"/>
      <c r="CL94" s="49"/>
      <c r="CM94" s="47"/>
      <c r="CN94" s="50"/>
      <c r="CO94" s="49"/>
      <c r="CP94" s="49"/>
      <c r="CQ94" s="49"/>
      <c r="CR94" s="49"/>
      <c r="CS94" s="47"/>
      <c r="CT94" s="50">
        <v>0</v>
      </c>
      <c r="CU94" s="49"/>
      <c r="CV94" s="49"/>
      <c r="CW94" s="49"/>
      <c r="CX94" s="49"/>
      <c r="CY94" s="47"/>
      <c r="CZ94" s="50"/>
      <c r="DA94" s="49"/>
      <c r="DB94" s="49"/>
      <c r="DC94" s="49"/>
      <c r="DD94" s="49"/>
      <c r="DE94" s="47"/>
      <c r="DF94" s="50">
        <v>0</v>
      </c>
      <c r="DG94" s="49"/>
      <c r="DH94" s="49"/>
      <c r="DI94" s="49"/>
      <c r="DJ94" s="49"/>
      <c r="DK94" s="47"/>
      <c r="DL94" s="50"/>
      <c r="DM94" s="49"/>
      <c r="DN94" s="49"/>
      <c r="DO94" s="49"/>
      <c r="DP94" s="49"/>
      <c r="DQ94" s="47"/>
      <c r="DR94" s="50"/>
      <c r="DS94" s="49"/>
      <c r="DT94" s="49"/>
      <c r="DU94" s="49"/>
      <c r="DV94" s="49"/>
      <c r="DW94" s="47"/>
    </row>
    <row r="95" spans="1:127" ht="15.75" customHeight="1" x14ac:dyDescent="0.25">
      <c r="A95" s="1"/>
      <c r="B95" s="40"/>
      <c r="C95" s="40"/>
      <c r="D95" s="40"/>
      <c r="E95" s="40"/>
      <c r="F95" s="40"/>
      <c r="G95" s="40"/>
      <c r="Z95" s="40"/>
      <c r="AA95" s="40"/>
      <c r="AB95" s="40"/>
      <c r="AC95" s="40"/>
      <c r="AD95" s="40"/>
      <c r="AE95" s="40"/>
      <c r="AF95" s="40"/>
      <c r="AG95" s="40"/>
      <c r="AH95" s="40"/>
      <c r="AI95" s="40"/>
      <c r="AJ95" s="40"/>
      <c r="AK95" s="40"/>
      <c r="AL95" s="40"/>
      <c r="AM95" s="40"/>
      <c r="AN95" s="40"/>
      <c r="AO95" s="40">
        <f t="shared" si="83"/>
        <v>0</v>
      </c>
      <c r="AP95" s="40"/>
      <c r="AQ95" s="40"/>
      <c r="AR95" s="40"/>
      <c r="AS95" s="40"/>
      <c r="AT95" s="40"/>
      <c r="AU95" s="40">
        <f t="shared" si="80"/>
        <v>0</v>
      </c>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f t="shared" si="82"/>
        <v>0</v>
      </c>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row>
    <row r="96" spans="1:127" ht="15.75" customHeight="1" x14ac:dyDescent="0.25">
      <c r="A96" s="1"/>
      <c r="B96" s="40"/>
      <c r="C96" s="40"/>
      <c r="D96" s="40"/>
      <c r="E96" s="40"/>
      <c r="F96" s="40"/>
      <c r="G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row>
    <row r="97" spans="1:127" ht="15.75" customHeight="1" x14ac:dyDescent="0.25">
      <c r="A97" s="1"/>
      <c r="B97" s="40"/>
      <c r="C97" s="40"/>
      <c r="D97" s="40"/>
      <c r="E97" s="40"/>
      <c r="F97" s="40"/>
      <c r="G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row>
    <row r="98" spans="1:127" ht="15.75" customHeight="1" x14ac:dyDescent="0.25">
      <c r="A98" s="1"/>
      <c r="B98" s="40"/>
      <c r="C98" s="40"/>
      <c r="D98" s="40"/>
      <c r="E98" s="40"/>
      <c r="F98" s="40"/>
      <c r="G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row>
    <row r="99" spans="1:127" ht="15.75" customHeight="1" x14ac:dyDescent="0.25">
      <c r="A99" s="1"/>
      <c r="B99" s="40"/>
      <c r="C99" s="40"/>
      <c r="D99" s="40"/>
      <c r="E99" s="40"/>
      <c r="F99" s="40"/>
      <c r="G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row>
    <row r="100" spans="1:127" ht="15.75" customHeight="1" x14ac:dyDescent="0.25">
      <c r="A100" s="1"/>
      <c r="B100" s="40"/>
      <c r="C100" s="40"/>
      <c r="D100" s="40"/>
      <c r="E100" s="40"/>
      <c r="F100" s="40"/>
      <c r="G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row>
    <row r="101" spans="1:127" ht="15.75" customHeight="1" x14ac:dyDescent="0.25">
      <c r="A101" s="1"/>
      <c r="B101" s="40"/>
      <c r="C101" s="40"/>
      <c r="D101" s="40"/>
      <c r="E101" s="40"/>
      <c r="F101" s="40"/>
      <c r="G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row>
    <row r="102" spans="1:127" ht="15.75" customHeight="1" x14ac:dyDescent="0.25">
      <c r="A102" s="1"/>
      <c r="B102" s="40"/>
      <c r="C102" s="40"/>
      <c r="D102" s="40"/>
      <c r="E102" s="40"/>
      <c r="F102" s="40"/>
      <c r="G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row>
    <row r="103" spans="1:127" ht="15.75" customHeight="1" x14ac:dyDescent="0.25">
      <c r="A103" s="1"/>
      <c r="B103" s="40"/>
      <c r="C103" s="40"/>
      <c r="D103" s="40"/>
      <c r="E103" s="40"/>
      <c r="F103" s="40"/>
      <c r="G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row>
    <row r="104" spans="1:127" ht="15.75" customHeight="1" x14ac:dyDescent="0.25">
      <c r="A104" s="1"/>
      <c r="B104" s="40"/>
      <c r="C104" s="40"/>
      <c r="D104" s="40"/>
      <c r="E104" s="40"/>
      <c r="F104" s="40"/>
      <c r="G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row>
    <row r="105" spans="1:127" ht="15.75" customHeight="1" x14ac:dyDescent="0.25">
      <c r="A105" s="1"/>
      <c r="B105" s="40"/>
      <c r="C105" s="40"/>
      <c r="D105" s="40"/>
      <c r="E105" s="40"/>
      <c r="F105" s="40"/>
      <c r="G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c r="DQ105" s="40"/>
      <c r="DR105" s="40"/>
      <c r="DS105" s="40"/>
      <c r="DT105" s="40"/>
      <c r="DU105" s="40"/>
      <c r="DV105" s="40"/>
      <c r="DW105" s="40"/>
    </row>
    <row r="106" spans="1:127" ht="15.75" customHeight="1" x14ac:dyDescent="0.25">
      <c r="A106" s="1"/>
      <c r="B106" s="40"/>
      <c r="C106" s="40"/>
      <c r="D106" s="40"/>
      <c r="E106" s="40"/>
      <c r="F106" s="40"/>
      <c r="G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row>
    <row r="107" spans="1:127" ht="15.75" customHeight="1" x14ac:dyDescent="0.25">
      <c r="A107" s="1"/>
      <c r="B107" s="40"/>
      <c r="C107" s="40"/>
      <c r="D107" s="40"/>
      <c r="E107" s="40"/>
      <c r="F107" s="40"/>
      <c r="G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row>
    <row r="108" spans="1:127" ht="15.75" customHeight="1" x14ac:dyDescent="0.25">
      <c r="A108" s="1"/>
      <c r="B108" s="40"/>
      <c r="C108" s="40"/>
      <c r="D108" s="40"/>
      <c r="E108" s="40"/>
      <c r="F108" s="40"/>
      <c r="G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row>
    <row r="109" spans="1:127" ht="15.75" customHeight="1" x14ac:dyDescent="0.25">
      <c r="A109" s="1"/>
      <c r="B109" s="40"/>
      <c r="C109" s="40"/>
      <c r="D109" s="40"/>
      <c r="E109" s="40"/>
      <c r="F109" s="40"/>
      <c r="G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row>
    <row r="110" spans="1:127" ht="15.75" customHeight="1" x14ac:dyDescent="0.25">
      <c r="A110" s="1"/>
      <c r="B110" s="40"/>
      <c r="C110" s="40"/>
      <c r="D110" s="40"/>
      <c r="E110" s="40"/>
      <c r="F110" s="40"/>
      <c r="G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row>
    <row r="111" spans="1:127" ht="15.75" customHeight="1" x14ac:dyDescent="0.25">
      <c r="A111" s="1"/>
      <c r="B111" s="40"/>
      <c r="C111" s="40"/>
      <c r="D111" s="40"/>
      <c r="E111" s="40"/>
      <c r="F111" s="40"/>
      <c r="G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row>
    <row r="112" spans="1:127" ht="15.75" customHeight="1" x14ac:dyDescent="0.25">
      <c r="A112" s="1"/>
      <c r="B112" s="40"/>
      <c r="C112" s="40"/>
      <c r="D112" s="40"/>
      <c r="E112" s="40"/>
      <c r="F112" s="40"/>
      <c r="G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row>
    <row r="113" spans="1:127" ht="15.75" customHeight="1" x14ac:dyDescent="0.25">
      <c r="A113" s="1"/>
      <c r="B113" s="40"/>
      <c r="C113" s="40"/>
      <c r="D113" s="40"/>
      <c r="E113" s="40"/>
      <c r="F113" s="40"/>
      <c r="G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row>
    <row r="114" spans="1:127" ht="15.75" customHeight="1" x14ac:dyDescent="0.25">
      <c r="A114" s="1"/>
      <c r="B114" s="40"/>
      <c r="C114" s="40"/>
      <c r="D114" s="40"/>
      <c r="E114" s="40"/>
      <c r="F114" s="40"/>
      <c r="G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row>
    <row r="115" spans="1:127" ht="15.75" customHeight="1" x14ac:dyDescent="0.25">
      <c r="A115" s="1"/>
      <c r="B115" s="40"/>
      <c r="C115" s="40"/>
      <c r="D115" s="40"/>
      <c r="E115" s="40"/>
      <c r="F115" s="40"/>
      <c r="G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row>
    <row r="116" spans="1:127" ht="15.75" customHeight="1" x14ac:dyDescent="0.25">
      <c r="A116" s="1"/>
      <c r="B116" s="40"/>
      <c r="C116" s="40"/>
      <c r="D116" s="40"/>
      <c r="E116" s="40"/>
      <c r="F116" s="40"/>
      <c r="G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row>
    <row r="117" spans="1:127" ht="15.75" customHeight="1" x14ac:dyDescent="0.25">
      <c r="A117" s="1"/>
      <c r="B117" s="40"/>
      <c r="C117" s="40"/>
      <c r="D117" s="40"/>
      <c r="E117" s="40"/>
      <c r="F117" s="40"/>
      <c r="G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row>
    <row r="118" spans="1:127" ht="15.75" customHeight="1" x14ac:dyDescent="0.25">
      <c r="A118" s="1"/>
      <c r="B118" s="40"/>
      <c r="C118" s="40"/>
      <c r="D118" s="40"/>
      <c r="E118" s="40"/>
      <c r="F118" s="40"/>
      <c r="G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row>
    <row r="119" spans="1:127" ht="15.75" customHeight="1" x14ac:dyDescent="0.25">
      <c r="A119" s="1"/>
      <c r="B119" s="40"/>
      <c r="C119" s="40"/>
      <c r="D119" s="40"/>
      <c r="E119" s="40"/>
      <c r="F119" s="40"/>
      <c r="G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row>
    <row r="120" spans="1:127" ht="15.75" customHeight="1" x14ac:dyDescent="0.25">
      <c r="A120" s="1"/>
      <c r="B120" s="40"/>
      <c r="C120" s="40"/>
      <c r="D120" s="40"/>
      <c r="E120" s="40"/>
      <c r="F120" s="40"/>
      <c r="G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row>
    <row r="121" spans="1:127" ht="15.75" customHeight="1" x14ac:dyDescent="0.25">
      <c r="A121" s="1"/>
      <c r="B121" s="40"/>
      <c r="C121" s="40"/>
      <c r="D121" s="40"/>
      <c r="E121" s="40"/>
      <c r="F121" s="40"/>
      <c r="G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row>
    <row r="122" spans="1:127" ht="15.75" customHeight="1" x14ac:dyDescent="0.25">
      <c r="A122" s="1"/>
      <c r="B122" s="40"/>
      <c r="C122" s="40"/>
      <c r="D122" s="40"/>
      <c r="E122" s="40"/>
      <c r="F122" s="40"/>
      <c r="G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row>
    <row r="123" spans="1:127" ht="15.75" customHeight="1" x14ac:dyDescent="0.25">
      <c r="A123" s="1"/>
      <c r="B123" s="40"/>
      <c r="C123" s="40"/>
      <c r="D123" s="40"/>
      <c r="E123" s="40"/>
      <c r="F123" s="40"/>
      <c r="G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row>
    <row r="124" spans="1:127" ht="15.75" customHeight="1" x14ac:dyDescent="0.25">
      <c r="A124" s="1"/>
      <c r="B124" s="40"/>
      <c r="C124" s="40"/>
      <c r="D124" s="40"/>
      <c r="E124" s="40"/>
      <c r="F124" s="40"/>
      <c r="G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row>
    <row r="125" spans="1:127" ht="15.75" customHeight="1" x14ac:dyDescent="0.25">
      <c r="A125" s="1"/>
      <c r="B125" s="40"/>
      <c r="C125" s="40"/>
      <c r="D125" s="40"/>
      <c r="E125" s="40"/>
      <c r="F125" s="40"/>
      <c r="G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row>
    <row r="126" spans="1:127" ht="15.75" customHeight="1" x14ac:dyDescent="0.25">
      <c r="A126" s="1"/>
      <c r="B126" s="40"/>
      <c r="C126" s="40"/>
      <c r="D126" s="40"/>
      <c r="E126" s="40"/>
      <c r="F126" s="40"/>
      <c r="G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row>
    <row r="127" spans="1:127" ht="15.75" customHeight="1" x14ac:dyDescent="0.25">
      <c r="A127" s="1"/>
      <c r="B127" s="40"/>
      <c r="C127" s="40"/>
      <c r="D127" s="40"/>
      <c r="E127" s="40"/>
      <c r="F127" s="40"/>
      <c r="G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row>
    <row r="128" spans="1:127" ht="15.75" customHeight="1" x14ac:dyDescent="0.25">
      <c r="A128" s="1"/>
      <c r="B128" s="40"/>
      <c r="C128" s="40"/>
      <c r="D128" s="40"/>
      <c r="E128" s="40"/>
      <c r="F128" s="40"/>
      <c r="G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row>
    <row r="129" spans="1:127" ht="15.75" customHeight="1" x14ac:dyDescent="0.25">
      <c r="A129" s="1"/>
      <c r="B129" s="40"/>
      <c r="C129" s="40"/>
      <c r="D129" s="40"/>
      <c r="E129" s="40"/>
      <c r="F129" s="40"/>
      <c r="G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row>
    <row r="130" spans="1:127" ht="15.75" customHeight="1" x14ac:dyDescent="0.25">
      <c r="A130" s="1"/>
      <c r="B130" s="40"/>
      <c r="C130" s="40"/>
      <c r="D130" s="40"/>
      <c r="E130" s="40"/>
      <c r="F130" s="40"/>
      <c r="G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row>
    <row r="131" spans="1:127" ht="15.75" customHeight="1" x14ac:dyDescent="0.25">
      <c r="A131" s="1"/>
      <c r="B131" s="40"/>
      <c r="C131" s="40"/>
      <c r="D131" s="40"/>
      <c r="E131" s="40"/>
      <c r="F131" s="40"/>
      <c r="G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row>
    <row r="132" spans="1:127" ht="15.75" customHeight="1" x14ac:dyDescent="0.25">
      <c r="A132" s="1"/>
      <c r="B132" s="40"/>
      <c r="C132" s="40"/>
      <c r="D132" s="40"/>
      <c r="E132" s="40"/>
      <c r="F132" s="40"/>
      <c r="G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row>
    <row r="133" spans="1:127" ht="15.75" customHeight="1" x14ac:dyDescent="0.25">
      <c r="A133" s="1"/>
      <c r="B133" s="40"/>
      <c r="C133" s="40"/>
      <c r="D133" s="40"/>
      <c r="E133" s="40"/>
      <c r="F133" s="40"/>
      <c r="G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row>
    <row r="134" spans="1:127" ht="15.75" customHeight="1" x14ac:dyDescent="0.25">
      <c r="A134" s="1"/>
      <c r="B134" s="40"/>
      <c r="C134" s="40"/>
      <c r="D134" s="40"/>
      <c r="E134" s="40"/>
      <c r="F134" s="40"/>
      <c r="G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row>
    <row r="135" spans="1:127" ht="15.75" customHeight="1" x14ac:dyDescent="0.25">
      <c r="A135" s="1"/>
      <c r="B135" s="40"/>
      <c r="C135" s="40"/>
      <c r="D135" s="40"/>
      <c r="E135" s="40"/>
      <c r="F135" s="40"/>
      <c r="G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row>
    <row r="136" spans="1:127" ht="15.75" customHeight="1" x14ac:dyDescent="0.25">
      <c r="A136" s="1"/>
      <c r="B136" s="40"/>
      <c r="C136" s="40"/>
      <c r="D136" s="40"/>
      <c r="E136" s="40"/>
      <c r="F136" s="40"/>
      <c r="G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row>
    <row r="137" spans="1:127" ht="15.75" customHeight="1" x14ac:dyDescent="0.25">
      <c r="A137" s="1"/>
      <c r="B137" s="40"/>
      <c r="C137" s="40"/>
      <c r="D137" s="40"/>
      <c r="E137" s="40"/>
      <c r="F137" s="40"/>
      <c r="G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row>
    <row r="138" spans="1:127" ht="15.75" customHeight="1" x14ac:dyDescent="0.25">
      <c r="A138" s="1"/>
      <c r="B138" s="40"/>
      <c r="C138" s="40"/>
      <c r="D138" s="40"/>
      <c r="E138" s="40"/>
      <c r="F138" s="40"/>
      <c r="G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row>
    <row r="139" spans="1:127" ht="15.75" customHeight="1" x14ac:dyDescent="0.25">
      <c r="A139" s="1"/>
      <c r="B139" s="40"/>
      <c r="C139" s="40"/>
      <c r="D139" s="40"/>
      <c r="E139" s="40"/>
      <c r="F139" s="40"/>
      <c r="G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row>
    <row r="140" spans="1:127" ht="15.75" customHeight="1" x14ac:dyDescent="0.25">
      <c r="A140" s="1"/>
      <c r="B140" s="40"/>
      <c r="C140" s="40"/>
      <c r="D140" s="40"/>
      <c r="E140" s="40"/>
      <c r="F140" s="40"/>
      <c r="G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row>
    <row r="141" spans="1:127" ht="15.75" customHeight="1" x14ac:dyDescent="0.25">
      <c r="A141" s="1"/>
      <c r="B141" s="40"/>
      <c r="C141" s="40"/>
      <c r="D141" s="40"/>
      <c r="E141" s="40"/>
      <c r="F141" s="40"/>
      <c r="G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row>
    <row r="142" spans="1:127" ht="15.75" customHeight="1" x14ac:dyDescent="0.25">
      <c r="A142" s="1"/>
      <c r="B142" s="40"/>
      <c r="C142" s="40"/>
      <c r="D142" s="40"/>
      <c r="E142" s="40"/>
      <c r="F142" s="40"/>
      <c r="G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row>
    <row r="143" spans="1:127" ht="15.75" customHeight="1" x14ac:dyDescent="0.25">
      <c r="A143" s="1"/>
      <c r="B143" s="40"/>
      <c r="C143" s="40"/>
      <c r="D143" s="40"/>
      <c r="E143" s="40"/>
      <c r="F143" s="40"/>
      <c r="G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row>
    <row r="144" spans="1:127" ht="15.75" customHeight="1" x14ac:dyDescent="0.25">
      <c r="A144" s="1"/>
      <c r="B144" s="40"/>
      <c r="C144" s="40"/>
      <c r="D144" s="40"/>
      <c r="E144" s="40"/>
      <c r="F144" s="40"/>
      <c r="G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row>
    <row r="145" spans="1:127" ht="15.75" customHeight="1" x14ac:dyDescent="0.25">
      <c r="A145" s="1"/>
      <c r="B145" s="40"/>
      <c r="C145" s="40"/>
      <c r="D145" s="40"/>
      <c r="E145" s="40"/>
      <c r="F145" s="40"/>
      <c r="G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row>
    <row r="146" spans="1:127" ht="15.75" customHeight="1" x14ac:dyDescent="0.25">
      <c r="A146" s="1"/>
      <c r="B146" s="40"/>
      <c r="C146" s="40"/>
      <c r="D146" s="40"/>
      <c r="E146" s="40"/>
      <c r="F146" s="40"/>
      <c r="G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row>
    <row r="147" spans="1:127" ht="15.75" customHeight="1" x14ac:dyDescent="0.25">
      <c r="A147" s="1"/>
      <c r="B147" s="40"/>
      <c r="C147" s="40"/>
      <c r="D147" s="40"/>
      <c r="E147" s="40"/>
      <c r="F147" s="40"/>
      <c r="G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row>
    <row r="148" spans="1:127" ht="15.75" customHeight="1" x14ac:dyDescent="0.25">
      <c r="A148" s="1"/>
      <c r="B148" s="40"/>
      <c r="C148" s="40"/>
      <c r="D148" s="40"/>
      <c r="E148" s="40"/>
      <c r="F148" s="40"/>
      <c r="G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row>
    <row r="149" spans="1:127" ht="15.75" customHeight="1" x14ac:dyDescent="0.25">
      <c r="A149" s="1"/>
      <c r="B149" s="40"/>
      <c r="C149" s="40"/>
      <c r="D149" s="40"/>
      <c r="E149" s="40"/>
      <c r="F149" s="40"/>
      <c r="G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row>
    <row r="150" spans="1:127" ht="15.75" customHeight="1" x14ac:dyDescent="0.25">
      <c r="A150" s="1"/>
      <c r="B150" s="40"/>
      <c r="C150" s="40"/>
      <c r="D150" s="40"/>
      <c r="E150" s="40"/>
      <c r="F150" s="40"/>
      <c r="G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row>
    <row r="151" spans="1:127" ht="15.75" customHeight="1" x14ac:dyDescent="0.25">
      <c r="A151" s="1"/>
      <c r="B151" s="40"/>
      <c r="C151" s="40"/>
      <c r="D151" s="40"/>
      <c r="E151" s="40"/>
      <c r="F151" s="40"/>
      <c r="G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row>
    <row r="152" spans="1:127" ht="15.75" customHeight="1" x14ac:dyDescent="0.25">
      <c r="A152" s="1"/>
      <c r="B152" s="40"/>
      <c r="C152" s="40"/>
      <c r="D152" s="40"/>
      <c r="E152" s="40"/>
      <c r="F152" s="40"/>
      <c r="G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row>
    <row r="153" spans="1:127" ht="15.75" customHeight="1" x14ac:dyDescent="0.25">
      <c r="A153" s="1"/>
      <c r="B153" s="40"/>
      <c r="C153" s="40"/>
      <c r="D153" s="40"/>
      <c r="E153" s="40"/>
      <c r="F153" s="40"/>
      <c r="G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row>
    <row r="154" spans="1:127" ht="15.75" customHeight="1" x14ac:dyDescent="0.25">
      <c r="A154" s="1"/>
      <c r="B154" s="40"/>
      <c r="C154" s="40"/>
      <c r="D154" s="40"/>
      <c r="E154" s="40"/>
      <c r="F154" s="40"/>
      <c r="G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row>
    <row r="155" spans="1:127" ht="15.75" customHeight="1" x14ac:dyDescent="0.25">
      <c r="A155" s="1"/>
      <c r="B155" s="40"/>
      <c r="C155" s="40"/>
      <c r="D155" s="40"/>
      <c r="E155" s="40"/>
      <c r="F155" s="40"/>
      <c r="G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row>
    <row r="156" spans="1:127" ht="15.75" customHeight="1" x14ac:dyDescent="0.25">
      <c r="A156" s="1"/>
      <c r="B156" s="40"/>
      <c r="C156" s="40"/>
      <c r="D156" s="40"/>
      <c r="E156" s="40"/>
      <c r="F156" s="40"/>
      <c r="G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row>
    <row r="157" spans="1:127" ht="15.75" customHeight="1" x14ac:dyDescent="0.25">
      <c r="A157" s="1"/>
      <c r="B157" s="40"/>
      <c r="C157" s="40"/>
      <c r="D157" s="40"/>
      <c r="E157" s="40"/>
      <c r="F157" s="40"/>
      <c r="G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row>
    <row r="158" spans="1:127" ht="15.75" customHeight="1" x14ac:dyDescent="0.25">
      <c r="A158" s="1"/>
      <c r="B158" s="40"/>
      <c r="C158" s="40"/>
      <c r="D158" s="40"/>
      <c r="E158" s="40"/>
      <c r="F158" s="40"/>
      <c r="G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row>
    <row r="159" spans="1:127" ht="15.75" customHeight="1" x14ac:dyDescent="0.25">
      <c r="A159" s="1"/>
      <c r="B159" s="40"/>
      <c r="C159" s="40"/>
      <c r="D159" s="40"/>
      <c r="E159" s="40"/>
      <c r="F159" s="40"/>
      <c r="G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row>
    <row r="160" spans="1:127" ht="15.75" customHeight="1" x14ac:dyDescent="0.25">
      <c r="A160" s="1"/>
      <c r="B160" s="40"/>
      <c r="C160" s="40"/>
      <c r="D160" s="40"/>
      <c r="E160" s="40"/>
      <c r="F160" s="40"/>
      <c r="G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row>
    <row r="161" spans="1:127" ht="15.75" customHeight="1" x14ac:dyDescent="0.25">
      <c r="A161" s="1"/>
      <c r="B161" s="40"/>
      <c r="C161" s="40"/>
      <c r="D161" s="40"/>
      <c r="E161" s="40"/>
      <c r="F161" s="40"/>
      <c r="G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row>
    <row r="162" spans="1:127" ht="15.75" customHeight="1" x14ac:dyDescent="0.25">
      <c r="A162" s="1"/>
      <c r="B162" s="40"/>
      <c r="C162" s="40"/>
      <c r="D162" s="40"/>
      <c r="E162" s="40"/>
      <c r="F162" s="40"/>
      <c r="G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row>
    <row r="163" spans="1:127" ht="15.75" customHeight="1" x14ac:dyDescent="0.25">
      <c r="A163" s="1"/>
      <c r="B163" s="40"/>
      <c r="C163" s="40"/>
      <c r="D163" s="40"/>
      <c r="E163" s="40"/>
      <c r="F163" s="40"/>
      <c r="G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row>
    <row r="164" spans="1:127" ht="15.75" customHeight="1" x14ac:dyDescent="0.25">
      <c r="A164" s="1"/>
      <c r="B164" s="40"/>
      <c r="C164" s="40"/>
      <c r="D164" s="40"/>
      <c r="E164" s="40"/>
      <c r="F164" s="40"/>
      <c r="G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row>
    <row r="165" spans="1:127" ht="15.75" customHeight="1" x14ac:dyDescent="0.25">
      <c r="A165" s="1"/>
      <c r="B165" s="40"/>
      <c r="C165" s="40"/>
      <c r="D165" s="40"/>
      <c r="E165" s="40"/>
      <c r="F165" s="40"/>
      <c r="G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row>
    <row r="166" spans="1:127" ht="15.75" customHeight="1" x14ac:dyDescent="0.25">
      <c r="A166" s="1"/>
      <c r="B166" s="40"/>
      <c r="C166" s="40"/>
      <c r="D166" s="40"/>
      <c r="E166" s="40"/>
      <c r="F166" s="40"/>
      <c r="G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row>
    <row r="167" spans="1:127" ht="15.75" customHeight="1" x14ac:dyDescent="0.25">
      <c r="A167" s="1"/>
      <c r="B167" s="40"/>
      <c r="C167" s="40"/>
      <c r="D167" s="40"/>
      <c r="E167" s="40"/>
      <c r="F167" s="40"/>
      <c r="G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row>
    <row r="168" spans="1:127" ht="15.75" customHeight="1" x14ac:dyDescent="0.25">
      <c r="A168" s="1"/>
      <c r="B168" s="40"/>
      <c r="C168" s="40"/>
      <c r="D168" s="40"/>
      <c r="E168" s="40"/>
      <c r="F168" s="40"/>
      <c r="G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row>
    <row r="169" spans="1:127" ht="15.75" customHeight="1" x14ac:dyDescent="0.25">
      <c r="A169" s="1"/>
      <c r="B169" s="40"/>
      <c r="C169" s="40"/>
      <c r="D169" s="40"/>
      <c r="E169" s="40"/>
      <c r="F169" s="40"/>
      <c r="G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row>
    <row r="170" spans="1:127" ht="15.75" customHeight="1" x14ac:dyDescent="0.25">
      <c r="A170" s="1"/>
      <c r="B170" s="40"/>
      <c r="C170" s="40"/>
      <c r="D170" s="40"/>
      <c r="E170" s="40"/>
      <c r="F170" s="40"/>
      <c r="G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row>
    <row r="171" spans="1:127" ht="15.75" customHeight="1" x14ac:dyDescent="0.25">
      <c r="A171" s="1"/>
      <c r="B171" s="40"/>
      <c r="C171" s="40"/>
      <c r="D171" s="40"/>
      <c r="E171" s="40"/>
      <c r="F171" s="40"/>
      <c r="G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row>
    <row r="172" spans="1:127" ht="15.75" customHeight="1" x14ac:dyDescent="0.25">
      <c r="A172" s="1"/>
      <c r="B172" s="40"/>
      <c r="C172" s="40"/>
      <c r="D172" s="40"/>
      <c r="E172" s="40"/>
      <c r="F172" s="40"/>
      <c r="G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row>
    <row r="173" spans="1:127" ht="15.75" customHeight="1" x14ac:dyDescent="0.25">
      <c r="A173" s="1"/>
      <c r="B173" s="40"/>
      <c r="C173" s="40"/>
      <c r="D173" s="40"/>
      <c r="E173" s="40"/>
      <c r="F173" s="40"/>
      <c r="G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row>
    <row r="174" spans="1:127" ht="15.75" customHeight="1" x14ac:dyDescent="0.25">
      <c r="A174" s="1"/>
      <c r="B174" s="40"/>
      <c r="C174" s="40"/>
      <c r="D174" s="40"/>
      <c r="E174" s="40"/>
      <c r="F174" s="40"/>
      <c r="G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row>
    <row r="175" spans="1:127" ht="15.75" customHeight="1" x14ac:dyDescent="0.25">
      <c r="A175" s="1"/>
      <c r="B175" s="40"/>
      <c r="C175" s="40"/>
      <c r="D175" s="40"/>
      <c r="E175" s="40"/>
      <c r="F175" s="40"/>
      <c r="G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row>
    <row r="176" spans="1:127" ht="15.75" customHeight="1" x14ac:dyDescent="0.25">
      <c r="A176" s="1"/>
      <c r="B176" s="40"/>
      <c r="C176" s="40"/>
      <c r="D176" s="40"/>
      <c r="E176" s="40"/>
      <c r="F176" s="40"/>
      <c r="G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row>
    <row r="177" spans="1:127" ht="15.75" customHeight="1" x14ac:dyDescent="0.25">
      <c r="A177" s="1"/>
      <c r="B177" s="40"/>
      <c r="C177" s="40"/>
      <c r="D177" s="40"/>
      <c r="E177" s="40"/>
      <c r="F177" s="40"/>
      <c r="G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row>
    <row r="178" spans="1:127" ht="15.75" customHeight="1" x14ac:dyDescent="0.25">
      <c r="A178" s="1"/>
      <c r="B178" s="40"/>
      <c r="C178" s="40"/>
      <c r="D178" s="40"/>
      <c r="E178" s="40"/>
      <c r="F178" s="40"/>
      <c r="G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row>
    <row r="179" spans="1:127" ht="15.75" customHeight="1" x14ac:dyDescent="0.25">
      <c r="A179" s="1"/>
      <c r="B179" s="40"/>
      <c r="C179" s="40"/>
      <c r="D179" s="40"/>
      <c r="E179" s="40"/>
      <c r="F179" s="40"/>
      <c r="G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row>
    <row r="180" spans="1:127" ht="15.75" customHeight="1" x14ac:dyDescent="0.25">
      <c r="A180" s="1"/>
      <c r="B180" s="40"/>
      <c r="C180" s="40"/>
      <c r="D180" s="40"/>
      <c r="E180" s="40"/>
      <c r="F180" s="40"/>
      <c r="G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row>
    <row r="181" spans="1:127" ht="15.75" customHeight="1" x14ac:dyDescent="0.25">
      <c r="A181" s="1"/>
      <c r="B181" s="40"/>
      <c r="C181" s="40"/>
      <c r="D181" s="40"/>
      <c r="E181" s="40"/>
      <c r="F181" s="40"/>
      <c r="G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row>
    <row r="182" spans="1:127" ht="15.75" customHeight="1" x14ac:dyDescent="0.25">
      <c r="A182" s="1"/>
      <c r="B182" s="40"/>
      <c r="C182" s="40"/>
      <c r="D182" s="40"/>
      <c r="E182" s="40"/>
      <c r="F182" s="40"/>
      <c r="G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row>
    <row r="183" spans="1:127" ht="15.75" customHeight="1" x14ac:dyDescent="0.25">
      <c r="A183" s="1"/>
      <c r="B183" s="40"/>
      <c r="C183" s="40"/>
      <c r="D183" s="40"/>
      <c r="E183" s="40"/>
      <c r="F183" s="40"/>
      <c r="G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row>
    <row r="184" spans="1:127" ht="15.75" customHeight="1" x14ac:dyDescent="0.25">
      <c r="A184" s="1"/>
      <c r="B184" s="40"/>
      <c r="C184" s="40"/>
      <c r="D184" s="40"/>
      <c r="E184" s="40"/>
      <c r="F184" s="40"/>
      <c r="G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row>
    <row r="185" spans="1:127" ht="15.75" customHeight="1" x14ac:dyDescent="0.25">
      <c r="A185" s="1"/>
      <c r="B185" s="40"/>
      <c r="C185" s="40"/>
      <c r="D185" s="40"/>
      <c r="E185" s="40"/>
      <c r="F185" s="40"/>
      <c r="G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row>
    <row r="186" spans="1:127" ht="15.75" customHeight="1" x14ac:dyDescent="0.25">
      <c r="A186" s="1"/>
      <c r="B186" s="40"/>
      <c r="C186" s="40"/>
      <c r="D186" s="40"/>
      <c r="E186" s="40"/>
      <c r="F186" s="40"/>
      <c r="G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row>
    <row r="187" spans="1:127" ht="15.75" customHeight="1" x14ac:dyDescent="0.25">
      <c r="A187" s="1"/>
      <c r="B187" s="40"/>
      <c r="C187" s="40"/>
      <c r="D187" s="40"/>
      <c r="E187" s="40"/>
      <c r="F187" s="40"/>
      <c r="G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row>
    <row r="188" spans="1:127" ht="15.75" customHeight="1" x14ac:dyDescent="0.25">
      <c r="A188" s="1"/>
      <c r="B188" s="40"/>
      <c r="C188" s="40"/>
      <c r="D188" s="40"/>
      <c r="E188" s="40"/>
      <c r="F188" s="40"/>
      <c r="G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row>
    <row r="189" spans="1:127" ht="15.75" customHeight="1" x14ac:dyDescent="0.25">
      <c r="A189" s="1"/>
      <c r="B189" s="40"/>
      <c r="C189" s="40"/>
      <c r="D189" s="40"/>
      <c r="E189" s="40"/>
      <c r="F189" s="40"/>
      <c r="G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row>
    <row r="190" spans="1:127" ht="15.75" customHeight="1" x14ac:dyDescent="0.25">
      <c r="A190" s="1"/>
      <c r="B190" s="40"/>
      <c r="C190" s="40"/>
      <c r="D190" s="40"/>
      <c r="E190" s="40"/>
      <c r="F190" s="40"/>
      <c r="G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row>
    <row r="191" spans="1:127" ht="15.75" customHeight="1" x14ac:dyDescent="0.25">
      <c r="A191" s="1"/>
      <c r="B191" s="40"/>
      <c r="C191" s="40"/>
      <c r="D191" s="40"/>
      <c r="E191" s="40"/>
      <c r="F191" s="40"/>
      <c r="G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c r="DQ191" s="40"/>
      <c r="DR191" s="40"/>
      <c r="DS191" s="40"/>
      <c r="DT191" s="40"/>
      <c r="DU191" s="40"/>
      <c r="DV191" s="40"/>
      <c r="DW191" s="40"/>
    </row>
    <row r="192" spans="1:127" ht="15.75" customHeight="1" x14ac:dyDescent="0.25">
      <c r="A192" s="1"/>
      <c r="B192" s="40"/>
      <c r="C192" s="40"/>
      <c r="D192" s="40"/>
      <c r="E192" s="40"/>
      <c r="F192" s="40"/>
      <c r="G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row>
    <row r="193" spans="1:127" ht="15.75" customHeight="1" x14ac:dyDescent="0.25">
      <c r="A193" s="1"/>
      <c r="B193" s="40"/>
      <c r="C193" s="40"/>
      <c r="D193" s="40"/>
      <c r="E193" s="40"/>
      <c r="F193" s="40"/>
      <c r="G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row>
    <row r="194" spans="1:127" ht="15.75" customHeight="1" x14ac:dyDescent="0.25">
      <c r="A194" s="1"/>
      <c r="B194" s="40"/>
      <c r="C194" s="40"/>
      <c r="D194" s="40"/>
      <c r="E194" s="40"/>
      <c r="F194" s="40"/>
      <c r="G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row>
    <row r="195" spans="1:127" ht="15.75" customHeight="1" x14ac:dyDescent="0.25">
      <c r="A195" s="1"/>
      <c r="B195" s="40"/>
      <c r="C195" s="40"/>
      <c r="D195" s="40"/>
      <c r="E195" s="40"/>
      <c r="F195" s="40"/>
      <c r="G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c r="DQ195" s="40"/>
      <c r="DR195" s="40"/>
      <c r="DS195" s="40"/>
      <c r="DT195" s="40"/>
      <c r="DU195" s="40"/>
      <c r="DV195" s="40"/>
      <c r="DW195" s="40"/>
    </row>
    <row r="196" spans="1:127" ht="15.75" customHeight="1" x14ac:dyDescent="0.25">
      <c r="A196" s="1"/>
      <c r="B196" s="40"/>
      <c r="C196" s="40"/>
      <c r="D196" s="40"/>
      <c r="E196" s="40"/>
      <c r="F196" s="40"/>
      <c r="G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row>
    <row r="197" spans="1:127" ht="15.75" customHeight="1" x14ac:dyDescent="0.25">
      <c r="A197" s="1"/>
      <c r="B197" s="40"/>
      <c r="C197" s="40"/>
      <c r="D197" s="40"/>
      <c r="E197" s="40"/>
      <c r="F197" s="40"/>
      <c r="G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row>
    <row r="198" spans="1:127" ht="15.75" customHeight="1" x14ac:dyDescent="0.25">
      <c r="A198" s="1"/>
      <c r="B198" s="40"/>
      <c r="C198" s="40"/>
      <c r="D198" s="40"/>
      <c r="E198" s="40"/>
      <c r="F198" s="40"/>
      <c r="G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row>
    <row r="199" spans="1:127" ht="15.75" customHeight="1" x14ac:dyDescent="0.25">
      <c r="A199" s="1"/>
      <c r="B199" s="40"/>
      <c r="C199" s="40"/>
      <c r="D199" s="40"/>
      <c r="E199" s="40"/>
      <c r="F199" s="40"/>
      <c r="G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row>
    <row r="200" spans="1:127" ht="15.75" customHeight="1" x14ac:dyDescent="0.25">
      <c r="A200" s="1"/>
      <c r="B200" s="40"/>
      <c r="C200" s="40"/>
      <c r="D200" s="40"/>
      <c r="E200" s="40"/>
      <c r="F200" s="40"/>
      <c r="G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row>
    <row r="201" spans="1:127" ht="15.75" customHeight="1" x14ac:dyDescent="0.25">
      <c r="A201" s="1"/>
      <c r="B201" s="40"/>
      <c r="C201" s="40"/>
      <c r="D201" s="40"/>
      <c r="E201" s="40"/>
      <c r="F201" s="40"/>
      <c r="G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row>
    <row r="202" spans="1:127" ht="15.75" customHeight="1" x14ac:dyDescent="0.25">
      <c r="A202" s="1"/>
      <c r="B202" s="40"/>
      <c r="C202" s="40"/>
      <c r="D202" s="40"/>
      <c r="E202" s="40"/>
      <c r="F202" s="40"/>
      <c r="G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row>
    <row r="203" spans="1:127" ht="15.75" customHeight="1" x14ac:dyDescent="0.25">
      <c r="A203" s="1"/>
      <c r="B203" s="40"/>
      <c r="C203" s="40"/>
      <c r="D203" s="40"/>
      <c r="E203" s="40"/>
      <c r="F203" s="40"/>
      <c r="G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row>
    <row r="204" spans="1:127" ht="15.75" customHeight="1" x14ac:dyDescent="0.25">
      <c r="A204" s="1"/>
      <c r="B204" s="40"/>
      <c r="C204" s="40"/>
      <c r="D204" s="40"/>
      <c r="E204" s="40"/>
      <c r="F204" s="40"/>
      <c r="G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row>
    <row r="205" spans="1:127" ht="15.75" customHeight="1" x14ac:dyDescent="0.25">
      <c r="A205" s="1"/>
      <c r="B205" s="40"/>
      <c r="C205" s="40"/>
      <c r="D205" s="40"/>
      <c r="E205" s="40"/>
      <c r="F205" s="40"/>
      <c r="G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row>
    <row r="206" spans="1:127" ht="15.75" customHeight="1" x14ac:dyDescent="0.25">
      <c r="A206" s="1"/>
      <c r="B206" s="40"/>
      <c r="C206" s="40"/>
      <c r="D206" s="40"/>
      <c r="E206" s="40"/>
      <c r="F206" s="40"/>
      <c r="G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row>
    <row r="207" spans="1:127" ht="15.75" customHeight="1" x14ac:dyDescent="0.25">
      <c r="A207" s="1"/>
      <c r="B207" s="40"/>
      <c r="C207" s="40"/>
      <c r="D207" s="40"/>
      <c r="E207" s="40"/>
      <c r="F207" s="40"/>
      <c r="G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c r="DQ207" s="40"/>
      <c r="DR207" s="40"/>
      <c r="DS207" s="40"/>
      <c r="DT207" s="40"/>
      <c r="DU207" s="40"/>
      <c r="DV207" s="40"/>
      <c r="DW207" s="40"/>
    </row>
    <row r="208" spans="1:127" ht="15.75" customHeight="1" x14ac:dyDescent="0.25">
      <c r="A208" s="1"/>
      <c r="B208" s="40"/>
      <c r="C208" s="40"/>
      <c r="D208" s="40"/>
      <c r="E208" s="40"/>
      <c r="F208" s="40"/>
      <c r="G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c r="DQ208" s="40"/>
      <c r="DR208" s="40"/>
      <c r="DS208" s="40"/>
      <c r="DT208" s="40"/>
      <c r="DU208" s="40"/>
      <c r="DV208" s="40"/>
      <c r="DW208" s="40"/>
    </row>
    <row r="209" spans="1:127" ht="15.75" customHeight="1" x14ac:dyDescent="0.25">
      <c r="A209" s="1"/>
      <c r="B209" s="40"/>
      <c r="C209" s="40"/>
      <c r="D209" s="40"/>
      <c r="E209" s="40"/>
      <c r="F209" s="40"/>
      <c r="G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row>
    <row r="210" spans="1:127" ht="15.75" customHeight="1" x14ac:dyDescent="0.25">
      <c r="A210" s="1"/>
      <c r="B210" s="40"/>
      <c r="C210" s="40"/>
      <c r="D210" s="40"/>
      <c r="E210" s="40"/>
      <c r="F210" s="40"/>
      <c r="G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row>
    <row r="211" spans="1:127" ht="15.75" customHeight="1" x14ac:dyDescent="0.25">
      <c r="A211" s="1"/>
      <c r="B211" s="40"/>
      <c r="C211" s="40"/>
      <c r="D211" s="40"/>
      <c r="E211" s="40"/>
      <c r="F211" s="40"/>
      <c r="G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c r="DQ211" s="40"/>
      <c r="DR211" s="40"/>
      <c r="DS211" s="40"/>
      <c r="DT211" s="40"/>
      <c r="DU211" s="40"/>
      <c r="DV211" s="40"/>
      <c r="DW211" s="40"/>
    </row>
    <row r="212" spans="1:127" ht="15.75" customHeight="1" x14ac:dyDescent="0.25">
      <c r="A212" s="1"/>
      <c r="B212" s="40"/>
      <c r="C212" s="40"/>
      <c r="D212" s="40"/>
      <c r="E212" s="40"/>
      <c r="F212" s="40"/>
      <c r="G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row>
    <row r="213" spans="1:127" ht="15.75" customHeight="1" x14ac:dyDescent="0.25">
      <c r="A213" s="1"/>
      <c r="B213" s="40"/>
      <c r="C213" s="40"/>
      <c r="D213" s="40"/>
      <c r="E213" s="40"/>
      <c r="F213" s="40"/>
      <c r="G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row>
    <row r="214" spans="1:127" ht="15.75" customHeight="1" x14ac:dyDescent="0.25">
      <c r="A214" s="1"/>
      <c r="B214" s="40"/>
      <c r="C214" s="40"/>
      <c r="D214" s="40"/>
      <c r="E214" s="40"/>
      <c r="F214" s="40"/>
      <c r="G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row>
    <row r="215" spans="1:127" ht="15.75" customHeight="1" x14ac:dyDescent="0.25">
      <c r="A215" s="1"/>
      <c r="B215" s="40"/>
      <c r="C215" s="40"/>
      <c r="D215" s="40"/>
      <c r="E215" s="40"/>
      <c r="F215" s="40"/>
      <c r="G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row>
    <row r="216" spans="1:127" ht="15.75" customHeight="1" x14ac:dyDescent="0.25">
      <c r="A216" s="1"/>
      <c r="B216" s="40"/>
      <c r="C216" s="40"/>
      <c r="D216" s="40"/>
      <c r="E216" s="40"/>
      <c r="F216" s="40"/>
      <c r="G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row>
    <row r="217" spans="1:127" ht="15.75" customHeight="1" x14ac:dyDescent="0.25">
      <c r="A217" s="1"/>
      <c r="B217" s="40"/>
      <c r="C217" s="40"/>
      <c r="D217" s="40"/>
      <c r="E217" s="40"/>
      <c r="F217" s="40"/>
      <c r="G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row>
    <row r="218" spans="1:127" ht="15.75" customHeight="1" x14ac:dyDescent="0.25">
      <c r="A218" s="1"/>
      <c r="B218" s="40"/>
      <c r="C218" s="40"/>
      <c r="D218" s="40"/>
      <c r="E218" s="40"/>
      <c r="F218" s="40"/>
      <c r="G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row>
    <row r="219" spans="1:127" ht="15.75" customHeight="1" x14ac:dyDescent="0.25">
      <c r="A219" s="1"/>
      <c r="B219" s="40"/>
      <c r="C219" s="40"/>
      <c r="D219" s="40"/>
      <c r="E219" s="40"/>
      <c r="F219" s="40"/>
      <c r="G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row>
    <row r="220" spans="1:127" ht="15.75" customHeight="1" x14ac:dyDescent="0.25">
      <c r="A220" s="1"/>
      <c r="B220" s="40"/>
      <c r="C220" s="40"/>
      <c r="D220" s="40"/>
      <c r="E220" s="40"/>
      <c r="F220" s="40"/>
      <c r="G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row>
    <row r="221" spans="1:127" ht="15.75" customHeight="1" x14ac:dyDescent="0.25">
      <c r="A221" s="1"/>
      <c r="B221" s="40"/>
      <c r="C221" s="40"/>
      <c r="D221" s="40"/>
      <c r="E221" s="40"/>
      <c r="F221" s="40"/>
      <c r="G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row>
    <row r="222" spans="1:127" ht="15.75" customHeight="1" x14ac:dyDescent="0.25">
      <c r="A222" s="1"/>
      <c r="B222" s="40"/>
      <c r="C222" s="40"/>
      <c r="D222" s="40"/>
      <c r="E222" s="40"/>
      <c r="F222" s="40"/>
      <c r="G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row>
    <row r="223" spans="1:127" ht="15.75" customHeight="1" x14ac:dyDescent="0.25">
      <c r="A223" s="1"/>
      <c r="B223" s="40"/>
      <c r="C223" s="40"/>
      <c r="D223" s="40"/>
      <c r="E223" s="40"/>
      <c r="F223" s="40"/>
      <c r="G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row>
    <row r="224" spans="1:127" ht="15.75" customHeight="1" x14ac:dyDescent="0.25">
      <c r="A224" s="1"/>
      <c r="B224" s="40"/>
      <c r="C224" s="40"/>
      <c r="D224" s="40"/>
      <c r="E224" s="40"/>
      <c r="F224" s="40"/>
      <c r="G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row>
    <row r="225" spans="1:127" ht="15.75" customHeight="1" x14ac:dyDescent="0.25">
      <c r="A225" s="1"/>
      <c r="B225" s="40"/>
      <c r="C225" s="40"/>
      <c r="D225" s="40"/>
      <c r="E225" s="40"/>
      <c r="F225" s="40"/>
      <c r="G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row>
    <row r="226" spans="1:127" ht="15.75" customHeight="1" x14ac:dyDescent="0.25">
      <c r="A226" s="1"/>
      <c r="B226" s="40"/>
      <c r="C226" s="40"/>
      <c r="D226" s="40"/>
      <c r="E226" s="40"/>
      <c r="F226" s="40"/>
      <c r="G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row>
    <row r="227" spans="1:127" ht="15.75" customHeight="1" x14ac:dyDescent="0.25">
      <c r="A227" s="1"/>
      <c r="B227" s="40"/>
      <c r="C227" s="40"/>
      <c r="D227" s="40"/>
      <c r="E227" s="40"/>
      <c r="F227" s="40"/>
      <c r="G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row>
    <row r="228" spans="1:127" ht="15.75" customHeight="1" x14ac:dyDescent="0.25">
      <c r="A228" s="1"/>
      <c r="B228" s="40"/>
      <c r="C228" s="40"/>
      <c r="D228" s="40"/>
      <c r="E228" s="40"/>
      <c r="F228" s="40"/>
      <c r="G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row>
    <row r="229" spans="1:127" ht="15.75" customHeight="1" x14ac:dyDescent="0.25">
      <c r="A229" s="1"/>
      <c r="B229" s="40"/>
      <c r="C229" s="40"/>
      <c r="D229" s="40"/>
      <c r="E229" s="40"/>
      <c r="F229" s="40"/>
      <c r="G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row>
    <row r="230" spans="1:127" ht="15.75" customHeight="1" x14ac:dyDescent="0.25">
      <c r="A230" s="1"/>
      <c r="B230" s="40"/>
      <c r="C230" s="40"/>
      <c r="D230" s="40"/>
      <c r="E230" s="40"/>
      <c r="F230" s="40"/>
      <c r="G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row>
    <row r="231" spans="1:127" ht="15.75" customHeight="1" x14ac:dyDescent="0.25">
      <c r="A231" s="1"/>
      <c r="B231" s="40"/>
      <c r="C231" s="40"/>
      <c r="D231" s="40"/>
      <c r="E231" s="40"/>
      <c r="F231" s="40"/>
      <c r="G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c r="DQ231" s="40"/>
      <c r="DR231" s="40"/>
      <c r="DS231" s="40"/>
      <c r="DT231" s="40"/>
      <c r="DU231" s="40"/>
      <c r="DV231" s="40"/>
      <c r="DW231" s="40"/>
    </row>
    <row r="232" spans="1:127" ht="15.75" customHeight="1" x14ac:dyDescent="0.25">
      <c r="A232" s="1"/>
      <c r="B232" s="40"/>
      <c r="C232" s="40"/>
      <c r="D232" s="40"/>
      <c r="E232" s="40"/>
      <c r="F232" s="40"/>
      <c r="G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c r="DQ232" s="40"/>
      <c r="DR232" s="40"/>
      <c r="DS232" s="40"/>
      <c r="DT232" s="40"/>
      <c r="DU232" s="40"/>
      <c r="DV232" s="40"/>
      <c r="DW232" s="40"/>
    </row>
    <row r="233" spans="1:127" ht="15.75" customHeight="1" x14ac:dyDescent="0.25">
      <c r="A233" s="1"/>
      <c r="B233" s="40"/>
      <c r="C233" s="40"/>
      <c r="D233" s="40"/>
      <c r="E233" s="40"/>
      <c r="F233" s="40"/>
      <c r="G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c r="DQ233" s="40"/>
      <c r="DR233" s="40"/>
      <c r="DS233" s="40"/>
      <c r="DT233" s="40"/>
      <c r="DU233" s="40"/>
      <c r="DV233" s="40"/>
      <c r="DW233" s="40"/>
    </row>
    <row r="234" spans="1:127" ht="15.75" customHeight="1" x14ac:dyDescent="0.25">
      <c r="A234" s="1"/>
      <c r="B234" s="40"/>
      <c r="C234" s="40"/>
      <c r="D234" s="40"/>
      <c r="E234" s="40"/>
      <c r="F234" s="40"/>
      <c r="G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row>
    <row r="235" spans="1:127" ht="15.75" customHeight="1" x14ac:dyDescent="0.25">
      <c r="A235" s="1"/>
      <c r="B235" s="40"/>
      <c r="C235" s="40"/>
      <c r="D235" s="40"/>
      <c r="E235" s="40"/>
      <c r="F235" s="40"/>
      <c r="G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row>
    <row r="236" spans="1:127" ht="15.75" customHeight="1" x14ac:dyDescent="0.25">
      <c r="A236" s="1"/>
      <c r="B236" s="40"/>
      <c r="C236" s="40"/>
      <c r="D236" s="40"/>
      <c r="E236" s="40"/>
      <c r="F236" s="40"/>
      <c r="G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row>
    <row r="237" spans="1:127" ht="15.75" customHeight="1" x14ac:dyDescent="0.25">
      <c r="A237" s="1"/>
      <c r="B237" s="40"/>
      <c r="C237" s="40"/>
      <c r="D237" s="40"/>
      <c r="E237" s="40"/>
      <c r="F237" s="40"/>
      <c r="G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row>
    <row r="238" spans="1:127" ht="15.75" customHeight="1" x14ac:dyDescent="0.25">
      <c r="A238" s="1"/>
      <c r="B238" s="40"/>
      <c r="C238" s="40"/>
      <c r="D238" s="40"/>
      <c r="E238" s="40"/>
      <c r="F238" s="40"/>
      <c r="G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row>
    <row r="239" spans="1:127" ht="15.75" customHeight="1" x14ac:dyDescent="0.25">
      <c r="A239" s="1"/>
      <c r="B239" s="40"/>
      <c r="C239" s="40"/>
      <c r="D239" s="40"/>
      <c r="E239" s="40"/>
      <c r="F239" s="40"/>
      <c r="G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row>
    <row r="240" spans="1:127" ht="15.75" customHeight="1" x14ac:dyDescent="0.25">
      <c r="A240" s="1"/>
      <c r="B240" s="40"/>
      <c r="C240" s="40"/>
      <c r="D240" s="40"/>
      <c r="E240" s="40"/>
      <c r="F240" s="40"/>
      <c r="G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row>
    <row r="241" spans="1:127" ht="15.75" customHeight="1" x14ac:dyDescent="0.25">
      <c r="A241" s="1"/>
      <c r="B241" s="40"/>
      <c r="C241" s="40"/>
      <c r="D241" s="40"/>
      <c r="E241" s="40"/>
      <c r="F241" s="40"/>
      <c r="G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c r="DQ241" s="40"/>
      <c r="DR241" s="40"/>
      <c r="DS241" s="40"/>
      <c r="DT241" s="40"/>
      <c r="DU241" s="40"/>
      <c r="DV241" s="40"/>
      <c r="DW241" s="40"/>
    </row>
    <row r="242" spans="1:127" ht="15.75" customHeight="1" x14ac:dyDescent="0.25">
      <c r="A242" s="1"/>
      <c r="B242" s="40"/>
      <c r="C242" s="40"/>
      <c r="D242" s="40"/>
      <c r="E242" s="40"/>
      <c r="F242" s="40"/>
      <c r="G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row>
    <row r="243" spans="1:127" ht="15.75" customHeight="1" x14ac:dyDescent="0.25">
      <c r="A243" s="1"/>
      <c r="B243" s="40"/>
      <c r="C243" s="40"/>
      <c r="D243" s="40"/>
      <c r="E243" s="40"/>
      <c r="F243" s="40"/>
      <c r="G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row>
    <row r="244" spans="1:127" ht="15.75" customHeight="1" x14ac:dyDescent="0.25">
      <c r="A244" s="1"/>
      <c r="B244" s="40"/>
      <c r="C244" s="40"/>
      <c r="D244" s="40"/>
      <c r="E244" s="40"/>
      <c r="F244" s="40"/>
      <c r="G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row>
    <row r="245" spans="1:127" ht="15.75" customHeight="1" x14ac:dyDescent="0.25">
      <c r="A245" s="1"/>
      <c r="B245" s="40"/>
      <c r="C245" s="40"/>
      <c r="D245" s="40"/>
      <c r="E245" s="40"/>
      <c r="F245" s="40"/>
      <c r="G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c r="DQ245" s="40"/>
      <c r="DR245" s="40"/>
      <c r="DS245" s="40"/>
      <c r="DT245" s="40"/>
      <c r="DU245" s="40"/>
      <c r="DV245" s="40"/>
      <c r="DW245" s="40"/>
    </row>
    <row r="246" spans="1:127" ht="15.75" customHeight="1" x14ac:dyDescent="0.25">
      <c r="A246" s="1"/>
      <c r="B246" s="40"/>
      <c r="C246" s="40"/>
      <c r="D246" s="40"/>
      <c r="E246" s="40"/>
      <c r="F246" s="40"/>
      <c r="G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row>
    <row r="247" spans="1:127" ht="15.75" customHeight="1" x14ac:dyDescent="0.25">
      <c r="A247" s="1"/>
      <c r="B247" s="40"/>
      <c r="C247" s="40"/>
      <c r="D247" s="40"/>
      <c r="E247" s="40"/>
      <c r="F247" s="40"/>
      <c r="G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c r="DQ247" s="40"/>
      <c r="DR247" s="40"/>
      <c r="DS247" s="40"/>
      <c r="DT247" s="40"/>
      <c r="DU247" s="40"/>
      <c r="DV247" s="40"/>
      <c r="DW247" s="40"/>
    </row>
    <row r="248" spans="1:127" ht="15.75" customHeight="1" x14ac:dyDescent="0.25">
      <c r="A248" s="1"/>
      <c r="B248" s="40"/>
      <c r="C248" s="40"/>
      <c r="D248" s="40"/>
      <c r="E248" s="40"/>
      <c r="F248" s="40"/>
      <c r="G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c r="DQ248" s="40"/>
      <c r="DR248" s="40"/>
      <c r="DS248" s="40"/>
      <c r="DT248" s="40"/>
      <c r="DU248" s="40"/>
      <c r="DV248" s="40"/>
      <c r="DW248" s="40"/>
    </row>
    <row r="249" spans="1:127" ht="15.75" customHeight="1" x14ac:dyDescent="0.25">
      <c r="A249" s="1"/>
      <c r="B249" s="40"/>
      <c r="C249" s="40"/>
      <c r="D249" s="40"/>
      <c r="E249" s="40"/>
      <c r="F249" s="40"/>
      <c r="G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row>
    <row r="250" spans="1:127" ht="15.75" customHeight="1" x14ac:dyDescent="0.25">
      <c r="A250" s="1"/>
      <c r="B250" s="40"/>
      <c r="C250" s="40"/>
      <c r="D250" s="40"/>
      <c r="E250" s="40"/>
      <c r="F250" s="40"/>
      <c r="G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row>
    <row r="251" spans="1:127" ht="15.75" customHeight="1" x14ac:dyDescent="0.25">
      <c r="A251" s="1"/>
      <c r="B251" s="40"/>
      <c r="C251" s="40"/>
      <c r="D251" s="40"/>
      <c r="E251" s="40"/>
      <c r="F251" s="40"/>
      <c r="G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row>
    <row r="252" spans="1:127" ht="15.75" customHeight="1" x14ac:dyDescent="0.25">
      <c r="A252" s="1"/>
      <c r="B252" s="40"/>
      <c r="C252" s="40"/>
      <c r="D252" s="40"/>
      <c r="E252" s="40"/>
      <c r="F252" s="40"/>
      <c r="G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c r="DQ252" s="40"/>
      <c r="DR252" s="40"/>
      <c r="DS252" s="40"/>
      <c r="DT252" s="40"/>
      <c r="DU252" s="40"/>
      <c r="DV252" s="40"/>
      <c r="DW252" s="40"/>
    </row>
    <row r="253" spans="1:127" ht="15.75" customHeight="1" x14ac:dyDescent="0.25">
      <c r="A253" s="1"/>
      <c r="B253" s="40"/>
      <c r="C253" s="40"/>
      <c r="D253" s="40"/>
      <c r="E253" s="40"/>
      <c r="F253" s="40"/>
      <c r="G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c r="DQ253" s="40"/>
      <c r="DR253" s="40"/>
      <c r="DS253" s="40"/>
      <c r="DT253" s="40"/>
      <c r="DU253" s="40"/>
      <c r="DV253" s="40"/>
      <c r="DW253" s="40"/>
    </row>
    <row r="254" spans="1:127" ht="15.75" customHeight="1" x14ac:dyDescent="0.25">
      <c r="A254" s="1"/>
      <c r="B254" s="40"/>
      <c r="C254" s="40"/>
      <c r="D254" s="40"/>
      <c r="E254" s="40"/>
      <c r="F254" s="40"/>
      <c r="G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c r="DQ254" s="40"/>
      <c r="DR254" s="40"/>
      <c r="DS254" s="40"/>
      <c r="DT254" s="40"/>
      <c r="DU254" s="40"/>
      <c r="DV254" s="40"/>
      <c r="DW254" s="40"/>
    </row>
    <row r="255" spans="1:127" ht="15.75" customHeight="1" x14ac:dyDescent="0.25">
      <c r="A255" s="1"/>
      <c r="B255" s="40"/>
      <c r="C255" s="40"/>
      <c r="D255" s="40"/>
      <c r="E255" s="40"/>
      <c r="F255" s="40"/>
      <c r="G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c r="DQ255" s="40"/>
      <c r="DR255" s="40"/>
      <c r="DS255" s="40"/>
      <c r="DT255" s="40"/>
      <c r="DU255" s="40"/>
      <c r="DV255" s="40"/>
      <c r="DW255" s="40"/>
    </row>
    <row r="256" spans="1:127" ht="15.75" customHeight="1" x14ac:dyDescent="0.25">
      <c r="A256" s="1"/>
      <c r="B256" s="40"/>
      <c r="C256" s="40"/>
      <c r="D256" s="40"/>
      <c r="E256" s="40"/>
      <c r="F256" s="40"/>
      <c r="G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c r="DQ256" s="40"/>
      <c r="DR256" s="40"/>
      <c r="DS256" s="40"/>
      <c r="DT256" s="40"/>
      <c r="DU256" s="40"/>
      <c r="DV256" s="40"/>
      <c r="DW256" s="40"/>
    </row>
    <row r="257" spans="1:127" ht="15.75" customHeight="1" x14ac:dyDescent="0.25">
      <c r="A257" s="1"/>
      <c r="B257" s="40"/>
      <c r="C257" s="40"/>
      <c r="D257" s="40"/>
      <c r="E257" s="40"/>
      <c r="F257" s="40"/>
      <c r="G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c r="DQ257" s="40"/>
      <c r="DR257" s="40"/>
      <c r="DS257" s="40"/>
      <c r="DT257" s="40"/>
      <c r="DU257" s="40"/>
      <c r="DV257" s="40"/>
      <c r="DW257" s="40"/>
    </row>
    <row r="258" spans="1:127" ht="15.75" customHeight="1" x14ac:dyDescent="0.25">
      <c r="A258" s="1"/>
      <c r="B258" s="40"/>
      <c r="C258" s="40"/>
      <c r="D258" s="40"/>
      <c r="E258" s="40"/>
      <c r="F258" s="40"/>
      <c r="G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c r="DQ258" s="40"/>
      <c r="DR258" s="40"/>
      <c r="DS258" s="40"/>
      <c r="DT258" s="40"/>
      <c r="DU258" s="40"/>
      <c r="DV258" s="40"/>
      <c r="DW258" s="40"/>
    </row>
    <row r="259" spans="1:127" ht="15.75" customHeight="1" x14ac:dyDescent="0.25">
      <c r="A259" s="1"/>
      <c r="B259" s="40"/>
      <c r="C259" s="40"/>
      <c r="D259" s="40"/>
      <c r="E259" s="40"/>
      <c r="F259" s="40"/>
      <c r="G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c r="DQ259" s="40"/>
      <c r="DR259" s="40"/>
      <c r="DS259" s="40"/>
      <c r="DT259" s="40"/>
      <c r="DU259" s="40"/>
      <c r="DV259" s="40"/>
      <c r="DW259" s="40"/>
    </row>
    <row r="260" spans="1:127" ht="15.75" customHeight="1" x14ac:dyDescent="0.25">
      <c r="A260" s="1"/>
      <c r="B260" s="40"/>
      <c r="C260" s="40"/>
      <c r="D260" s="40"/>
      <c r="E260" s="40"/>
      <c r="F260" s="40"/>
      <c r="G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c r="DQ260" s="40"/>
      <c r="DR260" s="40"/>
      <c r="DS260" s="40"/>
      <c r="DT260" s="40"/>
      <c r="DU260" s="40"/>
      <c r="DV260" s="40"/>
      <c r="DW260" s="40"/>
    </row>
    <row r="261" spans="1:127" ht="15.75" customHeight="1" x14ac:dyDescent="0.25">
      <c r="A261" s="1"/>
      <c r="B261" s="40"/>
      <c r="C261" s="40"/>
      <c r="D261" s="40"/>
      <c r="E261" s="40"/>
      <c r="F261" s="40"/>
      <c r="G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c r="DQ261" s="40"/>
      <c r="DR261" s="40"/>
      <c r="DS261" s="40"/>
      <c r="DT261" s="40"/>
      <c r="DU261" s="40"/>
      <c r="DV261" s="40"/>
      <c r="DW261" s="40"/>
    </row>
    <row r="262" spans="1:127" ht="15.75" customHeight="1" x14ac:dyDescent="0.25">
      <c r="A262" s="1"/>
      <c r="B262" s="40"/>
      <c r="C262" s="40"/>
      <c r="D262" s="40"/>
      <c r="E262" s="40"/>
      <c r="F262" s="40"/>
      <c r="G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c r="DQ262" s="40"/>
      <c r="DR262" s="40"/>
      <c r="DS262" s="40"/>
      <c r="DT262" s="40"/>
      <c r="DU262" s="40"/>
      <c r="DV262" s="40"/>
      <c r="DW262" s="40"/>
    </row>
    <row r="263" spans="1:127" ht="15.75" customHeight="1" x14ac:dyDescent="0.25">
      <c r="A263" s="1"/>
      <c r="B263" s="40"/>
      <c r="C263" s="40"/>
      <c r="D263" s="40"/>
      <c r="E263" s="40"/>
      <c r="F263" s="40"/>
      <c r="G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c r="DQ263" s="40"/>
      <c r="DR263" s="40"/>
      <c r="DS263" s="40"/>
      <c r="DT263" s="40"/>
      <c r="DU263" s="40"/>
      <c r="DV263" s="40"/>
      <c r="DW263" s="40"/>
    </row>
    <row r="264" spans="1:127" ht="15.75" customHeight="1" x14ac:dyDescent="0.25">
      <c r="A264" s="1"/>
      <c r="B264" s="40"/>
      <c r="C264" s="40"/>
      <c r="D264" s="40"/>
      <c r="E264" s="40"/>
      <c r="F264" s="40"/>
      <c r="G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c r="DQ264" s="40"/>
      <c r="DR264" s="40"/>
      <c r="DS264" s="40"/>
      <c r="DT264" s="40"/>
      <c r="DU264" s="40"/>
      <c r="DV264" s="40"/>
      <c r="DW264" s="40"/>
    </row>
    <row r="265" spans="1:127" ht="15.75" customHeight="1" x14ac:dyDescent="0.25">
      <c r="A265" s="1"/>
      <c r="B265" s="40"/>
      <c r="C265" s="40"/>
      <c r="D265" s="40"/>
      <c r="E265" s="40"/>
      <c r="F265" s="40"/>
      <c r="G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c r="DQ265" s="40"/>
      <c r="DR265" s="40"/>
      <c r="DS265" s="40"/>
      <c r="DT265" s="40"/>
      <c r="DU265" s="40"/>
      <c r="DV265" s="40"/>
      <c r="DW265" s="40"/>
    </row>
    <row r="266" spans="1:127" ht="15.75" customHeight="1" x14ac:dyDescent="0.25">
      <c r="A266" s="1"/>
      <c r="B266" s="40"/>
      <c r="C266" s="40"/>
      <c r="D266" s="40"/>
      <c r="E266" s="40"/>
      <c r="F266" s="40"/>
      <c r="G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c r="DQ266" s="40"/>
      <c r="DR266" s="40"/>
      <c r="DS266" s="40"/>
      <c r="DT266" s="40"/>
      <c r="DU266" s="40"/>
      <c r="DV266" s="40"/>
      <c r="DW266" s="40"/>
    </row>
    <row r="267" spans="1:127" ht="15.75" customHeight="1" x14ac:dyDescent="0.25">
      <c r="A267" s="1"/>
      <c r="B267" s="40"/>
      <c r="C267" s="40"/>
      <c r="D267" s="40"/>
      <c r="E267" s="40"/>
      <c r="F267" s="40"/>
      <c r="G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c r="DQ267" s="40"/>
      <c r="DR267" s="40"/>
      <c r="DS267" s="40"/>
      <c r="DT267" s="40"/>
      <c r="DU267" s="40"/>
      <c r="DV267" s="40"/>
      <c r="DW267" s="40"/>
    </row>
    <row r="268" spans="1:127" ht="15.75" customHeight="1" x14ac:dyDescent="0.25">
      <c r="A268" s="1"/>
      <c r="B268" s="40"/>
      <c r="C268" s="40"/>
      <c r="D268" s="40"/>
      <c r="E268" s="40"/>
      <c r="F268" s="40"/>
      <c r="G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c r="DQ268" s="40"/>
      <c r="DR268" s="40"/>
      <c r="DS268" s="40"/>
      <c r="DT268" s="40"/>
      <c r="DU268" s="40"/>
      <c r="DV268" s="40"/>
      <c r="DW268" s="40"/>
    </row>
    <row r="269" spans="1:127" ht="15.75" customHeight="1" x14ac:dyDescent="0.25">
      <c r="A269" s="1"/>
      <c r="B269" s="40"/>
      <c r="C269" s="40"/>
      <c r="D269" s="40"/>
      <c r="E269" s="40"/>
      <c r="F269" s="40"/>
      <c r="G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c r="DQ269" s="40"/>
      <c r="DR269" s="40"/>
      <c r="DS269" s="40"/>
      <c r="DT269" s="40"/>
      <c r="DU269" s="40"/>
      <c r="DV269" s="40"/>
      <c r="DW269" s="40"/>
    </row>
    <row r="270" spans="1:127" ht="15.75" customHeight="1" x14ac:dyDescent="0.25">
      <c r="A270" s="1"/>
      <c r="B270" s="40"/>
      <c r="C270" s="40"/>
      <c r="D270" s="40"/>
      <c r="E270" s="40"/>
      <c r="F270" s="40"/>
      <c r="G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c r="DQ270" s="40"/>
      <c r="DR270" s="40"/>
      <c r="DS270" s="40"/>
      <c r="DT270" s="40"/>
      <c r="DU270" s="40"/>
      <c r="DV270" s="40"/>
      <c r="DW270" s="40"/>
    </row>
    <row r="271" spans="1:127" ht="15.75" customHeight="1" x14ac:dyDescent="0.25">
      <c r="A271" s="1"/>
      <c r="B271" s="40"/>
      <c r="C271" s="40"/>
      <c r="D271" s="40"/>
      <c r="E271" s="40"/>
      <c r="F271" s="40"/>
      <c r="G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c r="DQ271" s="40"/>
      <c r="DR271" s="40"/>
      <c r="DS271" s="40"/>
      <c r="DT271" s="40"/>
      <c r="DU271" s="40"/>
      <c r="DV271" s="40"/>
      <c r="DW271" s="40"/>
    </row>
    <row r="272" spans="1:127" ht="15.75" customHeight="1" x14ac:dyDescent="0.25">
      <c r="A272" s="1"/>
      <c r="B272" s="40"/>
      <c r="C272" s="40"/>
      <c r="D272" s="40"/>
      <c r="E272" s="40"/>
      <c r="F272" s="40"/>
      <c r="G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c r="DQ272" s="40"/>
      <c r="DR272" s="40"/>
      <c r="DS272" s="40"/>
      <c r="DT272" s="40"/>
      <c r="DU272" s="40"/>
      <c r="DV272" s="40"/>
      <c r="DW272" s="40"/>
    </row>
    <row r="273" spans="1:127" ht="15.75" customHeight="1" x14ac:dyDescent="0.25">
      <c r="A273" s="1"/>
      <c r="B273" s="40"/>
      <c r="C273" s="40"/>
      <c r="D273" s="40"/>
      <c r="E273" s="40"/>
      <c r="F273" s="40"/>
      <c r="G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c r="DQ273" s="40"/>
      <c r="DR273" s="40"/>
      <c r="DS273" s="40"/>
      <c r="DT273" s="40"/>
      <c r="DU273" s="40"/>
      <c r="DV273" s="40"/>
      <c r="DW273" s="40"/>
    </row>
    <row r="274" spans="1:127" ht="15.75" customHeight="1" x14ac:dyDescent="0.25">
      <c r="A274" s="1"/>
      <c r="B274" s="40"/>
      <c r="C274" s="40"/>
      <c r="D274" s="40"/>
      <c r="E274" s="40"/>
      <c r="F274" s="40"/>
      <c r="G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c r="DQ274" s="40"/>
      <c r="DR274" s="40"/>
      <c r="DS274" s="40"/>
      <c r="DT274" s="40"/>
      <c r="DU274" s="40"/>
      <c r="DV274" s="40"/>
      <c r="DW274" s="40"/>
    </row>
    <row r="275" spans="1:127" ht="15.75" customHeight="1" x14ac:dyDescent="0.25">
      <c r="A275" s="1"/>
      <c r="B275" s="40"/>
      <c r="C275" s="40"/>
      <c r="D275" s="40"/>
      <c r="E275" s="40"/>
      <c r="F275" s="40"/>
      <c r="G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c r="DQ275" s="40"/>
      <c r="DR275" s="40"/>
      <c r="DS275" s="40"/>
      <c r="DT275" s="40"/>
      <c r="DU275" s="40"/>
      <c r="DV275" s="40"/>
      <c r="DW275" s="40"/>
    </row>
    <row r="276" spans="1:127" ht="15.75" customHeight="1" x14ac:dyDescent="0.25">
      <c r="A276" s="1"/>
      <c r="B276" s="40"/>
      <c r="C276" s="40"/>
      <c r="D276" s="40"/>
      <c r="E276" s="40"/>
      <c r="F276" s="40"/>
      <c r="G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c r="DQ276" s="40"/>
      <c r="DR276" s="40"/>
      <c r="DS276" s="40"/>
      <c r="DT276" s="40"/>
      <c r="DU276" s="40"/>
      <c r="DV276" s="40"/>
      <c r="DW276" s="40"/>
    </row>
    <row r="277" spans="1:127" ht="15.75" customHeight="1" x14ac:dyDescent="0.25">
      <c r="A277" s="1"/>
      <c r="B277" s="40"/>
      <c r="C277" s="40"/>
      <c r="D277" s="40"/>
      <c r="E277" s="40"/>
      <c r="F277" s="40"/>
      <c r="G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c r="DQ277" s="40"/>
      <c r="DR277" s="40"/>
      <c r="DS277" s="40"/>
      <c r="DT277" s="40"/>
      <c r="DU277" s="40"/>
      <c r="DV277" s="40"/>
      <c r="DW277" s="40"/>
    </row>
    <row r="278" spans="1:127" ht="15.75" customHeight="1" x14ac:dyDescent="0.25">
      <c r="A278" s="1"/>
      <c r="B278" s="40"/>
      <c r="C278" s="40"/>
      <c r="D278" s="40"/>
      <c r="E278" s="40"/>
      <c r="F278" s="40"/>
      <c r="G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c r="DQ278" s="40"/>
      <c r="DR278" s="40"/>
      <c r="DS278" s="40"/>
      <c r="DT278" s="40"/>
      <c r="DU278" s="40"/>
      <c r="DV278" s="40"/>
      <c r="DW278" s="40"/>
    </row>
    <row r="279" spans="1:127" ht="15.75" customHeight="1" x14ac:dyDescent="0.25">
      <c r="A279" s="1"/>
      <c r="B279" s="40"/>
      <c r="C279" s="40"/>
      <c r="D279" s="40"/>
      <c r="E279" s="40"/>
      <c r="F279" s="40"/>
      <c r="G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c r="DQ279" s="40"/>
      <c r="DR279" s="40"/>
      <c r="DS279" s="40"/>
      <c r="DT279" s="40"/>
      <c r="DU279" s="40"/>
      <c r="DV279" s="40"/>
      <c r="DW279" s="40"/>
    </row>
    <row r="280" spans="1:127" ht="15.75" customHeight="1" x14ac:dyDescent="0.25">
      <c r="A280" s="1"/>
      <c r="B280" s="40"/>
      <c r="C280" s="40"/>
      <c r="D280" s="40"/>
      <c r="E280" s="40"/>
      <c r="F280" s="40"/>
      <c r="G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c r="DQ280" s="40"/>
      <c r="DR280" s="40"/>
      <c r="DS280" s="40"/>
      <c r="DT280" s="40"/>
      <c r="DU280" s="40"/>
      <c r="DV280" s="40"/>
      <c r="DW280" s="40"/>
    </row>
    <row r="281" spans="1:127" ht="15.75" customHeight="1" x14ac:dyDescent="0.25">
      <c r="A281" s="1"/>
      <c r="B281" s="40"/>
      <c r="C281" s="40"/>
      <c r="D281" s="40"/>
      <c r="E281" s="40"/>
      <c r="F281" s="40"/>
      <c r="G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c r="DQ281" s="40"/>
      <c r="DR281" s="40"/>
      <c r="DS281" s="40"/>
      <c r="DT281" s="40"/>
      <c r="DU281" s="40"/>
      <c r="DV281" s="40"/>
      <c r="DW281" s="40"/>
    </row>
    <row r="282" spans="1:127" ht="15.75" customHeight="1" x14ac:dyDescent="0.25">
      <c r="A282" s="1"/>
      <c r="B282" s="40"/>
      <c r="C282" s="40"/>
      <c r="D282" s="40"/>
      <c r="E282" s="40"/>
      <c r="F282" s="40"/>
      <c r="G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c r="DQ282" s="40"/>
      <c r="DR282" s="40"/>
      <c r="DS282" s="40"/>
      <c r="DT282" s="40"/>
      <c r="DU282" s="40"/>
      <c r="DV282" s="40"/>
      <c r="DW282" s="40"/>
    </row>
    <row r="283" spans="1:127" ht="15.75" customHeight="1" x14ac:dyDescent="0.25">
      <c r="A283" s="1"/>
      <c r="B283" s="40"/>
      <c r="C283" s="40"/>
      <c r="D283" s="40"/>
      <c r="E283" s="40"/>
      <c r="F283" s="40"/>
      <c r="G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c r="DQ283" s="40"/>
      <c r="DR283" s="40"/>
      <c r="DS283" s="40"/>
      <c r="DT283" s="40"/>
      <c r="DU283" s="40"/>
      <c r="DV283" s="40"/>
      <c r="DW283" s="40"/>
    </row>
    <row r="284" spans="1:127" ht="15.75" customHeight="1" x14ac:dyDescent="0.25">
      <c r="A284" s="1"/>
      <c r="B284" s="40"/>
      <c r="C284" s="40"/>
      <c r="D284" s="40"/>
      <c r="E284" s="40"/>
      <c r="F284" s="40"/>
      <c r="G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c r="DQ284" s="40"/>
      <c r="DR284" s="40"/>
      <c r="DS284" s="40"/>
      <c r="DT284" s="40"/>
      <c r="DU284" s="40"/>
      <c r="DV284" s="40"/>
      <c r="DW284" s="40"/>
    </row>
    <row r="285" spans="1:127" ht="15.75" customHeight="1" x14ac:dyDescent="0.25">
      <c r="A285" s="1"/>
      <c r="B285" s="40"/>
      <c r="C285" s="40"/>
      <c r="D285" s="40"/>
      <c r="E285" s="40"/>
      <c r="F285" s="40"/>
      <c r="G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c r="DQ285" s="40"/>
      <c r="DR285" s="40"/>
      <c r="DS285" s="40"/>
      <c r="DT285" s="40"/>
      <c r="DU285" s="40"/>
      <c r="DV285" s="40"/>
      <c r="DW285" s="40"/>
    </row>
    <row r="286" spans="1:127" ht="15.75" customHeight="1" x14ac:dyDescent="0.25">
      <c r="A286" s="1"/>
      <c r="B286" s="40"/>
      <c r="C286" s="40"/>
      <c r="D286" s="40"/>
      <c r="E286" s="40"/>
      <c r="F286" s="40"/>
      <c r="G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c r="DQ286" s="40"/>
      <c r="DR286" s="40"/>
      <c r="DS286" s="40"/>
      <c r="DT286" s="40"/>
      <c r="DU286" s="40"/>
      <c r="DV286" s="40"/>
      <c r="DW286" s="40"/>
    </row>
    <row r="287" spans="1:127" ht="15.75" customHeight="1" x14ac:dyDescent="0.25">
      <c r="A287" s="1"/>
      <c r="B287" s="40"/>
      <c r="C287" s="40"/>
      <c r="D287" s="40"/>
      <c r="E287" s="40"/>
      <c r="F287" s="40"/>
      <c r="G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c r="DQ287" s="40"/>
      <c r="DR287" s="40"/>
      <c r="DS287" s="40"/>
      <c r="DT287" s="40"/>
      <c r="DU287" s="40"/>
      <c r="DV287" s="40"/>
      <c r="DW287" s="40"/>
    </row>
    <row r="288" spans="1:127" ht="15.75" customHeight="1" x14ac:dyDescent="0.25">
      <c r="A288" s="1"/>
      <c r="B288" s="40"/>
      <c r="C288" s="40"/>
      <c r="D288" s="40"/>
      <c r="E288" s="40"/>
      <c r="F288" s="40"/>
      <c r="G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c r="DQ288" s="40"/>
      <c r="DR288" s="40"/>
      <c r="DS288" s="40"/>
      <c r="DT288" s="40"/>
      <c r="DU288" s="40"/>
      <c r="DV288" s="40"/>
      <c r="DW288" s="40"/>
    </row>
    <row r="289" spans="1:127" ht="15.75" customHeight="1" x14ac:dyDescent="0.25">
      <c r="A289" s="1"/>
      <c r="B289" s="40"/>
      <c r="C289" s="40"/>
      <c r="D289" s="40"/>
      <c r="E289" s="40"/>
      <c r="F289" s="40"/>
      <c r="G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c r="DQ289" s="40"/>
      <c r="DR289" s="40"/>
      <c r="DS289" s="40"/>
      <c r="DT289" s="40"/>
      <c r="DU289" s="40"/>
      <c r="DV289" s="40"/>
      <c r="DW289" s="40"/>
    </row>
    <row r="290" spans="1:127" ht="15.75" customHeight="1" x14ac:dyDescent="0.25">
      <c r="A290" s="1"/>
      <c r="B290" s="40"/>
      <c r="C290" s="40"/>
      <c r="D290" s="40"/>
      <c r="E290" s="40"/>
      <c r="F290" s="40"/>
      <c r="G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c r="DQ290" s="40"/>
      <c r="DR290" s="40"/>
      <c r="DS290" s="40"/>
      <c r="DT290" s="40"/>
      <c r="DU290" s="40"/>
      <c r="DV290" s="40"/>
      <c r="DW290" s="40"/>
    </row>
    <row r="291" spans="1:127" ht="15.75" customHeight="1" x14ac:dyDescent="0.25">
      <c r="A291" s="1"/>
      <c r="B291" s="40"/>
      <c r="C291" s="40"/>
      <c r="D291" s="40"/>
      <c r="E291" s="40"/>
      <c r="F291" s="40"/>
      <c r="G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c r="DQ291" s="40"/>
      <c r="DR291" s="40"/>
      <c r="DS291" s="40"/>
      <c r="DT291" s="40"/>
      <c r="DU291" s="40"/>
      <c r="DV291" s="40"/>
      <c r="DW291" s="40"/>
    </row>
    <row r="292" spans="1:127" ht="15.75" customHeight="1" x14ac:dyDescent="0.25">
      <c r="A292" s="1"/>
      <c r="B292" s="40"/>
      <c r="C292" s="40"/>
      <c r="D292" s="40"/>
      <c r="E292" s="40"/>
      <c r="F292" s="40"/>
      <c r="G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c r="DQ292" s="40"/>
      <c r="DR292" s="40"/>
      <c r="DS292" s="40"/>
      <c r="DT292" s="40"/>
      <c r="DU292" s="40"/>
      <c r="DV292" s="40"/>
      <c r="DW292" s="40"/>
    </row>
    <row r="293" spans="1:127" ht="15.75" customHeight="1" x14ac:dyDescent="0.25">
      <c r="A293" s="1"/>
      <c r="B293" s="40"/>
      <c r="C293" s="40"/>
      <c r="D293" s="40"/>
      <c r="E293" s="40"/>
      <c r="F293" s="40"/>
      <c r="G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c r="DQ293" s="40"/>
      <c r="DR293" s="40"/>
      <c r="DS293" s="40"/>
      <c r="DT293" s="40"/>
      <c r="DU293" s="40"/>
      <c r="DV293" s="40"/>
      <c r="DW293" s="40"/>
    </row>
    <row r="294" spans="1:127" ht="15.75" customHeight="1" x14ac:dyDescent="0.25">
      <c r="A294" s="1"/>
      <c r="B294" s="40"/>
      <c r="C294" s="40"/>
      <c r="D294" s="40"/>
      <c r="E294" s="40"/>
      <c r="F294" s="40"/>
      <c r="G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c r="DQ294" s="40"/>
      <c r="DR294" s="40"/>
      <c r="DS294" s="40"/>
      <c r="DT294" s="40"/>
      <c r="DU294" s="40"/>
      <c r="DV294" s="40"/>
      <c r="DW294" s="40"/>
    </row>
    <row r="295" spans="1:127" ht="15.75" customHeight="1" x14ac:dyDescent="0.25">
      <c r="A295" s="1"/>
      <c r="B295" s="40"/>
      <c r="C295" s="40"/>
      <c r="D295" s="40"/>
      <c r="E295" s="40"/>
      <c r="F295" s="40"/>
      <c r="G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c r="DQ295" s="40"/>
      <c r="DR295" s="40"/>
      <c r="DS295" s="40"/>
      <c r="DT295" s="40"/>
      <c r="DU295" s="40"/>
      <c r="DV295" s="40"/>
      <c r="DW295" s="40"/>
    </row>
    <row r="296" spans="1:127" ht="15.75" customHeight="1" x14ac:dyDescent="0.25">
      <c r="A296" s="1"/>
      <c r="B296" s="40"/>
      <c r="C296" s="40"/>
      <c r="D296" s="40"/>
      <c r="E296" s="40"/>
      <c r="F296" s="40"/>
      <c r="G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c r="DQ296" s="40"/>
      <c r="DR296" s="40"/>
      <c r="DS296" s="40"/>
      <c r="DT296" s="40"/>
      <c r="DU296" s="40"/>
      <c r="DV296" s="40"/>
      <c r="DW296" s="40"/>
    </row>
    <row r="297" spans="1:127" ht="15.75" customHeight="1" x14ac:dyDescent="0.25">
      <c r="A297" s="1"/>
      <c r="B297" s="40"/>
      <c r="C297" s="40"/>
      <c r="D297" s="40"/>
      <c r="E297" s="40"/>
      <c r="F297" s="40"/>
      <c r="G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c r="DQ297" s="40"/>
      <c r="DR297" s="40"/>
      <c r="DS297" s="40"/>
      <c r="DT297" s="40"/>
      <c r="DU297" s="40"/>
      <c r="DV297" s="40"/>
      <c r="DW297" s="40"/>
    </row>
    <row r="298" spans="1:127" ht="15.75" customHeight="1" x14ac:dyDescent="0.25">
      <c r="A298" s="1"/>
      <c r="B298" s="40"/>
      <c r="C298" s="40"/>
      <c r="D298" s="40"/>
      <c r="E298" s="40"/>
      <c r="F298" s="40"/>
      <c r="G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c r="DQ298" s="40"/>
      <c r="DR298" s="40"/>
      <c r="DS298" s="40"/>
      <c r="DT298" s="40"/>
      <c r="DU298" s="40"/>
      <c r="DV298" s="40"/>
      <c r="DW298" s="40"/>
    </row>
    <row r="299" spans="1:127" ht="15.75" customHeight="1" x14ac:dyDescent="0.25">
      <c r="A299" s="1"/>
      <c r="B299" s="40"/>
      <c r="C299" s="40"/>
      <c r="D299" s="40"/>
      <c r="E299" s="40"/>
      <c r="F299" s="40"/>
      <c r="G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c r="DQ299" s="40"/>
      <c r="DR299" s="40"/>
      <c r="DS299" s="40"/>
      <c r="DT299" s="40"/>
      <c r="DU299" s="40"/>
      <c r="DV299" s="40"/>
      <c r="DW299" s="40"/>
    </row>
    <row r="300" spans="1:127" ht="15.75" customHeight="1" x14ac:dyDescent="0.25">
      <c r="A300" s="1"/>
      <c r="B300" s="40"/>
      <c r="C300" s="40"/>
      <c r="D300" s="40"/>
      <c r="E300" s="40"/>
      <c r="F300" s="40"/>
      <c r="G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c r="DQ300" s="40"/>
      <c r="DR300" s="40"/>
      <c r="DS300" s="40"/>
      <c r="DT300" s="40"/>
      <c r="DU300" s="40"/>
      <c r="DV300" s="40"/>
      <c r="DW300" s="40"/>
    </row>
    <row r="301" spans="1:127" ht="15.75" customHeight="1" x14ac:dyDescent="0.25">
      <c r="A301" s="1"/>
      <c r="B301" s="40"/>
      <c r="C301" s="40"/>
      <c r="D301" s="40"/>
      <c r="E301" s="40"/>
      <c r="F301" s="40"/>
      <c r="G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c r="DQ301" s="40"/>
      <c r="DR301" s="40"/>
      <c r="DS301" s="40"/>
      <c r="DT301" s="40"/>
      <c r="DU301" s="40"/>
      <c r="DV301" s="40"/>
      <c r="DW301" s="40"/>
    </row>
    <row r="302" spans="1:127" ht="15.75" customHeight="1" x14ac:dyDescent="0.25">
      <c r="A302" s="1"/>
      <c r="B302" s="40"/>
      <c r="C302" s="40"/>
      <c r="D302" s="40"/>
      <c r="E302" s="40"/>
      <c r="F302" s="40"/>
      <c r="G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c r="DQ302" s="40"/>
      <c r="DR302" s="40"/>
      <c r="DS302" s="40"/>
      <c r="DT302" s="40"/>
      <c r="DU302" s="40"/>
      <c r="DV302" s="40"/>
      <c r="DW302" s="40"/>
    </row>
    <row r="303" spans="1:127" ht="15.75" customHeight="1" x14ac:dyDescent="0.25">
      <c r="A303" s="1"/>
      <c r="B303" s="40"/>
      <c r="C303" s="40"/>
      <c r="D303" s="40"/>
      <c r="E303" s="40"/>
      <c r="F303" s="40"/>
      <c r="G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c r="DQ303" s="40"/>
      <c r="DR303" s="40"/>
      <c r="DS303" s="40"/>
      <c r="DT303" s="40"/>
      <c r="DU303" s="40"/>
      <c r="DV303" s="40"/>
      <c r="DW303" s="40"/>
    </row>
    <row r="304" spans="1:127" ht="15.75" customHeight="1" x14ac:dyDescent="0.25">
      <c r="A304" s="1"/>
      <c r="B304" s="40"/>
      <c r="C304" s="40"/>
      <c r="D304" s="40"/>
      <c r="E304" s="40"/>
      <c r="F304" s="40"/>
      <c r="G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c r="DQ304" s="40"/>
      <c r="DR304" s="40"/>
      <c r="DS304" s="40"/>
      <c r="DT304" s="40"/>
      <c r="DU304" s="40"/>
      <c r="DV304" s="40"/>
      <c r="DW304" s="40"/>
    </row>
    <row r="305" spans="1:127" ht="15.75" customHeight="1" x14ac:dyDescent="0.25">
      <c r="A305" s="1"/>
      <c r="B305" s="40"/>
      <c r="C305" s="40"/>
      <c r="D305" s="40"/>
      <c r="E305" s="40"/>
      <c r="F305" s="40"/>
      <c r="G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c r="DQ305" s="40"/>
      <c r="DR305" s="40"/>
      <c r="DS305" s="40"/>
      <c r="DT305" s="40"/>
      <c r="DU305" s="40"/>
      <c r="DV305" s="40"/>
      <c r="DW305" s="40"/>
    </row>
    <row r="306" spans="1:127" ht="15.75" customHeight="1" x14ac:dyDescent="0.25">
      <c r="A306" s="1"/>
      <c r="B306" s="40"/>
      <c r="C306" s="40"/>
      <c r="D306" s="40"/>
      <c r="E306" s="40"/>
      <c r="F306" s="40"/>
      <c r="G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c r="DQ306" s="40"/>
      <c r="DR306" s="40"/>
      <c r="DS306" s="40"/>
      <c r="DT306" s="40"/>
      <c r="DU306" s="40"/>
      <c r="DV306" s="40"/>
      <c r="DW306" s="40"/>
    </row>
    <row r="307" spans="1:127" ht="15.75" customHeight="1" x14ac:dyDescent="0.25">
      <c r="A307" s="1"/>
      <c r="B307" s="40"/>
      <c r="C307" s="40"/>
      <c r="D307" s="40"/>
      <c r="E307" s="40"/>
      <c r="F307" s="40"/>
      <c r="G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c r="DQ307" s="40"/>
      <c r="DR307" s="40"/>
      <c r="DS307" s="40"/>
      <c r="DT307" s="40"/>
      <c r="DU307" s="40"/>
      <c r="DV307" s="40"/>
      <c r="DW307" s="40"/>
    </row>
    <row r="308" spans="1:127" ht="15.75" customHeight="1" x14ac:dyDescent="0.25">
      <c r="A308" s="1"/>
      <c r="B308" s="40"/>
      <c r="C308" s="40"/>
      <c r="D308" s="40"/>
      <c r="E308" s="40"/>
      <c r="F308" s="40"/>
      <c r="G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c r="DQ308" s="40"/>
      <c r="DR308" s="40"/>
      <c r="DS308" s="40"/>
      <c r="DT308" s="40"/>
      <c r="DU308" s="40"/>
      <c r="DV308" s="40"/>
      <c r="DW308" s="40"/>
    </row>
    <row r="309" spans="1:127" ht="15.75" customHeight="1" x14ac:dyDescent="0.25">
      <c r="A309" s="1"/>
      <c r="B309" s="40"/>
      <c r="C309" s="40"/>
      <c r="D309" s="40"/>
      <c r="E309" s="40"/>
      <c r="F309" s="40"/>
      <c r="G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c r="DQ309" s="40"/>
      <c r="DR309" s="40"/>
      <c r="DS309" s="40"/>
      <c r="DT309" s="40"/>
      <c r="DU309" s="40"/>
      <c r="DV309" s="40"/>
      <c r="DW309" s="40"/>
    </row>
    <row r="310" spans="1:127" ht="15.75" customHeight="1" x14ac:dyDescent="0.25">
      <c r="A310" s="1"/>
      <c r="B310" s="40"/>
      <c r="C310" s="40"/>
      <c r="D310" s="40"/>
      <c r="E310" s="40"/>
      <c r="F310" s="40"/>
      <c r="G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c r="DQ310" s="40"/>
      <c r="DR310" s="40"/>
      <c r="DS310" s="40"/>
      <c r="DT310" s="40"/>
      <c r="DU310" s="40"/>
      <c r="DV310" s="40"/>
      <c r="DW310" s="40"/>
    </row>
    <row r="311" spans="1:127" ht="15.75" customHeight="1" x14ac:dyDescent="0.25">
      <c r="A311" s="1"/>
      <c r="B311" s="40"/>
      <c r="C311" s="40"/>
      <c r="D311" s="40"/>
      <c r="E311" s="40"/>
      <c r="F311" s="40"/>
      <c r="G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c r="DQ311" s="40"/>
      <c r="DR311" s="40"/>
      <c r="DS311" s="40"/>
      <c r="DT311" s="40"/>
      <c r="DU311" s="40"/>
      <c r="DV311" s="40"/>
      <c r="DW311" s="40"/>
    </row>
    <row r="312" spans="1:127" ht="15.75" customHeight="1" x14ac:dyDescent="0.25">
      <c r="A312" s="1"/>
      <c r="B312" s="40"/>
      <c r="C312" s="40"/>
      <c r="D312" s="40"/>
      <c r="E312" s="40"/>
      <c r="F312" s="40"/>
      <c r="G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c r="DQ312" s="40"/>
      <c r="DR312" s="40"/>
      <c r="DS312" s="40"/>
      <c r="DT312" s="40"/>
      <c r="DU312" s="40"/>
      <c r="DV312" s="40"/>
      <c r="DW312" s="40"/>
    </row>
    <row r="313" spans="1:127" ht="15.75" customHeight="1" x14ac:dyDescent="0.25">
      <c r="A313" s="1"/>
      <c r="B313" s="40"/>
      <c r="C313" s="40"/>
      <c r="D313" s="40"/>
      <c r="E313" s="40"/>
      <c r="F313" s="40"/>
      <c r="G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c r="DQ313" s="40"/>
      <c r="DR313" s="40"/>
      <c r="DS313" s="40"/>
      <c r="DT313" s="40"/>
      <c r="DU313" s="40"/>
      <c r="DV313" s="40"/>
      <c r="DW313" s="40"/>
    </row>
    <row r="314" spans="1:127" ht="15.75" customHeight="1" x14ac:dyDescent="0.25">
      <c r="A314" s="1"/>
      <c r="B314" s="40"/>
      <c r="C314" s="40"/>
      <c r="D314" s="40"/>
      <c r="E314" s="40"/>
      <c r="F314" s="40"/>
      <c r="G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c r="DQ314" s="40"/>
      <c r="DR314" s="40"/>
      <c r="DS314" s="40"/>
      <c r="DT314" s="40"/>
      <c r="DU314" s="40"/>
      <c r="DV314" s="40"/>
      <c r="DW314" s="40"/>
    </row>
    <row r="315" spans="1:127" ht="15.75" customHeight="1" x14ac:dyDescent="0.25">
      <c r="A315" s="1"/>
      <c r="B315" s="40"/>
      <c r="C315" s="40"/>
      <c r="D315" s="40"/>
      <c r="E315" s="40"/>
      <c r="F315" s="40"/>
      <c r="G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c r="CZ315" s="40"/>
      <c r="DA315" s="40"/>
      <c r="DB315" s="40"/>
      <c r="DC315" s="40"/>
      <c r="DD315" s="40"/>
      <c r="DE315" s="40"/>
      <c r="DF315" s="40"/>
      <c r="DG315" s="40"/>
      <c r="DH315" s="40"/>
      <c r="DI315" s="40"/>
      <c r="DJ315" s="40"/>
      <c r="DK315" s="40"/>
      <c r="DL315" s="40"/>
      <c r="DM315" s="40"/>
      <c r="DN315" s="40"/>
      <c r="DO315" s="40"/>
      <c r="DP315" s="40"/>
      <c r="DQ315" s="40"/>
      <c r="DR315" s="40"/>
      <c r="DS315" s="40"/>
      <c r="DT315" s="40"/>
      <c r="DU315" s="40"/>
      <c r="DV315" s="40"/>
      <c r="DW315" s="40"/>
    </row>
    <row r="316" spans="1:127" ht="15.75" customHeight="1" x14ac:dyDescent="0.25">
      <c r="A316" s="1"/>
      <c r="B316" s="40"/>
      <c r="C316" s="40"/>
      <c r="D316" s="40"/>
      <c r="E316" s="40"/>
      <c r="F316" s="40"/>
      <c r="G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c r="CZ316" s="40"/>
      <c r="DA316" s="40"/>
      <c r="DB316" s="40"/>
      <c r="DC316" s="40"/>
      <c r="DD316" s="40"/>
      <c r="DE316" s="40"/>
      <c r="DF316" s="40"/>
      <c r="DG316" s="40"/>
      <c r="DH316" s="40"/>
      <c r="DI316" s="40"/>
      <c r="DJ316" s="40"/>
      <c r="DK316" s="40"/>
      <c r="DL316" s="40"/>
      <c r="DM316" s="40"/>
      <c r="DN316" s="40"/>
      <c r="DO316" s="40"/>
      <c r="DP316" s="40"/>
      <c r="DQ316" s="40"/>
      <c r="DR316" s="40"/>
      <c r="DS316" s="40"/>
      <c r="DT316" s="40"/>
      <c r="DU316" s="40"/>
      <c r="DV316" s="40"/>
      <c r="DW316" s="40"/>
    </row>
    <row r="317" spans="1:127" ht="15.75" customHeight="1" x14ac:dyDescent="0.25">
      <c r="A317" s="1"/>
      <c r="B317" s="40"/>
      <c r="C317" s="40"/>
      <c r="D317" s="40"/>
      <c r="E317" s="40"/>
      <c r="F317" s="40"/>
      <c r="G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40"/>
      <c r="CZ317" s="40"/>
      <c r="DA317" s="40"/>
      <c r="DB317" s="40"/>
      <c r="DC317" s="40"/>
      <c r="DD317" s="40"/>
      <c r="DE317" s="40"/>
      <c r="DF317" s="40"/>
      <c r="DG317" s="40"/>
      <c r="DH317" s="40"/>
      <c r="DI317" s="40"/>
      <c r="DJ317" s="40"/>
      <c r="DK317" s="40"/>
      <c r="DL317" s="40"/>
      <c r="DM317" s="40"/>
      <c r="DN317" s="40"/>
      <c r="DO317" s="40"/>
      <c r="DP317" s="40"/>
      <c r="DQ317" s="40"/>
      <c r="DR317" s="40"/>
      <c r="DS317" s="40"/>
      <c r="DT317" s="40"/>
      <c r="DU317" s="40"/>
      <c r="DV317" s="40"/>
      <c r="DW317" s="40"/>
    </row>
    <row r="318" spans="1:127" ht="15.75" customHeight="1" x14ac:dyDescent="0.25">
      <c r="A318" s="1"/>
      <c r="B318" s="40"/>
      <c r="C318" s="40"/>
      <c r="D318" s="40"/>
      <c r="E318" s="40"/>
      <c r="F318" s="40"/>
      <c r="G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c r="CX318" s="40"/>
      <c r="CY318" s="40"/>
      <c r="CZ318" s="40"/>
      <c r="DA318" s="40"/>
      <c r="DB318" s="40"/>
      <c r="DC318" s="40"/>
      <c r="DD318" s="40"/>
      <c r="DE318" s="40"/>
      <c r="DF318" s="40"/>
      <c r="DG318" s="40"/>
      <c r="DH318" s="40"/>
      <c r="DI318" s="40"/>
      <c r="DJ318" s="40"/>
      <c r="DK318" s="40"/>
      <c r="DL318" s="40"/>
      <c r="DM318" s="40"/>
      <c r="DN318" s="40"/>
      <c r="DO318" s="40"/>
      <c r="DP318" s="40"/>
      <c r="DQ318" s="40"/>
      <c r="DR318" s="40"/>
      <c r="DS318" s="40"/>
      <c r="DT318" s="40"/>
      <c r="DU318" s="40"/>
      <c r="DV318" s="40"/>
      <c r="DW318" s="40"/>
    </row>
    <row r="319" spans="1:127" ht="15.75" customHeight="1" x14ac:dyDescent="0.25">
      <c r="A319" s="1"/>
      <c r="B319" s="40"/>
      <c r="C319" s="40"/>
      <c r="D319" s="40"/>
      <c r="E319" s="40"/>
      <c r="F319" s="40"/>
      <c r="G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c r="CZ319" s="40"/>
      <c r="DA319" s="40"/>
      <c r="DB319" s="40"/>
      <c r="DC319" s="40"/>
      <c r="DD319" s="40"/>
      <c r="DE319" s="40"/>
      <c r="DF319" s="40"/>
      <c r="DG319" s="40"/>
      <c r="DH319" s="40"/>
      <c r="DI319" s="40"/>
      <c r="DJ319" s="40"/>
      <c r="DK319" s="40"/>
      <c r="DL319" s="40"/>
      <c r="DM319" s="40"/>
      <c r="DN319" s="40"/>
      <c r="DO319" s="40"/>
      <c r="DP319" s="40"/>
      <c r="DQ319" s="40"/>
      <c r="DR319" s="40"/>
      <c r="DS319" s="40"/>
      <c r="DT319" s="40"/>
      <c r="DU319" s="40"/>
      <c r="DV319" s="40"/>
      <c r="DW319" s="40"/>
    </row>
    <row r="320" spans="1:127" ht="15.75" customHeight="1" x14ac:dyDescent="0.25">
      <c r="A320" s="1"/>
      <c r="B320" s="40"/>
      <c r="C320" s="40"/>
      <c r="D320" s="40"/>
      <c r="E320" s="40"/>
      <c r="F320" s="40"/>
      <c r="G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c r="CZ320" s="40"/>
      <c r="DA320" s="40"/>
      <c r="DB320" s="40"/>
      <c r="DC320" s="40"/>
      <c r="DD320" s="40"/>
      <c r="DE320" s="40"/>
      <c r="DF320" s="40"/>
      <c r="DG320" s="40"/>
      <c r="DH320" s="40"/>
      <c r="DI320" s="40"/>
      <c r="DJ320" s="40"/>
      <c r="DK320" s="40"/>
      <c r="DL320" s="40"/>
      <c r="DM320" s="40"/>
      <c r="DN320" s="40"/>
      <c r="DO320" s="40"/>
      <c r="DP320" s="40"/>
      <c r="DQ320" s="40"/>
      <c r="DR320" s="40"/>
      <c r="DS320" s="40"/>
      <c r="DT320" s="40"/>
      <c r="DU320" s="40"/>
      <c r="DV320" s="40"/>
      <c r="DW320" s="40"/>
    </row>
    <row r="321" spans="1:127" ht="15.75" customHeight="1" x14ac:dyDescent="0.25">
      <c r="A321" s="1"/>
      <c r="B321" s="40"/>
      <c r="C321" s="40"/>
      <c r="D321" s="40"/>
      <c r="E321" s="40"/>
      <c r="F321" s="40"/>
      <c r="G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c r="CZ321" s="40"/>
      <c r="DA321" s="40"/>
      <c r="DB321" s="40"/>
      <c r="DC321" s="40"/>
      <c r="DD321" s="40"/>
      <c r="DE321" s="40"/>
      <c r="DF321" s="40"/>
      <c r="DG321" s="40"/>
      <c r="DH321" s="40"/>
      <c r="DI321" s="40"/>
      <c r="DJ321" s="40"/>
      <c r="DK321" s="40"/>
      <c r="DL321" s="40"/>
      <c r="DM321" s="40"/>
      <c r="DN321" s="40"/>
      <c r="DO321" s="40"/>
      <c r="DP321" s="40"/>
      <c r="DQ321" s="40"/>
      <c r="DR321" s="40"/>
      <c r="DS321" s="40"/>
      <c r="DT321" s="40"/>
      <c r="DU321" s="40"/>
      <c r="DV321" s="40"/>
      <c r="DW321" s="40"/>
    </row>
    <row r="322" spans="1:127" ht="15.75" customHeight="1" x14ac:dyDescent="0.25">
      <c r="A322" s="1"/>
      <c r="B322" s="40"/>
      <c r="C322" s="40"/>
      <c r="D322" s="40"/>
      <c r="E322" s="40"/>
      <c r="F322" s="40"/>
      <c r="G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c r="CX322" s="40"/>
      <c r="CY322" s="40"/>
      <c r="CZ322" s="40"/>
      <c r="DA322" s="40"/>
      <c r="DB322" s="40"/>
      <c r="DC322" s="40"/>
      <c r="DD322" s="40"/>
      <c r="DE322" s="40"/>
      <c r="DF322" s="40"/>
      <c r="DG322" s="40"/>
      <c r="DH322" s="40"/>
      <c r="DI322" s="40"/>
      <c r="DJ322" s="40"/>
      <c r="DK322" s="40"/>
      <c r="DL322" s="40"/>
      <c r="DM322" s="40"/>
      <c r="DN322" s="40"/>
      <c r="DO322" s="40"/>
      <c r="DP322" s="40"/>
      <c r="DQ322" s="40"/>
      <c r="DR322" s="40"/>
      <c r="DS322" s="40"/>
      <c r="DT322" s="40"/>
      <c r="DU322" s="40"/>
      <c r="DV322" s="40"/>
      <c r="DW322" s="40"/>
    </row>
    <row r="323" spans="1:127" ht="15.75" customHeight="1" x14ac:dyDescent="0.25">
      <c r="A323" s="1"/>
      <c r="B323" s="40"/>
      <c r="C323" s="40"/>
      <c r="D323" s="40"/>
      <c r="E323" s="40"/>
      <c r="F323" s="40"/>
      <c r="G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c r="CX323" s="40"/>
      <c r="CY323" s="40"/>
      <c r="CZ323" s="40"/>
      <c r="DA323" s="40"/>
      <c r="DB323" s="40"/>
      <c r="DC323" s="40"/>
      <c r="DD323" s="40"/>
      <c r="DE323" s="40"/>
      <c r="DF323" s="40"/>
      <c r="DG323" s="40"/>
      <c r="DH323" s="40"/>
      <c r="DI323" s="40"/>
      <c r="DJ323" s="40"/>
      <c r="DK323" s="40"/>
      <c r="DL323" s="40"/>
      <c r="DM323" s="40"/>
      <c r="DN323" s="40"/>
      <c r="DO323" s="40"/>
      <c r="DP323" s="40"/>
      <c r="DQ323" s="40"/>
      <c r="DR323" s="40"/>
      <c r="DS323" s="40"/>
      <c r="DT323" s="40"/>
      <c r="DU323" s="40"/>
      <c r="DV323" s="40"/>
      <c r="DW323" s="40"/>
    </row>
    <row r="324" spans="1:127" ht="15.75" customHeight="1" x14ac:dyDescent="0.25">
      <c r="A324" s="1"/>
      <c r="B324" s="40"/>
      <c r="C324" s="40"/>
      <c r="D324" s="40"/>
      <c r="E324" s="40"/>
      <c r="F324" s="40"/>
      <c r="G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c r="CX324" s="40"/>
      <c r="CY324" s="40"/>
      <c r="CZ324" s="40"/>
      <c r="DA324" s="40"/>
      <c r="DB324" s="40"/>
      <c r="DC324" s="40"/>
      <c r="DD324" s="40"/>
      <c r="DE324" s="40"/>
      <c r="DF324" s="40"/>
      <c r="DG324" s="40"/>
      <c r="DH324" s="40"/>
      <c r="DI324" s="40"/>
      <c r="DJ324" s="40"/>
      <c r="DK324" s="40"/>
      <c r="DL324" s="40"/>
      <c r="DM324" s="40"/>
      <c r="DN324" s="40"/>
      <c r="DO324" s="40"/>
      <c r="DP324" s="40"/>
      <c r="DQ324" s="40"/>
      <c r="DR324" s="40"/>
      <c r="DS324" s="40"/>
      <c r="DT324" s="40"/>
      <c r="DU324" s="40"/>
      <c r="DV324" s="40"/>
      <c r="DW324" s="40"/>
    </row>
    <row r="325" spans="1:127" ht="15.75" customHeight="1" x14ac:dyDescent="0.25">
      <c r="A325" s="1"/>
      <c r="B325" s="40"/>
      <c r="C325" s="40"/>
      <c r="D325" s="40"/>
      <c r="E325" s="40"/>
      <c r="F325" s="40"/>
      <c r="G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c r="CX325" s="40"/>
      <c r="CY325" s="40"/>
      <c r="CZ325" s="40"/>
      <c r="DA325" s="40"/>
      <c r="DB325" s="40"/>
      <c r="DC325" s="40"/>
      <c r="DD325" s="40"/>
      <c r="DE325" s="40"/>
      <c r="DF325" s="40"/>
      <c r="DG325" s="40"/>
      <c r="DH325" s="40"/>
      <c r="DI325" s="40"/>
      <c r="DJ325" s="40"/>
      <c r="DK325" s="40"/>
      <c r="DL325" s="40"/>
      <c r="DM325" s="40"/>
      <c r="DN325" s="40"/>
      <c r="DO325" s="40"/>
      <c r="DP325" s="40"/>
      <c r="DQ325" s="40"/>
      <c r="DR325" s="40"/>
      <c r="DS325" s="40"/>
      <c r="DT325" s="40"/>
      <c r="DU325" s="40"/>
      <c r="DV325" s="40"/>
      <c r="DW325" s="40"/>
    </row>
    <row r="326" spans="1:127" ht="15.75" customHeight="1" x14ac:dyDescent="0.25">
      <c r="A326" s="1"/>
      <c r="B326" s="40"/>
      <c r="C326" s="40"/>
      <c r="D326" s="40"/>
      <c r="E326" s="40"/>
      <c r="F326" s="40"/>
      <c r="G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c r="CX326" s="40"/>
      <c r="CY326" s="40"/>
      <c r="CZ326" s="40"/>
      <c r="DA326" s="40"/>
      <c r="DB326" s="40"/>
      <c r="DC326" s="40"/>
      <c r="DD326" s="40"/>
      <c r="DE326" s="40"/>
      <c r="DF326" s="40"/>
      <c r="DG326" s="40"/>
      <c r="DH326" s="40"/>
      <c r="DI326" s="40"/>
      <c r="DJ326" s="40"/>
      <c r="DK326" s="40"/>
      <c r="DL326" s="40"/>
      <c r="DM326" s="40"/>
      <c r="DN326" s="40"/>
      <c r="DO326" s="40"/>
      <c r="DP326" s="40"/>
      <c r="DQ326" s="40"/>
      <c r="DR326" s="40"/>
      <c r="DS326" s="40"/>
      <c r="DT326" s="40"/>
      <c r="DU326" s="40"/>
      <c r="DV326" s="40"/>
      <c r="DW326" s="40"/>
    </row>
    <row r="327" spans="1:127" ht="15.75" customHeight="1" x14ac:dyDescent="0.25">
      <c r="A327" s="1"/>
      <c r="B327" s="40"/>
      <c r="C327" s="40"/>
      <c r="D327" s="40"/>
      <c r="E327" s="40"/>
      <c r="F327" s="40"/>
      <c r="G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c r="CZ327" s="40"/>
      <c r="DA327" s="40"/>
      <c r="DB327" s="40"/>
      <c r="DC327" s="40"/>
      <c r="DD327" s="40"/>
      <c r="DE327" s="40"/>
      <c r="DF327" s="40"/>
      <c r="DG327" s="40"/>
      <c r="DH327" s="40"/>
      <c r="DI327" s="40"/>
      <c r="DJ327" s="40"/>
      <c r="DK327" s="40"/>
      <c r="DL327" s="40"/>
      <c r="DM327" s="40"/>
      <c r="DN327" s="40"/>
      <c r="DO327" s="40"/>
      <c r="DP327" s="40"/>
      <c r="DQ327" s="40"/>
      <c r="DR327" s="40"/>
      <c r="DS327" s="40"/>
      <c r="DT327" s="40"/>
      <c r="DU327" s="40"/>
      <c r="DV327" s="40"/>
      <c r="DW327" s="40"/>
    </row>
    <row r="328" spans="1:127" ht="15.75" customHeight="1" x14ac:dyDescent="0.25">
      <c r="A328" s="1"/>
      <c r="B328" s="40"/>
      <c r="C328" s="40"/>
      <c r="D328" s="40"/>
      <c r="E328" s="40"/>
      <c r="F328" s="40"/>
      <c r="G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c r="CX328" s="40"/>
      <c r="CY328" s="40"/>
      <c r="CZ328" s="40"/>
      <c r="DA328" s="40"/>
      <c r="DB328" s="40"/>
      <c r="DC328" s="40"/>
      <c r="DD328" s="40"/>
      <c r="DE328" s="40"/>
      <c r="DF328" s="40"/>
      <c r="DG328" s="40"/>
      <c r="DH328" s="40"/>
      <c r="DI328" s="40"/>
      <c r="DJ328" s="40"/>
      <c r="DK328" s="40"/>
      <c r="DL328" s="40"/>
      <c r="DM328" s="40"/>
      <c r="DN328" s="40"/>
      <c r="DO328" s="40"/>
      <c r="DP328" s="40"/>
      <c r="DQ328" s="40"/>
      <c r="DR328" s="40"/>
      <c r="DS328" s="40"/>
      <c r="DT328" s="40"/>
      <c r="DU328" s="40"/>
      <c r="DV328" s="40"/>
      <c r="DW328" s="40"/>
    </row>
    <row r="329" spans="1:127" ht="15.75" customHeight="1" x14ac:dyDescent="0.25">
      <c r="A329" s="1"/>
      <c r="B329" s="40"/>
      <c r="C329" s="40"/>
      <c r="D329" s="40"/>
      <c r="E329" s="40"/>
      <c r="F329" s="40"/>
      <c r="G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c r="CX329" s="40"/>
      <c r="CY329" s="40"/>
      <c r="CZ329" s="40"/>
      <c r="DA329" s="40"/>
      <c r="DB329" s="40"/>
      <c r="DC329" s="40"/>
      <c r="DD329" s="40"/>
      <c r="DE329" s="40"/>
      <c r="DF329" s="40"/>
      <c r="DG329" s="40"/>
      <c r="DH329" s="40"/>
      <c r="DI329" s="40"/>
      <c r="DJ329" s="40"/>
      <c r="DK329" s="40"/>
      <c r="DL329" s="40"/>
      <c r="DM329" s="40"/>
      <c r="DN329" s="40"/>
      <c r="DO329" s="40"/>
      <c r="DP329" s="40"/>
      <c r="DQ329" s="40"/>
      <c r="DR329" s="40"/>
      <c r="DS329" s="40"/>
      <c r="DT329" s="40"/>
      <c r="DU329" s="40"/>
      <c r="DV329" s="40"/>
      <c r="DW329" s="40"/>
    </row>
    <row r="330" spans="1:127" ht="15.75" customHeight="1" x14ac:dyDescent="0.25">
      <c r="A330" s="1"/>
      <c r="B330" s="40"/>
      <c r="C330" s="40"/>
      <c r="D330" s="40"/>
      <c r="E330" s="40"/>
      <c r="F330" s="40"/>
      <c r="G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c r="CX330" s="40"/>
      <c r="CY330" s="40"/>
      <c r="CZ330" s="40"/>
      <c r="DA330" s="40"/>
      <c r="DB330" s="40"/>
      <c r="DC330" s="40"/>
      <c r="DD330" s="40"/>
      <c r="DE330" s="40"/>
      <c r="DF330" s="40"/>
      <c r="DG330" s="40"/>
      <c r="DH330" s="40"/>
      <c r="DI330" s="40"/>
      <c r="DJ330" s="40"/>
      <c r="DK330" s="40"/>
      <c r="DL330" s="40"/>
      <c r="DM330" s="40"/>
      <c r="DN330" s="40"/>
      <c r="DO330" s="40"/>
      <c r="DP330" s="40"/>
      <c r="DQ330" s="40"/>
      <c r="DR330" s="40"/>
      <c r="DS330" s="40"/>
      <c r="DT330" s="40"/>
      <c r="DU330" s="40"/>
      <c r="DV330" s="40"/>
      <c r="DW330" s="40"/>
    </row>
    <row r="331" spans="1:127" ht="15.75" customHeight="1" x14ac:dyDescent="0.25">
      <c r="A331" s="1"/>
      <c r="B331" s="40"/>
      <c r="C331" s="40"/>
      <c r="D331" s="40"/>
      <c r="E331" s="40"/>
      <c r="F331" s="40"/>
      <c r="G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c r="CX331" s="40"/>
      <c r="CY331" s="40"/>
      <c r="CZ331" s="40"/>
      <c r="DA331" s="40"/>
      <c r="DB331" s="40"/>
      <c r="DC331" s="40"/>
      <c r="DD331" s="40"/>
      <c r="DE331" s="40"/>
      <c r="DF331" s="40"/>
      <c r="DG331" s="40"/>
      <c r="DH331" s="40"/>
      <c r="DI331" s="40"/>
      <c r="DJ331" s="40"/>
      <c r="DK331" s="40"/>
      <c r="DL331" s="40"/>
      <c r="DM331" s="40"/>
      <c r="DN331" s="40"/>
      <c r="DO331" s="40"/>
      <c r="DP331" s="40"/>
      <c r="DQ331" s="40"/>
      <c r="DR331" s="40"/>
      <c r="DS331" s="40"/>
      <c r="DT331" s="40"/>
      <c r="DU331" s="40"/>
      <c r="DV331" s="40"/>
      <c r="DW331" s="40"/>
    </row>
    <row r="332" spans="1:127" ht="15.75" customHeight="1" x14ac:dyDescent="0.25">
      <c r="A332" s="1"/>
      <c r="B332" s="40"/>
      <c r="C332" s="40"/>
      <c r="D332" s="40"/>
      <c r="E332" s="40"/>
      <c r="F332" s="40"/>
      <c r="G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c r="CX332" s="40"/>
      <c r="CY332" s="40"/>
      <c r="CZ332" s="40"/>
      <c r="DA332" s="40"/>
      <c r="DB332" s="40"/>
      <c r="DC332" s="40"/>
      <c r="DD332" s="40"/>
      <c r="DE332" s="40"/>
      <c r="DF332" s="40"/>
      <c r="DG332" s="40"/>
      <c r="DH332" s="40"/>
      <c r="DI332" s="40"/>
      <c r="DJ332" s="40"/>
      <c r="DK332" s="40"/>
      <c r="DL332" s="40"/>
      <c r="DM332" s="40"/>
      <c r="DN332" s="40"/>
      <c r="DO332" s="40"/>
      <c r="DP332" s="40"/>
      <c r="DQ332" s="40"/>
      <c r="DR332" s="40"/>
      <c r="DS332" s="40"/>
      <c r="DT332" s="40"/>
      <c r="DU332" s="40"/>
      <c r="DV332" s="40"/>
      <c r="DW332" s="40"/>
    </row>
    <row r="333" spans="1:127" ht="15.75" customHeight="1" x14ac:dyDescent="0.25">
      <c r="A333" s="1"/>
      <c r="B333" s="40"/>
      <c r="C333" s="40"/>
      <c r="D333" s="40"/>
      <c r="E333" s="40"/>
      <c r="F333" s="40"/>
      <c r="G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c r="CX333" s="40"/>
      <c r="CY333" s="40"/>
      <c r="CZ333" s="40"/>
      <c r="DA333" s="40"/>
      <c r="DB333" s="40"/>
      <c r="DC333" s="40"/>
      <c r="DD333" s="40"/>
      <c r="DE333" s="40"/>
      <c r="DF333" s="40"/>
      <c r="DG333" s="40"/>
      <c r="DH333" s="40"/>
      <c r="DI333" s="40"/>
      <c r="DJ333" s="40"/>
      <c r="DK333" s="40"/>
      <c r="DL333" s="40"/>
      <c r="DM333" s="40"/>
      <c r="DN333" s="40"/>
      <c r="DO333" s="40"/>
      <c r="DP333" s="40"/>
      <c r="DQ333" s="40"/>
      <c r="DR333" s="40"/>
      <c r="DS333" s="40"/>
      <c r="DT333" s="40"/>
      <c r="DU333" s="40"/>
      <c r="DV333" s="40"/>
      <c r="DW333" s="40"/>
    </row>
    <row r="334" spans="1:127" ht="15.75" customHeight="1" x14ac:dyDescent="0.25">
      <c r="A334" s="1"/>
      <c r="B334" s="40"/>
      <c r="C334" s="40"/>
      <c r="D334" s="40"/>
      <c r="E334" s="40"/>
      <c r="F334" s="40"/>
      <c r="G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40"/>
      <c r="CZ334" s="40"/>
      <c r="DA334" s="40"/>
      <c r="DB334" s="40"/>
      <c r="DC334" s="40"/>
      <c r="DD334" s="40"/>
      <c r="DE334" s="40"/>
      <c r="DF334" s="40"/>
      <c r="DG334" s="40"/>
      <c r="DH334" s="40"/>
      <c r="DI334" s="40"/>
      <c r="DJ334" s="40"/>
      <c r="DK334" s="40"/>
      <c r="DL334" s="40"/>
      <c r="DM334" s="40"/>
      <c r="DN334" s="40"/>
      <c r="DO334" s="40"/>
      <c r="DP334" s="40"/>
      <c r="DQ334" s="40"/>
      <c r="DR334" s="40"/>
      <c r="DS334" s="40"/>
      <c r="DT334" s="40"/>
      <c r="DU334" s="40"/>
      <c r="DV334" s="40"/>
      <c r="DW334" s="40"/>
    </row>
    <row r="335" spans="1:127" ht="15.75" customHeight="1" x14ac:dyDescent="0.25">
      <c r="A335" s="1"/>
      <c r="B335" s="40"/>
      <c r="C335" s="40"/>
      <c r="D335" s="40"/>
      <c r="E335" s="40"/>
      <c r="F335" s="40"/>
      <c r="G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c r="CX335" s="40"/>
      <c r="CY335" s="40"/>
      <c r="CZ335" s="40"/>
      <c r="DA335" s="40"/>
      <c r="DB335" s="40"/>
      <c r="DC335" s="40"/>
      <c r="DD335" s="40"/>
      <c r="DE335" s="40"/>
      <c r="DF335" s="40"/>
      <c r="DG335" s="40"/>
      <c r="DH335" s="40"/>
      <c r="DI335" s="40"/>
      <c r="DJ335" s="40"/>
      <c r="DK335" s="40"/>
      <c r="DL335" s="40"/>
      <c r="DM335" s="40"/>
      <c r="DN335" s="40"/>
      <c r="DO335" s="40"/>
      <c r="DP335" s="40"/>
      <c r="DQ335" s="40"/>
      <c r="DR335" s="40"/>
      <c r="DS335" s="40"/>
      <c r="DT335" s="40"/>
      <c r="DU335" s="40"/>
      <c r="DV335" s="40"/>
      <c r="DW335" s="40"/>
    </row>
    <row r="336" spans="1:127" ht="15.75" customHeight="1" x14ac:dyDescent="0.25">
      <c r="A336" s="1"/>
      <c r="B336" s="40"/>
      <c r="C336" s="40"/>
      <c r="D336" s="40"/>
      <c r="E336" s="40"/>
      <c r="F336" s="40"/>
      <c r="G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c r="CX336" s="40"/>
      <c r="CY336" s="40"/>
      <c r="CZ336" s="40"/>
      <c r="DA336" s="40"/>
      <c r="DB336" s="40"/>
      <c r="DC336" s="40"/>
      <c r="DD336" s="40"/>
      <c r="DE336" s="40"/>
      <c r="DF336" s="40"/>
      <c r="DG336" s="40"/>
      <c r="DH336" s="40"/>
      <c r="DI336" s="40"/>
      <c r="DJ336" s="40"/>
      <c r="DK336" s="40"/>
      <c r="DL336" s="40"/>
      <c r="DM336" s="40"/>
      <c r="DN336" s="40"/>
      <c r="DO336" s="40"/>
      <c r="DP336" s="40"/>
      <c r="DQ336" s="40"/>
      <c r="DR336" s="40"/>
      <c r="DS336" s="40"/>
      <c r="DT336" s="40"/>
      <c r="DU336" s="40"/>
      <c r="DV336" s="40"/>
      <c r="DW336" s="40"/>
    </row>
    <row r="337" spans="1:127" ht="15.75" customHeight="1" x14ac:dyDescent="0.25">
      <c r="A337" s="1"/>
      <c r="B337" s="40"/>
      <c r="C337" s="40"/>
      <c r="D337" s="40"/>
      <c r="E337" s="40"/>
      <c r="F337" s="40"/>
      <c r="G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c r="CX337" s="40"/>
      <c r="CY337" s="40"/>
      <c r="CZ337" s="40"/>
      <c r="DA337" s="40"/>
      <c r="DB337" s="40"/>
      <c r="DC337" s="40"/>
      <c r="DD337" s="40"/>
      <c r="DE337" s="40"/>
      <c r="DF337" s="40"/>
      <c r="DG337" s="40"/>
      <c r="DH337" s="40"/>
      <c r="DI337" s="40"/>
      <c r="DJ337" s="40"/>
      <c r="DK337" s="40"/>
      <c r="DL337" s="40"/>
      <c r="DM337" s="40"/>
      <c r="DN337" s="40"/>
      <c r="DO337" s="40"/>
      <c r="DP337" s="40"/>
      <c r="DQ337" s="40"/>
      <c r="DR337" s="40"/>
      <c r="DS337" s="40"/>
      <c r="DT337" s="40"/>
      <c r="DU337" s="40"/>
      <c r="DV337" s="40"/>
      <c r="DW337" s="40"/>
    </row>
    <row r="338" spans="1:127" ht="15.75" customHeight="1" x14ac:dyDescent="0.25">
      <c r="A338" s="1"/>
      <c r="B338" s="40"/>
      <c r="C338" s="40"/>
      <c r="D338" s="40"/>
      <c r="E338" s="40"/>
      <c r="F338" s="40"/>
      <c r="G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c r="CZ338" s="40"/>
      <c r="DA338" s="40"/>
      <c r="DB338" s="40"/>
      <c r="DC338" s="40"/>
      <c r="DD338" s="40"/>
      <c r="DE338" s="40"/>
      <c r="DF338" s="40"/>
      <c r="DG338" s="40"/>
      <c r="DH338" s="40"/>
      <c r="DI338" s="40"/>
      <c r="DJ338" s="40"/>
      <c r="DK338" s="40"/>
      <c r="DL338" s="40"/>
      <c r="DM338" s="40"/>
      <c r="DN338" s="40"/>
      <c r="DO338" s="40"/>
      <c r="DP338" s="40"/>
      <c r="DQ338" s="40"/>
      <c r="DR338" s="40"/>
      <c r="DS338" s="40"/>
      <c r="DT338" s="40"/>
      <c r="DU338" s="40"/>
      <c r="DV338" s="40"/>
      <c r="DW338" s="40"/>
    </row>
    <row r="339" spans="1:127" ht="15.75" customHeight="1" x14ac:dyDescent="0.25">
      <c r="A339" s="1"/>
      <c r="B339" s="40"/>
      <c r="C339" s="40"/>
      <c r="D339" s="40"/>
      <c r="E339" s="40"/>
      <c r="F339" s="40"/>
      <c r="G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c r="CX339" s="40"/>
      <c r="CY339" s="40"/>
      <c r="CZ339" s="40"/>
      <c r="DA339" s="40"/>
      <c r="DB339" s="40"/>
      <c r="DC339" s="40"/>
      <c r="DD339" s="40"/>
      <c r="DE339" s="40"/>
      <c r="DF339" s="40"/>
      <c r="DG339" s="40"/>
      <c r="DH339" s="40"/>
      <c r="DI339" s="40"/>
      <c r="DJ339" s="40"/>
      <c r="DK339" s="40"/>
      <c r="DL339" s="40"/>
      <c r="DM339" s="40"/>
      <c r="DN339" s="40"/>
      <c r="DO339" s="40"/>
      <c r="DP339" s="40"/>
      <c r="DQ339" s="40"/>
      <c r="DR339" s="40"/>
      <c r="DS339" s="40"/>
      <c r="DT339" s="40"/>
      <c r="DU339" s="40"/>
      <c r="DV339" s="40"/>
      <c r="DW339" s="40"/>
    </row>
    <row r="340" spans="1:127" ht="15.75" customHeight="1" x14ac:dyDescent="0.25">
      <c r="A340" s="1"/>
      <c r="B340" s="40"/>
      <c r="C340" s="40"/>
      <c r="D340" s="40"/>
      <c r="E340" s="40"/>
      <c r="F340" s="40"/>
      <c r="G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c r="CX340" s="40"/>
      <c r="CY340" s="40"/>
      <c r="CZ340" s="40"/>
      <c r="DA340" s="40"/>
      <c r="DB340" s="40"/>
      <c r="DC340" s="40"/>
      <c r="DD340" s="40"/>
      <c r="DE340" s="40"/>
      <c r="DF340" s="40"/>
      <c r="DG340" s="40"/>
      <c r="DH340" s="40"/>
      <c r="DI340" s="40"/>
      <c r="DJ340" s="40"/>
      <c r="DK340" s="40"/>
      <c r="DL340" s="40"/>
      <c r="DM340" s="40"/>
      <c r="DN340" s="40"/>
      <c r="DO340" s="40"/>
      <c r="DP340" s="40"/>
      <c r="DQ340" s="40"/>
      <c r="DR340" s="40"/>
      <c r="DS340" s="40"/>
      <c r="DT340" s="40"/>
      <c r="DU340" s="40"/>
      <c r="DV340" s="40"/>
      <c r="DW340" s="40"/>
    </row>
    <row r="341" spans="1:127" ht="15.75" customHeight="1" x14ac:dyDescent="0.25">
      <c r="A341" s="1"/>
      <c r="B341" s="40"/>
      <c r="C341" s="40"/>
      <c r="D341" s="40"/>
      <c r="E341" s="40"/>
      <c r="F341" s="40"/>
      <c r="G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c r="CX341" s="40"/>
      <c r="CY341" s="40"/>
      <c r="CZ341" s="40"/>
      <c r="DA341" s="40"/>
      <c r="DB341" s="40"/>
      <c r="DC341" s="40"/>
      <c r="DD341" s="40"/>
      <c r="DE341" s="40"/>
      <c r="DF341" s="40"/>
      <c r="DG341" s="40"/>
      <c r="DH341" s="40"/>
      <c r="DI341" s="40"/>
      <c r="DJ341" s="40"/>
      <c r="DK341" s="40"/>
      <c r="DL341" s="40"/>
      <c r="DM341" s="40"/>
      <c r="DN341" s="40"/>
      <c r="DO341" s="40"/>
      <c r="DP341" s="40"/>
      <c r="DQ341" s="40"/>
      <c r="DR341" s="40"/>
      <c r="DS341" s="40"/>
      <c r="DT341" s="40"/>
      <c r="DU341" s="40"/>
      <c r="DV341" s="40"/>
      <c r="DW341" s="40"/>
    </row>
    <row r="342" spans="1:127" ht="15.75" customHeight="1" x14ac:dyDescent="0.25">
      <c r="A342" s="1"/>
      <c r="B342" s="40"/>
      <c r="C342" s="40"/>
      <c r="D342" s="40"/>
      <c r="E342" s="40"/>
      <c r="F342" s="40"/>
      <c r="G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c r="CX342" s="40"/>
      <c r="CY342" s="40"/>
      <c r="CZ342" s="40"/>
      <c r="DA342" s="40"/>
      <c r="DB342" s="40"/>
      <c r="DC342" s="40"/>
      <c r="DD342" s="40"/>
      <c r="DE342" s="40"/>
      <c r="DF342" s="40"/>
      <c r="DG342" s="40"/>
      <c r="DH342" s="40"/>
      <c r="DI342" s="40"/>
      <c r="DJ342" s="40"/>
      <c r="DK342" s="40"/>
      <c r="DL342" s="40"/>
      <c r="DM342" s="40"/>
      <c r="DN342" s="40"/>
      <c r="DO342" s="40"/>
      <c r="DP342" s="40"/>
      <c r="DQ342" s="40"/>
      <c r="DR342" s="40"/>
      <c r="DS342" s="40"/>
      <c r="DT342" s="40"/>
      <c r="DU342" s="40"/>
      <c r="DV342" s="40"/>
      <c r="DW342" s="40"/>
    </row>
    <row r="343" spans="1:127" ht="15.75" customHeight="1" x14ac:dyDescent="0.25">
      <c r="A343" s="1"/>
      <c r="B343" s="40"/>
      <c r="C343" s="40"/>
      <c r="D343" s="40"/>
      <c r="E343" s="40"/>
      <c r="F343" s="40"/>
      <c r="G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c r="CX343" s="40"/>
      <c r="CY343" s="40"/>
      <c r="CZ343" s="40"/>
      <c r="DA343" s="40"/>
      <c r="DB343" s="40"/>
      <c r="DC343" s="40"/>
      <c r="DD343" s="40"/>
      <c r="DE343" s="40"/>
      <c r="DF343" s="40"/>
      <c r="DG343" s="40"/>
      <c r="DH343" s="40"/>
      <c r="DI343" s="40"/>
      <c r="DJ343" s="40"/>
      <c r="DK343" s="40"/>
      <c r="DL343" s="40"/>
      <c r="DM343" s="40"/>
      <c r="DN343" s="40"/>
      <c r="DO343" s="40"/>
      <c r="DP343" s="40"/>
      <c r="DQ343" s="40"/>
      <c r="DR343" s="40"/>
      <c r="DS343" s="40"/>
      <c r="DT343" s="40"/>
      <c r="DU343" s="40"/>
      <c r="DV343" s="40"/>
      <c r="DW343" s="40"/>
    </row>
    <row r="344" spans="1:127" ht="15.75" customHeight="1" x14ac:dyDescent="0.25">
      <c r="A344" s="1"/>
      <c r="B344" s="40"/>
      <c r="C344" s="40"/>
      <c r="D344" s="40"/>
      <c r="E344" s="40"/>
      <c r="F344" s="40"/>
      <c r="G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c r="CX344" s="40"/>
      <c r="CY344" s="40"/>
      <c r="CZ344" s="40"/>
      <c r="DA344" s="40"/>
      <c r="DB344" s="40"/>
      <c r="DC344" s="40"/>
      <c r="DD344" s="40"/>
      <c r="DE344" s="40"/>
      <c r="DF344" s="40"/>
      <c r="DG344" s="40"/>
      <c r="DH344" s="40"/>
      <c r="DI344" s="40"/>
      <c r="DJ344" s="40"/>
      <c r="DK344" s="40"/>
      <c r="DL344" s="40"/>
      <c r="DM344" s="40"/>
      <c r="DN344" s="40"/>
      <c r="DO344" s="40"/>
      <c r="DP344" s="40"/>
      <c r="DQ344" s="40"/>
      <c r="DR344" s="40"/>
      <c r="DS344" s="40"/>
      <c r="DT344" s="40"/>
      <c r="DU344" s="40"/>
      <c r="DV344" s="40"/>
      <c r="DW344" s="40"/>
    </row>
    <row r="345" spans="1:127" ht="15.75" customHeight="1" x14ac:dyDescent="0.25">
      <c r="A345" s="1"/>
      <c r="B345" s="40"/>
      <c r="C345" s="40"/>
      <c r="D345" s="40"/>
      <c r="E345" s="40"/>
      <c r="F345" s="40"/>
      <c r="G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c r="CX345" s="40"/>
      <c r="CY345" s="40"/>
      <c r="CZ345" s="40"/>
      <c r="DA345" s="40"/>
      <c r="DB345" s="40"/>
      <c r="DC345" s="40"/>
      <c r="DD345" s="40"/>
      <c r="DE345" s="40"/>
      <c r="DF345" s="40"/>
      <c r="DG345" s="40"/>
      <c r="DH345" s="40"/>
      <c r="DI345" s="40"/>
      <c r="DJ345" s="40"/>
      <c r="DK345" s="40"/>
      <c r="DL345" s="40"/>
      <c r="DM345" s="40"/>
      <c r="DN345" s="40"/>
      <c r="DO345" s="40"/>
      <c r="DP345" s="40"/>
      <c r="DQ345" s="40"/>
      <c r="DR345" s="40"/>
      <c r="DS345" s="40"/>
      <c r="DT345" s="40"/>
      <c r="DU345" s="40"/>
      <c r="DV345" s="40"/>
      <c r="DW345" s="40"/>
    </row>
    <row r="346" spans="1:127" ht="15.75" customHeight="1" x14ac:dyDescent="0.25">
      <c r="A346" s="1"/>
      <c r="B346" s="40"/>
      <c r="C346" s="40"/>
      <c r="D346" s="40"/>
      <c r="E346" s="40"/>
      <c r="F346" s="40"/>
      <c r="G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c r="CX346" s="40"/>
      <c r="CY346" s="40"/>
      <c r="CZ346" s="40"/>
      <c r="DA346" s="40"/>
      <c r="DB346" s="40"/>
      <c r="DC346" s="40"/>
      <c r="DD346" s="40"/>
      <c r="DE346" s="40"/>
      <c r="DF346" s="40"/>
      <c r="DG346" s="40"/>
      <c r="DH346" s="40"/>
      <c r="DI346" s="40"/>
      <c r="DJ346" s="40"/>
      <c r="DK346" s="40"/>
      <c r="DL346" s="40"/>
      <c r="DM346" s="40"/>
      <c r="DN346" s="40"/>
      <c r="DO346" s="40"/>
      <c r="DP346" s="40"/>
      <c r="DQ346" s="40"/>
      <c r="DR346" s="40"/>
      <c r="DS346" s="40"/>
      <c r="DT346" s="40"/>
      <c r="DU346" s="40"/>
      <c r="DV346" s="40"/>
      <c r="DW346" s="40"/>
    </row>
    <row r="347" spans="1:127" ht="15.75" customHeight="1" x14ac:dyDescent="0.25">
      <c r="A347" s="1"/>
      <c r="B347" s="40"/>
      <c r="C347" s="40"/>
      <c r="D347" s="40"/>
      <c r="E347" s="40"/>
      <c r="F347" s="40"/>
      <c r="G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c r="CX347" s="40"/>
      <c r="CY347" s="40"/>
      <c r="CZ347" s="40"/>
      <c r="DA347" s="40"/>
      <c r="DB347" s="40"/>
      <c r="DC347" s="40"/>
      <c r="DD347" s="40"/>
      <c r="DE347" s="40"/>
      <c r="DF347" s="40"/>
      <c r="DG347" s="40"/>
      <c r="DH347" s="40"/>
      <c r="DI347" s="40"/>
      <c r="DJ347" s="40"/>
      <c r="DK347" s="40"/>
      <c r="DL347" s="40"/>
      <c r="DM347" s="40"/>
      <c r="DN347" s="40"/>
      <c r="DO347" s="40"/>
      <c r="DP347" s="40"/>
      <c r="DQ347" s="40"/>
      <c r="DR347" s="40"/>
      <c r="DS347" s="40"/>
      <c r="DT347" s="40"/>
      <c r="DU347" s="40"/>
      <c r="DV347" s="40"/>
      <c r="DW347" s="40"/>
    </row>
    <row r="348" spans="1:127" ht="15.75" customHeight="1" x14ac:dyDescent="0.25">
      <c r="A348" s="1"/>
      <c r="B348" s="40"/>
      <c r="C348" s="40"/>
      <c r="D348" s="40"/>
      <c r="E348" s="40"/>
      <c r="F348" s="40"/>
      <c r="G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c r="CX348" s="40"/>
      <c r="CY348" s="40"/>
      <c r="CZ348" s="40"/>
      <c r="DA348" s="40"/>
      <c r="DB348" s="40"/>
      <c r="DC348" s="40"/>
      <c r="DD348" s="40"/>
      <c r="DE348" s="40"/>
      <c r="DF348" s="40"/>
      <c r="DG348" s="40"/>
      <c r="DH348" s="40"/>
      <c r="DI348" s="40"/>
      <c r="DJ348" s="40"/>
      <c r="DK348" s="40"/>
      <c r="DL348" s="40"/>
      <c r="DM348" s="40"/>
      <c r="DN348" s="40"/>
      <c r="DO348" s="40"/>
      <c r="DP348" s="40"/>
      <c r="DQ348" s="40"/>
      <c r="DR348" s="40"/>
      <c r="DS348" s="40"/>
      <c r="DT348" s="40"/>
      <c r="DU348" s="40"/>
      <c r="DV348" s="40"/>
      <c r="DW348" s="40"/>
    </row>
    <row r="349" spans="1:127" ht="15.75" customHeight="1" x14ac:dyDescent="0.25">
      <c r="A349" s="1"/>
      <c r="B349" s="40"/>
      <c r="C349" s="40"/>
      <c r="D349" s="40"/>
      <c r="E349" s="40"/>
      <c r="F349" s="40"/>
      <c r="G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40"/>
      <c r="CZ349" s="40"/>
      <c r="DA349" s="40"/>
      <c r="DB349" s="40"/>
      <c r="DC349" s="40"/>
      <c r="DD349" s="40"/>
      <c r="DE349" s="40"/>
      <c r="DF349" s="40"/>
      <c r="DG349" s="40"/>
      <c r="DH349" s="40"/>
      <c r="DI349" s="40"/>
      <c r="DJ349" s="40"/>
      <c r="DK349" s="40"/>
      <c r="DL349" s="40"/>
      <c r="DM349" s="40"/>
      <c r="DN349" s="40"/>
      <c r="DO349" s="40"/>
      <c r="DP349" s="40"/>
      <c r="DQ349" s="40"/>
      <c r="DR349" s="40"/>
      <c r="DS349" s="40"/>
      <c r="DT349" s="40"/>
      <c r="DU349" s="40"/>
      <c r="DV349" s="40"/>
      <c r="DW349" s="40"/>
    </row>
    <row r="350" spans="1:127" ht="15.75" customHeight="1" x14ac:dyDescent="0.25">
      <c r="A350" s="1"/>
      <c r="B350" s="40"/>
      <c r="C350" s="40"/>
      <c r="D350" s="40"/>
      <c r="E350" s="40"/>
      <c r="F350" s="40"/>
      <c r="G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c r="CZ350" s="40"/>
      <c r="DA350" s="40"/>
      <c r="DB350" s="40"/>
      <c r="DC350" s="40"/>
      <c r="DD350" s="40"/>
      <c r="DE350" s="40"/>
      <c r="DF350" s="40"/>
      <c r="DG350" s="40"/>
      <c r="DH350" s="40"/>
      <c r="DI350" s="40"/>
      <c r="DJ350" s="40"/>
      <c r="DK350" s="40"/>
      <c r="DL350" s="40"/>
      <c r="DM350" s="40"/>
      <c r="DN350" s="40"/>
      <c r="DO350" s="40"/>
      <c r="DP350" s="40"/>
      <c r="DQ350" s="40"/>
      <c r="DR350" s="40"/>
      <c r="DS350" s="40"/>
      <c r="DT350" s="40"/>
      <c r="DU350" s="40"/>
      <c r="DV350" s="40"/>
      <c r="DW350" s="40"/>
    </row>
    <row r="351" spans="1:127" ht="15.75" customHeight="1" x14ac:dyDescent="0.25">
      <c r="A351" s="1"/>
      <c r="B351" s="40"/>
      <c r="C351" s="40"/>
      <c r="D351" s="40"/>
      <c r="E351" s="40"/>
      <c r="F351" s="40"/>
      <c r="G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c r="CX351" s="40"/>
      <c r="CY351" s="40"/>
      <c r="CZ351" s="40"/>
      <c r="DA351" s="40"/>
      <c r="DB351" s="40"/>
      <c r="DC351" s="40"/>
      <c r="DD351" s="40"/>
      <c r="DE351" s="40"/>
      <c r="DF351" s="40"/>
      <c r="DG351" s="40"/>
      <c r="DH351" s="40"/>
      <c r="DI351" s="40"/>
      <c r="DJ351" s="40"/>
      <c r="DK351" s="40"/>
      <c r="DL351" s="40"/>
      <c r="DM351" s="40"/>
      <c r="DN351" s="40"/>
      <c r="DO351" s="40"/>
      <c r="DP351" s="40"/>
      <c r="DQ351" s="40"/>
      <c r="DR351" s="40"/>
      <c r="DS351" s="40"/>
      <c r="DT351" s="40"/>
      <c r="DU351" s="40"/>
      <c r="DV351" s="40"/>
      <c r="DW351" s="40"/>
    </row>
    <row r="352" spans="1:127" ht="15.75" customHeight="1" x14ac:dyDescent="0.25">
      <c r="A352" s="1"/>
      <c r="B352" s="40"/>
      <c r="C352" s="40"/>
      <c r="D352" s="40"/>
      <c r="E352" s="40"/>
      <c r="F352" s="40"/>
      <c r="G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c r="CX352" s="40"/>
      <c r="CY352" s="40"/>
      <c r="CZ352" s="40"/>
      <c r="DA352" s="40"/>
      <c r="DB352" s="40"/>
      <c r="DC352" s="40"/>
      <c r="DD352" s="40"/>
      <c r="DE352" s="40"/>
      <c r="DF352" s="40"/>
      <c r="DG352" s="40"/>
      <c r="DH352" s="40"/>
      <c r="DI352" s="40"/>
      <c r="DJ352" s="40"/>
      <c r="DK352" s="40"/>
      <c r="DL352" s="40"/>
      <c r="DM352" s="40"/>
      <c r="DN352" s="40"/>
      <c r="DO352" s="40"/>
      <c r="DP352" s="40"/>
      <c r="DQ352" s="40"/>
      <c r="DR352" s="40"/>
      <c r="DS352" s="40"/>
      <c r="DT352" s="40"/>
      <c r="DU352" s="40"/>
      <c r="DV352" s="40"/>
      <c r="DW352" s="40"/>
    </row>
    <row r="353" spans="1:127" ht="15.75" customHeight="1" x14ac:dyDescent="0.25">
      <c r="A353" s="1"/>
      <c r="B353" s="40"/>
      <c r="C353" s="40"/>
      <c r="D353" s="40"/>
      <c r="E353" s="40"/>
      <c r="F353" s="40"/>
      <c r="G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c r="CX353" s="40"/>
      <c r="CY353" s="40"/>
      <c r="CZ353" s="40"/>
      <c r="DA353" s="40"/>
      <c r="DB353" s="40"/>
      <c r="DC353" s="40"/>
      <c r="DD353" s="40"/>
      <c r="DE353" s="40"/>
      <c r="DF353" s="40"/>
      <c r="DG353" s="40"/>
      <c r="DH353" s="40"/>
      <c r="DI353" s="40"/>
      <c r="DJ353" s="40"/>
      <c r="DK353" s="40"/>
      <c r="DL353" s="40"/>
      <c r="DM353" s="40"/>
      <c r="DN353" s="40"/>
      <c r="DO353" s="40"/>
      <c r="DP353" s="40"/>
      <c r="DQ353" s="40"/>
      <c r="DR353" s="40"/>
      <c r="DS353" s="40"/>
      <c r="DT353" s="40"/>
      <c r="DU353" s="40"/>
      <c r="DV353" s="40"/>
      <c r="DW353" s="40"/>
    </row>
    <row r="354" spans="1:127" ht="15.75" customHeight="1" x14ac:dyDescent="0.25">
      <c r="A354" s="1"/>
      <c r="B354" s="40"/>
      <c r="C354" s="40"/>
      <c r="D354" s="40"/>
      <c r="E354" s="40"/>
      <c r="F354" s="40"/>
      <c r="G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c r="CX354" s="40"/>
      <c r="CY354" s="40"/>
      <c r="CZ354" s="40"/>
      <c r="DA354" s="40"/>
      <c r="DB354" s="40"/>
      <c r="DC354" s="40"/>
      <c r="DD354" s="40"/>
      <c r="DE354" s="40"/>
      <c r="DF354" s="40"/>
      <c r="DG354" s="40"/>
      <c r="DH354" s="40"/>
      <c r="DI354" s="40"/>
      <c r="DJ354" s="40"/>
      <c r="DK354" s="40"/>
      <c r="DL354" s="40"/>
      <c r="DM354" s="40"/>
      <c r="DN354" s="40"/>
      <c r="DO354" s="40"/>
      <c r="DP354" s="40"/>
      <c r="DQ354" s="40"/>
      <c r="DR354" s="40"/>
      <c r="DS354" s="40"/>
      <c r="DT354" s="40"/>
      <c r="DU354" s="40"/>
      <c r="DV354" s="40"/>
      <c r="DW354" s="40"/>
    </row>
    <row r="355" spans="1:127" ht="15.75" customHeight="1" x14ac:dyDescent="0.25">
      <c r="A355" s="1"/>
      <c r="B355" s="40"/>
      <c r="C355" s="40"/>
      <c r="D355" s="40"/>
      <c r="E355" s="40"/>
      <c r="F355" s="40"/>
      <c r="G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c r="CX355" s="40"/>
      <c r="CY355" s="40"/>
      <c r="CZ355" s="40"/>
      <c r="DA355" s="40"/>
      <c r="DB355" s="40"/>
      <c r="DC355" s="40"/>
      <c r="DD355" s="40"/>
      <c r="DE355" s="40"/>
      <c r="DF355" s="40"/>
      <c r="DG355" s="40"/>
      <c r="DH355" s="40"/>
      <c r="DI355" s="40"/>
      <c r="DJ355" s="40"/>
      <c r="DK355" s="40"/>
      <c r="DL355" s="40"/>
      <c r="DM355" s="40"/>
      <c r="DN355" s="40"/>
      <c r="DO355" s="40"/>
      <c r="DP355" s="40"/>
      <c r="DQ355" s="40"/>
      <c r="DR355" s="40"/>
      <c r="DS355" s="40"/>
      <c r="DT355" s="40"/>
      <c r="DU355" s="40"/>
      <c r="DV355" s="40"/>
      <c r="DW355" s="40"/>
    </row>
    <row r="356" spans="1:127" ht="15.75" customHeight="1" x14ac:dyDescent="0.25">
      <c r="A356" s="1"/>
      <c r="B356" s="40"/>
      <c r="C356" s="40"/>
      <c r="D356" s="40"/>
      <c r="E356" s="40"/>
      <c r="F356" s="40"/>
      <c r="G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c r="CX356" s="40"/>
      <c r="CY356" s="40"/>
      <c r="CZ356" s="40"/>
      <c r="DA356" s="40"/>
      <c r="DB356" s="40"/>
      <c r="DC356" s="40"/>
      <c r="DD356" s="40"/>
      <c r="DE356" s="40"/>
      <c r="DF356" s="40"/>
      <c r="DG356" s="40"/>
      <c r="DH356" s="40"/>
      <c r="DI356" s="40"/>
      <c r="DJ356" s="40"/>
      <c r="DK356" s="40"/>
      <c r="DL356" s="40"/>
      <c r="DM356" s="40"/>
      <c r="DN356" s="40"/>
      <c r="DO356" s="40"/>
      <c r="DP356" s="40"/>
      <c r="DQ356" s="40"/>
      <c r="DR356" s="40"/>
      <c r="DS356" s="40"/>
      <c r="DT356" s="40"/>
      <c r="DU356" s="40"/>
      <c r="DV356" s="40"/>
      <c r="DW356" s="40"/>
    </row>
    <row r="357" spans="1:127" ht="15.75" customHeight="1" x14ac:dyDescent="0.25">
      <c r="A357" s="1"/>
      <c r="B357" s="40"/>
      <c r="C357" s="40"/>
      <c r="D357" s="40"/>
      <c r="E357" s="40"/>
      <c r="F357" s="40"/>
      <c r="G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c r="CX357" s="40"/>
      <c r="CY357" s="40"/>
      <c r="CZ357" s="40"/>
      <c r="DA357" s="40"/>
      <c r="DB357" s="40"/>
      <c r="DC357" s="40"/>
      <c r="DD357" s="40"/>
      <c r="DE357" s="40"/>
      <c r="DF357" s="40"/>
      <c r="DG357" s="40"/>
      <c r="DH357" s="40"/>
      <c r="DI357" s="40"/>
      <c r="DJ357" s="40"/>
      <c r="DK357" s="40"/>
      <c r="DL357" s="40"/>
      <c r="DM357" s="40"/>
      <c r="DN357" s="40"/>
      <c r="DO357" s="40"/>
      <c r="DP357" s="40"/>
      <c r="DQ357" s="40"/>
      <c r="DR357" s="40"/>
      <c r="DS357" s="40"/>
      <c r="DT357" s="40"/>
      <c r="DU357" s="40"/>
      <c r="DV357" s="40"/>
      <c r="DW357" s="40"/>
    </row>
    <row r="358" spans="1:127" ht="15.75" customHeight="1" x14ac:dyDescent="0.25">
      <c r="A358" s="1"/>
      <c r="B358" s="40"/>
      <c r="C358" s="40"/>
      <c r="D358" s="40"/>
      <c r="E358" s="40"/>
      <c r="F358" s="40"/>
      <c r="G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c r="CX358" s="40"/>
      <c r="CY358" s="40"/>
      <c r="CZ358" s="40"/>
      <c r="DA358" s="40"/>
      <c r="DB358" s="40"/>
      <c r="DC358" s="40"/>
      <c r="DD358" s="40"/>
      <c r="DE358" s="40"/>
      <c r="DF358" s="40"/>
      <c r="DG358" s="40"/>
      <c r="DH358" s="40"/>
      <c r="DI358" s="40"/>
      <c r="DJ358" s="40"/>
      <c r="DK358" s="40"/>
      <c r="DL358" s="40"/>
      <c r="DM358" s="40"/>
      <c r="DN358" s="40"/>
      <c r="DO358" s="40"/>
      <c r="DP358" s="40"/>
      <c r="DQ358" s="40"/>
      <c r="DR358" s="40"/>
      <c r="DS358" s="40"/>
      <c r="DT358" s="40"/>
      <c r="DU358" s="40"/>
      <c r="DV358" s="40"/>
      <c r="DW358" s="40"/>
    </row>
    <row r="359" spans="1:127" ht="15.75" customHeight="1" x14ac:dyDescent="0.25">
      <c r="A359" s="1"/>
      <c r="B359" s="40"/>
      <c r="C359" s="40"/>
      <c r="D359" s="40"/>
      <c r="E359" s="40"/>
      <c r="F359" s="40"/>
      <c r="G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c r="CX359" s="40"/>
      <c r="CY359" s="40"/>
      <c r="CZ359" s="40"/>
      <c r="DA359" s="40"/>
      <c r="DB359" s="40"/>
      <c r="DC359" s="40"/>
      <c r="DD359" s="40"/>
      <c r="DE359" s="40"/>
      <c r="DF359" s="40"/>
      <c r="DG359" s="40"/>
      <c r="DH359" s="40"/>
      <c r="DI359" s="40"/>
      <c r="DJ359" s="40"/>
      <c r="DK359" s="40"/>
      <c r="DL359" s="40"/>
      <c r="DM359" s="40"/>
      <c r="DN359" s="40"/>
      <c r="DO359" s="40"/>
      <c r="DP359" s="40"/>
      <c r="DQ359" s="40"/>
      <c r="DR359" s="40"/>
      <c r="DS359" s="40"/>
      <c r="DT359" s="40"/>
      <c r="DU359" s="40"/>
      <c r="DV359" s="40"/>
      <c r="DW359" s="40"/>
    </row>
    <row r="360" spans="1:127" ht="15.75" customHeight="1" x14ac:dyDescent="0.25">
      <c r="A360" s="1"/>
      <c r="B360" s="40"/>
      <c r="C360" s="40"/>
      <c r="D360" s="40"/>
      <c r="E360" s="40"/>
      <c r="F360" s="40"/>
      <c r="G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c r="CX360" s="40"/>
      <c r="CY360" s="40"/>
      <c r="CZ360" s="40"/>
      <c r="DA360" s="40"/>
      <c r="DB360" s="40"/>
      <c r="DC360" s="40"/>
      <c r="DD360" s="40"/>
      <c r="DE360" s="40"/>
      <c r="DF360" s="40"/>
      <c r="DG360" s="40"/>
      <c r="DH360" s="40"/>
      <c r="DI360" s="40"/>
      <c r="DJ360" s="40"/>
      <c r="DK360" s="40"/>
      <c r="DL360" s="40"/>
      <c r="DM360" s="40"/>
      <c r="DN360" s="40"/>
      <c r="DO360" s="40"/>
      <c r="DP360" s="40"/>
      <c r="DQ360" s="40"/>
      <c r="DR360" s="40"/>
      <c r="DS360" s="40"/>
      <c r="DT360" s="40"/>
      <c r="DU360" s="40"/>
      <c r="DV360" s="40"/>
      <c r="DW360" s="40"/>
    </row>
    <row r="361" spans="1:127" ht="15.75" customHeight="1" x14ac:dyDescent="0.25">
      <c r="A361" s="1"/>
      <c r="B361" s="40"/>
      <c r="C361" s="40"/>
      <c r="D361" s="40"/>
      <c r="E361" s="40"/>
      <c r="F361" s="40"/>
      <c r="G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c r="CX361" s="40"/>
      <c r="CY361" s="40"/>
      <c r="CZ361" s="40"/>
      <c r="DA361" s="40"/>
      <c r="DB361" s="40"/>
      <c r="DC361" s="40"/>
      <c r="DD361" s="40"/>
      <c r="DE361" s="40"/>
      <c r="DF361" s="40"/>
      <c r="DG361" s="40"/>
      <c r="DH361" s="40"/>
      <c r="DI361" s="40"/>
      <c r="DJ361" s="40"/>
      <c r="DK361" s="40"/>
      <c r="DL361" s="40"/>
      <c r="DM361" s="40"/>
      <c r="DN361" s="40"/>
      <c r="DO361" s="40"/>
      <c r="DP361" s="40"/>
      <c r="DQ361" s="40"/>
      <c r="DR361" s="40"/>
      <c r="DS361" s="40"/>
      <c r="DT361" s="40"/>
      <c r="DU361" s="40"/>
      <c r="DV361" s="40"/>
      <c r="DW361" s="40"/>
    </row>
    <row r="362" spans="1:127" ht="15.75" customHeight="1" x14ac:dyDescent="0.25">
      <c r="A362" s="1"/>
      <c r="B362" s="40"/>
      <c r="C362" s="40"/>
      <c r="D362" s="40"/>
      <c r="E362" s="40"/>
      <c r="F362" s="40"/>
      <c r="G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c r="CX362" s="40"/>
      <c r="CY362" s="40"/>
      <c r="CZ362" s="40"/>
      <c r="DA362" s="40"/>
      <c r="DB362" s="40"/>
      <c r="DC362" s="40"/>
      <c r="DD362" s="40"/>
      <c r="DE362" s="40"/>
      <c r="DF362" s="40"/>
      <c r="DG362" s="40"/>
      <c r="DH362" s="40"/>
      <c r="DI362" s="40"/>
      <c r="DJ362" s="40"/>
      <c r="DK362" s="40"/>
      <c r="DL362" s="40"/>
      <c r="DM362" s="40"/>
      <c r="DN362" s="40"/>
      <c r="DO362" s="40"/>
      <c r="DP362" s="40"/>
      <c r="DQ362" s="40"/>
      <c r="DR362" s="40"/>
      <c r="DS362" s="40"/>
      <c r="DT362" s="40"/>
      <c r="DU362" s="40"/>
      <c r="DV362" s="40"/>
      <c r="DW362" s="40"/>
    </row>
    <row r="363" spans="1:127" ht="15.75" customHeight="1" x14ac:dyDescent="0.25">
      <c r="A363" s="1"/>
      <c r="B363" s="40"/>
      <c r="C363" s="40"/>
      <c r="D363" s="40"/>
      <c r="E363" s="40"/>
      <c r="F363" s="40"/>
      <c r="G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c r="CX363" s="40"/>
      <c r="CY363" s="40"/>
      <c r="CZ363" s="40"/>
      <c r="DA363" s="40"/>
      <c r="DB363" s="40"/>
      <c r="DC363" s="40"/>
      <c r="DD363" s="40"/>
      <c r="DE363" s="40"/>
      <c r="DF363" s="40"/>
      <c r="DG363" s="40"/>
      <c r="DH363" s="40"/>
      <c r="DI363" s="40"/>
      <c r="DJ363" s="40"/>
      <c r="DK363" s="40"/>
      <c r="DL363" s="40"/>
      <c r="DM363" s="40"/>
      <c r="DN363" s="40"/>
      <c r="DO363" s="40"/>
      <c r="DP363" s="40"/>
      <c r="DQ363" s="40"/>
      <c r="DR363" s="40"/>
      <c r="DS363" s="40"/>
      <c r="DT363" s="40"/>
      <c r="DU363" s="40"/>
      <c r="DV363" s="40"/>
      <c r="DW363" s="40"/>
    </row>
    <row r="364" spans="1:127" ht="15.75" customHeight="1" x14ac:dyDescent="0.25">
      <c r="A364" s="1"/>
      <c r="B364" s="40"/>
      <c r="C364" s="40"/>
      <c r="D364" s="40"/>
      <c r="E364" s="40"/>
      <c r="F364" s="40"/>
      <c r="G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c r="CX364" s="40"/>
      <c r="CY364" s="40"/>
      <c r="CZ364" s="40"/>
      <c r="DA364" s="40"/>
      <c r="DB364" s="40"/>
      <c r="DC364" s="40"/>
      <c r="DD364" s="40"/>
      <c r="DE364" s="40"/>
      <c r="DF364" s="40"/>
      <c r="DG364" s="40"/>
      <c r="DH364" s="40"/>
      <c r="DI364" s="40"/>
      <c r="DJ364" s="40"/>
      <c r="DK364" s="40"/>
      <c r="DL364" s="40"/>
      <c r="DM364" s="40"/>
      <c r="DN364" s="40"/>
      <c r="DO364" s="40"/>
      <c r="DP364" s="40"/>
      <c r="DQ364" s="40"/>
      <c r="DR364" s="40"/>
      <c r="DS364" s="40"/>
      <c r="DT364" s="40"/>
      <c r="DU364" s="40"/>
      <c r="DV364" s="40"/>
      <c r="DW364" s="40"/>
    </row>
    <row r="365" spans="1:127" ht="15.75" customHeight="1" x14ac:dyDescent="0.25">
      <c r="A365" s="1"/>
      <c r="B365" s="40"/>
      <c r="C365" s="40"/>
      <c r="D365" s="40"/>
      <c r="E365" s="40"/>
      <c r="F365" s="40"/>
      <c r="G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c r="CX365" s="40"/>
      <c r="CY365" s="40"/>
      <c r="CZ365" s="40"/>
      <c r="DA365" s="40"/>
      <c r="DB365" s="40"/>
      <c r="DC365" s="40"/>
      <c r="DD365" s="40"/>
      <c r="DE365" s="40"/>
      <c r="DF365" s="40"/>
      <c r="DG365" s="40"/>
      <c r="DH365" s="40"/>
      <c r="DI365" s="40"/>
      <c r="DJ365" s="40"/>
      <c r="DK365" s="40"/>
      <c r="DL365" s="40"/>
      <c r="DM365" s="40"/>
      <c r="DN365" s="40"/>
      <c r="DO365" s="40"/>
      <c r="DP365" s="40"/>
      <c r="DQ365" s="40"/>
      <c r="DR365" s="40"/>
      <c r="DS365" s="40"/>
      <c r="DT365" s="40"/>
      <c r="DU365" s="40"/>
      <c r="DV365" s="40"/>
      <c r="DW365" s="40"/>
    </row>
    <row r="366" spans="1:127" ht="15.75" customHeight="1" x14ac:dyDescent="0.25">
      <c r="A366" s="1"/>
      <c r="B366" s="40"/>
      <c r="C366" s="40"/>
      <c r="D366" s="40"/>
      <c r="E366" s="40"/>
      <c r="F366" s="40"/>
      <c r="G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c r="CX366" s="40"/>
      <c r="CY366" s="40"/>
      <c r="CZ366" s="40"/>
      <c r="DA366" s="40"/>
      <c r="DB366" s="40"/>
      <c r="DC366" s="40"/>
      <c r="DD366" s="40"/>
      <c r="DE366" s="40"/>
      <c r="DF366" s="40"/>
      <c r="DG366" s="40"/>
      <c r="DH366" s="40"/>
      <c r="DI366" s="40"/>
      <c r="DJ366" s="40"/>
      <c r="DK366" s="40"/>
      <c r="DL366" s="40"/>
      <c r="DM366" s="40"/>
      <c r="DN366" s="40"/>
      <c r="DO366" s="40"/>
      <c r="DP366" s="40"/>
      <c r="DQ366" s="40"/>
      <c r="DR366" s="40"/>
      <c r="DS366" s="40"/>
      <c r="DT366" s="40"/>
      <c r="DU366" s="40"/>
      <c r="DV366" s="40"/>
      <c r="DW366" s="40"/>
    </row>
    <row r="367" spans="1:127" ht="15.75" customHeight="1" x14ac:dyDescent="0.25">
      <c r="A367" s="1"/>
      <c r="B367" s="40"/>
      <c r="C367" s="40"/>
      <c r="D367" s="40"/>
      <c r="E367" s="40"/>
      <c r="F367" s="40"/>
      <c r="G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c r="CX367" s="40"/>
      <c r="CY367" s="40"/>
      <c r="CZ367" s="40"/>
      <c r="DA367" s="40"/>
      <c r="DB367" s="40"/>
      <c r="DC367" s="40"/>
      <c r="DD367" s="40"/>
      <c r="DE367" s="40"/>
      <c r="DF367" s="40"/>
      <c r="DG367" s="40"/>
      <c r="DH367" s="40"/>
      <c r="DI367" s="40"/>
      <c r="DJ367" s="40"/>
      <c r="DK367" s="40"/>
      <c r="DL367" s="40"/>
      <c r="DM367" s="40"/>
      <c r="DN367" s="40"/>
      <c r="DO367" s="40"/>
      <c r="DP367" s="40"/>
      <c r="DQ367" s="40"/>
      <c r="DR367" s="40"/>
      <c r="DS367" s="40"/>
      <c r="DT367" s="40"/>
      <c r="DU367" s="40"/>
      <c r="DV367" s="40"/>
      <c r="DW367" s="40"/>
    </row>
    <row r="368" spans="1:127" ht="15.75" customHeight="1" x14ac:dyDescent="0.25">
      <c r="A368" s="1"/>
      <c r="B368" s="40"/>
      <c r="C368" s="40"/>
      <c r="D368" s="40"/>
      <c r="E368" s="40"/>
      <c r="F368" s="40"/>
      <c r="G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c r="CX368" s="40"/>
      <c r="CY368" s="40"/>
      <c r="CZ368" s="40"/>
      <c r="DA368" s="40"/>
      <c r="DB368" s="40"/>
      <c r="DC368" s="40"/>
      <c r="DD368" s="40"/>
      <c r="DE368" s="40"/>
      <c r="DF368" s="40"/>
      <c r="DG368" s="40"/>
      <c r="DH368" s="40"/>
      <c r="DI368" s="40"/>
      <c r="DJ368" s="40"/>
      <c r="DK368" s="40"/>
      <c r="DL368" s="40"/>
      <c r="DM368" s="40"/>
      <c r="DN368" s="40"/>
      <c r="DO368" s="40"/>
      <c r="DP368" s="40"/>
      <c r="DQ368" s="40"/>
      <c r="DR368" s="40"/>
      <c r="DS368" s="40"/>
      <c r="DT368" s="40"/>
      <c r="DU368" s="40"/>
      <c r="DV368" s="40"/>
      <c r="DW368" s="40"/>
    </row>
    <row r="369" spans="1:127" ht="15.75" customHeight="1" x14ac:dyDescent="0.25">
      <c r="A369" s="1"/>
      <c r="B369" s="40"/>
      <c r="C369" s="40"/>
      <c r="D369" s="40"/>
      <c r="E369" s="40"/>
      <c r="F369" s="40"/>
      <c r="G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c r="CX369" s="40"/>
      <c r="CY369" s="40"/>
      <c r="CZ369" s="40"/>
      <c r="DA369" s="40"/>
      <c r="DB369" s="40"/>
      <c r="DC369" s="40"/>
      <c r="DD369" s="40"/>
      <c r="DE369" s="40"/>
      <c r="DF369" s="40"/>
      <c r="DG369" s="40"/>
      <c r="DH369" s="40"/>
      <c r="DI369" s="40"/>
      <c r="DJ369" s="40"/>
      <c r="DK369" s="40"/>
      <c r="DL369" s="40"/>
      <c r="DM369" s="40"/>
      <c r="DN369" s="40"/>
      <c r="DO369" s="40"/>
      <c r="DP369" s="40"/>
      <c r="DQ369" s="40"/>
      <c r="DR369" s="40"/>
      <c r="DS369" s="40"/>
      <c r="DT369" s="40"/>
      <c r="DU369" s="40"/>
      <c r="DV369" s="40"/>
      <c r="DW369" s="40"/>
    </row>
    <row r="370" spans="1:127" ht="15.75" customHeight="1" x14ac:dyDescent="0.25">
      <c r="A370" s="1"/>
      <c r="B370" s="40"/>
      <c r="C370" s="40"/>
      <c r="D370" s="40"/>
      <c r="E370" s="40"/>
      <c r="F370" s="40"/>
      <c r="G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c r="CX370" s="40"/>
      <c r="CY370" s="40"/>
      <c r="CZ370" s="40"/>
      <c r="DA370" s="40"/>
      <c r="DB370" s="40"/>
      <c r="DC370" s="40"/>
      <c r="DD370" s="40"/>
      <c r="DE370" s="40"/>
      <c r="DF370" s="40"/>
      <c r="DG370" s="40"/>
      <c r="DH370" s="40"/>
      <c r="DI370" s="40"/>
      <c r="DJ370" s="40"/>
      <c r="DK370" s="40"/>
      <c r="DL370" s="40"/>
      <c r="DM370" s="40"/>
      <c r="DN370" s="40"/>
      <c r="DO370" s="40"/>
      <c r="DP370" s="40"/>
      <c r="DQ370" s="40"/>
      <c r="DR370" s="40"/>
      <c r="DS370" s="40"/>
      <c r="DT370" s="40"/>
      <c r="DU370" s="40"/>
      <c r="DV370" s="40"/>
      <c r="DW370" s="40"/>
    </row>
    <row r="371" spans="1:127" ht="15.75" customHeight="1" x14ac:dyDescent="0.25">
      <c r="A371" s="1"/>
      <c r="B371" s="40"/>
      <c r="C371" s="40"/>
      <c r="D371" s="40"/>
      <c r="E371" s="40"/>
      <c r="F371" s="40"/>
      <c r="G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c r="CX371" s="40"/>
      <c r="CY371" s="40"/>
      <c r="CZ371" s="40"/>
      <c r="DA371" s="40"/>
      <c r="DB371" s="40"/>
      <c r="DC371" s="40"/>
      <c r="DD371" s="40"/>
      <c r="DE371" s="40"/>
      <c r="DF371" s="40"/>
      <c r="DG371" s="40"/>
      <c r="DH371" s="40"/>
      <c r="DI371" s="40"/>
      <c r="DJ371" s="40"/>
      <c r="DK371" s="40"/>
      <c r="DL371" s="40"/>
      <c r="DM371" s="40"/>
      <c r="DN371" s="40"/>
      <c r="DO371" s="40"/>
      <c r="DP371" s="40"/>
      <c r="DQ371" s="40"/>
      <c r="DR371" s="40"/>
      <c r="DS371" s="40"/>
      <c r="DT371" s="40"/>
      <c r="DU371" s="40"/>
      <c r="DV371" s="40"/>
      <c r="DW371" s="40"/>
    </row>
    <row r="372" spans="1:127" ht="15.75" customHeight="1" x14ac:dyDescent="0.25">
      <c r="A372" s="1"/>
      <c r="B372" s="40"/>
      <c r="C372" s="40"/>
      <c r="D372" s="40"/>
      <c r="E372" s="40"/>
      <c r="F372" s="40"/>
      <c r="G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c r="CX372" s="40"/>
      <c r="CY372" s="40"/>
      <c r="CZ372" s="40"/>
      <c r="DA372" s="40"/>
      <c r="DB372" s="40"/>
      <c r="DC372" s="40"/>
      <c r="DD372" s="40"/>
      <c r="DE372" s="40"/>
      <c r="DF372" s="40"/>
      <c r="DG372" s="40"/>
      <c r="DH372" s="40"/>
      <c r="DI372" s="40"/>
      <c r="DJ372" s="40"/>
      <c r="DK372" s="40"/>
      <c r="DL372" s="40"/>
      <c r="DM372" s="40"/>
      <c r="DN372" s="40"/>
      <c r="DO372" s="40"/>
      <c r="DP372" s="40"/>
      <c r="DQ372" s="40"/>
      <c r="DR372" s="40"/>
      <c r="DS372" s="40"/>
      <c r="DT372" s="40"/>
      <c r="DU372" s="40"/>
      <c r="DV372" s="40"/>
      <c r="DW372" s="40"/>
    </row>
    <row r="373" spans="1:127" ht="15.75" customHeight="1" x14ac:dyDescent="0.25">
      <c r="A373" s="1"/>
      <c r="B373" s="40"/>
      <c r="C373" s="40"/>
      <c r="D373" s="40"/>
      <c r="E373" s="40"/>
      <c r="F373" s="40"/>
      <c r="G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c r="CX373" s="40"/>
      <c r="CY373" s="40"/>
      <c r="CZ373" s="40"/>
      <c r="DA373" s="40"/>
      <c r="DB373" s="40"/>
      <c r="DC373" s="40"/>
      <c r="DD373" s="40"/>
      <c r="DE373" s="40"/>
      <c r="DF373" s="40"/>
      <c r="DG373" s="40"/>
      <c r="DH373" s="40"/>
      <c r="DI373" s="40"/>
      <c r="DJ373" s="40"/>
      <c r="DK373" s="40"/>
      <c r="DL373" s="40"/>
      <c r="DM373" s="40"/>
      <c r="DN373" s="40"/>
      <c r="DO373" s="40"/>
      <c r="DP373" s="40"/>
      <c r="DQ373" s="40"/>
      <c r="DR373" s="40"/>
      <c r="DS373" s="40"/>
      <c r="DT373" s="40"/>
      <c r="DU373" s="40"/>
      <c r="DV373" s="40"/>
      <c r="DW373" s="40"/>
    </row>
    <row r="374" spans="1:127" ht="15.75" customHeight="1" x14ac:dyDescent="0.25">
      <c r="A374" s="1"/>
      <c r="B374" s="40"/>
      <c r="C374" s="40"/>
      <c r="D374" s="40"/>
      <c r="E374" s="40"/>
      <c r="F374" s="40"/>
      <c r="G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40"/>
      <c r="CZ374" s="40"/>
      <c r="DA374" s="40"/>
      <c r="DB374" s="40"/>
      <c r="DC374" s="40"/>
      <c r="DD374" s="40"/>
      <c r="DE374" s="40"/>
      <c r="DF374" s="40"/>
      <c r="DG374" s="40"/>
      <c r="DH374" s="40"/>
      <c r="DI374" s="40"/>
      <c r="DJ374" s="40"/>
      <c r="DK374" s="40"/>
      <c r="DL374" s="40"/>
      <c r="DM374" s="40"/>
      <c r="DN374" s="40"/>
      <c r="DO374" s="40"/>
      <c r="DP374" s="40"/>
      <c r="DQ374" s="40"/>
      <c r="DR374" s="40"/>
      <c r="DS374" s="40"/>
      <c r="DT374" s="40"/>
      <c r="DU374" s="40"/>
      <c r="DV374" s="40"/>
      <c r="DW374" s="40"/>
    </row>
    <row r="375" spans="1:127" ht="15.75" customHeight="1" x14ac:dyDescent="0.25">
      <c r="A375" s="1"/>
      <c r="B375" s="40"/>
      <c r="C375" s="40"/>
      <c r="D375" s="40"/>
      <c r="E375" s="40"/>
      <c r="F375" s="40"/>
      <c r="G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40"/>
      <c r="CZ375" s="40"/>
      <c r="DA375" s="40"/>
      <c r="DB375" s="40"/>
      <c r="DC375" s="40"/>
      <c r="DD375" s="40"/>
      <c r="DE375" s="40"/>
      <c r="DF375" s="40"/>
      <c r="DG375" s="40"/>
      <c r="DH375" s="40"/>
      <c r="DI375" s="40"/>
      <c r="DJ375" s="40"/>
      <c r="DK375" s="40"/>
      <c r="DL375" s="40"/>
      <c r="DM375" s="40"/>
      <c r="DN375" s="40"/>
      <c r="DO375" s="40"/>
      <c r="DP375" s="40"/>
      <c r="DQ375" s="40"/>
      <c r="DR375" s="40"/>
      <c r="DS375" s="40"/>
      <c r="DT375" s="40"/>
      <c r="DU375" s="40"/>
      <c r="DV375" s="40"/>
      <c r="DW375" s="40"/>
    </row>
    <row r="376" spans="1:127" ht="15.75" customHeight="1" x14ac:dyDescent="0.25">
      <c r="A376" s="1"/>
      <c r="B376" s="40"/>
      <c r="C376" s="40"/>
      <c r="D376" s="40"/>
      <c r="E376" s="40"/>
      <c r="F376" s="40"/>
      <c r="G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c r="CX376" s="40"/>
      <c r="CY376" s="40"/>
      <c r="CZ376" s="40"/>
      <c r="DA376" s="40"/>
      <c r="DB376" s="40"/>
      <c r="DC376" s="40"/>
      <c r="DD376" s="40"/>
      <c r="DE376" s="40"/>
      <c r="DF376" s="40"/>
      <c r="DG376" s="40"/>
      <c r="DH376" s="40"/>
      <c r="DI376" s="40"/>
      <c r="DJ376" s="40"/>
      <c r="DK376" s="40"/>
      <c r="DL376" s="40"/>
      <c r="DM376" s="40"/>
      <c r="DN376" s="40"/>
      <c r="DO376" s="40"/>
      <c r="DP376" s="40"/>
      <c r="DQ376" s="40"/>
      <c r="DR376" s="40"/>
      <c r="DS376" s="40"/>
      <c r="DT376" s="40"/>
      <c r="DU376" s="40"/>
      <c r="DV376" s="40"/>
      <c r="DW376" s="40"/>
    </row>
    <row r="377" spans="1:127" ht="15.75" customHeight="1" x14ac:dyDescent="0.25">
      <c r="A377" s="1"/>
      <c r="B377" s="40"/>
      <c r="C377" s="40"/>
      <c r="D377" s="40"/>
      <c r="E377" s="40"/>
      <c r="F377" s="40"/>
      <c r="G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c r="CX377" s="40"/>
      <c r="CY377" s="40"/>
      <c r="CZ377" s="40"/>
      <c r="DA377" s="40"/>
      <c r="DB377" s="40"/>
      <c r="DC377" s="40"/>
      <c r="DD377" s="40"/>
      <c r="DE377" s="40"/>
      <c r="DF377" s="40"/>
      <c r="DG377" s="40"/>
      <c r="DH377" s="40"/>
      <c r="DI377" s="40"/>
      <c r="DJ377" s="40"/>
      <c r="DK377" s="40"/>
      <c r="DL377" s="40"/>
      <c r="DM377" s="40"/>
      <c r="DN377" s="40"/>
      <c r="DO377" s="40"/>
      <c r="DP377" s="40"/>
      <c r="DQ377" s="40"/>
      <c r="DR377" s="40"/>
      <c r="DS377" s="40"/>
      <c r="DT377" s="40"/>
      <c r="DU377" s="40"/>
      <c r="DV377" s="40"/>
      <c r="DW377" s="40"/>
    </row>
    <row r="378" spans="1:127" ht="15.75" customHeight="1" x14ac:dyDescent="0.25">
      <c r="A378" s="1"/>
      <c r="B378" s="40"/>
      <c r="C378" s="40"/>
      <c r="D378" s="40"/>
      <c r="E378" s="40"/>
      <c r="F378" s="40"/>
      <c r="G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c r="CX378" s="40"/>
      <c r="CY378" s="40"/>
      <c r="CZ378" s="40"/>
      <c r="DA378" s="40"/>
      <c r="DB378" s="40"/>
      <c r="DC378" s="40"/>
      <c r="DD378" s="40"/>
      <c r="DE378" s="40"/>
      <c r="DF378" s="40"/>
      <c r="DG378" s="40"/>
      <c r="DH378" s="40"/>
      <c r="DI378" s="40"/>
      <c r="DJ378" s="40"/>
      <c r="DK378" s="40"/>
      <c r="DL378" s="40"/>
      <c r="DM378" s="40"/>
      <c r="DN378" s="40"/>
      <c r="DO378" s="40"/>
      <c r="DP378" s="40"/>
      <c r="DQ378" s="40"/>
      <c r="DR378" s="40"/>
      <c r="DS378" s="40"/>
      <c r="DT378" s="40"/>
      <c r="DU378" s="40"/>
      <c r="DV378" s="40"/>
      <c r="DW378" s="40"/>
    </row>
    <row r="379" spans="1:127" ht="15.75" customHeight="1" x14ac:dyDescent="0.25">
      <c r="A379" s="1"/>
      <c r="B379" s="40"/>
      <c r="C379" s="40"/>
      <c r="D379" s="40"/>
      <c r="E379" s="40"/>
      <c r="F379" s="40"/>
      <c r="G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c r="CX379" s="40"/>
      <c r="CY379" s="40"/>
      <c r="CZ379" s="40"/>
      <c r="DA379" s="40"/>
      <c r="DB379" s="40"/>
      <c r="DC379" s="40"/>
      <c r="DD379" s="40"/>
      <c r="DE379" s="40"/>
      <c r="DF379" s="40"/>
      <c r="DG379" s="40"/>
      <c r="DH379" s="40"/>
      <c r="DI379" s="40"/>
      <c r="DJ379" s="40"/>
      <c r="DK379" s="40"/>
      <c r="DL379" s="40"/>
      <c r="DM379" s="40"/>
      <c r="DN379" s="40"/>
      <c r="DO379" s="40"/>
      <c r="DP379" s="40"/>
      <c r="DQ379" s="40"/>
      <c r="DR379" s="40"/>
      <c r="DS379" s="40"/>
      <c r="DT379" s="40"/>
      <c r="DU379" s="40"/>
      <c r="DV379" s="40"/>
      <c r="DW379" s="40"/>
    </row>
    <row r="380" spans="1:127" ht="15.75" customHeight="1" x14ac:dyDescent="0.25">
      <c r="A380" s="1"/>
      <c r="B380" s="40"/>
      <c r="C380" s="40"/>
      <c r="D380" s="40"/>
      <c r="E380" s="40"/>
      <c r="F380" s="40"/>
      <c r="G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c r="CX380" s="40"/>
      <c r="CY380" s="40"/>
      <c r="CZ380" s="40"/>
      <c r="DA380" s="40"/>
      <c r="DB380" s="40"/>
      <c r="DC380" s="40"/>
      <c r="DD380" s="40"/>
      <c r="DE380" s="40"/>
      <c r="DF380" s="40"/>
      <c r="DG380" s="40"/>
      <c r="DH380" s="40"/>
      <c r="DI380" s="40"/>
      <c r="DJ380" s="40"/>
      <c r="DK380" s="40"/>
      <c r="DL380" s="40"/>
      <c r="DM380" s="40"/>
      <c r="DN380" s="40"/>
      <c r="DO380" s="40"/>
      <c r="DP380" s="40"/>
      <c r="DQ380" s="40"/>
      <c r="DR380" s="40"/>
      <c r="DS380" s="40"/>
      <c r="DT380" s="40"/>
      <c r="DU380" s="40"/>
      <c r="DV380" s="40"/>
      <c r="DW380" s="40"/>
    </row>
    <row r="381" spans="1:127" ht="15.75" customHeight="1" x14ac:dyDescent="0.25">
      <c r="A381" s="1"/>
      <c r="B381" s="40"/>
      <c r="C381" s="40"/>
      <c r="D381" s="40"/>
      <c r="E381" s="40"/>
      <c r="F381" s="40"/>
      <c r="G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c r="CX381" s="40"/>
      <c r="CY381" s="40"/>
      <c r="CZ381" s="40"/>
      <c r="DA381" s="40"/>
      <c r="DB381" s="40"/>
      <c r="DC381" s="40"/>
      <c r="DD381" s="40"/>
      <c r="DE381" s="40"/>
      <c r="DF381" s="40"/>
      <c r="DG381" s="40"/>
      <c r="DH381" s="40"/>
      <c r="DI381" s="40"/>
      <c r="DJ381" s="40"/>
      <c r="DK381" s="40"/>
      <c r="DL381" s="40"/>
      <c r="DM381" s="40"/>
      <c r="DN381" s="40"/>
      <c r="DO381" s="40"/>
      <c r="DP381" s="40"/>
      <c r="DQ381" s="40"/>
      <c r="DR381" s="40"/>
      <c r="DS381" s="40"/>
      <c r="DT381" s="40"/>
      <c r="DU381" s="40"/>
      <c r="DV381" s="40"/>
      <c r="DW381" s="40"/>
    </row>
    <row r="382" spans="1:127" ht="15.75" customHeight="1" x14ac:dyDescent="0.25">
      <c r="A382" s="1"/>
      <c r="B382" s="40"/>
      <c r="C382" s="40"/>
      <c r="D382" s="40"/>
      <c r="E382" s="40"/>
      <c r="F382" s="40"/>
      <c r="G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c r="CX382" s="40"/>
      <c r="CY382" s="40"/>
      <c r="CZ382" s="40"/>
      <c r="DA382" s="40"/>
      <c r="DB382" s="40"/>
      <c r="DC382" s="40"/>
      <c r="DD382" s="40"/>
      <c r="DE382" s="40"/>
      <c r="DF382" s="40"/>
      <c r="DG382" s="40"/>
      <c r="DH382" s="40"/>
      <c r="DI382" s="40"/>
      <c r="DJ382" s="40"/>
      <c r="DK382" s="40"/>
      <c r="DL382" s="40"/>
      <c r="DM382" s="40"/>
      <c r="DN382" s="40"/>
      <c r="DO382" s="40"/>
      <c r="DP382" s="40"/>
      <c r="DQ382" s="40"/>
      <c r="DR382" s="40"/>
      <c r="DS382" s="40"/>
      <c r="DT382" s="40"/>
      <c r="DU382" s="40"/>
      <c r="DV382" s="40"/>
      <c r="DW382" s="40"/>
    </row>
    <row r="383" spans="1:127" ht="15.75" customHeight="1" x14ac:dyDescent="0.25">
      <c r="A383" s="1"/>
      <c r="B383" s="40"/>
      <c r="C383" s="40"/>
      <c r="D383" s="40"/>
      <c r="E383" s="40"/>
      <c r="F383" s="40"/>
      <c r="G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c r="CZ383" s="40"/>
      <c r="DA383" s="40"/>
      <c r="DB383" s="40"/>
      <c r="DC383" s="40"/>
      <c r="DD383" s="40"/>
      <c r="DE383" s="40"/>
      <c r="DF383" s="40"/>
      <c r="DG383" s="40"/>
      <c r="DH383" s="40"/>
      <c r="DI383" s="40"/>
      <c r="DJ383" s="40"/>
      <c r="DK383" s="40"/>
      <c r="DL383" s="40"/>
      <c r="DM383" s="40"/>
      <c r="DN383" s="40"/>
      <c r="DO383" s="40"/>
      <c r="DP383" s="40"/>
      <c r="DQ383" s="40"/>
      <c r="DR383" s="40"/>
      <c r="DS383" s="40"/>
      <c r="DT383" s="40"/>
      <c r="DU383" s="40"/>
      <c r="DV383" s="40"/>
      <c r="DW383" s="40"/>
    </row>
    <row r="384" spans="1:127" ht="15.75" customHeight="1" x14ac:dyDescent="0.25">
      <c r="A384" s="1"/>
      <c r="B384" s="40"/>
      <c r="C384" s="40"/>
      <c r="D384" s="40"/>
      <c r="E384" s="40"/>
      <c r="F384" s="40"/>
      <c r="G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c r="CX384" s="40"/>
      <c r="CY384" s="40"/>
      <c r="CZ384" s="40"/>
      <c r="DA384" s="40"/>
      <c r="DB384" s="40"/>
      <c r="DC384" s="40"/>
      <c r="DD384" s="40"/>
      <c r="DE384" s="40"/>
      <c r="DF384" s="40"/>
      <c r="DG384" s="40"/>
      <c r="DH384" s="40"/>
      <c r="DI384" s="40"/>
      <c r="DJ384" s="40"/>
      <c r="DK384" s="40"/>
      <c r="DL384" s="40"/>
      <c r="DM384" s="40"/>
      <c r="DN384" s="40"/>
      <c r="DO384" s="40"/>
      <c r="DP384" s="40"/>
      <c r="DQ384" s="40"/>
      <c r="DR384" s="40"/>
      <c r="DS384" s="40"/>
      <c r="DT384" s="40"/>
      <c r="DU384" s="40"/>
      <c r="DV384" s="40"/>
      <c r="DW384" s="40"/>
    </row>
    <row r="385" spans="1:127" ht="15.75" customHeight="1" x14ac:dyDescent="0.25">
      <c r="A385" s="1"/>
      <c r="B385" s="40"/>
      <c r="C385" s="40"/>
      <c r="D385" s="40"/>
      <c r="E385" s="40"/>
      <c r="F385" s="40"/>
      <c r="G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c r="CX385" s="40"/>
      <c r="CY385" s="40"/>
      <c r="CZ385" s="40"/>
      <c r="DA385" s="40"/>
      <c r="DB385" s="40"/>
      <c r="DC385" s="40"/>
      <c r="DD385" s="40"/>
      <c r="DE385" s="40"/>
      <c r="DF385" s="40"/>
      <c r="DG385" s="40"/>
      <c r="DH385" s="40"/>
      <c r="DI385" s="40"/>
      <c r="DJ385" s="40"/>
      <c r="DK385" s="40"/>
      <c r="DL385" s="40"/>
      <c r="DM385" s="40"/>
      <c r="DN385" s="40"/>
      <c r="DO385" s="40"/>
      <c r="DP385" s="40"/>
      <c r="DQ385" s="40"/>
      <c r="DR385" s="40"/>
      <c r="DS385" s="40"/>
      <c r="DT385" s="40"/>
      <c r="DU385" s="40"/>
      <c r="DV385" s="40"/>
      <c r="DW385" s="40"/>
    </row>
    <row r="386" spans="1:127" ht="15.75" customHeight="1" x14ac:dyDescent="0.25">
      <c r="A386" s="1"/>
      <c r="B386" s="40"/>
      <c r="C386" s="40"/>
      <c r="D386" s="40"/>
      <c r="E386" s="40"/>
      <c r="F386" s="40"/>
      <c r="G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c r="CX386" s="40"/>
      <c r="CY386" s="40"/>
      <c r="CZ386" s="40"/>
      <c r="DA386" s="40"/>
      <c r="DB386" s="40"/>
      <c r="DC386" s="40"/>
      <c r="DD386" s="40"/>
      <c r="DE386" s="40"/>
      <c r="DF386" s="40"/>
      <c r="DG386" s="40"/>
      <c r="DH386" s="40"/>
      <c r="DI386" s="40"/>
      <c r="DJ386" s="40"/>
      <c r="DK386" s="40"/>
      <c r="DL386" s="40"/>
      <c r="DM386" s="40"/>
      <c r="DN386" s="40"/>
      <c r="DO386" s="40"/>
      <c r="DP386" s="40"/>
      <c r="DQ386" s="40"/>
      <c r="DR386" s="40"/>
      <c r="DS386" s="40"/>
      <c r="DT386" s="40"/>
      <c r="DU386" s="40"/>
      <c r="DV386" s="40"/>
      <c r="DW386" s="40"/>
    </row>
    <row r="387" spans="1:127" ht="15.75" customHeight="1" x14ac:dyDescent="0.25">
      <c r="A387" s="1"/>
      <c r="B387" s="40"/>
      <c r="C387" s="40"/>
      <c r="D387" s="40"/>
      <c r="E387" s="40"/>
      <c r="F387" s="40"/>
      <c r="G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c r="CY387" s="40"/>
      <c r="CZ387" s="40"/>
      <c r="DA387" s="40"/>
      <c r="DB387" s="40"/>
      <c r="DC387" s="40"/>
      <c r="DD387" s="40"/>
      <c r="DE387" s="40"/>
      <c r="DF387" s="40"/>
      <c r="DG387" s="40"/>
      <c r="DH387" s="40"/>
      <c r="DI387" s="40"/>
      <c r="DJ387" s="40"/>
      <c r="DK387" s="40"/>
      <c r="DL387" s="40"/>
      <c r="DM387" s="40"/>
      <c r="DN387" s="40"/>
      <c r="DO387" s="40"/>
      <c r="DP387" s="40"/>
      <c r="DQ387" s="40"/>
      <c r="DR387" s="40"/>
      <c r="DS387" s="40"/>
      <c r="DT387" s="40"/>
      <c r="DU387" s="40"/>
      <c r="DV387" s="40"/>
      <c r="DW387" s="40"/>
    </row>
    <row r="388" spans="1:127" ht="15.75" customHeight="1" x14ac:dyDescent="0.25">
      <c r="A388" s="1"/>
      <c r="B388" s="40"/>
      <c r="C388" s="40"/>
      <c r="D388" s="40"/>
      <c r="E388" s="40"/>
      <c r="F388" s="40"/>
      <c r="G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c r="CX388" s="40"/>
      <c r="CY388" s="40"/>
      <c r="CZ388" s="40"/>
      <c r="DA388" s="40"/>
      <c r="DB388" s="40"/>
      <c r="DC388" s="40"/>
      <c r="DD388" s="40"/>
      <c r="DE388" s="40"/>
      <c r="DF388" s="40"/>
      <c r="DG388" s="40"/>
      <c r="DH388" s="40"/>
      <c r="DI388" s="40"/>
      <c r="DJ388" s="40"/>
      <c r="DK388" s="40"/>
      <c r="DL388" s="40"/>
      <c r="DM388" s="40"/>
      <c r="DN388" s="40"/>
      <c r="DO388" s="40"/>
      <c r="DP388" s="40"/>
      <c r="DQ388" s="40"/>
      <c r="DR388" s="40"/>
      <c r="DS388" s="40"/>
      <c r="DT388" s="40"/>
      <c r="DU388" s="40"/>
      <c r="DV388" s="40"/>
      <c r="DW388" s="40"/>
    </row>
    <row r="389" spans="1:127" ht="15.75" customHeight="1" x14ac:dyDescent="0.25">
      <c r="A389" s="1"/>
      <c r="B389" s="40"/>
      <c r="C389" s="40"/>
      <c r="D389" s="40"/>
      <c r="E389" s="40"/>
      <c r="F389" s="40"/>
      <c r="G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c r="CX389" s="40"/>
      <c r="CY389" s="40"/>
      <c r="CZ389" s="40"/>
      <c r="DA389" s="40"/>
      <c r="DB389" s="40"/>
      <c r="DC389" s="40"/>
      <c r="DD389" s="40"/>
      <c r="DE389" s="40"/>
      <c r="DF389" s="40"/>
      <c r="DG389" s="40"/>
      <c r="DH389" s="40"/>
      <c r="DI389" s="40"/>
      <c r="DJ389" s="40"/>
      <c r="DK389" s="40"/>
      <c r="DL389" s="40"/>
      <c r="DM389" s="40"/>
      <c r="DN389" s="40"/>
      <c r="DO389" s="40"/>
      <c r="DP389" s="40"/>
      <c r="DQ389" s="40"/>
      <c r="DR389" s="40"/>
      <c r="DS389" s="40"/>
      <c r="DT389" s="40"/>
      <c r="DU389" s="40"/>
      <c r="DV389" s="40"/>
      <c r="DW389" s="40"/>
    </row>
    <row r="390" spans="1:127" ht="15.75" customHeight="1" x14ac:dyDescent="0.25">
      <c r="A390" s="1"/>
      <c r="B390" s="40"/>
      <c r="C390" s="40"/>
      <c r="D390" s="40"/>
      <c r="E390" s="40"/>
      <c r="F390" s="40"/>
      <c r="G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40"/>
      <c r="CZ390" s="40"/>
      <c r="DA390" s="40"/>
      <c r="DB390" s="40"/>
      <c r="DC390" s="40"/>
      <c r="DD390" s="40"/>
      <c r="DE390" s="40"/>
      <c r="DF390" s="40"/>
      <c r="DG390" s="40"/>
      <c r="DH390" s="40"/>
      <c r="DI390" s="40"/>
      <c r="DJ390" s="40"/>
      <c r="DK390" s="40"/>
      <c r="DL390" s="40"/>
      <c r="DM390" s="40"/>
      <c r="DN390" s="40"/>
      <c r="DO390" s="40"/>
      <c r="DP390" s="40"/>
      <c r="DQ390" s="40"/>
      <c r="DR390" s="40"/>
      <c r="DS390" s="40"/>
      <c r="DT390" s="40"/>
      <c r="DU390" s="40"/>
      <c r="DV390" s="40"/>
      <c r="DW390" s="40"/>
    </row>
    <row r="391" spans="1:127" ht="15.75" customHeight="1" x14ac:dyDescent="0.25">
      <c r="A391" s="1"/>
      <c r="B391" s="40"/>
      <c r="C391" s="40"/>
      <c r="D391" s="40"/>
      <c r="E391" s="40"/>
      <c r="F391" s="40"/>
      <c r="G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40"/>
      <c r="CZ391" s="40"/>
      <c r="DA391" s="40"/>
      <c r="DB391" s="40"/>
      <c r="DC391" s="40"/>
      <c r="DD391" s="40"/>
      <c r="DE391" s="40"/>
      <c r="DF391" s="40"/>
      <c r="DG391" s="40"/>
      <c r="DH391" s="40"/>
      <c r="DI391" s="40"/>
      <c r="DJ391" s="40"/>
      <c r="DK391" s="40"/>
      <c r="DL391" s="40"/>
      <c r="DM391" s="40"/>
      <c r="DN391" s="40"/>
      <c r="DO391" s="40"/>
      <c r="DP391" s="40"/>
      <c r="DQ391" s="40"/>
      <c r="DR391" s="40"/>
      <c r="DS391" s="40"/>
      <c r="DT391" s="40"/>
      <c r="DU391" s="40"/>
      <c r="DV391" s="40"/>
      <c r="DW391" s="40"/>
    </row>
    <row r="392" spans="1:127" ht="15.75" customHeight="1" x14ac:dyDescent="0.25">
      <c r="A392" s="1"/>
      <c r="B392" s="40"/>
      <c r="C392" s="40"/>
      <c r="D392" s="40"/>
      <c r="E392" s="40"/>
      <c r="F392" s="40"/>
      <c r="G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c r="CX392" s="40"/>
      <c r="CY392" s="40"/>
      <c r="CZ392" s="40"/>
      <c r="DA392" s="40"/>
      <c r="DB392" s="40"/>
      <c r="DC392" s="40"/>
      <c r="DD392" s="40"/>
      <c r="DE392" s="40"/>
      <c r="DF392" s="40"/>
      <c r="DG392" s="40"/>
      <c r="DH392" s="40"/>
      <c r="DI392" s="40"/>
      <c r="DJ392" s="40"/>
      <c r="DK392" s="40"/>
      <c r="DL392" s="40"/>
      <c r="DM392" s="40"/>
      <c r="DN392" s="40"/>
      <c r="DO392" s="40"/>
      <c r="DP392" s="40"/>
      <c r="DQ392" s="40"/>
      <c r="DR392" s="40"/>
      <c r="DS392" s="40"/>
      <c r="DT392" s="40"/>
      <c r="DU392" s="40"/>
      <c r="DV392" s="40"/>
      <c r="DW392" s="40"/>
    </row>
    <row r="393" spans="1:127" ht="15.75" customHeight="1" x14ac:dyDescent="0.25">
      <c r="A393" s="1"/>
      <c r="B393" s="40"/>
      <c r="C393" s="40"/>
      <c r="D393" s="40"/>
      <c r="E393" s="40"/>
      <c r="F393" s="40"/>
      <c r="G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c r="CY393" s="40"/>
      <c r="CZ393" s="40"/>
      <c r="DA393" s="40"/>
      <c r="DB393" s="40"/>
      <c r="DC393" s="40"/>
      <c r="DD393" s="40"/>
      <c r="DE393" s="40"/>
      <c r="DF393" s="40"/>
      <c r="DG393" s="40"/>
      <c r="DH393" s="40"/>
      <c r="DI393" s="40"/>
      <c r="DJ393" s="40"/>
      <c r="DK393" s="40"/>
      <c r="DL393" s="40"/>
      <c r="DM393" s="40"/>
      <c r="DN393" s="40"/>
      <c r="DO393" s="40"/>
      <c r="DP393" s="40"/>
      <c r="DQ393" s="40"/>
      <c r="DR393" s="40"/>
      <c r="DS393" s="40"/>
      <c r="DT393" s="40"/>
      <c r="DU393" s="40"/>
      <c r="DV393" s="40"/>
      <c r="DW393" s="40"/>
    </row>
    <row r="394" spans="1:127" ht="15.75" customHeight="1" x14ac:dyDescent="0.25">
      <c r="A394" s="1"/>
      <c r="B394" s="40"/>
      <c r="C394" s="40"/>
      <c r="D394" s="40"/>
      <c r="E394" s="40"/>
      <c r="F394" s="40"/>
      <c r="G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c r="CX394" s="40"/>
      <c r="CY394" s="40"/>
      <c r="CZ394" s="40"/>
      <c r="DA394" s="40"/>
      <c r="DB394" s="40"/>
      <c r="DC394" s="40"/>
      <c r="DD394" s="40"/>
      <c r="DE394" s="40"/>
      <c r="DF394" s="40"/>
      <c r="DG394" s="40"/>
      <c r="DH394" s="40"/>
      <c r="DI394" s="40"/>
      <c r="DJ394" s="40"/>
      <c r="DK394" s="40"/>
      <c r="DL394" s="40"/>
      <c r="DM394" s="40"/>
      <c r="DN394" s="40"/>
      <c r="DO394" s="40"/>
      <c r="DP394" s="40"/>
      <c r="DQ394" s="40"/>
      <c r="DR394" s="40"/>
      <c r="DS394" s="40"/>
      <c r="DT394" s="40"/>
      <c r="DU394" s="40"/>
      <c r="DV394" s="40"/>
      <c r="DW394" s="40"/>
    </row>
    <row r="395" spans="1:127" ht="15.75" customHeight="1" x14ac:dyDescent="0.25">
      <c r="A395" s="1"/>
      <c r="B395" s="40"/>
      <c r="C395" s="40"/>
      <c r="D395" s="40"/>
      <c r="E395" s="40"/>
      <c r="F395" s="40"/>
      <c r="G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c r="CX395" s="40"/>
      <c r="CY395" s="40"/>
      <c r="CZ395" s="40"/>
      <c r="DA395" s="40"/>
      <c r="DB395" s="40"/>
      <c r="DC395" s="40"/>
      <c r="DD395" s="40"/>
      <c r="DE395" s="40"/>
      <c r="DF395" s="40"/>
      <c r="DG395" s="40"/>
      <c r="DH395" s="40"/>
      <c r="DI395" s="40"/>
      <c r="DJ395" s="40"/>
      <c r="DK395" s="40"/>
      <c r="DL395" s="40"/>
      <c r="DM395" s="40"/>
      <c r="DN395" s="40"/>
      <c r="DO395" s="40"/>
      <c r="DP395" s="40"/>
      <c r="DQ395" s="40"/>
      <c r="DR395" s="40"/>
      <c r="DS395" s="40"/>
      <c r="DT395" s="40"/>
      <c r="DU395" s="40"/>
      <c r="DV395" s="40"/>
      <c r="DW395" s="40"/>
    </row>
    <row r="396" spans="1:127" ht="15.75" customHeight="1" x14ac:dyDescent="0.25">
      <c r="A396" s="1"/>
      <c r="B396" s="40"/>
      <c r="C396" s="40"/>
      <c r="D396" s="40"/>
      <c r="E396" s="40"/>
      <c r="F396" s="40"/>
      <c r="G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c r="CX396" s="40"/>
      <c r="CY396" s="40"/>
      <c r="CZ396" s="40"/>
      <c r="DA396" s="40"/>
      <c r="DB396" s="40"/>
      <c r="DC396" s="40"/>
      <c r="DD396" s="40"/>
      <c r="DE396" s="40"/>
      <c r="DF396" s="40"/>
      <c r="DG396" s="40"/>
      <c r="DH396" s="40"/>
      <c r="DI396" s="40"/>
      <c r="DJ396" s="40"/>
      <c r="DK396" s="40"/>
      <c r="DL396" s="40"/>
      <c r="DM396" s="40"/>
      <c r="DN396" s="40"/>
      <c r="DO396" s="40"/>
      <c r="DP396" s="40"/>
      <c r="DQ396" s="40"/>
      <c r="DR396" s="40"/>
      <c r="DS396" s="40"/>
      <c r="DT396" s="40"/>
      <c r="DU396" s="40"/>
      <c r="DV396" s="40"/>
      <c r="DW396" s="40"/>
    </row>
    <row r="397" spans="1:127" ht="15.75" customHeight="1" x14ac:dyDescent="0.25">
      <c r="A397" s="1"/>
      <c r="B397" s="40"/>
      <c r="C397" s="40"/>
      <c r="D397" s="40"/>
      <c r="E397" s="40"/>
      <c r="F397" s="40"/>
      <c r="G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c r="CX397" s="40"/>
      <c r="CY397" s="40"/>
      <c r="CZ397" s="40"/>
      <c r="DA397" s="40"/>
      <c r="DB397" s="40"/>
      <c r="DC397" s="40"/>
      <c r="DD397" s="40"/>
      <c r="DE397" s="40"/>
      <c r="DF397" s="40"/>
      <c r="DG397" s="40"/>
      <c r="DH397" s="40"/>
      <c r="DI397" s="40"/>
      <c r="DJ397" s="40"/>
      <c r="DK397" s="40"/>
      <c r="DL397" s="40"/>
      <c r="DM397" s="40"/>
      <c r="DN397" s="40"/>
      <c r="DO397" s="40"/>
      <c r="DP397" s="40"/>
      <c r="DQ397" s="40"/>
      <c r="DR397" s="40"/>
      <c r="DS397" s="40"/>
      <c r="DT397" s="40"/>
      <c r="DU397" s="40"/>
      <c r="DV397" s="40"/>
      <c r="DW397" s="40"/>
    </row>
    <row r="398" spans="1:127" ht="15.75" customHeight="1" x14ac:dyDescent="0.25">
      <c r="A398" s="1"/>
      <c r="B398" s="40"/>
      <c r="C398" s="40"/>
      <c r="D398" s="40"/>
      <c r="E398" s="40"/>
      <c r="F398" s="40"/>
      <c r="G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40"/>
      <c r="CZ398" s="40"/>
      <c r="DA398" s="40"/>
      <c r="DB398" s="40"/>
      <c r="DC398" s="40"/>
      <c r="DD398" s="40"/>
      <c r="DE398" s="40"/>
      <c r="DF398" s="40"/>
      <c r="DG398" s="40"/>
      <c r="DH398" s="40"/>
      <c r="DI398" s="40"/>
      <c r="DJ398" s="40"/>
      <c r="DK398" s="40"/>
      <c r="DL398" s="40"/>
      <c r="DM398" s="40"/>
      <c r="DN398" s="40"/>
      <c r="DO398" s="40"/>
      <c r="DP398" s="40"/>
      <c r="DQ398" s="40"/>
      <c r="DR398" s="40"/>
      <c r="DS398" s="40"/>
      <c r="DT398" s="40"/>
      <c r="DU398" s="40"/>
      <c r="DV398" s="40"/>
      <c r="DW398" s="40"/>
    </row>
    <row r="399" spans="1:127" ht="15.75" customHeight="1" x14ac:dyDescent="0.25">
      <c r="A399" s="1"/>
      <c r="B399" s="40"/>
      <c r="C399" s="40"/>
      <c r="D399" s="40"/>
      <c r="E399" s="40"/>
      <c r="F399" s="40"/>
      <c r="G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c r="CX399" s="40"/>
      <c r="CY399" s="40"/>
      <c r="CZ399" s="40"/>
      <c r="DA399" s="40"/>
      <c r="DB399" s="40"/>
      <c r="DC399" s="40"/>
      <c r="DD399" s="40"/>
      <c r="DE399" s="40"/>
      <c r="DF399" s="40"/>
      <c r="DG399" s="40"/>
      <c r="DH399" s="40"/>
      <c r="DI399" s="40"/>
      <c r="DJ399" s="40"/>
      <c r="DK399" s="40"/>
      <c r="DL399" s="40"/>
      <c r="DM399" s="40"/>
      <c r="DN399" s="40"/>
      <c r="DO399" s="40"/>
      <c r="DP399" s="40"/>
      <c r="DQ399" s="40"/>
      <c r="DR399" s="40"/>
      <c r="DS399" s="40"/>
      <c r="DT399" s="40"/>
      <c r="DU399" s="40"/>
      <c r="DV399" s="40"/>
      <c r="DW399" s="40"/>
    </row>
    <row r="400" spans="1:127" ht="15.75" customHeight="1" x14ac:dyDescent="0.25">
      <c r="A400" s="1"/>
      <c r="B400" s="40"/>
      <c r="C400" s="40"/>
      <c r="D400" s="40"/>
      <c r="E400" s="40"/>
      <c r="F400" s="40"/>
      <c r="G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c r="CX400" s="40"/>
      <c r="CY400" s="40"/>
      <c r="CZ400" s="40"/>
      <c r="DA400" s="40"/>
      <c r="DB400" s="40"/>
      <c r="DC400" s="40"/>
      <c r="DD400" s="40"/>
      <c r="DE400" s="40"/>
      <c r="DF400" s="40"/>
      <c r="DG400" s="40"/>
      <c r="DH400" s="40"/>
      <c r="DI400" s="40"/>
      <c r="DJ400" s="40"/>
      <c r="DK400" s="40"/>
      <c r="DL400" s="40"/>
      <c r="DM400" s="40"/>
      <c r="DN400" s="40"/>
      <c r="DO400" s="40"/>
      <c r="DP400" s="40"/>
      <c r="DQ400" s="40"/>
      <c r="DR400" s="40"/>
      <c r="DS400" s="40"/>
      <c r="DT400" s="40"/>
      <c r="DU400" s="40"/>
      <c r="DV400" s="40"/>
      <c r="DW400" s="40"/>
    </row>
    <row r="401" spans="1:127" ht="15.75" customHeight="1" x14ac:dyDescent="0.25">
      <c r="A401" s="1"/>
      <c r="B401" s="40"/>
      <c r="C401" s="40"/>
      <c r="D401" s="40"/>
      <c r="E401" s="40"/>
      <c r="F401" s="40"/>
      <c r="G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c r="CX401" s="40"/>
      <c r="CY401" s="40"/>
      <c r="CZ401" s="40"/>
      <c r="DA401" s="40"/>
      <c r="DB401" s="40"/>
      <c r="DC401" s="40"/>
      <c r="DD401" s="40"/>
      <c r="DE401" s="40"/>
      <c r="DF401" s="40"/>
      <c r="DG401" s="40"/>
      <c r="DH401" s="40"/>
      <c r="DI401" s="40"/>
      <c r="DJ401" s="40"/>
      <c r="DK401" s="40"/>
      <c r="DL401" s="40"/>
      <c r="DM401" s="40"/>
      <c r="DN401" s="40"/>
      <c r="DO401" s="40"/>
      <c r="DP401" s="40"/>
      <c r="DQ401" s="40"/>
      <c r="DR401" s="40"/>
      <c r="DS401" s="40"/>
      <c r="DT401" s="40"/>
      <c r="DU401" s="40"/>
      <c r="DV401" s="40"/>
      <c r="DW401" s="40"/>
    </row>
    <row r="402" spans="1:127" ht="15.75" customHeight="1" x14ac:dyDescent="0.25">
      <c r="A402" s="1"/>
      <c r="B402" s="40"/>
      <c r="C402" s="40"/>
      <c r="D402" s="40"/>
      <c r="E402" s="40"/>
      <c r="F402" s="40"/>
      <c r="G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c r="CX402" s="40"/>
      <c r="CY402" s="40"/>
      <c r="CZ402" s="40"/>
      <c r="DA402" s="40"/>
      <c r="DB402" s="40"/>
      <c r="DC402" s="40"/>
      <c r="DD402" s="40"/>
      <c r="DE402" s="40"/>
      <c r="DF402" s="40"/>
      <c r="DG402" s="40"/>
      <c r="DH402" s="40"/>
      <c r="DI402" s="40"/>
      <c r="DJ402" s="40"/>
      <c r="DK402" s="40"/>
      <c r="DL402" s="40"/>
      <c r="DM402" s="40"/>
      <c r="DN402" s="40"/>
      <c r="DO402" s="40"/>
      <c r="DP402" s="40"/>
      <c r="DQ402" s="40"/>
      <c r="DR402" s="40"/>
      <c r="DS402" s="40"/>
      <c r="DT402" s="40"/>
      <c r="DU402" s="40"/>
      <c r="DV402" s="40"/>
      <c r="DW402" s="40"/>
    </row>
    <row r="403" spans="1:127" ht="15.75" customHeight="1" x14ac:dyDescent="0.25">
      <c r="A403" s="1"/>
      <c r="B403" s="40"/>
      <c r="C403" s="40"/>
      <c r="D403" s="40"/>
      <c r="E403" s="40"/>
      <c r="F403" s="40"/>
      <c r="G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c r="CX403" s="40"/>
      <c r="CY403" s="40"/>
      <c r="CZ403" s="40"/>
      <c r="DA403" s="40"/>
      <c r="DB403" s="40"/>
      <c r="DC403" s="40"/>
      <c r="DD403" s="40"/>
      <c r="DE403" s="40"/>
      <c r="DF403" s="40"/>
      <c r="DG403" s="40"/>
      <c r="DH403" s="40"/>
      <c r="DI403" s="40"/>
      <c r="DJ403" s="40"/>
      <c r="DK403" s="40"/>
      <c r="DL403" s="40"/>
      <c r="DM403" s="40"/>
      <c r="DN403" s="40"/>
      <c r="DO403" s="40"/>
      <c r="DP403" s="40"/>
      <c r="DQ403" s="40"/>
      <c r="DR403" s="40"/>
      <c r="DS403" s="40"/>
      <c r="DT403" s="40"/>
      <c r="DU403" s="40"/>
      <c r="DV403" s="40"/>
      <c r="DW403" s="40"/>
    </row>
    <row r="404" spans="1:127" ht="15.75" customHeight="1" x14ac:dyDescent="0.25">
      <c r="A404" s="1"/>
      <c r="B404" s="40"/>
      <c r="C404" s="40"/>
      <c r="D404" s="40"/>
      <c r="E404" s="40"/>
      <c r="F404" s="40"/>
      <c r="G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c r="CX404" s="40"/>
      <c r="CY404" s="40"/>
      <c r="CZ404" s="40"/>
      <c r="DA404" s="40"/>
      <c r="DB404" s="40"/>
      <c r="DC404" s="40"/>
      <c r="DD404" s="40"/>
      <c r="DE404" s="40"/>
      <c r="DF404" s="40"/>
      <c r="DG404" s="40"/>
      <c r="DH404" s="40"/>
      <c r="DI404" s="40"/>
      <c r="DJ404" s="40"/>
      <c r="DK404" s="40"/>
      <c r="DL404" s="40"/>
      <c r="DM404" s="40"/>
      <c r="DN404" s="40"/>
      <c r="DO404" s="40"/>
      <c r="DP404" s="40"/>
      <c r="DQ404" s="40"/>
      <c r="DR404" s="40"/>
      <c r="DS404" s="40"/>
      <c r="DT404" s="40"/>
      <c r="DU404" s="40"/>
      <c r="DV404" s="40"/>
      <c r="DW404" s="40"/>
    </row>
    <row r="405" spans="1:127" ht="15.75" customHeight="1" x14ac:dyDescent="0.25">
      <c r="A405" s="1"/>
      <c r="B405" s="40"/>
      <c r="C405" s="40"/>
      <c r="D405" s="40"/>
      <c r="E405" s="40"/>
      <c r="F405" s="40"/>
      <c r="G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c r="CX405" s="40"/>
      <c r="CY405" s="40"/>
      <c r="CZ405" s="40"/>
      <c r="DA405" s="40"/>
      <c r="DB405" s="40"/>
      <c r="DC405" s="40"/>
      <c r="DD405" s="40"/>
      <c r="DE405" s="40"/>
      <c r="DF405" s="40"/>
      <c r="DG405" s="40"/>
      <c r="DH405" s="40"/>
      <c r="DI405" s="40"/>
      <c r="DJ405" s="40"/>
      <c r="DK405" s="40"/>
      <c r="DL405" s="40"/>
      <c r="DM405" s="40"/>
      <c r="DN405" s="40"/>
      <c r="DO405" s="40"/>
      <c r="DP405" s="40"/>
      <c r="DQ405" s="40"/>
      <c r="DR405" s="40"/>
      <c r="DS405" s="40"/>
      <c r="DT405" s="40"/>
      <c r="DU405" s="40"/>
      <c r="DV405" s="40"/>
      <c r="DW405" s="40"/>
    </row>
    <row r="406" spans="1:127" ht="15.75" customHeight="1" x14ac:dyDescent="0.25">
      <c r="A406" s="1"/>
      <c r="B406" s="40"/>
      <c r="C406" s="40"/>
      <c r="D406" s="40"/>
      <c r="E406" s="40"/>
      <c r="F406" s="40"/>
      <c r="G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c r="CX406" s="40"/>
      <c r="CY406" s="40"/>
      <c r="CZ406" s="40"/>
      <c r="DA406" s="40"/>
      <c r="DB406" s="40"/>
      <c r="DC406" s="40"/>
      <c r="DD406" s="40"/>
      <c r="DE406" s="40"/>
      <c r="DF406" s="40"/>
      <c r="DG406" s="40"/>
      <c r="DH406" s="40"/>
      <c r="DI406" s="40"/>
      <c r="DJ406" s="40"/>
      <c r="DK406" s="40"/>
      <c r="DL406" s="40"/>
      <c r="DM406" s="40"/>
      <c r="DN406" s="40"/>
      <c r="DO406" s="40"/>
      <c r="DP406" s="40"/>
      <c r="DQ406" s="40"/>
      <c r="DR406" s="40"/>
      <c r="DS406" s="40"/>
      <c r="DT406" s="40"/>
      <c r="DU406" s="40"/>
      <c r="DV406" s="40"/>
      <c r="DW406" s="40"/>
    </row>
    <row r="407" spans="1:127" ht="15.75" customHeight="1" x14ac:dyDescent="0.25">
      <c r="A407" s="1"/>
      <c r="B407" s="40"/>
      <c r="C407" s="40"/>
      <c r="D407" s="40"/>
      <c r="E407" s="40"/>
      <c r="F407" s="40"/>
      <c r="G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c r="CX407" s="40"/>
      <c r="CY407" s="40"/>
      <c r="CZ407" s="40"/>
      <c r="DA407" s="40"/>
      <c r="DB407" s="40"/>
      <c r="DC407" s="40"/>
      <c r="DD407" s="40"/>
      <c r="DE407" s="40"/>
      <c r="DF407" s="40"/>
      <c r="DG407" s="40"/>
      <c r="DH407" s="40"/>
      <c r="DI407" s="40"/>
      <c r="DJ407" s="40"/>
      <c r="DK407" s="40"/>
      <c r="DL407" s="40"/>
      <c r="DM407" s="40"/>
      <c r="DN407" s="40"/>
      <c r="DO407" s="40"/>
      <c r="DP407" s="40"/>
      <c r="DQ407" s="40"/>
      <c r="DR407" s="40"/>
      <c r="DS407" s="40"/>
      <c r="DT407" s="40"/>
      <c r="DU407" s="40"/>
      <c r="DV407" s="40"/>
      <c r="DW407" s="40"/>
    </row>
    <row r="408" spans="1:127" ht="15.75" customHeight="1" x14ac:dyDescent="0.25">
      <c r="A408" s="1"/>
      <c r="B408" s="40"/>
      <c r="C408" s="40"/>
      <c r="D408" s="40"/>
      <c r="E408" s="40"/>
      <c r="F408" s="40"/>
      <c r="G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c r="CX408" s="40"/>
      <c r="CY408" s="40"/>
      <c r="CZ408" s="40"/>
      <c r="DA408" s="40"/>
      <c r="DB408" s="40"/>
      <c r="DC408" s="40"/>
      <c r="DD408" s="40"/>
      <c r="DE408" s="40"/>
      <c r="DF408" s="40"/>
      <c r="DG408" s="40"/>
      <c r="DH408" s="40"/>
      <c r="DI408" s="40"/>
      <c r="DJ408" s="40"/>
      <c r="DK408" s="40"/>
      <c r="DL408" s="40"/>
      <c r="DM408" s="40"/>
      <c r="DN408" s="40"/>
      <c r="DO408" s="40"/>
      <c r="DP408" s="40"/>
      <c r="DQ408" s="40"/>
      <c r="DR408" s="40"/>
      <c r="DS408" s="40"/>
      <c r="DT408" s="40"/>
      <c r="DU408" s="40"/>
      <c r="DV408" s="40"/>
      <c r="DW408" s="40"/>
    </row>
    <row r="409" spans="1:127" ht="15.75" customHeight="1" x14ac:dyDescent="0.25">
      <c r="A409" s="1"/>
      <c r="B409" s="40"/>
      <c r="C409" s="40"/>
      <c r="D409" s="40"/>
      <c r="E409" s="40"/>
      <c r="F409" s="40"/>
      <c r="G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c r="CX409" s="40"/>
      <c r="CY409" s="40"/>
      <c r="CZ409" s="40"/>
      <c r="DA409" s="40"/>
      <c r="DB409" s="40"/>
      <c r="DC409" s="40"/>
      <c r="DD409" s="40"/>
      <c r="DE409" s="40"/>
      <c r="DF409" s="40"/>
      <c r="DG409" s="40"/>
      <c r="DH409" s="40"/>
      <c r="DI409" s="40"/>
      <c r="DJ409" s="40"/>
      <c r="DK409" s="40"/>
      <c r="DL409" s="40"/>
      <c r="DM409" s="40"/>
      <c r="DN409" s="40"/>
      <c r="DO409" s="40"/>
      <c r="DP409" s="40"/>
      <c r="DQ409" s="40"/>
      <c r="DR409" s="40"/>
      <c r="DS409" s="40"/>
      <c r="DT409" s="40"/>
      <c r="DU409" s="40"/>
      <c r="DV409" s="40"/>
      <c r="DW409" s="40"/>
    </row>
    <row r="410" spans="1:127" ht="15.75" customHeight="1" x14ac:dyDescent="0.25">
      <c r="A410" s="1"/>
      <c r="B410" s="40"/>
      <c r="C410" s="40"/>
      <c r="D410" s="40"/>
      <c r="E410" s="40"/>
      <c r="F410" s="40"/>
      <c r="G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c r="CX410" s="40"/>
      <c r="CY410" s="40"/>
      <c r="CZ410" s="40"/>
      <c r="DA410" s="40"/>
      <c r="DB410" s="40"/>
      <c r="DC410" s="40"/>
      <c r="DD410" s="40"/>
      <c r="DE410" s="40"/>
      <c r="DF410" s="40"/>
      <c r="DG410" s="40"/>
      <c r="DH410" s="40"/>
      <c r="DI410" s="40"/>
      <c r="DJ410" s="40"/>
      <c r="DK410" s="40"/>
      <c r="DL410" s="40"/>
      <c r="DM410" s="40"/>
      <c r="DN410" s="40"/>
      <c r="DO410" s="40"/>
      <c r="DP410" s="40"/>
      <c r="DQ410" s="40"/>
      <c r="DR410" s="40"/>
      <c r="DS410" s="40"/>
      <c r="DT410" s="40"/>
      <c r="DU410" s="40"/>
      <c r="DV410" s="40"/>
      <c r="DW410" s="40"/>
    </row>
    <row r="411" spans="1:127" ht="15.75" customHeight="1" x14ac:dyDescent="0.25">
      <c r="A411" s="1"/>
      <c r="B411" s="40"/>
      <c r="C411" s="40"/>
      <c r="D411" s="40"/>
      <c r="E411" s="40"/>
      <c r="F411" s="40"/>
      <c r="G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c r="CX411" s="40"/>
      <c r="CY411" s="40"/>
      <c r="CZ411" s="40"/>
      <c r="DA411" s="40"/>
      <c r="DB411" s="40"/>
      <c r="DC411" s="40"/>
      <c r="DD411" s="40"/>
      <c r="DE411" s="40"/>
      <c r="DF411" s="40"/>
      <c r="DG411" s="40"/>
      <c r="DH411" s="40"/>
      <c r="DI411" s="40"/>
      <c r="DJ411" s="40"/>
      <c r="DK411" s="40"/>
      <c r="DL411" s="40"/>
      <c r="DM411" s="40"/>
      <c r="DN411" s="40"/>
      <c r="DO411" s="40"/>
      <c r="DP411" s="40"/>
      <c r="DQ411" s="40"/>
      <c r="DR411" s="40"/>
      <c r="DS411" s="40"/>
      <c r="DT411" s="40"/>
      <c r="DU411" s="40"/>
      <c r="DV411" s="40"/>
      <c r="DW411" s="40"/>
    </row>
    <row r="412" spans="1:127" ht="15.75" customHeight="1" x14ac:dyDescent="0.25">
      <c r="A412" s="1"/>
      <c r="B412" s="40"/>
      <c r="C412" s="40"/>
      <c r="D412" s="40"/>
      <c r="E412" s="40"/>
      <c r="F412" s="40"/>
      <c r="G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c r="CX412" s="40"/>
      <c r="CY412" s="40"/>
      <c r="CZ412" s="40"/>
      <c r="DA412" s="40"/>
      <c r="DB412" s="40"/>
      <c r="DC412" s="40"/>
      <c r="DD412" s="40"/>
      <c r="DE412" s="40"/>
      <c r="DF412" s="40"/>
      <c r="DG412" s="40"/>
      <c r="DH412" s="40"/>
      <c r="DI412" s="40"/>
      <c r="DJ412" s="40"/>
      <c r="DK412" s="40"/>
      <c r="DL412" s="40"/>
      <c r="DM412" s="40"/>
      <c r="DN412" s="40"/>
      <c r="DO412" s="40"/>
      <c r="DP412" s="40"/>
      <c r="DQ412" s="40"/>
      <c r="DR412" s="40"/>
      <c r="DS412" s="40"/>
      <c r="DT412" s="40"/>
      <c r="DU412" s="40"/>
      <c r="DV412" s="40"/>
      <c r="DW412" s="40"/>
    </row>
    <row r="413" spans="1:127" ht="15.75" customHeight="1" x14ac:dyDescent="0.25">
      <c r="A413" s="1"/>
      <c r="B413" s="40"/>
      <c r="C413" s="40"/>
      <c r="D413" s="40"/>
      <c r="E413" s="40"/>
      <c r="F413" s="40"/>
      <c r="G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c r="CX413" s="40"/>
      <c r="CY413" s="40"/>
      <c r="CZ413" s="40"/>
      <c r="DA413" s="40"/>
      <c r="DB413" s="40"/>
      <c r="DC413" s="40"/>
      <c r="DD413" s="40"/>
      <c r="DE413" s="40"/>
      <c r="DF413" s="40"/>
      <c r="DG413" s="40"/>
      <c r="DH413" s="40"/>
      <c r="DI413" s="40"/>
      <c r="DJ413" s="40"/>
      <c r="DK413" s="40"/>
      <c r="DL413" s="40"/>
      <c r="DM413" s="40"/>
      <c r="DN413" s="40"/>
      <c r="DO413" s="40"/>
      <c r="DP413" s="40"/>
      <c r="DQ413" s="40"/>
      <c r="DR413" s="40"/>
      <c r="DS413" s="40"/>
      <c r="DT413" s="40"/>
      <c r="DU413" s="40"/>
      <c r="DV413" s="40"/>
      <c r="DW413" s="40"/>
    </row>
    <row r="414" spans="1:127" ht="15.75" customHeight="1" x14ac:dyDescent="0.25">
      <c r="A414" s="1"/>
      <c r="B414" s="40"/>
      <c r="C414" s="40"/>
      <c r="D414" s="40"/>
      <c r="E414" s="40"/>
      <c r="F414" s="40"/>
      <c r="G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c r="CX414" s="40"/>
      <c r="CY414" s="40"/>
      <c r="CZ414" s="40"/>
      <c r="DA414" s="40"/>
      <c r="DB414" s="40"/>
      <c r="DC414" s="40"/>
      <c r="DD414" s="40"/>
      <c r="DE414" s="40"/>
      <c r="DF414" s="40"/>
      <c r="DG414" s="40"/>
      <c r="DH414" s="40"/>
      <c r="DI414" s="40"/>
      <c r="DJ414" s="40"/>
      <c r="DK414" s="40"/>
      <c r="DL414" s="40"/>
      <c r="DM414" s="40"/>
      <c r="DN414" s="40"/>
      <c r="DO414" s="40"/>
      <c r="DP414" s="40"/>
      <c r="DQ414" s="40"/>
      <c r="DR414" s="40"/>
      <c r="DS414" s="40"/>
      <c r="DT414" s="40"/>
      <c r="DU414" s="40"/>
      <c r="DV414" s="40"/>
      <c r="DW414" s="40"/>
    </row>
    <row r="415" spans="1:127" ht="15.75" customHeight="1" x14ac:dyDescent="0.25">
      <c r="A415" s="1"/>
      <c r="B415" s="40"/>
      <c r="C415" s="40"/>
      <c r="D415" s="40"/>
      <c r="E415" s="40"/>
      <c r="F415" s="40"/>
      <c r="G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c r="CX415" s="40"/>
      <c r="CY415" s="40"/>
      <c r="CZ415" s="40"/>
      <c r="DA415" s="40"/>
      <c r="DB415" s="40"/>
      <c r="DC415" s="40"/>
      <c r="DD415" s="40"/>
      <c r="DE415" s="40"/>
      <c r="DF415" s="40"/>
      <c r="DG415" s="40"/>
      <c r="DH415" s="40"/>
      <c r="DI415" s="40"/>
      <c r="DJ415" s="40"/>
      <c r="DK415" s="40"/>
      <c r="DL415" s="40"/>
      <c r="DM415" s="40"/>
      <c r="DN415" s="40"/>
      <c r="DO415" s="40"/>
      <c r="DP415" s="40"/>
      <c r="DQ415" s="40"/>
      <c r="DR415" s="40"/>
      <c r="DS415" s="40"/>
      <c r="DT415" s="40"/>
      <c r="DU415" s="40"/>
      <c r="DV415" s="40"/>
      <c r="DW415" s="40"/>
    </row>
    <row r="416" spans="1:127" ht="15.75" customHeight="1" x14ac:dyDescent="0.25">
      <c r="A416" s="1"/>
      <c r="B416" s="40"/>
      <c r="C416" s="40"/>
      <c r="D416" s="40"/>
      <c r="E416" s="40"/>
      <c r="F416" s="40"/>
      <c r="G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c r="CX416" s="40"/>
      <c r="CY416" s="40"/>
      <c r="CZ416" s="40"/>
      <c r="DA416" s="40"/>
      <c r="DB416" s="40"/>
      <c r="DC416" s="40"/>
      <c r="DD416" s="40"/>
      <c r="DE416" s="40"/>
      <c r="DF416" s="40"/>
      <c r="DG416" s="40"/>
      <c r="DH416" s="40"/>
      <c r="DI416" s="40"/>
      <c r="DJ416" s="40"/>
      <c r="DK416" s="40"/>
      <c r="DL416" s="40"/>
      <c r="DM416" s="40"/>
      <c r="DN416" s="40"/>
      <c r="DO416" s="40"/>
      <c r="DP416" s="40"/>
      <c r="DQ416" s="40"/>
      <c r="DR416" s="40"/>
      <c r="DS416" s="40"/>
      <c r="DT416" s="40"/>
      <c r="DU416" s="40"/>
      <c r="DV416" s="40"/>
      <c r="DW416" s="40"/>
    </row>
    <row r="417" spans="1:127" ht="15.75" customHeight="1" x14ac:dyDescent="0.25">
      <c r="A417" s="1"/>
      <c r="B417" s="40"/>
      <c r="C417" s="40"/>
      <c r="D417" s="40"/>
      <c r="E417" s="40"/>
      <c r="F417" s="40"/>
      <c r="G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c r="CX417" s="40"/>
      <c r="CY417" s="40"/>
      <c r="CZ417" s="40"/>
      <c r="DA417" s="40"/>
      <c r="DB417" s="40"/>
      <c r="DC417" s="40"/>
      <c r="DD417" s="40"/>
      <c r="DE417" s="40"/>
      <c r="DF417" s="40"/>
      <c r="DG417" s="40"/>
      <c r="DH417" s="40"/>
      <c r="DI417" s="40"/>
      <c r="DJ417" s="40"/>
      <c r="DK417" s="40"/>
      <c r="DL417" s="40"/>
      <c r="DM417" s="40"/>
      <c r="DN417" s="40"/>
      <c r="DO417" s="40"/>
      <c r="DP417" s="40"/>
      <c r="DQ417" s="40"/>
      <c r="DR417" s="40"/>
      <c r="DS417" s="40"/>
      <c r="DT417" s="40"/>
      <c r="DU417" s="40"/>
      <c r="DV417" s="40"/>
      <c r="DW417" s="40"/>
    </row>
    <row r="418" spans="1:127" ht="15.75" customHeight="1" x14ac:dyDescent="0.25">
      <c r="A418" s="1"/>
      <c r="B418" s="40"/>
      <c r="C418" s="40"/>
      <c r="D418" s="40"/>
      <c r="E418" s="40"/>
      <c r="F418" s="40"/>
      <c r="G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c r="CX418" s="40"/>
      <c r="CY418" s="40"/>
      <c r="CZ418" s="40"/>
      <c r="DA418" s="40"/>
      <c r="DB418" s="40"/>
      <c r="DC418" s="40"/>
      <c r="DD418" s="40"/>
      <c r="DE418" s="40"/>
      <c r="DF418" s="40"/>
      <c r="DG418" s="40"/>
      <c r="DH418" s="40"/>
      <c r="DI418" s="40"/>
      <c r="DJ418" s="40"/>
      <c r="DK418" s="40"/>
      <c r="DL418" s="40"/>
      <c r="DM418" s="40"/>
      <c r="DN418" s="40"/>
      <c r="DO418" s="40"/>
      <c r="DP418" s="40"/>
      <c r="DQ418" s="40"/>
      <c r="DR418" s="40"/>
      <c r="DS418" s="40"/>
      <c r="DT418" s="40"/>
      <c r="DU418" s="40"/>
      <c r="DV418" s="40"/>
      <c r="DW418" s="40"/>
    </row>
    <row r="419" spans="1:127" ht="15.75" customHeight="1" x14ac:dyDescent="0.25">
      <c r="A419" s="1"/>
      <c r="B419" s="40"/>
      <c r="C419" s="40"/>
      <c r="D419" s="40"/>
      <c r="E419" s="40"/>
      <c r="F419" s="40"/>
      <c r="G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c r="CX419" s="40"/>
      <c r="CY419" s="40"/>
      <c r="CZ419" s="40"/>
      <c r="DA419" s="40"/>
      <c r="DB419" s="40"/>
      <c r="DC419" s="40"/>
      <c r="DD419" s="40"/>
      <c r="DE419" s="40"/>
      <c r="DF419" s="40"/>
      <c r="DG419" s="40"/>
      <c r="DH419" s="40"/>
      <c r="DI419" s="40"/>
      <c r="DJ419" s="40"/>
      <c r="DK419" s="40"/>
      <c r="DL419" s="40"/>
      <c r="DM419" s="40"/>
      <c r="DN419" s="40"/>
      <c r="DO419" s="40"/>
      <c r="DP419" s="40"/>
      <c r="DQ419" s="40"/>
      <c r="DR419" s="40"/>
      <c r="DS419" s="40"/>
      <c r="DT419" s="40"/>
      <c r="DU419" s="40"/>
      <c r="DV419" s="40"/>
      <c r="DW419" s="40"/>
    </row>
    <row r="420" spans="1:127" ht="15.75" customHeight="1" x14ac:dyDescent="0.25">
      <c r="A420" s="1"/>
      <c r="B420" s="40"/>
      <c r="C420" s="40"/>
      <c r="D420" s="40"/>
      <c r="E420" s="40"/>
      <c r="F420" s="40"/>
      <c r="G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c r="CX420" s="40"/>
      <c r="CY420" s="40"/>
      <c r="CZ420" s="40"/>
      <c r="DA420" s="40"/>
      <c r="DB420" s="40"/>
      <c r="DC420" s="40"/>
      <c r="DD420" s="40"/>
      <c r="DE420" s="40"/>
      <c r="DF420" s="40"/>
      <c r="DG420" s="40"/>
      <c r="DH420" s="40"/>
      <c r="DI420" s="40"/>
      <c r="DJ420" s="40"/>
      <c r="DK420" s="40"/>
      <c r="DL420" s="40"/>
      <c r="DM420" s="40"/>
      <c r="DN420" s="40"/>
      <c r="DO420" s="40"/>
      <c r="DP420" s="40"/>
      <c r="DQ420" s="40"/>
      <c r="DR420" s="40"/>
      <c r="DS420" s="40"/>
      <c r="DT420" s="40"/>
      <c r="DU420" s="40"/>
      <c r="DV420" s="40"/>
      <c r="DW420" s="40"/>
    </row>
    <row r="421" spans="1:127" ht="15.75" customHeight="1" x14ac:dyDescent="0.25">
      <c r="A421" s="1"/>
      <c r="B421" s="40"/>
      <c r="C421" s="40"/>
      <c r="D421" s="40"/>
      <c r="E421" s="40"/>
      <c r="F421" s="40"/>
      <c r="G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c r="CX421" s="40"/>
      <c r="CY421" s="40"/>
      <c r="CZ421" s="40"/>
      <c r="DA421" s="40"/>
      <c r="DB421" s="40"/>
      <c r="DC421" s="40"/>
      <c r="DD421" s="40"/>
      <c r="DE421" s="40"/>
      <c r="DF421" s="40"/>
      <c r="DG421" s="40"/>
      <c r="DH421" s="40"/>
      <c r="DI421" s="40"/>
      <c r="DJ421" s="40"/>
      <c r="DK421" s="40"/>
      <c r="DL421" s="40"/>
      <c r="DM421" s="40"/>
      <c r="DN421" s="40"/>
      <c r="DO421" s="40"/>
      <c r="DP421" s="40"/>
      <c r="DQ421" s="40"/>
      <c r="DR421" s="40"/>
      <c r="DS421" s="40"/>
      <c r="DT421" s="40"/>
      <c r="DU421" s="40"/>
      <c r="DV421" s="40"/>
      <c r="DW421" s="40"/>
    </row>
    <row r="422" spans="1:127" ht="15.75" customHeight="1" x14ac:dyDescent="0.25">
      <c r="A422" s="1"/>
      <c r="B422" s="40"/>
      <c r="C422" s="40"/>
      <c r="D422" s="40"/>
      <c r="E422" s="40"/>
      <c r="F422" s="40"/>
      <c r="G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c r="CX422" s="40"/>
      <c r="CY422" s="40"/>
      <c r="CZ422" s="40"/>
      <c r="DA422" s="40"/>
      <c r="DB422" s="40"/>
      <c r="DC422" s="40"/>
      <c r="DD422" s="40"/>
      <c r="DE422" s="40"/>
      <c r="DF422" s="40"/>
      <c r="DG422" s="40"/>
      <c r="DH422" s="40"/>
      <c r="DI422" s="40"/>
      <c r="DJ422" s="40"/>
      <c r="DK422" s="40"/>
      <c r="DL422" s="40"/>
      <c r="DM422" s="40"/>
      <c r="DN422" s="40"/>
      <c r="DO422" s="40"/>
      <c r="DP422" s="40"/>
      <c r="DQ422" s="40"/>
      <c r="DR422" s="40"/>
      <c r="DS422" s="40"/>
      <c r="DT422" s="40"/>
      <c r="DU422" s="40"/>
      <c r="DV422" s="40"/>
      <c r="DW422" s="40"/>
    </row>
    <row r="423" spans="1:127" ht="15.75" customHeight="1" x14ac:dyDescent="0.25">
      <c r="A423" s="1"/>
      <c r="B423" s="40"/>
      <c r="C423" s="40"/>
      <c r="D423" s="40"/>
      <c r="E423" s="40"/>
      <c r="F423" s="40"/>
      <c r="G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c r="CX423" s="40"/>
      <c r="CY423" s="40"/>
      <c r="CZ423" s="40"/>
      <c r="DA423" s="40"/>
      <c r="DB423" s="40"/>
      <c r="DC423" s="40"/>
      <c r="DD423" s="40"/>
      <c r="DE423" s="40"/>
      <c r="DF423" s="40"/>
      <c r="DG423" s="40"/>
      <c r="DH423" s="40"/>
      <c r="DI423" s="40"/>
      <c r="DJ423" s="40"/>
      <c r="DK423" s="40"/>
      <c r="DL423" s="40"/>
      <c r="DM423" s="40"/>
      <c r="DN423" s="40"/>
      <c r="DO423" s="40"/>
      <c r="DP423" s="40"/>
      <c r="DQ423" s="40"/>
      <c r="DR423" s="40"/>
      <c r="DS423" s="40"/>
      <c r="DT423" s="40"/>
      <c r="DU423" s="40"/>
      <c r="DV423" s="40"/>
      <c r="DW423" s="40"/>
    </row>
    <row r="424" spans="1:127" ht="15.75" customHeight="1" x14ac:dyDescent="0.25">
      <c r="A424" s="1"/>
      <c r="B424" s="40"/>
      <c r="C424" s="40"/>
      <c r="D424" s="40"/>
      <c r="E424" s="40"/>
      <c r="F424" s="40"/>
      <c r="G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c r="CX424" s="40"/>
      <c r="CY424" s="40"/>
      <c r="CZ424" s="40"/>
      <c r="DA424" s="40"/>
      <c r="DB424" s="40"/>
      <c r="DC424" s="40"/>
      <c r="DD424" s="40"/>
      <c r="DE424" s="40"/>
      <c r="DF424" s="40"/>
      <c r="DG424" s="40"/>
      <c r="DH424" s="40"/>
      <c r="DI424" s="40"/>
      <c r="DJ424" s="40"/>
      <c r="DK424" s="40"/>
      <c r="DL424" s="40"/>
      <c r="DM424" s="40"/>
      <c r="DN424" s="40"/>
      <c r="DO424" s="40"/>
      <c r="DP424" s="40"/>
      <c r="DQ424" s="40"/>
      <c r="DR424" s="40"/>
      <c r="DS424" s="40"/>
      <c r="DT424" s="40"/>
      <c r="DU424" s="40"/>
      <c r="DV424" s="40"/>
      <c r="DW424" s="40"/>
    </row>
    <row r="425" spans="1:127" ht="15.75" customHeight="1" x14ac:dyDescent="0.25">
      <c r="A425" s="1"/>
      <c r="B425" s="40"/>
      <c r="C425" s="40"/>
      <c r="D425" s="40"/>
      <c r="E425" s="40"/>
      <c r="F425" s="40"/>
      <c r="G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c r="CX425" s="40"/>
      <c r="CY425" s="40"/>
      <c r="CZ425" s="40"/>
      <c r="DA425" s="40"/>
      <c r="DB425" s="40"/>
      <c r="DC425" s="40"/>
      <c r="DD425" s="40"/>
      <c r="DE425" s="40"/>
      <c r="DF425" s="40"/>
      <c r="DG425" s="40"/>
      <c r="DH425" s="40"/>
      <c r="DI425" s="40"/>
      <c r="DJ425" s="40"/>
      <c r="DK425" s="40"/>
      <c r="DL425" s="40"/>
      <c r="DM425" s="40"/>
      <c r="DN425" s="40"/>
      <c r="DO425" s="40"/>
      <c r="DP425" s="40"/>
      <c r="DQ425" s="40"/>
      <c r="DR425" s="40"/>
      <c r="DS425" s="40"/>
      <c r="DT425" s="40"/>
      <c r="DU425" s="40"/>
      <c r="DV425" s="40"/>
      <c r="DW425" s="40"/>
    </row>
    <row r="426" spans="1:127" ht="15.75" customHeight="1" x14ac:dyDescent="0.25">
      <c r="A426" s="1"/>
      <c r="B426" s="40"/>
      <c r="C426" s="40"/>
      <c r="D426" s="40"/>
      <c r="E426" s="40"/>
      <c r="F426" s="40"/>
      <c r="G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c r="CX426" s="40"/>
      <c r="CY426" s="40"/>
      <c r="CZ426" s="40"/>
      <c r="DA426" s="40"/>
      <c r="DB426" s="40"/>
      <c r="DC426" s="40"/>
      <c r="DD426" s="40"/>
      <c r="DE426" s="40"/>
      <c r="DF426" s="40"/>
      <c r="DG426" s="40"/>
      <c r="DH426" s="40"/>
      <c r="DI426" s="40"/>
      <c r="DJ426" s="40"/>
      <c r="DK426" s="40"/>
      <c r="DL426" s="40"/>
      <c r="DM426" s="40"/>
      <c r="DN426" s="40"/>
      <c r="DO426" s="40"/>
      <c r="DP426" s="40"/>
      <c r="DQ426" s="40"/>
      <c r="DR426" s="40"/>
      <c r="DS426" s="40"/>
      <c r="DT426" s="40"/>
      <c r="DU426" s="40"/>
      <c r="DV426" s="40"/>
      <c r="DW426" s="40"/>
    </row>
    <row r="427" spans="1:127" ht="15.75" customHeight="1" x14ac:dyDescent="0.25">
      <c r="A427" s="1"/>
      <c r="B427" s="40"/>
      <c r="C427" s="40"/>
      <c r="D427" s="40"/>
      <c r="E427" s="40"/>
      <c r="F427" s="40"/>
      <c r="G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c r="CX427" s="40"/>
      <c r="CY427" s="40"/>
      <c r="CZ427" s="40"/>
      <c r="DA427" s="40"/>
      <c r="DB427" s="40"/>
      <c r="DC427" s="40"/>
      <c r="DD427" s="40"/>
      <c r="DE427" s="40"/>
      <c r="DF427" s="40"/>
      <c r="DG427" s="40"/>
      <c r="DH427" s="40"/>
      <c r="DI427" s="40"/>
      <c r="DJ427" s="40"/>
      <c r="DK427" s="40"/>
      <c r="DL427" s="40"/>
      <c r="DM427" s="40"/>
      <c r="DN427" s="40"/>
      <c r="DO427" s="40"/>
      <c r="DP427" s="40"/>
      <c r="DQ427" s="40"/>
      <c r="DR427" s="40"/>
      <c r="DS427" s="40"/>
      <c r="DT427" s="40"/>
      <c r="DU427" s="40"/>
      <c r="DV427" s="40"/>
      <c r="DW427" s="40"/>
    </row>
    <row r="428" spans="1:127" ht="15.75" customHeight="1" x14ac:dyDescent="0.25">
      <c r="A428" s="1"/>
      <c r="B428" s="40"/>
      <c r="C428" s="40"/>
      <c r="D428" s="40"/>
      <c r="E428" s="40"/>
      <c r="F428" s="40"/>
      <c r="G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c r="CX428" s="40"/>
      <c r="CY428" s="40"/>
      <c r="CZ428" s="40"/>
      <c r="DA428" s="40"/>
      <c r="DB428" s="40"/>
      <c r="DC428" s="40"/>
      <c r="DD428" s="40"/>
      <c r="DE428" s="40"/>
      <c r="DF428" s="40"/>
      <c r="DG428" s="40"/>
      <c r="DH428" s="40"/>
      <c r="DI428" s="40"/>
      <c r="DJ428" s="40"/>
      <c r="DK428" s="40"/>
      <c r="DL428" s="40"/>
      <c r="DM428" s="40"/>
      <c r="DN428" s="40"/>
      <c r="DO428" s="40"/>
      <c r="DP428" s="40"/>
      <c r="DQ428" s="40"/>
      <c r="DR428" s="40"/>
      <c r="DS428" s="40"/>
      <c r="DT428" s="40"/>
      <c r="DU428" s="40"/>
      <c r="DV428" s="40"/>
      <c r="DW428" s="40"/>
    </row>
    <row r="429" spans="1:127" ht="15.75" customHeight="1" x14ac:dyDescent="0.25">
      <c r="A429" s="1"/>
      <c r="B429" s="40"/>
      <c r="C429" s="40"/>
      <c r="D429" s="40"/>
      <c r="E429" s="40"/>
      <c r="F429" s="40"/>
      <c r="G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c r="CX429" s="40"/>
      <c r="CY429" s="40"/>
      <c r="CZ429" s="40"/>
      <c r="DA429" s="40"/>
      <c r="DB429" s="40"/>
      <c r="DC429" s="40"/>
      <c r="DD429" s="40"/>
      <c r="DE429" s="40"/>
      <c r="DF429" s="40"/>
      <c r="DG429" s="40"/>
      <c r="DH429" s="40"/>
      <c r="DI429" s="40"/>
      <c r="DJ429" s="40"/>
      <c r="DK429" s="40"/>
      <c r="DL429" s="40"/>
      <c r="DM429" s="40"/>
      <c r="DN429" s="40"/>
      <c r="DO429" s="40"/>
      <c r="DP429" s="40"/>
      <c r="DQ429" s="40"/>
      <c r="DR429" s="40"/>
      <c r="DS429" s="40"/>
      <c r="DT429" s="40"/>
      <c r="DU429" s="40"/>
      <c r="DV429" s="40"/>
      <c r="DW429" s="40"/>
    </row>
    <row r="430" spans="1:127" ht="15.75" customHeight="1" x14ac:dyDescent="0.25">
      <c r="A430" s="1"/>
      <c r="B430" s="40"/>
      <c r="C430" s="40"/>
      <c r="D430" s="40"/>
      <c r="E430" s="40"/>
      <c r="F430" s="40"/>
      <c r="G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c r="CX430" s="40"/>
      <c r="CY430" s="40"/>
      <c r="CZ430" s="40"/>
      <c r="DA430" s="40"/>
      <c r="DB430" s="40"/>
      <c r="DC430" s="40"/>
      <c r="DD430" s="40"/>
      <c r="DE430" s="40"/>
      <c r="DF430" s="40"/>
      <c r="DG430" s="40"/>
      <c r="DH430" s="40"/>
      <c r="DI430" s="40"/>
      <c r="DJ430" s="40"/>
      <c r="DK430" s="40"/>
      <c r="DL430" s="40"/>
      <c r="DM430" s="40"/>
      <c r="DN430" s="40"/>
      <c r="DO430" s="40"/>
      <c r="DP430" s="40"/>
      <c r="DQ430" s="40"/>
      <c r="DR430" s="40"/>
      <c r="DS430" s="40"/>
      <c r="DT430" s="40"/>
      <c r="DU430" s="40"/>
      <c r="DV430" s="40"/>
      <c r="DW430" s="40"/>
    </row>
    <row r="431" spans="1:127" ht="15.75" customHeight="1" x14ac:dyDescent="0.25">
      <c r="A431" s="1"/>
      <c r="B431" s="40"/>
      <c r="C431" s="40"/>
      <c r="D431" s="40"/>
      <c r="E431" s="40"/>
      <c r="F431" s="40"/>
      <c r="G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c r="CX431" s="40"/>
      <c r="CY431" s="40"/>
      <c r="CZ431" s="40"/>
      <c r="DA431" s="40"/>
      <c r="DB431" s="40"/>
      <c r="DC431" s="40"/>
      <c r="DD431" s="40"/>
      <c r="DE431" s="40"/>
      <c r="DF431" s="40"/>
      <c r="DG431" s="40"/>
      <c r="DH431" s="40"/>
      <c r="DI431" s="40"/>
      <c r="DJ431" s="40"/>
      <c r="DK431" s="40"/>
      <c r="DL431" s="40"/>
      <c r="DM431" s="40"/>
      <c r="DN431" s="40"/>
      <c r="DO431" s="40"/>
      <c r="DP431" s="40"/>
      <c r="DQ431" s="40"/>
      <c r="DR431" s="40"/>
      <c r="DS431" s="40"/>
      <c r="DT431" s="40"/>
      <c r="DU431" s="40"/>
      <c r="DV431" s="40"/>
      <c r="DW431" s="40"/>
    </row>
    <row r="432" spans="1:127" ht="15.75" customHeight="1" x14ac:dyDescent="0.25">
      <c r="A432" s="1"/>
      <c r="B432" s="40"/>
      <c r="C432" s="40"/>
      <c r="D432" s="40"/>
      <c r="E432" s="40"/>
      <c r="F432" s="40"/>
      <c r="G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c r="CX432" s="40"/>
      <c r="CY432" s="40"/>
      <c r="CZ432" s="40"/>
      <c r="DA432" s="40"/>
      <c r="DB432" s="40"/>
      <c r="DC432" s="40"/>
      <c r="DD432" s="40"/>
      <c r="DE432" s="40"/>
      <c r="DF432" s="40"/>
      <c r="DG432" s="40"/>
      <c r="DH432" s="40"/>
      <c r="DI432" s="40"/>
      <c r="DJ432" s="40"/>
      <c r="DK432" s="40"/>
      <c r="DL432" s="40"/>
      <c r="DM432" s="40"/>
      <c r="DN432" s="40"/>
      <c r="DO432" s="40"/>
      <c r="DP432" s="40"/>
      <c r="DQ432" s="40"/>
      <c r="DR432" s="40"/>
      <c r="DS432" s="40"/>
      <c r="DT432" s="40"/>
      <c r="DU432" s="40"/>
      <c r="DV432" s="40"/>
      <c r="DW432" s="40"/>
    </row>
    <row r="433" spans="1:127" ht="15.75" customHeight="1" x14ac:dyDescent="0.25">
      <c r="A433" s="1"/>
      <c r="B433" s="40"/>
      <c r="C433" s="40"/>
      <c r="D433" s="40"/>
      <c r="E433" s="40"/>
      <c r="F433" s="40"/>
      <c r="G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c r="CX433" s="40"/>
      <c r="CY433" s="40"/>
      <c r="CZ433" s="40"/>
      <c r="DA433" s="40"/>
      <c r="DB433" s="40"/>
      <c r="DC433" s="40"/>
      <c r="DD433" s="40"/>
      <c r="DE433" s="40"/>
      <c r="DF433" s="40"/>
      <c r="DG433" s="40"/>
      <c r="DH433" s="40"/>
      <c r="DI433" s="40"/>
      <c r="DJ433" s="40"/>
      <c r="DK433" s="40"/>
      <c r="DL433" s="40"/>
      <c r="DM433" s="40"/>
      <c r="DN433" s="40"/>
      <c r="DO433" s="40"/>
      <c r="DP433" s="40"/>
      <c r="DQ433" s="40"/>
      <c r="DR433" s="40"/>
      <c r="DS433" s="40"/>
      <c r="DT433" s="40"/>
      <c r="DU433" s="40"/>
      <c r="DV433" s="40"/>
      <c r="DW433" s="40"/>
    </row>
    <row r="434" spans="1:127" ht="15.75" customHeight="1" x14ac:dyDescent="0.25">
      <c r="A434" s="1"/>
      <c r="B434" s="40"/>
      <c r="C434" s="40"/>
      <c r="D434" s="40"/>
      <c r="E434" s="40"/>
      <c r="F434" s="40"/>
      <c r="G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c r="CX434" s="40"/>
      <c r="CY434" s="40"/>
      <c r="CZ434" s="40"/>
      <c r="DA434" s="40"/>
      <c r="DB434" s="40"/>
      <c r="DC434" s="40"/>
      <c r="DD434" s="40"/>
      <c r="DE434" s="40"/>
      <c r="DF434" s="40"/>
      <c r="DG434" s="40"/>
      <c r="DH434" s="40"/>
      <c r="DI434" s="40"/>
      <c r="DJ434" s="40"/>
      <c r="DK434" s="40"/>
      <c r="DL434" s="40"/>
      <c r="DM434" s="40"/>
      <c r="DN434" s="40"/>
      <c r="DO434" s="40"/>
      <c r="DP434" s="40"/>
      <c r="DQ434" s="40"/>
      <c r="DR434" s="40"/>
      <c r="DS434" s="40"/>
      <c r="DT434" s="40"/>
      <c r="DU434" s="40"/>
      <c r="DV434" s="40"/>
      <c r="DW434" s="40"/>
    </row>
    <row r="435" spans="1:127" ht="15.75" customHeight="1" x14ac:dyDescent="0.25">
      <c r="A435" s="1"/>
      <c r="B435" s="40"/>
      <c r="C435" s="40"/>
      <c r="D435" s="40"/>
      <c r="E435" s="40"/>
      <c r="F435" s="40"/>
      <c r="G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c r="CX435" s="40"/>
      <c r="CY435" s="40"/>
      <c r="CZ435" s="40"/>
      <c r="DA435" s="40"/>
      <c r="DB435" s="40"/>
      <c r="DC435" s="40"/>
      <c r="DD435" s="40"/>
      <c r="DE435" s="40"/>
      <c r="DF435" s="40"/>
      <c r="DG435" s="40"/>
      <c r="DH435" s="40"/>
      <c r="DI435" s="40"/>
      <c r="DJ435" s="40"/>
      <c r="DK435" s="40"/>
      <c r="DL435" s="40"/>
      <c r="DM435" s="40"/>
      <c r="DN435" s="40"/>
      <c r="DO435" s="40"/>
      <c r="DP435" s="40"/>
      <c r="DQ435" s="40"/>
      <c r="DR435" s="40"/>
      <c r="DS435" s="40"/>
      <c r="DT435" s="40"/>
      <c r="DU435" s="40"/>
      <c r="DV435" s="40"/>
      <c r="DW435" s="40"/>
    </row>
    <row r="436" spans="1:127" ht="15.75" customHeight="1" x14ac:dyDescent="0.25">
      <c r="A436" s="1"/>
      <c r="B436" s="40"/>
      <c r="C436" s="40"/>
      <c r="D436" s="40"/>
      <c r="E436" s="40"/>
      <c r="F436" s="40"/>
      <c r="G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c r="CX436" s="40"/>
      <c r="CY436" s="40"/>
      <c r="CZ436" s="40"/>
      <c r="DA436" s="40"/>
      <c r="DB436" s="40"/>
      <c r="DC436" s="40"/>
      <c r="DD436" s="40"/>
      <c r="DE436" s="40"/>
      <c r="DF436" s="40"/>
      <c r="DG436" s="40"/>
      <c r="DH436" s="40"/>
      <c r="DI436" s="40"/>
      <c r="DJ436" s="40"/>
      <c r="DK436" s="40"/>
      <c r="DL436" s="40"/>
      <c r="DM436" s="40"/>
      <c r="DN436" s="40"/>
      <c r="DO436" s="40"/>
      <c r="DP436" s="40"/>
      <c r="DQ436" s="40"/>
      <c r="DR436" s="40"/>
      <c r="DS436" s="40"/>
      <c r="DT436" s="40"/>
      <c r="DU436" s="40"/>
      <c r="DV436" s="40"/>
      <c r="DW436" s="40"/>
    </row>
    <row r="437" spans="1:127" ht="15.75" customHeight="1" x14ac:dyDescent="0.25">
      <c r="A437" s="1"/>
      <c r="B437" s="40"/>
      <c r="C437" s="40"/>
      <c r="D437" s="40"/>
      <c r="E437" s="40"/>
      <c r="F437" s="40"/>
      <c r="G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c r="CX437" s="40"/>
      <c r="CY437" s="40"/>
      <c r="CZ437" s="40"/>
      <c r="DA437" s="40"/>
      <c r="DB437" s="40"/>
      <c r="DC437" s="40"/>
      <c r="DD437" s="40"/>
      <c r="DE437" s="40"/>
      <c r="DF437" s="40"/>
      <c r="DG437" s="40"/>
      <c r="DH437" s="40"/>
      <c r="DI437" s="40"/>
      <c r="DJ437" s="40"/>
      <c r="DK437" s="40"/>
      <c r="DL437" s="40"/>
      <c r="DM437" s="40"/>
      <c r="DN437" s="40"/>
      <c r="DO437" s="40"/>
      <c r="DP437" s="40"/>
      <c r="DQ437" s="40"/>
      <c r="DR437" s="40"/>
      <c r="DS437" s="40"/>
      <c r="DT437" s="40"/>
      <c r="DU437" s="40"/>
      <c r="DV437" s="40"/>
      <c r="DW437" s="40"/>
    </row>
    <row r="438" spans="1:127" ht="15.75" customHeight="1" x14ac:dyDescent="0.25">
      <c r="A438" s="1"/>
      <c r="B438" s="40"/>
      <c r="C438" s="40"/>
      <c r="D438" s="40"/>
      <c r="E438" s="40"/>
      <c r="F438" s="40"/>
      <c r="G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c r="CX438" s="40"/>
      <c r="CY438" s="40"/>
      <c r="CZ438" s="40"/>
      <c r="DA438" s="40"/>
      <c r="DB438" s="40"/>
      <c r="DC438" s="40"/>
      <c r="DD438" s="40"/>
      <c r="DE438" s="40"/>
      <c r="DF438" s="40"/>
      <c r="DG438" s="40"/>
      <c r="DH438" s="40"/>
      <c r="DI438" s="40"/>
      <c r="DJ438" s="40"/>
      <c r="DK438" s="40"/>
      <c r="DL438" s="40"/>
      <c r="DM438" s="40"/>
      <c r="DN438" s="40"/>
      <c r="DO438" s="40"/>
      <c r="DP438" s="40"/>
      <c r="DQ438" s="40"/>
      <c r="DR438" s="40"/>
      <c r="DS438" s="40"/>
      <c r="DT438" s="40"/>
      <c r="DU438" s="40"/>
      <c r="DV438" s="40"/>
      <c r="DW438" s="40"/>
    </row>
    <row r="439" spans="1:127" ht="15.75" customHeight="1" x14ac:dyDescent="0.25">
      <c r="A439" s="1"/>
      <c r="B439" s="40"/>
      <c r="C439" s="40"/>
      <c r="D439" s="40"/>
      <c r="E439" s="40"/>
      <c r="F439" s="40"/>
      <c r="G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c r="CX439" s="40"/>
      <c r="CY439" s="40"/>
      <c r="CZ439" s="40"/>
      <c r="DA439" s="40"/>
      <c r="DB439" s="40"/>
      <c r="DC439" s="40"/>
      <c r="DD439" s="40"/>
      <c r="DE439" s="40"/>
      <c r="DF439" s="40"/>
      <c r="DG439" s="40"/>
      <c r="DH439" s="40"/>
      <c r="DI439" s="40"/>
      <c r="DJ439" s="40"/>
      <c r="DK439" s="40"/>
      <c r="DL439" s="40"/>
      <c r="DM439" s="40"/>
      <c r="DN439" s="40"/>
      <c r="DO439" s="40"/>
      <c r="DP439" s="40"/>
      <c r="DQ439" s="40"/>
      <c r="DR439" s="40"/>
      <c r="DS439" s="40"/>
      <c r="DT439" s="40"/>
      <c r="DU439" s="40"/>
      <c r="DV439" s="40"/>
      <c r="DW439" s="40"/>
    </row>
    <row r="440" spans="1:127" ht="15.75" customHeight="1" x14ac:dyDescent="0.25">
      <c r="A440" s="1"/>
      <c r="B440" s="40"/>
      <c r="C440" s="40"/>
      <c r="D440" s="40"/>
      <c r="E440" s="40"/>
      <c r="F440" s="40"/>
      <c r="G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c r="CX440" s="40"/>
      <c r="CY440" s="40"/>
      <c r="CZ440" s="40"/>
      <c r="DA440" s="40"/>
      <c r="DB440" s="40"/>
      <c r="DC440" s="40"/>
      <c r="DD440" s="40"/>
      <c r="DE440" s="40"/>
      <c r="DF440" s="40"/>
      <c r="DG440" s="40"/>
      <c r="DH440" s="40"/>
      <c r="DI440" s="40"/>
      <c r="DJ440" s="40"/>
      <c r="DK440" s="40"/>
      <c r="DL440" s="40"/>
      <c r="DM440" s="40"/>
      <c r="DN440" s="40"/>
      <c r="DO440" s="40"/>
      <c r="DP440" s="40"/>
      <c r="DQ440" s="40"/>
      <c r="DR440" s="40"/>
      <c r="DS440" s="40"/>
      <c r="DT440" s="40"/>
      <c r="DU440" s="40"/>
      <c r="DV440" s="40"/>
      <c r="DW440" s="40"/>
    </row>
    <row r="441" spans="1:127" ht="15.75" customHeight="1" x14ac:dyDescent="0.25">
      <c r="A441" s="1"/>
      <c r="B441" s="40"/>
      <c r="C441" s="40"/>
      <c r="D441" s="40"/>
      <c r="E441" s="40"/>
      <c r="F441" s="40"/>
      <c r="G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c r="CX441" s="40"/>
      <c r="CY441" s="40"/>
      <c r="CZ441" s="40"/>
      <c r="DA441" s="40"/>
      <c r="DB441" s="40"/>
      <c r="DC441" s="40"/>
      <c r="DD441" s="40"/>
      <c r="DE441" s="40"/>
      <c r="DF441" s="40"/>
      <c r="DG441" s="40"/>
      <c r="DH441" s="40"/>
      <c r="DI441" s="40"/>
      <c r="DJ441" s="40"/>
      <c r="DK441" s="40"/>
      <c r="DL441" s="40"/>
      <c r="DM441" s="40"/>
      <c r="DN441" s="40"/>
      <c r="DO441" s="40"/>
      <c r="DP441" s="40"/>
      <c r="DQ441" s="40"/>
      <c r="DR441" s="40"/>
      <c r="DS441" s="40"/>
      <c r="DT441" s="40"/>
      <c r="DU441" s="40"/>
      <c r="DV441" s="40"/>
      <c r="DW441" s="40"/>
    </row>
    <row r="442" spans="1:127" ht="15.75" customHeight="1" x14ac:dyDescent="0.25">
      <c r="A442" s="1"/>
      <c r="B442" s="40"/>
      <c r="C442" s="40"/>
      <c r="D442" s="40"/>
      <c r="E442" s="40"/>
      <c r="F442" s="40"/>
      <c r="G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c r="CX442" s="40"/>
      <c r="CY442" s="40"/>
      <c r="CZ442" s="40"/>
      <c r="DA442" s="40"/>
      <c r="DB442" s="40"/>
      <c r="DC442" s="40"/>
      <c r="DD442" s="40"/>
      <c r="DE442" s="40"/>
      <c r="DF442" s="40"/>
      <c r="DG442" s="40"/>
      <c r="DH442" s="40"/>
      <c r="DI442" s="40"/>
      <c r="DJ442" s="40"/>
      <c r="DK442" s="40"/>
      <c r="DL442" s="40"/>
      <c r="DM442" s="40"/>
      <c r="DN442" s="40"/>
      <c r="DO442" s="40"/>
      <c r="DP442" s="40"/>
      <c r="DQ442" s="40"/>
      <c r="DR442" s="40"/>
      <c r="DS442" s="40"/>
      <c r="DT442" s="40"/>
      <c r="DU442" s="40"/>
      <c r="DV442" s="40"/>
      <c r="DW442" s="40"/>
    </row>
    <row r="443" spans="1:127" ht="15.75" customHeight="1" x14ac:dyDescent="0.25">
      <c r="A443" s="1"/>
      <c r="B443" s="40"/>
      <c r="C443" s="40"/>
      <c r="D443" s="40"/>
      <c r="E443" s="40"/>
      <c r="F443" s="40"/>
      <c r="G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c r="CX443" s="40"/>
      <c r="CY443" s="40"/>
      <c r="CZ443" s="40"/>
      <c r="DA443" s="40"/>
      <c r="DB443" s="40"/>
      <c r="DC443" s="40"/>
      <c r="DD443" s="40"/>
      <c r="DE443" s="40"/>
      <c r="DF443" s="40"/>
      <c r="DG443" s="40"/>
      <c r="DH443" s="40"/>
      <c r="DI443" s="40"/>
      <c r="DJ443" s="40"/>
      <c r="DK443" s="40"/>
      <c r="DL443" s="40"/>
      <c r="DM443" s="40"/>
      <c r="DN443" s="40"/>
      <c r="DO443" s="40"/>
      <c r="DP443" s="40"/>
      <c r="DQ443" s="40"/>
      <c r="DR443" s="40"/>
      <c r="DS443" s="40"/>
      <c r="DT443" s="40"/>
      <c r="DU443" s="40"/>
      <c r="DV443" s="40"/>
      <c r="DW443" s="40"/>
    </row>
    <row r="444" spans="1:127" ht="15.75" customHeight="1" x14ac:dyDescent="0.25">
      <c r="A444" s="1"/>
      <c r="B444" s="40"/>
      <c r="C444" s="40"/>
      <c r="D444" s="40"/>
      <c r="E444" s="40"/>
      <c r="F444" s="40"/>
      <c r="G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c r="CX444" s="40"/>
      <c r="CY444" s="40"/>
      <c r="CZ444" s="40"/>
      <c r="DA444" s="40"/>
      <c r="DB444" s="40"/>
      <c r="DC444" s="40"/>
      <c r="DD444" s="40"/>
      <c r="DE444" s="40"/>
      <c r="DF444" s="40"/>
      <c r="DG444" s="40"/>
      <c r="DH444" s="40"/>
      <c r="DI444" s="40"/>
      <c r="DJ444" s="40"/>
      <c r="DK444" s="40"/>
      <c r="DL444" s="40"/>
      <c r="DM444" s="40"/>
      <c r="DN444" s="40"/>
      <c r="DO444" s="40"/>
      <c r="DP444" s="40"/>
      <c r="DQ444" s="40"/>
      <c r="DR444" s="40"/>
      <c r="DS444" s="40"/>
      <c r="DT444" s="40"/>
      <c r="DU444" s="40"/>
      <c r="DV444" s="40"/>
      <c r="DW444" s="40"/>
    </row>
    <row r="445" spans="1:127" ht="15.75" customHeight="1" x14ac:dyDescent="0.25">
      <c r="A445" s="1"/>
      <c r="B445" s="40"/>
      <c r="C445" s="40"/>
      <c r="D445" s="40"/>
      <c r="E445" s="40"/>
      <c r="F445" s="40"/>
      <c r="G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c r="CX445" s="40"/>
      <c r="CY445" s="40"/>
      <c r="CZ445" s="40"/>
      <c r="DA445" s="40"/>
      <c r="DB445" s="40"/>
      <c r="DC445" s="40"/>
      <c r="DD445" s="40"/>
      <c r="DE445" s="40"/>
      <c r="DF445" s="40"/>
      <c r="DG445" s="40"/>
      <c r="DH445" s="40"/>
      <c r="DI445" s="40"/>
      <c r="DJ445" s="40"/>
      <c r="DK445" s="40"/>
      <c r="DL445" s="40"/>
      <c r="DM445" s="40"/>
      <c r="DN445" s="40"/>
      <c r="DO445" s="40"/>
      <c r="DP445" s="40"/>
      <c r="DQ445" s="40"/>
      <c r="DR445" s="40"/>
      <c r="DS445" s="40"/>
      <c r="DT445" s="40"/>
      <c r="DU445" s="40"/>
      <c r="DV445" s="40"/>
      <c r="DW445" s="40"/>
    </row>
    <row r="446" spans="1:127" ht="15.75" customHeight="1" x14ac:dyDescent="0.25">
      <c r="A446" s="1"/>
      <c r="B446" s="40"/>
      <c r="C446" s="40"/>
      <c r="D446" s="40"/>
      <c r="E446" s="40"/>
      <c r="F446" s="40"/>
      <c r="G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c r="CX446" s="40"/>
      <c r="CY446" s="40"/>
      <c r="CZ446" s="40"/>
      <c r="DA446" s="40"/>
      <c r="DB446" s="40"/>
      <c r="DC446" s="40"/>
      <c r="DD446" s="40"/>
      <c r="DE446" s="40"/>
      <c r="DF446" s="40"/>
      <c r="DG446" s="40"/>
      <c r="DH446" s="40"/>
      <c r="DI446" s="40"/>
      <c r="DJ446" s="40"/>
      <c r="DK446" s="40"/>
      <c r="DL446" s="40"/>
      <c r="DM446" s="40"/>
      <c r="DN446" s="40"/>
      <c r="DO446" s="40"/>
      <c r="DP446" s="40"/>
      <c r="DQ446" s="40"/>
      <c r="DR446" s="40"/>
      <c r="DS446" s="40"/>
      <c r="DT446" s="40"/>
      <c r="DU446" s="40"/>
      <c r="DV446" s="40"/>
      <c r="DW446" s="40"/>
    </row>
    <row r="447" spans="1:127" ht="15.75" customHeight="1" x14ac:dyDescent="0.25">
      <c r="A447" s="1"/>
      <c r="B447" s="40"/>
      <c r="C447" s="40"/>
      <c r="D447" s="40"/>
      <c r="E447" s="40"/>
      <c r="F447" s="40"/>
      <c r="G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c r="CX447" s="40"/>
      <c r="CY447" s="40"/>
      <c r="CZ447" s="40"/>
      <c r="DA447" s="40"/>
      <c r="DB447" s="40"/>
      <c r="DC447" s="40"/>
      <c r="DD447" s="40"/>
      <c r="DE447" s="40"/>
      <c r="DF447" s="40"/>
      <c r="DG447" s="40"/>
      <c r="DH447" s="40"/>
      <c r="DI447" s="40"/>
      <c r="DJ447" s="40"/>
      <c r="DK447" s="40"/>
      <c r="DL447" s="40"/>
      <c r="DM447" s="40"/>
      <c r="DN447" s="40"/>
      <c r="DO447" s="40"/>
      <c r="DP447" s="40"/>
      <c r="DQ447" s="40"/>
      <c r="DR447" s="40"/>
      <c r="DS447" s="40"/>
      <c r="DT447" s="40"/>
      <c r="DU447" s="40"/>
      <c r="DV447" s="40"/>
      <c r="DW447" s="40"/>
    </row>
    <row r="448" spans="1:127" ht="15.75" customHeight="1" x14ac:dyDescent="0.25">
      <c r="A448" s="1"/>
      <c r="B448" s="40"/>
      <c r="C448" s="40"/>
      <c r="D448" s="40"/>
      <c r="E448" s="40"/>
      <c r="F448" s="40"/>
      <c r="G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c r="CX448" s="40"/>
      <c r="CY448" s="40"/>
      <c r="CZ448" s="40"/>
      <c r="DA448" s="40"/>
      <c r="DB448" s="40"/>
      <c r="DC448" s="40"/>
      <c r="DD448" s="40"/>
      <c r="DE448" s="40"/>
      <c r="DF448" s="40"/>
      <c r="DG448" s="40"/>
      <c r="DH448" s="40"/>
      <c r="DI448" s="40"/>
      <c r="DJ448" s="40"/>
      <c r="DK448" s="40"/>
      <c r="DL448" s="40"/>
      <c r="DM448" s="40"/>
      <c r="DN448" s="40"/>
      <c r="DO448" s="40"/>
      <c r="DP448" s="40"/>
      <c r="DQ448" s="40"/>
      <c r="DR448" s="40"/>
      <c r="DS448" s="40"/>
      <c r="DT448" s="40"/>
      <c r="DU448" s="40"/>
      <c r="DV448" s="40"/>
      <c r="DW448" s="40"/>
    </row>
    <row r="449" spans="1:127" ht="15.75" customHeight="1" x14ac:dyDescent="0.25">
      <c r="A449" s="1"/>
      <c r="B449" s="40"/>
      <c r="C449" s="40"/>
      <c r="D449" s="40"/>
      <c r="E449" s="40"/>
      <c r="F449" s="40"/>
      <c r="G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c r="CX449" s="40"/>
      <c r="CY449" s="40"/>
      <c r="CZ449" s="40"/>
      <c r="DA449" s="40"/>
      <c r="DB449" s="40"/>
      <c r="DC449" s="40"/>
      <c r="DD449" s="40"/>
      <c r="DE449" s="40"/>
      <c r="DF449" s="40"/>
      <c r="DG449" s="40"/>
      <c r="DH449" s="40"/>
      <c r="DI449" s="40"/>
      <c r="DJ449" s="40"/>
      <c r="DK449" s="40"/>
      <c r="DL449" s="40"/>
      <c r="DM449" s="40"/>
      <c r="DN449" s="40"/>
      <c r="DO449" s="40"/>
      <c r="DP449" s="40"/>
      <c r="DQ449" s="40"/>
      <c r="DR449" s="40"/>
      <c r="DS449" s="40"/>
      <c r="DT449" s="40"/>
      <c r="DU449" s="40"/>
      <c r="DV449" s="40"/>
      <c r="DW449" s="40"/>
    </row>
    <row r="450" spans="1:127" ht="15.75" customHeight="1" x14ac:dyDescent="0.25">
      <c r="A450" s="1"/>
      <c r="B450" s="40"/>
      <c r="C450" s="40"/>
      <c r="D450" s="40"/>
      <c r="E450" s="40"/>
      <c r="F450" s="40"/>
      <c r="G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c r="CX450" s="40"/>
      <c r="CY450" s="40"/>
      <c r="CZ450" s="40"/>
      <c r="DA450" s="40"/>
      <c r="DB450" s="40"/>
      <c r="DC450" s="40"/>
      <c r="DD450" s="40"/>
      <c r="DE450" s="40"/>
      <c r="DF450" s="40"/>
      <c r="DG450" s="40"/>
      <c r="DH450" s="40"/>
      <c r="DI450" s="40"/>
      <c r="DJ450" s="40"/>
      <c r="DK450" s="40"/>
      <c r="DL450" s="40"/>
      <c r="DM450" s="40"/>
      <c r="DN450" s="40"/>
      <c r="DO450" s="40"/>
      <c r="DP450" s="40"/>
      <c r="DQ450" s="40"/>
      <c r="DR450" s="40"/>
      <c r="DS450" s="40"/>
      <c r="DT450" s="40"/>
      <c r="DU450" s="40"/>
      <c r="DV450" s="40"/>
      <c r="DW450" s="40"/>
    </row>
    <row r="451" spans="1:127" ht="15.75" customHeight="1" x14ac:dyDescent="0.25">
      <c r="A451" s="1"/>
      <c r="B451" s="40"/>
      <c r="C451" s="40"/>
      <c r="D451" s="40"/>
      <c r="E451" s="40"/>
      <c r="F451" s="40"/>
      <c r="G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c r="CX451" s="40"/>
      <c r="CY451" s="40"/>
      <c r="CZ451" s="40"/>
      <c r="DA451" s="40"/>
      <c r="DB451" s="40"/>
      <c r="DC451" s="40"/>
      <c r="DD451" s="40"/>
      <c r="DE451" s="40"/>
      <c r="DF451" s="40"/>
      <c r="DG451" s="40"/>
      <c r="DH451" s="40"/>
      <c r="DI451" s="40"/>
      <c r="DJ451" s="40"/>
      <c r="DK451" s="40"/>
      <c r="DL451" s="40"/>
      <c r="DM451" s="40"/>
      <c r="DN451" s="40"/>
      <c r="DO451" s="40"/>
      <c r="DP451" s="40"/>
      <c r="DQ451" s="40"/>
      <c r="DR451" s="40"/>
      <c r="DS451" s="40"/>
      <c r="DT451" s="40"/>
      <c r="DU451" s="40"/>
      <c r="DV451" s="40"/>
      <c r="DW451" s="40"/>
    </row>
    <row r="452" spans="1:127" ht="15.75" customHeight="1" x14ac:dyDescent="0.25">
      <c r="A452" s="1"/>
      <c r="B452" s="40"/>
      <c r="C452" s="40"/>
      <c r="D452" s="40"/>
      <c r="E452" s="40"/>
      <c r="F452" s="40"/>
      <c r="G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c r="CX452" s="40"/>
      <c r="CY452" s="40"/>
      <c r="CZ452" s="40"/>
      <c r="DA452" s="40"/>
      <c r="DB452" s="40"/>
      <c r="DC452" s="40"/>
      <c r="DD452" s="40"/>
      <c r="DE452" s="40"/>
      <c r="DF452" s="40"/>
      <c r="DG452" s="40"/>
      <c r="DH452" s="40"/>
      <c r="DI452" s="40"/>
      <c r="DJ452" s="40"/>
      <c r="DK452" s="40"/>
      <c r="DL452" s="40"/>
      <c r="DM452" s="40"/>
      <c r="DN452" s="40"/>
      <c r="DO452" s="40"/>
      <c r="DP452" s="40"/>
      <c r="DQ452" s="40"/>
      <c r="DR452" s="40"/>
      <c r="DS452" s="40"/>
      <c r="DT452" s="40"/>
      <c r="DU452" s="40"/>
      <c r="DV452" s="40"/>
      <c r="DW452" s="40"/>
    </row>
    <row r="453" spans="1:127" ht="15.75" customHeight="1" x14ac:dyDescent="0.25">
      <c r="A453" s="1"/>
      <c r="B453" s="40"/>
      <c r="C453" s="40"/>
      <c r="D453" s="40"/>
      <c r="E453" s="40"/>
      <c r="F453" s="40"/>
      <c r="G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c r="CX453" s="40"/>
      <c r="CY453" s="40"/>
      <c r="CZ453" s="40"/>
      <c r="DA453" s="40"/>
      <c r="DB453" s="40"/>
      <c r="DC453" s="40"/>
      <c r="DD453" s="40"/>
      <c r="DE453" s="40"/>
      <c r="DF453" s="40"/>
      <c r="DG453" s="40"/>
      <c r="DH453" s="40"/>
      <c r="DI453" s="40"/>
      <c r="DJ453" s="40"/>
      <c r="DK453" s="40"/>
      <c r="DL453" s="40"/>
      <c r="DM453" s="40"/>
      <c r="DN453" s="40"/>
      <c r="DO453" s="40"/>
      <c r="DP453" s="40"/>
      <c r="DQ453" s="40"/>
      <c r="DR453" s="40"/>
      <c r="DS453" s="40"/>
      <c r="DT453" s="40"/>
      <c r="DU453" s="40"/>
      <c r="DV453" s="40"/>
      <c r="DW453" s="40"/>
    </row>
    <row r="454" spans="1:127" ht="15.75" customHeight="1" x14ac:dyDescent="0.25">
      <c r="A454" s="1"/>
      <c r="B454" s="40"/>
      <c r="C454" s="40"/>
      <c r="D454" s="40"/>
      <c r="E454" s="40"/>
      <c r="F454" s="40"/>
      <c r="G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c r="CX454" s="40"/>
      <c r="CY454" s="40"/>
      <c r="CZ454" s="40"/>
      <c r="DA454" s="40"/>
      <c r="DB454" s="40"/>
      <c r="DC454" s="40"/>
      <c r="DD454" s="40"/>
      <c r="DE454" s="40"/>
      <c r="DF454" s="40"/>
      <c r="DG454" s="40"/>
      <c r="DH454" s="40"/>
      <c r="DI454" s="40"/>
      <c r="DJ454" s="40"/>
      <c r="DK454" s="40"/>
      <c r="DL454" s="40"/>
      <c r="DM454" s="40"/>
      <c r="DN454" s="40"/>
      <c r="DO454" s="40"/>
      <c r="DP454" s="40"/>
      <c r="DQ454" s="40"/>
      <c r="DR454" s="40"/>
      <c r="DS454" s="40"/>
      <c r="DT454" s="40"/>
      <c r="DU454" s="40"/>
      <c r="DV454" s="40"/>
      <c r="DW454" s="40"/>
    </row>
    <row r="455" spans="1:127" ht="15.75" customHeight="1" x14ac:dyDescent="0.25">
      <c r="A455" s="1"/>
      <c r="B455" s="40"/>
      <c r="C455" s="40"/>
      <c r="D455" s="40"/>
      <c r="E455" s="40"/>
      <c r="F455" s="40"/>
      <c r="G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c r="CX455" s="40"/>
      <c r="CY455" s="40"/>
      <c r="CZ455" s="40"/>
      <c r="DA455" s="40"/>
      <c r="DB455" s="40"/>
      <c r="DC455" s="40"/>
      <c r="DD455" s="40"/>
      <c r="DE455" s="40"/>
      <c r="DF455" s="40"/>
      <c r="DG455" s="40"/>
      <c r="DH455" s="40"/>
      <c r="DI455" s="40"/>
      <c r="DJ455" s="40"/>
      <c r="DK455" s="40"/>
      <c r="DL455" s="40"/>
      <c r="DM455" s="40"/>
      <c r="DN455" s="40"/>
      <c r="DO455" s="40"/>
      <c r="DP455" s="40"/>
      <c r="DQ455" s="40"/>
      <c r="DR455" s="40"/>
      <c r="DS455" s="40"/>
      <c r="DT455" s="40"/>
      <c r="DU455" s="40"/>
      <c r="DV455" s="40"/>
      <c r="DW455" s="40"/>
    </row>
    <row r="456" spans="1:127" ht="15.75" customHeight="1" x14ac:dyDescent="0.25">
      <c r="A456" s="1"/>
      <c r="B456" s="40"/>
      <c r="C456" s="40"/>
      <c r="D456" s="40"/>
      <c r="E456" s="40"/>
      <c r="F456" s="40"/>
      <c r="G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c r="CX456" s="40"/>
      <c r="CY456" s="40"/>
      <c r="CZ456" s="40"/>
      <c r="DA456" s="40"/>
      <c r="DB456" s="40"/>
      <c r="DC456" s="40"/>
      <c r="DD456" s="40"/>
      <c r="DE456" s="40"/>
      <c r="DF456" s="40"/>
      <c r="DG456" s="40"/>
      <c r="DH456" s="40"/>
      <c r="DI456" s="40"/>
      <c r="DJ456" s="40"/>
      <c r="DK456" s="40"/>
      <c r="DL456" s="40"/>
      <c r="DM456" s="40"/>
      <c r="DN456" s="40"/>
      <c r="DO456" s="40"/>
      <c r="DP456" s="40"/>
      <c r="DQ456" s="40"/>
      <c r="DR456" s="40"/>
      <c r="DS456" s="40"/>
      <c r="DT456" s="40"/>
      <c r="DU456" s="40"/>
      <c r="DV456" s="40"/>
      <c r="DW456" s="40"/>
    </row>
    <row r="457" spans="1:127" ht="15.75" customHeight="1" x14ac:dyDescent="0.25">
      <c r="A457" s="1"/>
      <c r="B457" s="40"/>
      <c r="C457" s="40"/>
      <c r="D457" s="40"/>
      <c r="E457" s="40"/>
      <c r="F457" s="40"/>
      <c r="G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c r="CX457" s="40"/>
      <c r="CY457" s="40"/>
      <c r="CZ457" s="40"/>
      <c r="DA457" s="40"/>
      <c r="DB457" s="40"/>
      <c r="DC457" s="40"/>
      <c r="DD457" s="40"/>
      <c r="DE457" s="40"/>
      <c r="DF457" s="40"/>
      <c r="DG457" s="40"/>
      <c r="DH457" s="40"/>
      <c r="DI457" s="40"/>
      <c r="DJ457" s="40"/>
      <c r="DK457" s="40"/>
      <c r="DL457" s="40"/>
      <c r="DM457" s="40"/>
      <c r="DN457" s="40"/>
      <c r="DO457" s="40"/>
      <c r="DP457" s="40"/>
      <c r="DQ457" s="40"/>
      <c r="DR457" s="40"/>
      <c r="DS457" s="40"/>
      <c r="DT457" s="40"/>
      <c r="DU457" s="40"/>
      <c r="DV457" s="40"/>
      <c r="DW457" s="40"/>
    </row>
    <row r="458" spans="1:127" ht="15.75" customHeight="1" x14ac:dyDescent="0.25">
      <c r="A458" s="1"/>
      <c r="B458" s="40"/>
      <c r="C458" s="40"/>
      <c r="D458" s="40"/>
      <c r="E458" s="40"/>
      <c r="F458" s="40"/>
      <c r="G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c r="CX458" s="40"/>
      <c r="CY458" s="40"/>
      <c r="CZ458" s="40"/>
      <c r="DA458" s="40"/>
      <c r="DB458" s="40"/>
      <c r="DC458" s="40"/>
      <c r="DD458" s="40"/>
      <c r="DE458" s="40"/>
      <c r="DF458" s="40"/>
      <c r="DG458" s="40"/>
      <c r="DH458" s="40"/>
      <c r="DI458" s="40"/>
      <c r="DJ458" s="40"/>
      <c r="DK458" s="40"/>
      <c r="DL458" s="40"/>
      <c r="DM458" s="40"/>
      <c r="DN458" s="40"/>
      <c r="DO458" s="40"/>
      <c r="DP458" s="40"/>
      <c r="DQ458" s="40"/>
      <c r="DR458" s="40"/>
      <c r="DS458" s="40"/>
      <c r="DT458" s="40"/>
      <c r="DU458" s="40"/>
      <c r="DV458" s="40"/>
      <c r="DW458" s="40"/>
    </row>
    <row r="459" spans="1:127" ht="15.75" customHeight="1" x14ac:dyDescent="0.25">
      <c r="A459" s="1"/>
      <c r="B459" s="40"/>
      <c r="C459" s="40"/>
      <c r="D459" s="40"/>
      <c r="E459" s="40"/>
      <c r="F459" s="40"/>
      <c r="G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c r="CX459" s="40"/>
      <c r="CY459" s="40"/>
      <c r="CZ459" s="40"/>
      <c r="DA459" s="40"/>
      <c r="DB459" s="40"/>
      <c r="DC459" s="40"/>
      <c r="DD459" s="40"/>
      <c r="DE459" s="40"/>
      <c r="DF459" s="40"/>
      <c r="DG459" s="40"/>
      <c r="DH459" s="40"/>
      <c r="DI459" s="40"/>
      <c r="DJ459" s="40"/>
      <c r="DK459" s="40"/>
      <c r="DL459" s="40"/>
      <c r="DM459" s="40"/>
      <c r="DN459" s="40"/>
      <c r="DO459" s="40"/>
      <c r="DP459" s="40"/>
      <c r="DQ459" s="40"/>
      <c r="DR459" s="40"/>
      <c r="DS459" s="40"/>
      <c r="DT459" s="40"/>
      <c r="DU459" s="40"/>
      <c r="DV459" s="40"/>
      <c r="DW459" s="40"/>
    </row>
    <row r="460" spans="1:127" ht="15.75" customHeight="1" x14ac:dyDescent="0.25">
      <c r="A460" s="1"/>
      <c r="B460" s="40"/>
      <c r="C460" s="40"/>
      <c r="D460" s="40"/>
      <c r="E460" s="40"/>
      <c r="F460" s="40"/>
      <c r="G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c r="CX460" s="40"/>
      <c r="CY460" s="40"/>
      <c r="CZ460" s="40"/>
      <c r="DA460" s="40"/>
      <c r="DB460" s="40"/>
      <c r="DC460" s="40"/>
      <c r="DD460" s="40"/>
      <c r="DE460" s="40"/>
      <c r="DF460" s="40"/>
      <c r="DG460" s="40"/>
      <c r="DH460" s="40"/>
      <c r="DI460" s="40"/>
      <c r="DJ460" s="40"/>
      <c r="DK460" s="40"/>
      <c r="DL460" s="40"/>
      <c r="DM460" s="40"/>
      <c r="DN460" s="40"/>
      <c r="DO460" s="40"/>
      <c r="DP460" s="40"/>
      <c r="DQ460" s="40"/>
      <c r="DR460" s="40"/>
      <c r="DS460" s="40"/>
      <c r="DT460" s="40"/>
      <c r="DU460" s="40"/>
      <c r="DV460" s="40"/>
      <c r="DW460" s="40"/>
    </row>
    <row r="461" spans="1:127" ht="15.75" customHeight="1" x14ac:dyDescent="0.25">
      <c r="A461" s="1"/>
      <c r="B461" s="40"/>
      <c r="C461" s="40"/>
      <c r="D461" s="40"/>
      <c r="E461" s="40"/>
      <c r="F461" s="40"/>
      <c r="G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c r="CX461" s="40"/>
      <c r="CY461" s="40"/>
      <c r="CZ461" s="40"/>
      <c r="DA461" s="40"/>
      <c r="DB461" s="40"/>
      <c r="DC461" s="40"/>
      <c r="DD461" s="40"/>
      <c r="DE461" s="40"/>
      <c r="DF461" s="40"/>
      <c r="DG461" s="40"/>
      <c r="DH461" s="40"/>
      <c r="DI461" s="40"/>
      <c r="DJ461" s="40"/>
      <c r="DK461" s="40"/>
      <c r="DL461" s="40"/>
      <c r="DM461" s="40"/>
      <c r="DN461" s="40"/>
      <c r="DO461" s="40"/>
      <c r="DP461" s="40"/>
      <c r="DQ461" s="40"/>
      <c r="DR461" s="40"/>
      <c r="DS461" s="40"/>
      <c r="DT461" s="40"/>
      <c r="DU461" s="40"/>
      <c r="DV461" s="40"/>
      <c r="DW461" s="40"/>
    </row>
    <row r="462" spans="1:127" ht="15.75" customHeight="1" x14ac:dyDescent="0.25">
      <c r="A462" s="1"/>
      <c r="B462" s="40"/>
      <c r="C462" s="40"/>
      <c r="D462" s="40"/>
      <c r="E462" s="40"/>
      <c r="F462" s="40"/>
      <c r="G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c r="CX462" s="40"/>
      <c r="CY462" s="40"/>
      <c r="CZ462" s="40"/>
      <c r="DA462" s="40"/>
      <c r="DB462" s="40"/>
      <c r="DC462" s="40"/>
      <c r="DD462" s="40"/>
      <c r="DE462" s="40"/>
      <c r="DF462" s="40"/>
      <c r="DG462" s="40"/>
      <c r="DH462" s="40"/>
      <c r="DI462" s="40"/>
      <c r="DJ462" s="40"/>
      <c r="DK462" s="40"/>
      <c r="DL462" s="40"/>
      <c r="DM462" s="40"/>
      <c r="DN462" s="40"/>
      <c r="DO462" s="40"/>
      <c r="DP462" s="40"/>
      <c r="DQ462" s="40"/>
      <c r="DR462" s="40"/>
      <c r="DS462" s="40"/>
      <c r="DT462" s="40"/>
      <c r="DU462" s="40"/>
      <c r="DV462" s="40"/>
      <c r="DW462" s="40"/>
    </row>
    <row r="463" spans="1:127" ht="15.75" customHeight="1" x14ac:dyDescent="0.25">
      <c r="A463" s="1"/>
      <c r="B463" s="40"/>
      <c r="C463" s="40"/>
      <c r="D463" s="40"/>
      <c r="E463" s="40"/>
      <c r="F463" s="40"/>
      <c r="G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c r="CX463" s="40"/>
      <c r="CY463" s="40"/>
      <c r="CZ463" s="40"/>
      <c r="DA463" s="40"/>
      <c r="DB463" s="40"/>
      <c r="DC463" s="40"/>
      <c r="DD463" s="40"/>
      <c r="DE463" s="40"/>
      <c r="DF463" s="40"/>
      <c r="DG463" s="40"/>
      <c r="DH463" s="40"/>
      <c r="DI463" s="40"/>
      <c r="DJ463" s="40"/>
      <c r="DK463" s="40"/>
      <c r="DL463" s="40"/>
      <c r="DM463" s="40"/>
      <c r="DN463" s="40"/>
      <c r="DO463" s="40"/>
      <c r="DP463" s="40"/>
      <c r="DQ463" s="40"/>
      <c r="DR463" s="40"/>
      <c r="DS463" s="40"/>
      <c r="DT463" s="40"/>
      <c r="DU463" s="40"/>
      <c r="DV463" s="40"/>
      <c r="DW463" s="40"/>
    </row>
    <row r="464" spans="1:127" ht="15.75" customHeight="1" x14ac:dyDescent="0.25">
      <c r="A464" s="1"/>
      <c r="B464" s="40"/>
      <c r="C464" s="40"/>
      <c r="D464" s="40"/>
      <c r="E464" s="40"/>
      <c r="F464" s="40"/>
      <c r="G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c r="CX464" s="40"/>
      <c r="CY464" s="40"/>
      <c r="CZ464" s="40"/>
      <c r="DA464" s="40"/>
      <c r="DB464" s="40"/>
      <c r="DC464" s="40"/>
      <c r="DD464" s="40"/>
      <c r="DE464" s="40"/>
      <c r="DF464" s="40"/>
      <c r="DG464" s="40"/>
      <c r="DH464" s="40"/>
      <c r="DI464" s="40"/>
      <c r="DJ464" s="40"/>
      <c r="DK464" s="40"/>
      <c r="DL464" s="40"/>
      <c r="DM464" s="40"/>
      <c r="DN464" s="40"/>
      <c r="DO464" s="40"/>
      <c r="DP464" s="40"/>
      <c r="DQ464" s="40"/>
      <c r="DR464" s="40"/>
      <c r="DS464" s="40"/>
      <c r="DT464" s="40"/>
      <c r="DU464" s="40"/>
      <c r="DV464" s="40"/>
      <c r="DW464" s="40"/>
    </row>
    <row r="465" spans="1:127" ht="15.75" customHeight="1" x14ac:dyDescent="0.25">
      <c r="A465" s="1"/>
      <c r="B465" s="40"/>
      <c r="C465" s="40"/>
      <c r="D465" s="40"/>
      <c r="E465" s="40"/>
      <c r="F465" s="40"/>
      <c r="G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c r="CZ465" s="40"/>
      <c r="DA465" s="40"/>
      <c r="DB465" s="40"/>
      <c r="DC465" s="40"/>
      <c r="DD465" s="40"/>
      <c r="DE465" s="40"/>
      <c r="DF465" s="40"/>
      <c r="DG465" s="40"/>
      <c r="DH465" s="40"/>
      <c r="DI465" s="40"/>
      <c r="DJ465" s="40"/>
      <c r="DK465" s="40"/>
      <c r="DL465" s="40"/>
      <c r="DM465" s="40"/>
      <c r="DN465" s="40"/>
      <c r="DO465" s="40"/>
      <c r="DP465" s="40"/>
      <c r="DQ465" s="40"/>
      <c r="DR465" s="40"/>
      <c r="DS465" s="40"/>
      <c r="DT465" s="40"/>
      <c r="DU465" s="40"/>
      <c r="DV465" s="40"/>
      <c r="DW465" s="40"/>
    </row>
    <row r="466" spans="1:127" ht="15.75" customHeight="1" x14ac:dyDescent="0.25">
      <c r="A466" s="1"/>
      <c r="B466" s="40"/>
      <c r="C466" s="40"/>
      <c r="D466" s="40"/>
      <c r="E466" s="40"/>
      <c r="F466" s="40"/>
      <c r="G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c r="CX466" s="40"/>
      <c r="CY466" s="40"/>
      <c r="CZ466" s="40"/>
      <c r="DA466" s="40"/>
      <c r="DB466" s="40"/>
      <c r="DC466" s="40"/>
      <c r="DD466" s="40"/>
      <c r="DE466" s="40"/>
      <c r="DF466" s="40"/>
      <c r="DG466" s="40"/>
      <c r="DH466" s="40"/>
      <c r="DI466" s="40"/>
      <c r="DJ466" s="40"/>
      <c r="DK466" s="40"/>
      <c r="DL466" s="40"/>
      <c r="DM466" s="40"/>
      <c r="DN466" s="40"/>
      <c r="DO466" s="40"/>
      <c r="DP466" s="40"/>
      <c r="DQ466" s="40"/>
      <c r="DR466" s="40"/>
      <c r="DS466" s="40"/>
      <c r="DT466" s="40"/>
      <c r="DU466" s="40"/>
      <c r="DV466" s="40"/>
      <c r="DW466" s="40"/>
    </row>
    <row r="467" spans="1:127" ht="15.75" customHeight="1" x14ac:dyDescent="0.25">
      <c r="A467" s="1"/>
      <c r="B467" s="40"/>
      <c r="C467" s="40"/>
      <c r="D467" s="40"/>
      <c r="E467" s="40"/>
      <c r="F467" s="40"/>
      <c r="G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c r="CX467" s="40"/>
      <c r="CY467" s="40"/>
      <c r="CZ467" s="40"/>
      <c r="DA467" s="40"/>
      <c r="DB467" s="40"/>
      <c r="DC467" s="40"/>
      <c r="DD467" s="40"/>
      <c r="DE467" s="40"/>
      <c r="DF467" s="40"/>
      <c r="DG467" s="40"/>
      <c r="DH467" s="40"/>
      <c r="DI467" s="40"/>
      <c r="DJ467" s="40"/>
      <c r="DK467" s="40"/>
      <c r="DL467" s="40"/>
      <c r="DM467" s="40"/>
      <c r="DN467" s="40"/>
      <c r="DO467" s="40"/>
      <c r="DP467" s="40"/>
      <c r="DQ467" s="40"/>
      <c r="DR467" s="40"/>
      <c r="DS467" s="40"/>
      <c r="DT467" s="40"/>
      <c r="DU467" s="40"/>
      <c r="DV467" s="40"/>
      <c r="DW467" s="40"/>
    </row>
    <row r="468" spans="1:127" ht="15.75" customHeight="1" x14ac:dyDescent="0.25">
      <c r="A468" s="1"/>
      <c r="B468" s="40"/>
      <c r="C468" s="40"/>
      <c r="D468" s="40"/>
      <c r="E468" s="40"/>
      <c r="F468" s="40"/>
      <c r="G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c r="CX468" s="40"/>
      <c r="CY468" s="40"/>
      <c r="CZ468" s="40"/>
      <c r="DA468" s="40"/>
      <c r="DB468" s="40"/>
      <c r="DC468" s="40"/>
      <c r="DD468" s="40"/>
      <c r="DE468" s="40"/>
      <c r="DF468" s="40"/>
      <c r="DG468" s="40"/>
      <c r="DH468" s="40"/>
      <c r="DI468" s="40"/>
      <c r="DJ468" s="40"/>
      <c r="DK468" s="40"/>
      <c r="DL468" s="40"/>
      <c r="DM468" s="40"/>
      <c r="DN468" s="40"/>
      <c r="DO468" s="40"/>
      <c r="DP468" s="40"/>
      <c r="DQ468" s="40"/>
      <c r="DR468" s="40"/>
      <c r="DS468" s="40"/>
      <c r="DT468" s="40"/>
      <c r="DU468" s="40"/>
      <c r="DV468" s="40"/>
      <c r="DW468" s="40"/>
    </row>
    <row r="469" spans="1:127" ht="15.75" customHeight="1" x14ac:dyDescent="0.25">
      <c r="A469" s="1"/>
      <c r="B469" s="40"/>
      <c r="C469" s="40"/>
      <c r="D469" s="40"/>
      <c r="E469" s="40"/>
      <c r="F469" s="40"/>
      <c r="G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c r="CX469" s="40"/>
      <c r="CY469" s="40"/>
      <c r="CZ469" s="40"/>
      <c r="DA469" s="40"/>
      <c r="DB469" s="40"/>
      <c r="DC469" s="40"/>
      <c r="DD469" s="40"/>
      <c r="DE469" s="40"/>
      <c r="DF469" s="40"/>
      <c r="DG469" s="40"/>
      <c r="DH469" s="40"/>
      <c r="DI469" s="40"/>
      <c r="DJ469" s="40"/>
      <c r="DK469" s="40"/>
      <c r="DL469" s="40"/>
      <c r="DM469" s="40"/>
      <c r="DN469" s="40"/>
      <c r="DO469" s="40"/>
      <c r="DP469" s="40"/>
      <c r="DQ469" s="40"/>
      <c r="DR469" s="40"/>
      <c r="DS469" s="40"/>
      <c r="DT469" s="40"/>
      <c r="DU469" s="40"/>
      <c r="DV469" s="40"/>
      <c r="DW469" s="40"/>
    </row>
    <row r="470" spans="1:127" ht="15.75" customHeight="1" x14ac:dyDescent="0.25">
      <c r="A470" s="1"/>
      <c r="B470" s="40"/>
      <c r="C470" s="40"/>
      <c r="D470" s="40"/>
      <c r="E470" s="40"/>
      <c r="F470" s="40"/>
      <c r="G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c r="CX470" s="40"/>
      <c r="CY470" s="40"/>
      <c r="CZ470" s="40"/>
      <c r="DA470" s="40"/>
      <c r="DB470" s="40"/>
      <c r="DC470" s="40"/>
      <c r="DD470" s="40"/>
      <c r="DE470" s="40"/>
      <c r="DF470" s="40"/>
      <c r="DG470" s="40"/>
      <c r="DH470" s="40"/>
      <c r="DI470" s="40"/>
      <c r="DJ470" s="40"/>
      <c r="DK470" s="40"/>
      <c r="DL470" s="40"/>
      <c r="DM470" s="40"/>
      <c r="DN470" s="40"/>
      <c r="DO470" s="40"/>
      <c r="DP470" s="40"/>
      <c r="DQ470" s="40"/>
      <c r="DR470" s="40"/>
      <c r="DS470" s="40"/>
      <c r="DT470" s="40"/>
      <c r="DU470" s="40"/>
      <c r="DV470" s="40"/>
      <c r="DW470" s="40"/>
    </row>
    <row r="471" spans="1:127" ht="15.75" customHeight="1" x14ac:dyDescent="0.25">
      <c r="A471" s="1"/>
      <c r="B471" s="40"/>
      <c r="C471" s="40"/>
      <c r="D471" s="40"/>
      <c r="E471" s="40"/>
      <c r="F471" s="40"/>
      <c r="G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c r="CX471" s="40"/>
      <c r="CY471" s="40"/>
      <c r="CZ471" s="40"/>
      <c r="DA471" s="40"/>
      <c r="DB471" s="40"/>
      <c r="DC471" s="40"/>
      <c r="DD471" s="40"/>
      <c r="DE471" s="40"/>
      <c r="DF471" s="40"/>
      <c r="DG471" s="40"/>
      <c r="DH471" s="40"/>
      <c r="DI471" s="40"/>
      <c r="DJ471" s="40"/>
      <c r="DK471" s="40"/>
      <c r="DL471" s="40"/>
      <c r="DM471" s="40"/>
      <c r="DN471" s="40"/>
      <c r="DO471" s="40"/>
      <c r="DP471" s="40"/>
      <c r="DQ471" s="40"/>
      <c r="DR471" s="40"/>
      <c r="DS471" s="40"/>
      <c r="DT471" s="40"/>
      <c r="DU471" s="40"/>
      <c r="DV471" s="40"/>
      <c r="DW471" s="40"/>
    </row>
    <row r="472" spans="1:127" ht="15.75" customHeight="1" x14ac:dyDescent="0.25">
      <c r="A472" s="1"/>
      <c r="B472" s="40"/>
      <c r="C472" s="40"/>
      <c r="D472" s="40"/>
      <c r="E472" s="40"/>
      <c r="F472" s="40"/>
      <c r="G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c r="CX472" s="40"/>
      <c r="CY472" s="40"/>
      <c r="CZ472" s="40"/>
      <c r="DA472" s="40"/>
      <c r="DB472" s="40"/>
      <c r="DC472" s="40"/>
      <c r="DD472" s="40"/>
      <c r="DE472" s="40"/>
      <c r="DF472" s="40"/>
      <c r="DG472" s="40"/>
      <c r="DH472" s="40"/>
      <c r="DI472" s="40"/>
      <c r="DJ472" s="40"/>
      <c r="DK472" s="40"/>
      <c r="DL472" s="40"/>
      <c r="DM472" s="40"/>
      <c r="DN472" s="40"/>
      <c r="DO472" s="40"/>
      <c r="DP472" s="40"/>
      <c r="DQ472" s="40"/>
      <c r="DR472" s="40"/>
      <c r="DS472" s="40"/>
      <c r="DT472" s="40"/>
      <c r="DU472" s="40"/>
      <c r="DV472" s="40"/>
      <c r="DW472" s="40"/>
    </row>
    <row r="473" spans="1:127" ht="15.75" customHeight="1" x14ac:dyDescent="0.25">
      <c r="A473" s="1"/>
      <c r="B473" s="40"/>
      <c r="C473" s="40"/>
      <c r="D473" s="40"/>
      <c r="E473" s="40"/>
      <c r="F473" s="40"/>
      <c r="G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c r="CX473" s="40"/>
      <c r="CY473" s="40"/>
      <c r="CZ473" s="40"/>
      <c r="DA473" s="40"/>
      <c r="DB473" s="40"/>
      <c r="DC473" s="40"/>
      <c r="DD473" s="40"/>
      <c r="DE473" s="40"/>
      <c r="DF473" s="40"/>
      <c r="DG473" s="40"/>
      <c r="DH473" s="40"/>
      <c r="DI473" s="40"/>
      <c r="DJ473" s="40"/>
      <c r="DK473" s="40"/>
      <c r="DL473" s="40"/>
      <c r="DM473" s="40"/>
      <c r="DN473" s="40"/>
      <c r="DO473" s="40"/>
      <c r="DP473" s="40"/>
      <c r="DQ473" s="40"/>
      <c r="DR473" s="40"/>
      <c r="DS473" s="40"/>
      <c r="DT473" s="40"/>
      <c r="DU473" s="40"/>
      <c r="DV473" s="40"/>
      <c r="DW473" s="40"/>
    </row>
    <row r="474" spans="1:127" ht="15.75" customHeight="1" x14ac:dyDescent="0.25">
      <c r="A474" s="1"/>
      <c r="B474" s="40"/>
      <c r="C474" s="40"/>
      <c r="D474" s="40"/>
      <c r="E474" s="40"/>
      <c r="F474" s="40"/>
      <c r="G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c r="CX474" s="40"/>
      <c r="CY474" s="40"/>
      <c r="CZ474" s="40"/>
      <c r="DA474" s="40"/>
      <c r="DB474" s="40"/>
      <c r="DC474" s="40"/>
      <c r="DD474" s="40"/>
      <c r="DE474" s="40"/>
      <c r="DF474" s="40"/>
      <c r="DG474" s="40"/>
      <c r="DH474" s="40"/>
      <c r="DI474" s="40"/>
      <c r="DJ474" s="40"/>
      <c r="DK474" s="40"/>
      <c r="DL474" s="40"/>
      <c r="DM474" s="40"/>
      <c r="DN474" s="40"/>
      <c r="DO474" s="40"/>
      <c r="DP474" s="40"/>
      <c r="DQ474" s="40"/>
      <c r="DR474" s="40"/>
      <c r="DS474" s="40"/>
      <c r="DT474" s="40"/>
      <c r="DU474" s="40"/>
      <c r="DV474" s="40"/>
      <c r="DW474" s="40"/>
    </row>
    <row r="475" spans="1:127" ht="15.75" customHeight="1" x14ac:dyDescent="0.25">
      <c r="A475" s="1"/>
      <c r="B475" s="40"/>
      <c r="C475" s="40"/>
      <c r="D475" s="40"/>
      <c r="E475" s="40"/>
      <c r="F475" s="40"/>
      <c r="G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c r="CX475" s="40"/>
      <c r="CY475" s="40"/>
      <c r="CZ475" s="40"/>
      <c r="DA475" s="40"/>
      <c r="DB475" s="40"/>
      <c r="DC475" s="40"/>
      <c r="DD475" s="40"/>
      <c r="DE475" s="40"/>
      <c r="DF475" s="40"/>
      <c r="DG475" s="40"/>
      <c r="DH475" s="40"/>
      <c r="DI475" s="40"/>
      <c r="DJ475" s="40"/>
      <c r="DK475" s="40"/>
      <c r="DL475" s="40"/>
      <c r="DM475" s="40"/>
      <c r="DN475" s="40"/>
      <c r="DO475" s="40"/>
      <c r="DP475" s="40"/>
      <c r="DQ475" s="40"/>
      <c r="DR475" s="40"/>
      <c r="DS475" s="40"/>
      <c r="DT475" s="40"/>
      <c r="DU475" s="40"/>
      <c r="DV475" s="40"/>
      <c r="DW475" s="40"/>
    </row>
    <row r="476" spans="1:127" ht="15.75" customHeight="1" x14ac:dyDescent="0.25">
      <c r="A476" s="1"/>
      <c r="B476" s="40"/>
      <c r="C476" s="40"/>
      <c r="D476" s="40"/>
      <c r="E476" s="40"/>
      <c r="F476" s="40"/>
      <c r="G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c r="CX476" s="40"/>
      <c r="CY476" s="40"/>
      <c r="CZ476" s="40"/>
      <c r="DA476" s="40"/>
      <c r="DB476" s="40"/>
      <c r="DC476" s="40"/>
      <c r="DD476" s="40"/>
      <c r="DE476" s="40"/>
      <c r="DF476" s="40"/>
      <c r="DG476" s="40"/>
      <c r="DH476" s="40"/>
      <c r="DI476" s="40"/>
      <c r="DJ476" s="40"/>
      <c r="DK476" s="40"/>
      <c r="DL476" s="40"/>
      <c r="DM476" s="40"/>
      <c r="DN476" s="40"/>
      <c r="DO476" s="40"/>
      <c r="DP476" s="40"/>
      <c r="DQ476" s="40"/>
      <c r="DR476" s="40"/>
      <c r="DS476" s="40"/>
      <c r="DT476" s="40"/>
      <c r="DU476" s="40"/>
      <c r="DV476" s="40"/>
      <c r="DW476" s="40"/>
    </row>
    <row r="477" spans="1:127" ht="15.75" customHeight="1" x14ac:dyDescent="0.25">
      <c r="A477" s="1"/>
      <c r="B477" s="40"/>
      <c r="C477" s="40"/>
      <c r="D477" s="40"/>
      <c r="E477" s="40"/>
      <c r="F477" s="40"/>
      <c r="G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c r="CX477" s="40"/>
      <c r="CY477" s="40"/>
      <c r="CZ477" s="40"/>
      <c r="DA477" s="40"/>
      <c r="DB477" s="40"/>
      <c r="DC477" s="40"/>
      <c r="DD477" s="40"/>
      <c r="DE477" s="40"/>
      <c r="DF477" s="40"/>
      <c r="DG477" s="40"/>
      <c r="DH477" s="40"/>
      <c r="DI477" s="40"/>
      <c r="DJ477" s="40"/>
      <c r="DK477" s="40"/>
      <c r="DL477" s="40"/>
      <c r="DM477" s="40"/>
      <c r="DN477" s="40"/>
      <c r="DO477" s="40"/>
      <c r="DP477" s="40"/>
      <c r="DQ477" s="40"/>
      <c r="DR477" s="40"/>
      <c r="DS477" s="40"/>
      <c r="DT477" s="40"/>
      <c r="DU477" s="40"/>
      <c r="DV477" s="40"/>
      <c r="DW477" s="40"/>
    </row>
    <row r="478" spans="1:127" ht="15.75" customHeight="1" x14ac:dyDescent="0.25">
      <c r="A478" s="1"/>
      <c r="B478" s="40"/>
      <c r="C478" s="40"/>
      <c r="D478" s="40"/>
      <c r="E478" s="40"/>
      <c r="F478" s="40"/>
      <c r="G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c r="CX478" s="40"/>
      <c r="CY478" s="40"/>
      <c r="CZ478" s="40"/>
      <c r="DA478" s="40"/>
      <c r="DB478" s="40"/>
      <c r="DC478" s="40"/>
      <c r="DD478" s="40"/>
      <c r="DE478" s="40"/>
      <c r="DF478" s="40"/>
      <c r="DG478" s="40"/>
      <c r="DH478" s="40"/>
      <c r="DI478" s="40"/>
      <c r="DJ478" s="40"/>
      <c r="DK478" s="40"/>
      <c r="DL478" s="40"/>
      <c r="DM478" s="40"/>
      <c r="DN478" s="40"/>
      <c r="DO478" s="40"/>
      <c r="DP478" s="40"/>
      <c r="DQ478" s="40"/>
      <c r="DR478" s="40"/>
      <c r="DS478" s="40"/>
      <c r="DT478" s="40"/>
      <c r="DU478" s="40"/>
      <c r="DV478" s="40"/>
      <c r="DW478" s="40"/>
    </row>
    <row r="479" spans="1:127" ht="15.75" customHeight="1" x14ac:dyDescent="0.25">
      <c r="A479" s="1"/>
      <c r="B479" s="40"/>
      <c r="C479" s="40"/>
      <c r="D479" s="40"/>
      <c r="E479" s="40"/>
      <c r="F479" s="40"/>
      <c r="G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c r="CZ479" s="40"/>
      <c r="DA479" s="40"/>
      <c r="DB479" s="40"/>
      <c r="DC479" s="40"/>
      <c r="DD479" s="40"/>
      <c r="DE479" s="40"/>
      <c r="DF479" s="40"/>
      <c r="DG479" s="40"/>
      <c r="DH479" s="40"/>
      <c r="DI479" s="40"/>
      <c r="DJ479" s="40"/>
      <c r="DK479" s="40"/>
      <c r="DL479" s="40"/>
      <c r="DM479" s="40"/>
      <c r="DN479" s="40"/>
      <c r="DO479" s="40"/>
      <c r="DP479" s="40"/>
      <c r="DQ479" s="40"/>
      <c r="DR479" s="40"/>
      <c r="DS479" s="40"/>
      <c r="DT479" s="40"/>
      <c r="DU479" s="40"/>
      <c r="DV479" s="40"/>
      <c r="DW479" s="40"/>
    </row>
    <row r="480" spans="1:127" ht="15.75" customHeight="1" x14ac:dyDescent="0.25">
      <c r="A480" s="1"/>
      <c r="B480" s="40"/>
      <c r="C480" s="40"/>
      <c r="D480" s="40"/>
      <c r="E480" s="40"/>
      <c r="F480" s="40"/>
      <c r="G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c r="CZ480" s="40"/>
      <c r="DA480" s="40"/>
      <c r="DB480" s="40"/>
      <c r="DC480" s="40"/>
      <c r="DD480" s="40"/>
      <c r="DE480" s="40"/>
      <c r="DF480" s="40"/>
      <c r="DG480" s="40"/>
      <c r="DH480" s="40"/>
      <c r="DI480" s="40"/>
      <c r="DJ480" s="40"/>
      <c r="DK480" s="40"/>
      <c r="DL480" s="40"/>
      <c r="DM480" s="40"/>
      <c r="DN480" s="40"/>
      <c r="DO480" s="40"/>
      <c r="DP480" s="40"/>
      <c r="DQ480" s="40"/>
      <c r="DR480" s="40"/>
      <c r="DS480" s="40"/>
      <c r="DT480" s="40"/>
      <c r="DU480" s="40"/>
      <c r="DV480" s="40"/>
      <c r="DW480" s="40"/>
    </row>
    <row r="481" spans="1:127" ht="15.75" customHeight="1" x14ac:dyDescent="0.25">
      <c r="A481" s="1"/>
      <c r="B481" s="40"/>
      <c r="C481" s="40"/>
      <c r="D481" s="40"/>
      <c r="E481" s="40"/>
      <c r="F481" s="40"/>
      <c r="G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c r="CX481" s="40"/>
      <c r="CY481" s="40"/>
      <c r="CZ481" s="40"/>
      <c r="DA481" s="40"/>
      <c r="DB481" s="40"/>
      <c r="DC481" s="40"/>
      <c r="DD481" s="40"/>
      <c r="DE481" s="40"/>
      <c r="DF481" s="40"/>
      <c r="DG481" s="40"/>
      <c r="DH481" s="40"/>
      <c r="DI481" s="40"/>
      <c r="DJ481" s="40"/>
      <c r="DK481" s="40"/>
      <c r="DL481" s="40"/>
      <c r="DM481" s="40"/>
      <c r="DN481" s="40"/>
      <c r="DO481" s="40"/>
      <c r="DP481" s="40"/>
      <c r="DQ481" s="40"/>
      <c r="DR481" s="40"/>
      <c r="DS481" s="40"/>
      <c r="DT481" s="40"/>
      <c r="DU481" s="40"/>
      <c r="DV481" s="40"/>
      <c r="DW481" s="40"/>
    </row>
    <row r="482" spans="1:127" ht="15.75" customHeight="1" x14ac:dyDescent="0.25">
      <c r="A482" s="1"/>
      <c r="B482" s="40"/>
      <c r="C482" s="40"/>
      <c r="D482" s="40"/>
      <c r="E482" s="40"/>
      <c r="F482" s="40"/>
      <c r="G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c r="CZ482" s="40"/>
      <c r="DA482" s="40"/>
      <c r="DB482" s="40"/>
      <c r="DC482" s="40"/>
      <c r="DD482" s="40"/>
      <c r="DE482" s="40"/>
      <c r="DF482" s="40"/>
      <c r="DG482" s="40"/>
      <c r="DH482" s="40"/>
      <c r="DI482" s="40"/>
      <c r="DJ482" s="40"/>
      <c r="DK482" s="40"/>
      <c r="DL482" s="40"/>
      <c r="DM482" s="40"/>
      <c r="DN482" s="40"/>
      <c r="DO482" s="40"/>
      <c r="DP482" s="40"/>
      <c r="DQ482" s="40"/>
      <c r="DR482" s="40"/>
      <c r="DS482" s="40"/>
      <c r="DT482" s="40"/>
      <c r="DU482" s="40"/>
      <c r="DV482" s="40"/>
      <c r="DW482" s="40"/>
    </row>
    <row r="483" spans="1:127" ht="15.75" customHeight="1" x14ac:dyDescent="0.25">
      <c r="A483" s="1"/>
      <c r="B483" s="40"/>
      <c r="C483" s="40"/>
      <c r="D483" s="40"/>
      <c r="E483" s="40"/>
      <c r="F483" s="40"/>
      <c r="G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c r="CZ483" s="40"/>
      <c r="DA483" s="40"/>
      <c r="DB483" s="40"/>
      <c r="DC483" s="40"/>
      <c r="DD483" s="40"/>
      <c r="DE483" s="40"/>
      <c r="DF483" s="40"/>
      <c r="DG483" s="40"/>
      <c r="DH483" s="40"/>
      <c r="DI483" s="40"/>
      <c r="DJ483" s="40"/>
      <c r="DK483" s="40"/>
      <c r="DL483" s="40"/>
      <c r="DM483" s="40"/>
      <c r="DN483" s="40"/>
      <c r="DO483" s="40"/>
      <c r="DP483" s="40"/>
      <c r="DQ483" s="40"/>
      <c r="DR483" s="40"/>
      <c r="DS483" s="40"/>
      <c r="DT483" s="40"/>
      <c r="DU483" s="40"/>
      <c r="DV483" s="40"/>
      <c r="DW483" s="40"/>
    </row>
    <row r="484" spans="1:127" ht="15.75" customHeight="1" x14ac:dyDescent="0.25">
      <c r="A484" s="1"/>
      <c r="B484" s="40"/>
      <c r="C484" s="40"/>
      <c r="D484" s="40"/>
      <c r="E484" s="40"/>
      <c r="F484" s="40"/>
      <c r="G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c r="CZ484" s="40"/>
      <c r="DA484" s="40"/>
      <c r="DB484" s="40"/>
      <c r="DC484" s="40"/>
      <c r="DD484" s="40"/>
      <c r="DE484" s="40"/>
      <c r="DF484" s="40"/>
      <c r="DG484" s="40"/>
      <c r="DH484" s="40"/>
      <c r="DI484" s="40"/>
      <c r="DJ484" s="40"/>
      <c r="DK484" s="40"/>
      <c r="DL484" s="40"/>
      <c r="DM484" s="40"/>
      <c r="DN484" s="40"/>
      <c r="DO484" s="40"/>
      <c r="DP484" s="40"/>
      <c r="DQ484" s="40"/>
      <c r="DR484" s="40"/>
      <c r="DS484" s="40"/>
      <c r="DT484" s="40"/>
      <c r="DU484" s="40"/>
      <c r="DV484" s="40"/>
      <c r="DW484" s="40"/>
    </row>
    <row r="485" spans="1:127" ht="15.75" customHeight="1" x14ac:dyDescent="0.25">
      <c r="A485" s="1"/>
      <c r="B485" s="40"/>
      <c r="C485" s="40"/>
      <c r="D485" s="40"/>
      <c r="E485" s="40"/>
      <c r="F485" s="40"/>
      <c r="G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c r="CZ485" s="40"/>
      <c r="DA485" s="40"/>
      <c r="DB485" s="40"/>
      <c r="DC485" s="40"/>
      <c r="DD485" s="40"/>
      <c r="DE485" s="40"/>
      <c r="DF485" s="40"/>
      <c r="DG485" s="40"/>
      <c r="DH485" s="40"/>
      <c r="DI485" s="40"/>
      <c r="DJ485" s="40"/>
      <c r="DK485" s="40"/>
      <c r="DL485" s="40"/>
      <c r="DM485" s="40"/>
      <c r="DN485" s="40"/>
      <c r="DO485" s="40"/>
      <c r="DP485" s="40"/>
      <c r="DQ485" s="40"/>
      <c r="DR485" s="40"/>
      <c r="DS485" s="40"/>
      <c r="DT485" s="40"/>
      <c r="DU485" s="40"/>
      <c r="DV485" s="40"/>
      <c r="DW485" s="40"/>
    </row>
    <row r="486" spans="1:127" ht="15.75" customHeight="1" x14ac:dyDescent="0.25">
      <c r="A486" s="1"/>
      <c r="B486" s="40"/>
      <c r="C486" s="40"/>
      <c r="D486" s="40"/>
      <c r="E486" s="40"/>
      <c r="F486" s="40"/>
      <c r="G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c r="CZ486" s="40"/>
      <c r="DA486" s="40"/>
      <c r="DB486" s="40"/>
      <c r="DC486" s="40"/>
      <c r="DD486" s="40"/>
      <c r="DE486" s="40"/>
      <c r="DF486" s="40"/>
      <c r="DG486" s="40"/>
      <c r="DH486" s="40"/>
      <c r="DI486" s="40"/>
      <c r="DJ486" s="40"/>
      <c r="DK486" s="40"/>
      <c r="DL486" s="40"/>
      <c r="DM486" s="40"/>
      <c r="DN486" s="40"/>
      <c r="DO486" s="40"/>
      <c r="DP486" s="40"/>
      <c r="DQ486" s="40"/>
      <c r="DR486" s="40"/>
      <c r="DS486" s="40"/>
      <c r="DT486" s="40"/>
      <c r="DU486" s="40"/>
      <c r="DV486" s="40"/>
      <c r="DW486" s="40"/>
    </row>
    <row r="487" spans="1:127" ht="15.75" customHeight="1" x14ac:dyDescent="0.25">
      <c r="A487" s="1"/>
      <c r="B487" s="40"/>
      <c r="C487" s="40"/>
      <c r="D487" s="40"/>
      <c r="E487" s="40"/>
      <c r="F487" s="40"/>
      <c r="G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c r="CZ487" s="40"/>
      <c r="DA487" s="40"/>
      <c r="DB487" s="40"/>
      <c r="DC487" s="40"/>
      <c r="DD487" s="40"/>
      <c r="DE487" s="40"/>
      <c r="DF487" s="40"/>
      <c r="DG487" s="40"/>
      <c r="DH487" s="40"/>
      <c r="DI487" s="40"/>
      <c r="DJ487" s="40"/>
      <c r="DK487" s="40"/>
      <c r="DL487" s="40"/>
      <c r="DM487" s="40"/>
      <c r="DN487" s="40"/>
      <c r="DO487" s="40"/>
      <c r="DP487" s="40"/>
      <c r="DQ487" s="40"/>
      <c r="DR487" s="40"/>
      <c r="DS487" s="40"/>
      <c r="DT487" s="40"/>
      <c r="DU487" s="40"/>
      <c r="DV487" s="40"/>
      <c r="DW487" s="40"/>
    </row>
    <row r="488" spans="1:127" ht="15.75" customHeight="1" x14ac:dyDescent="0.25">
      <c r="A488" s="1"/>
      <c r="B488" s="40"/>
      <c r="C488" s="40"/>
      <c r="D488" s="40"/>
      <c r="E488" s="40"/>
      <c r="F488" s="40"/>
      <c r="G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c r="CZ488" s="40"/>
      <c r="DA488" s="40"/>
      <c r="DB488" s="40"/>
      <c r="DC488" s="40"/>
      <c r="DD488" s="40"/>
      <c r="DE488" s="40"/>
      <c r="DF488" s="40"/>
      <c r="DG488" s="40"/>
      <c r="DH488" s="40"/>
      <c r="DI488" s="40"/>
      <c r="DJ488" s="40"/>
      <c r="DK488" s="40"/>
      <c r="DL488" s="40"/>
      <c r="DM488" s="40"/>
      <c r="DN488" s="40"/>
      <c r="DO488" s="40"/>
      <c r="DP488" s="40"/>
      <c r="DQ488" s="40"/>
      <c r="DR488" s="40"/>
      <c r="DS488" s="40"/>
      <c r="DT488" s="40"/>
      <c r="DU488" s="40"/>
      <c r="DV488" s="40"/>
      <c r="DW488" s="40"/>
    </row>
    <row r="489" spans="1:127" ht="15.75" customHeight="1" x14ac:dyDescent="0.25">
      <c r="A489" s="1"/>
      <c r="B489" s="40"/>
      <c r="C489" s="40"/>
      <c r="D489" s="40"/>
      <c r="E489" s="40"/>
      <c r="F489" s="40"/>
      <c r="G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c r="CZ489" s="40"/>
      <c r="DA489" s="40"/>
      <c r="DB489" s="40"/>
      <c r="DC489" s="40"/>
      <c r="DD489" s="40"/>
      <c r="DE489" s="40"/>
      <c r="DF489" s="40"/>
      <c r="DG489" s="40"/>
      <c r="DH489" s="40"/>
      <c r="DI489" s="40"/>
      <c r="DJ489" s="40"/>
      <c r="DK489" s="40"/>
      <c r="DL489" s="40"/>
      <c r="DM489" s="40"/>
      <c r="DN489" s="40"/>
      <c r="DO489" s="40"/>
      <c r="DP489" s="40"/>
      <c r="DQ489" s="40"/>
      <c r="DR489" s="40"/>
      <c r="DS489" s="40"/>
      <c r="DT489" s="40"/>
      <c r="DU489" s="40"/>
      <c r="DV489" s="40"/>
      <c r="DW489" s="40"/>
    </row>
    <row r="490" spans="1:127" ht="15.75" customHeight="1" x14ac:dyDescent="0.25">
      <c r="A490" s="1"/>
      <c r="B490" s="40"/>
      <c r="C490" s="40"/>
      <c r="D490" s="40"/>
      <c r="E490" s="40"/>
      <c r="F490" s="40"/>
      <c r="G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c r="CZ490" s="40"/>
      <c r="DA490" s="40"/>
      <c r="DB490" s="40"/>
      <c r="DC490" s="40"/>
      <c r="DD490" s="40"/>
      <c r="DE490" s="40"/>
      <c r="DF490" s="40"/>
      <c r="DG490" s="40"/>
      <c r="DH490" s="40"/>
      <c r="DI490" s="40"/>
      <c r="DJ490" s="40"/>
      <c r="DK490" s="40"/>
      <c r="DL490" s="40"/>
      <c r="DM490" s="40"/>
      <c r="DN490" s="40"/>
      <c r="DO490" s="40"/>
      <c r="DP490" s="40"/>
      <c r="DQ490" s="40"/>
      <c r="DR490" s="40"/>
      <c r="DS490" s="40"/>
      <c r="DT490" s="40"/>
      <c r="DU490" s="40"/>
      <c r="DV490" s="40"/>
      <c r="DW490" s="40"/>
    </row>
    <row r="491" spans="1:127" ht="15.75" customHeight="1" x14ac:dyDescent="0.25">
      <c r="A491" s="1"/>
      <c r="B491" s="40"/>
      <c r="C491" s="40"/>
      <c r="D491" s="40"/>
      <c r="E491" s="40"/>
      <c r="F491" s="40"/>
      <c r="G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c r="CZ491" s="40"/>
      <c r="DA491" s="40"/>
      <c r="DB491" s="40"/>
      <c r="DC491" s="40"/>
      <c r="DD491" s="40"/>
      <c r="DE491" s="40"/>
      <c r="DF491" s="40"/>
      <c r="DG491" s="40"/>
      <c r="DH491" s="40"/>
      <c r="DI491" s="40"/>
      <c r="DJ491" s="40"/>
      <c r="DK491" s="40"/>
      <c r="DL491" s="40"/>
      <c r="DM491" s="40"/>
      <c r="DN491" s="40"/>
      <c r="DO491" s="40"/>
      <c r="DP491" s="40"/>
      <c r="DQ491" s="40"/>
      <c r="DR491" s="40"/>
      <c r="DS491" s="40"/>
      <c r="DT491" s="40"/>
      <c r="DU491" s="40"/>
      <c r="DV491" s="40"/>
      <c r="DW491" s="40"/>
    </row>
    <row r="492" spans="1:127" ht="15.75" customHeight="1" x14ac:dyDescent="0.25">
      <c r="A492" s="1"/>
      <c r="B492" s="40"/>
      <c r="C492" s="40"/>
      <c r="D492" s="40"/>
      <c r="E492" s="40"/>
      <c r="F492" s="40"/>
      <c r="G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c r="CZ492" s="40"/>
      <c r="DA492" s="40"/>
      <c r="DB492" s="40"/>
      <c r="DC492" s="40"/>
      <c r="DD492" s="40"/>
      <c r="DE492" s="40"/>
      <c r="DF492" s="40"/>
      <c r="DG492" s="40"/>
      <c r="DH492" s="40"/>
      <c r="DI492" s="40"/>
      <c r="DJ492" s="40"/>
      <c r="DK492" s="40"/>
      <c r="DL492" s="40"/>
      <c r="DM492" s="40"/>
      <c r="DN492" s="40"/>
      <c r="DO492" s="40"/>
      <c r="DP492" s="40"/>
      <c r="DQ492" s="40"/>
      <c r="DR492" s="40"/>
      <c r="DS492" s="40"/>
      <c r="DT492" s="40"/>
      <c r="DU492" s="40"/>
      <c r="DV492" s="40"/>
      <c r="DW492" s="40"/>
    </row>
    <row r="493" spans="1:127" ht="15.75" customHeight="1" x14ac:dyDescent="0.25">
      <c r="A493" s="1"/>
      <c r="B493" s="40"/>
      <c r="C493" s="40"/>
      <c r="D493" s="40"/>
      <c r="E493" s="40"/>
      <c r="F493" s="40"/>
      <c r="G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c r="CZ493" s="40"/>
      <c r="DA493" s="40"/>
      <c r="DB493" s="40"/>
      <c r="DC493" s="40"/>
      <c r="DD493" s="40"/>
      <c r="DE493" s="40"/>
      <c r="DF493" s="40"/>
      <c r="DG493" s="40"/>
      <c r="DH493" s="40"/>
      <c r="DI493" s="40"/>
      <c r="DJ493" s="40"/>
      <c r="DK493" s="40"/>
      <c r="DL493" s="40"/>
      <c r="DM493" s="40"/>
      <c r="DN493" s="40"/>
      <c r="DO493" s="40"/>
      <c r="DP493" s="40"/>
      <c r="DQ493" s="40"/>
      <c r="DR493" s="40"/>
      <c r="DS493" s="40"/>
      <c r="DT493" s="40"/>
      <c r="DU493" s="40"/>
      <c r="DV493" s="40"/>
      <c r="DW493" s="40"/>
    </row>
    <row r="494" spans="1:127" ht="15.75" customHeight="1" x14ac:dyDescent="0.25">
      <c r="A494" s="1"/>
      <c r="B494" s="40"/>
      <c r="C494" s="40"/>
      <c r="D494" s="40"/>
      <c r="E494" s="40"/>
      <c r="F494" s="40"/>
      <c r="G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c r="CZ494" s="40"/>
      <c r="DA494" s="40"/>
      <c r="DB494" s="40"/>
      <c r="DC494" s="40"/>
      <c r="DD494" s="40"/>
      <c r="DE494" s="40"/>
      <c r="DF494" s="40"/>
      <c r="DG494" s="40"/>
      <c r="DH494" s="40"/>
      <c r="DI494" s="40"/>
      <c r="DJ494" s="40"/>
      <c r="DK494" s="40"/>
      <c r="DL494" s="40"/>
      <c r="DM494" s="40"/>
      <c r="DN494" s="40"/>
      <c r="DO494" s="40"/>
      <c r="DP494" s="40"/>
      <c r="DQ494" s="40"/>
      <c r="DR494" s="40"/>
      <c r="DS494" s="40"/>
      <c r="DT494" s="40"/>
      <c r="DU494" s="40"/>
      <c r="DV494" s="40"/>
      <c r="DW494" s="40"/>
    </row>
    <row r="495" spans="1:127" ht="15.75" customHeight="1" x14ac:dyDescent="0.25">
      <c r="A495" s="1"/>
      <c r="B495" s="40"/>
      <c r="C495" s="40"/>
      <c r="D495" s="40"/>
      <c r="E495" s="40"/>
      <c r="F495" s="40"/>
      <c r="G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c r="CZ495" s="40"/>
      <c r="DA495" s="40"/>
      <c r="DB495" s="40"/>
      <c r="DC495" s="40"/>
      <c r="DD495" s="40"/>
      <c r="DE495" s="40"/>
      <c r="DF495" s="40"/>
      <c r="DG495" s="40"/>
      <c r="DH495" s="40"/>
      <c r="DI495" s="40"/>
      <c r="DJ495" s="40"/>
      <c r="DK495" s="40"/>
      <c r="DL495" s="40"/>
      <c r="DM495" s="40"/>
      <c r="DN495" s="40"/>
      <c r="DO495" s="40"/>
      <c r="DP495" s="40"/>
      <c r="DQ495" s="40"/>
      <c r="DR495" s="40"/>
      <c r="DS495" s="40"/>
      <c r="DT495" s="40"/>
      <c r="DU495" s="40"/>
      <c r="DV495" s="40"/>
      <c r="DW495" s="40"/>
    </row>
    <row r="496" spans="1:127" ht="15.75" customHeight="1" x14ac:dyDescent="0.25">
      <c r="A496" s="1"/>
      <c r="B496" s="40"/>
      <c r="C496" s="40"/>
      <c r="D496" s="40"/>
      <c r="E496" s="40"/>
      <c r="F496" s="40"/>
      <c r="G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c r="CZ496" s="40"/>
      <c r="DA496" s="40"/>
      <c r="DB496" s="40"/>
      <c r="DC496" s="40"/>
      <c r="DD496" s="40"/>
      <c r="DE496" s="40"/>
      <c r="DF496" s="40"/>
      <c r="DG496" s="40"/>
      <c r="DH496" s="40"/>
      <c r="DI496" s="40"/>
      <c r="DJ496" s="40"/>
      <c r="DK496" s="40"/>
      <c r="DL496" s="40"/>
      <c r="DM496" s="40"/>
      <c r="DN496" s="40"/>
      <c r="DO496" s="40"/>
      <c r="DP496" s="40"/>
      <c r="DQ496" s="40"/>
      <c r="DR496" s="40"/>
      <c r="DS496" s="40"/>
      <c r="DT496" s="40"/>
      <c r="DU496" s="40"/>
      <c r="DV496" s="40"/>
      <c r="DW496" s="40"/>
    </row>
    <row r="497" spans="1:127" ht="15.75" customHeight="1" x14ac:dyDescent="0.25">
      <c r="A497" s="1"/>
      <c r="B497" s="40"/>
      <c r="C497" s="40"/>
      <c r="D497" s="40"/>
      <c r="E497" s="40"/>
      <c r="F497" s="40"/>
      <c r="G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c r="CX497" s="40"/>
      <c r="CY497" s="40"/>
      <c r="CZ497" s="40"/>
      <c r="DA497" s="40"/>
      <c r="DB497" s="40"/>
      <c r="DC497" s="40"/>
      <c r="DD497" s="40"/>
      <c r="DE497" s="40"/>
      <c r="DF497" s="40"/>
      <c r="DG497" s="40"/>
      <c r="DH497" s="40"/>
      <c r="DI497" s="40"/>
      <c r="DJ497" s="40"/>
      <c r="DK497" s="40"/>
      <c r="DL497" s="40"/>
      <c r="DM497" s="40"/>
      <c r="DN497" s="40"/>
      <c r="DO497" s="40"/>
      <c r="DP497" s="40"/>
      <c r="DQ497" s="40"/>
      <c r="DR497" s="40"/>
      <c r="DS497" s="40"/>
      <c r="DT497" s="40"/>
      <c r="DU497" s="40"/>
      <c r="DV497" s="40"/>
      <c r="DW497" s="40"/>
    </row>
    <row r="498" spans="1:127" ht="15.75" customHeight="1" x14ac:dyDescent="0.25">
      <c r="A498" s="1"/>
      <c r="B498" s="40"/>
      <c r="C498" s="40"/>
      <c r="D498" s="40"/>
      <c r="E498" s="40"/>
      <c r="F498" s="40"/>
      <c r="G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c r="CX498" s="40"/>
      <c r="CY498" s="40"/>
      <c r="CZ498" s="40"/>
      <c r="DA498" s="40"/>
      <c r="DB498" s="40"/>
      <c r="DC498" s="40"/>
      <c r="DD498" s="40"/>
      <c r="DE498" s="40"/>
      <c r="DF498" s="40"/>
      <c r="DG498" s="40"/>
      <c r="DH498" s="40"/>
      <c r="DI498" s="40"/>
      <c r="DJ498" s="40"/>
      <c r="DK498" s="40"/>
      <c r="DL498" s="40"/>
      <c r="DM498" s="40"/>
      <c r="DN498" s="40"/>
      <c r="DO498" s="40"/>
      <c r="DP498" s="40"/>
      <c r="DQ498" s="40"/>
      <c r="DR498" s="40"/>
      <c r="DS498" s="40"/>
      <c r="DT498" s="40"/>
      <c r="DU498" s="40"/>
      <c r="DV498" s="40"/>
      <c r="DW498" s="40"/>
    </row>
    <row r="499" spans="1:127" ht="15.75" customHeight="1" x14ac:dyDescent="0.25">
      <c r="A499" s="1"/>
      <c r="B499" s="40"/>
      <c r="C499" s="40"/>
      <c r="D499" s="40"/>
      <c r="E499" s="40"/>
      <c r="F499" s="40"/>
      <c r="G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c r="CX499" s="40"/>
      <c r="CY499" s="40"/>
      <c r="CZ499" s="40"/>
      <c r="DA499" s="40"/>
      <c r="DB499" s="40"/>
      <c r="DC499" s="40"/>
      <c r="DD499" s="40"/>
      <c r="DE499" s="40"/>
      <c r="DF499" s="40"/>
      <c r="DG499" s="40"/>
      <c r="DH499" s="40"/>
      <c r="DI499" s="40"/>
      <c r="DJ499" s="40"/>
      <c r="DK499" s="40"/>
      <c r="DL499" s="40"/>
      <c r="DM499" s="40"/>
      <c r="DN499" s="40"/>
      <c r="DO499" s="40"/>
      <c r="DP499" s="40"/>
      <c r="DQ499" s="40"/>
      <c r="DR499" s="40"/>
      <c r="DS499" s="40"/>
      <c r="DT499" s="40"/>
      <c r="DU499" s="40"/>
      <c r="DV499" s="40"/>
      <c r="DW499" s="40"/>
    </row>
    <row r="500" spans="1:127" ht="15.75" customHeight="1" x14ac:dyDescent="0.25">
      <c r="A500" s="1"/>
      <c r="B500" s="40"/>
      <c r="C500" s="40"/>
      <c r="D500" s="40"/>
      <c r="E500" s="40"/>
      <c r="F500" s="40"/>
      <c r="G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c r="CX500" s="40"/>
      <c r="CY500" s="40"/>
      <c r="CZ500" s="40"/>
      <c r="DA500" s="40"/>
      <c r="DB500" s="40"/>
      <c r="DC500" s="40"/>
      <c r="DD500" s="40"/>
      <c r="DE500" s="40"/>
      <c r="DF500" s="40"/>
      <c r="DG500" s="40"/>
      <c r="DH500" s="40"/>
      <c r="DI500" s="40"/>
      <c r="DJ500" s="40"/>
      <c r="DK500" s="40"/>
      <c r="DL500" s="40"/>
      <c r="DM500" s="40"/>
      <c r="DN500" s="40"/>
      <c r="DO500" s="40"/>
      <c r="DP500" s="40"/>
      <c r="DQ500" s="40"/>
      <c r="DR500" s="40"/>
      <c r="DS500" s="40"/>
      <c r="DT500" s="40"/>
      <c r="DU500" s="40"/>
      <c r="DV500" s="40"/>
      <c r="DW500" s="40"/>
    </row>
    <row r="501" spans="1:127" ht="15.75" customHeight="1" x14ac:dyDescent="0.25">
      <c r="A501" s="1"/>
      <c r="B501" s="40"/>
      <c r="C501" s="40"/>
      <c r="D501" s="40"/>
      <c r="E501" s="40"/>
      <c r="F501" s="40"/>
      <c r="G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c r="CX501" s="40"/>
      <c r="CY501" s="40"/>
      <c r="CZ501" s="40"/>
      <c r="DA501" s="40"/>
      <c r="DB501" s="40"/>
      <c r="DC501" s="40"/>
      <c r="DD501" s="40"/>
      <c r="DE501" s="40"/>
      <c r="DF501" s="40"/>
      <c r="DG501" s="40"/>
      <c r="DH501" s="40"/>
      <c r="DI501" s="40"/>
      <c r="DJ501" s="40"/>
      <c r="DK501" s="40"/>
      <c r="DL501" s="40"/>
      <c r="DM501" s="40"/>
      <c r="DN501" s="40"/>
      <c r="DO501" s="40"/>
      <c r="DP501" s="40"/>
      <c r="DQ501" s="40"/>
      <c r="DR501" s="40"/>
      <c r="DS501" s="40"/>
      <c r="DT501" s="40"/>
      <c r="DU501" s="40"/>
      <c r="DV501" s="40"/>
      <c r="DW501" s="40"/>
    </row>
    <row r="502" spans="1:127" ht="15.75" customHeight="1" x14ac:dyDescent="0.25">
      <c r="A502" s="1"/>
      <c r="B502" s="40"/>
      <c r="C502" s="40"/>
      <c r="D502" s="40"/>
      <c r="E502" s="40"/>
      <c r="F502" s="40"/>
      <c r="G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c r="CX502" s="40"/>
      <c r="CY502" s="40"/>
      <c r="CZ502" s="40"/>
      <c r="DA502" s="40"/>
      <c r="DB502" s="40"/>
      <c r="DC502" s="40"/>
      <c r="DD502" s="40"/>
      <c r="DE502" s="40"/>
      <c r="DF502" s="40"/>
      <c r="DG502" s="40"/>
      <c r="DH502" s="40"/>
      <c r="DI502" s="40"/>
      <c r="DJ502" s="40"/>
      <c r="DK502" s="40"/>
      <c r="DL502" s="40"/>
      <c r="DM502" s="40"/>
      <c r="DN502" s="40"/>
      <c r="DO502" s="40"/>
      <c r="DP502" s="40"/>
      <c r="DQ502" s="40"/>
      <c r="DR502" s="40"/>
      <c r="DS502" s="40"/>
      <c r="DT502" s="40"/>
      <c r="DU502" s="40"/>
      <c r="DV502" s="40"/>
      <c r="DW502" s="40"/>
    </row>
    <row r="503" spans="1:127" ht="15.75" customHeight="1" x14ac:dyDescent="0.25">
      <c r="A503" s="1"/>
      <c r="B503" s="40"/>
      <c r="C503" s="40"/>
      <c r="D503" s="40"/>
      <c r="E503" s="40"/>
      <c r="F503" s="40"/>
      <c r="G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c r="CX503" s="40"/>
      <c r="CY503" s="40"/>
      <c r="CZ503" s="40"/>
      <c r="DA503" s="40"/>
      <c r="DB503" s="40"/>
      <c r="DC503" s="40"/>
      <c r="DD503" s="40"/>
      <c r="DE503" s="40"/>
      <c r="DF503" s="40"/>
      <c r="DG503" s="40"/>
      <c r="DH503" s="40"/>
      <c r="DI503" s="40"/>
      <c r="DJ503" s="40"/>
      <c r="DK503" s="40"/>
      <c r="DL503" s="40"/>
      <c r="DM503" s="40"/>
      <c r="DN503" s="40"/>
      <c r="DO503" s="40"/>
      <c r="DP503" s="40"/>
      <c r="DQ503" s="40"/>
      <c r="DR503" s="40"/>
      <c r="DS503" s="40"/>
      <c r="DT503" s="40"/>
      <c r="DU503" s="40"/>
      <c r="DV503" s="40"/>
      <c r="DW503" s="40"/>
    </row>
    <row r="504" spans="1:127" ht="15.75" customHeight="1" x14ac:dyDescent="0.25">
      <c r="A504" s="1"/>
      <c r="B504" s="40"/>
      <c r="C504" s="40"/>
      <c r="D504" s="40"/>
      <c r="E504" s="40"/>
      <c r="F504" s="40"/>
      <c r="G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c r="CX504" s="40"/>
      <c r="CY504" s="40"/>
      <c r="CZ504" s="40"/>
      <c r="DA504" s="40"/>
      <c r="DB504" s="40"/>
      <c r="DC504" s="40"/>
      <c r="DD504" s="40"/>
      <c r="DE504" s="40"/>
      <c r="DF504" s="40"/>
      <c r="DG504" s="40"/>
      <c r="DH504" s="40"/>
      <c r="DI504" s="40"/>
      <c r="DJ504" s="40"/>
      <c r="DK504" s="40"/>
      <c r="DL504" s="40"/>
      <c r="DM504" s="40"/>
      <c r="DN504" s="40"/>
      <c r="DO504" s="40"/>
      <c r="DP504" s="40"/>
      <c r="DQ504" s="40"/>
      <c r="DR504" s="40"/>
      <c r="DS504" s="40"/>
      <c r="DT504" s="40"/>
      <c r="DU504" s="40"/>
      <c r="DV504" s="40"/>
      <c r="DW504" s="40"/>
    </row>
    <row r="505" spans="1:127" ht="15.75" customHeight="1" x14ac:dyDescent="0.25">
      <c r="A505" s="1"/>
      <c r="B505" s="40"/>
      <c r="C505" s="40"/>
      <c r="D505" s="40"/>
      <c r="E505" s="40"/>
      <c r="F505" s="40"/>
      <c r="G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c r="CX505" s="40"/>
      <c r="CY505" s="40"/>
      <c r="CZ505" s="40"/>
      <c r="DA505" s="40"/>
      <c r="DB505" s="40"/>
      <c r="DC505" s="40"/>
      <c r="DD505" s="40"/>
      <c r="DE505" s="40"/>
      <c r="DF505" s="40"/>
      <c r="DG505" s="40"/>
      <c r="DH505" s="40"/>
      <c r="DI505" s="40"/>
      <c r="DJ505" s="40"/>
      <c r="DK505" s="40"/>
      <c r="DL505" s="40"/>
      <c r="DM505" s="40"/>
      <c r="DN505" s="40"/>
      <c r="DO505" s="40"/>
      <c r="DP505" s="40"/>
      <c r="DQ505" s="40"/>
      <c r="DR505" s="40"/>
      <c r="DS505" s="40"/>
      <c r="DT505" s="40"/>
      <c r="DU505" s="40"/>
      <c r="DV505" s="40"/>
      <c r="DW505" s="40"/>
    </row>
    <row r="506" spans="1:127" ht="15.75" customHeight="1" x14ac:dyDescent="0.25">
      <c r="A506" s="1"/>
      <c r="B506" s="40"/>
      <c r="C506" s="40"/>
      <c r="D506" s="40"/>
      <c r="E506" s="40"/>
      <c r="F506" s="40"/>
      <c r="G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c r="CX506" s="40"/>
      <c r="CY506" s="40"/>
      <c r="CZ506" s="40"/>
      <c r="DA506" s="40"/>
      <c r="DB506" s="40"/>
      <c r="DC506" s="40"/>
      <c r="DD506" s="40"/>
      <c r="DE506" s="40"/>
      <c r="DF506" s="40"/>
      <c r="DG506" s="40"/>
      <c r="DH506" s="40"/>
      <c r="DI506" s="40"/>
      <c r="DJ506" s="40"/>
      <c r="DK506" s="40"/>
      <c r="DL506" s="40"/>
      <c r="DM506" s="40"/>
      <c r="DN506" s="40"/>
      <c r="DO506" s="40"/>
      <c r="DP506" s="40"/>
      <c r="DQ506" s="40"/>
      <c r="DR506" s="40"/>
      <c r="DS506" s="40"/>
      <c r="DT506" s="40"/>
      <c r="DU506" s="40"/>
      <c r="DV506" s="40"/>
      <c r="DW506" s="40"/>
    </row>
    <row r="507" spans="1:127" ht="15.75" customHeight="1" x14ac:dyDescent="0.25">
      <c r="A507" s="1"/>
      <c r="B507" s="40"/>
      <c r="C507" s="40"/>
      <c r="D507" s="40"/>
      <c r="E507" s="40"/>
      <c r="F507" s="40"/>
      <c r="G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c r="CX507" s="40"/>
      <c r="CY507" s="40"/>
      <c r="CZ507" s="40"/>
      <c r="DA507" s="40"/>
      <c r="DB507" s="40"/>
      <c r="DC507" s="40"/>
      <c r="DD507" s="40"/>
      <c r="DE507" s="40"/>
      <c r="DF507" s="40"/>
      <c r="DG507" s="40"/>
      <c r="DH507" s="40"/>
      <c r="DI507" s="40"/>
      <c r="DJ507" s="40"/>
      <c r="DK507" s="40"/>
      <c r="DL507" s="40"/>
      <c r="DM507" s="40"/>
      <c r="DN507" s="40"/>
      <c r="DO507" s="40"/>
      <c r="DP507" s="40"/>
      <c r="DQ507" s="40"/>
      <c r="DR507" s="40"/>
      <c r="DS507" s="40"/>
      <c r="DT507" s="40"/>
      <c r="DU507" s="40"/>
      <c r="DV507" s="40"/>
      <c r="DW507" s="40"/>
    </row>
    <row r="508" spans="1:127" ht="15.75" customHeight="1" x14ac:dyDescent="0.25">
      <c r="A508" s="1"/>
      <c r="B508" s="40"/>
      <c r="C508" s="40"/>
      <c r="D508" s="40"/>
      <c r="E508" s="40"/>
      <c r="F508" s="40"/>
      <c r="G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c r="CX508" s="40"/>
      <c r="CY508" s="40"/>
      <c r="CZ508" s="40"/>
      <c r="DA508" s="40"/>
      <c r="DB508" s="40"/>
      <c r="DC508" s="40"/>
      <c r="DD508" s="40"/>
      <c r="DE508" s="40"/>
      <c r="DF508" s="40"/>
      <c r="DG508" s="40"/>
      <c r="DH508" s="40"/>
      <c r="DI508" s="40"/>
      <c r="DJ508" s="40"/>
      <c r="DK508" s="40"/>
      <c r="DL508" s="40"/>
      <c r="DM508" s="40"/>
      <c r="DN508" s="40"/>
      <c r="DO508" s="40"/>
      <c r="DP508" s="40"/>
      <c r="DQ508" s="40"/>
      <c r="DR508" s="40"/>
      <c r="DS508" s="40"/>
      <c r="DT508" s="40"/>
      <c r="DU508" s="40"/>
      <c r="DV508" s="40"/>
      <c r="DW508" s="40"/>
    </row>
    <row r="509" spans="1:127" ht="15.75" customHeight="1" x14ac:dyDescent="0.25">
      <c r="A509" s="1"/>
      <c r="B509" s="40"/>
      <c r="C509" s="40"/>
      <c r="D509" s="40"/>
      <c r="E509" s="40"/>
      <c r="F509" s="40"/>
      <c r="G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c r="CX509" s="40"/>
      <c r="CY509" s="40"/>
      <c r="CZ509" s="40"/>
      <c r="DA509" s="40"/>
      <c r="DB509" s="40"/>
      <c r="DC509" s="40"/>
      <c r="DD509" s="40"/>
      <c r="DE509" s="40"/>
      <c r="DF509" s="40"/>
      <c r="DG509" s="40"/>
      <c r="DH509" s="40"/>
      <c r="DI509" s="40"/>
      <c r="DJ509" s="40"/>
      <c r="DK509" s="40"/>
      <c r="DL509" s="40"/>
      <c r="DM509" s="40"/>
      <c r="DN509" s="40"/>
      <c r="DO509" s="40"/>
      <c r="DP509" s="40"/>
      <c r="DQ509" s="40"/>
      <c r="DR509" s="40"/>
      <c r="DS509" s="40"/>
      <c r="DT509" s="40"/>
      <c r="DU509" s="40"/>
      <c r="DV509" s="40"/>
      <c r="DW509" s="40"/>
    </row>
    <row r="510" spans="1:127" ht="15.75" customHeight="1" x14ac:dyDescent="0.25">
      <c r="A510" s="1"/>
      <c r="B510" s="40"/>
      <c r="C510" s="40"/>
      <c r="D510" s="40"/>
      <c r="E510" s="40"/>
      <c r="F510" s="40"/>
      <c r="G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c r="CX510" s="40"/>
      <c r="CY510" s="40"/>
      <c r="CZ510" s="40"/>
      <c r="DA510" s="40"/>
      <c r="DB510" s="40"/>
      <c r="DC510" s="40"/>
      <c r="DD510" s="40"/>
      <c r="DE510" s="40"/>
      <c r="DF510" s="40"/>
      <c r="DG510" s="40"/>
      <c r="DH510" s="40"/>
      <c r="DI510" s="40"/>
      <c r="DJ510" s="40"/>
      <c r="DK510" s="40"/>
      <c r="DL510" s="40"/>
      <c r="DM510" s="40"/>
      <c r="DN510" s="40"/>
      <c r="DO510" s="40"/>
      <c r="DP510" s="40"/>
      <c r="DQ510" s="40"/>
      <c r="DR510" s="40"/>
      <c r="DS510" s="40"/>
      <c r="DT510" s="40"/>
      <c r="DU510" s="40"/>
      <c r="DV510" s="40"/>
      <c r="DW510" s="40"/>
    </row>
    <row r="511" spans="1:127" ht="15.75" customHeight="1" x14ac:dyDescent="0.25">
      <c r="A511" s="1"/>
      <c r="B511" s="40"/>
      <c r="C511" s="40"/>
      <c r="D511" s="40"/>
      <c r="E511" s="40"/>
      <c r="F511" s="40"/>
      <c r="G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c r="CX511" s="40"/>
      <c r="CY511" s="40"/>
      <c r="CZ511" s="40"/>
      <c r="DA511" s="40"/>
      <c r="DB511" s="40"/>
      <c r="DC511" s="40"/>
      <c r="DD511" s="40"/>
      <c r="DE511" s="40"/>
      <c r="DF511" s="40"/>
      <c r="DG511" s="40"/>
      <c r="DH511" s="40"/>
      <c r="DI511" s="40"/>
      <c r="DJ511" s="40"/>
      <c r="DK511" s="40"/>
      <c r="DL511" s="40"/>
      <c r="DM511" s="40"/>
      <c r="DN511" s="40"/>
      <c r="DO511" s="40"/>
      <c r="DP511" s="40"/>
      <c r="DQ511" s="40"/>
      <c r="DR511" s="40"/>
      <c r="DS511" s="40"/>
      <c r="DT511" s="40"/>
      <c r="DU511" s="40"/>
      <c r="DV511" s="40"/>
      <c r="DW511" s="40"/>
    </row>
    <row r="512" spans="1:127" ht="15.75" customHeight="1" x14ac:dyDescent="0.25">
      <c r="A512" s="1"/>
      <c r="B512" s="40"/>
      <c r="C512" s="40"/>
      <c r="D512" s="40"/>
      <c r="E512" s="40"/>
      <c r="F512" s="40"/>
      <c r="G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c r="CX512" s="40"/>
      <c r="CY512" s="40"/>
      <c r="CZ512" s="40"/>
      <c r="DA512" s="40"/>
      <c r="DB512" s="40"/>
      <c r="DC512" s="40"/>
      <c r="DD512" s="40"/>
      <c r="DE512" s="40"/>
      <c r="DF512" s="40"/>
      <c r="DG512" s="40"/>
      <c r="DH512" s="40"/>
      <c r="DI512" s="40"/>
      <c r="DJ512" s="40"/>
      <c r="DK512" s="40"/>
      <c r="DL512" s="40"/>
      <c r="DM512" s="40"/>
      <c r="DN512" s="40"/>
      <c r="DO512" s="40"/>
      <c r="DP512" s="40"/>
      <c r="DQ512" s="40"/>
      <c r="DR512" s="40"/>
      <c r="DS512" s="40"/>
      <c r="DT512" s="40"/>
      <c r="DU512" s="40"/>
      <c r="DV512" s="40"/>
      <c r="DW512" s="40"/>
    </row>
    <row r="513" spans="1:127" ht="15.75" customHeight="1" x14ac:dyDescent="0.25">
      <c r="A513" s="1"/>
      <c r="B513" s="40"/>
      <c r="C513" s="40"/>
      <c r="D513" s="40"/>
      <c r="E513" s="40"/>
      <c r="F513" s="40"/>
      <c r="G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c r="CX513" s="40"/>
      <c r="CY513" s="40"/>
      <c r="CZ513" s="40"/>
      <c r="DA513" s="40"/>
      <c r="DB513" s="40"/>
      <c r="DC513" s="40"/>
      <c r="DD513" s="40"/>
      <c r="DE513" s="40"/>
      <c r="DF513" s="40"/>
      <c r="DG513" s="40"/>
      <c r="DH513" s="40"/>
      <c r="DI513" s="40"/>
      <c r="DJ513" s="40"/>
      <c r="DK513" s="40"/>
      <c r="DL513" s="40"/>
      <c r="DM513" s="40"/>
      <c r="DN513" s="40"/>
      <c r="DO513" s="40"/>
      <c r="DP513" s="40"/>
      <c r="DQ513" s="40"/>
      <c r="DR513" s="40"/>
      <c r="DS513" s="40"/>
      <c r="DT513" s="40"/>
      <c r="DU513" s="40"/>
      <c r="DV513" s="40"/>
      <c r="DW513" s="40"/>
    </row>
    <row r="514" spans="1:127" ht="15.75" customHeight="1" x14ac:dyDescent="0.25">
      <c r="A514" s="1"/>
      <c r="B514" s="40"/>
      <c r="C514" s="40"/>
      <c r="D514" s="40"/>
      <c r="E514" s="40"/>
      <c r="F514" s="40"/>
      <c r="G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c r="CX514" s="40"/>
      <c r="CY514" s="40"/>
      <c r="CZ514" s="40"/>
      <c r="DA514" s="40"/>
      <c r="DB514" s="40"/>
      <c r="DC514" s="40"/>
      <c r="DD514" s="40"/>
      <c r="DE514" s="40"/>
      <c r="DF514" s="40"/>
      <c r="DG514" s="40"/>
      <c r="DH514" s="40"/>
      <c r="DI514" s="40"/>
      <c r="DJ514" s="40"/>
      <c r="DK514" s="40"/>
      <c r="DL514" s="40"/>
      <c r="DM514" s="40"/>
      <c r="DN514" s="40"/>
      <c r="DO514" s="40"/>
      <c r="DP514" s="40"/>
      <c r="DQ514" s="40"/>
      <c r="DR514" s="40"/>
      <c r="DS514" s="40"/>
      <c r="DT514" s="40"/>
      <c r="DU514" s="40"/>
      <c r="DV514" s="40"/>
      <c r="DW514" s="40"/>
    </row>
    <row r="515" spans="1:127" ht="15.75" customHeight="1" x14ac:dyDescent="0.25">
      <c r="A515" s="1"/>
      <c r="B515" s="40"/>
      <c r="C515" s="40"/>
      <c r="D515" s="40"/>
      <c r="E515" s="40"/>
      <c r="F515" s="40"/>
      <c r="G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c r="CX515" s="40"/>
      <c r="CY515" s="40"/>
      <c r="CZ515" s="40"/>
      <c r="DA515" s="40"/>
      <c r="DB515" s="40"/>
      <c r="DC515" s="40"/>
      <c r="DD515" s="40"/>
      <c r="DE515" s="40"/>
      <c r="DF515" s="40"/>
      <c r="DG515" s="40"/>
      <c r="DH515" s="40"/>
      <c r="DI515" s="40"/>
      <c r="DJ515" s="40"/>
      <c r="DK515" s="40"/>
      <c r="DL515" s="40"/>
      <c r="DM515" s="40"/>
      <c r="DN515" s="40"/>
      <c r="DO515" s="40"/>
      <c r="DP515" s="40"/>
      <c r="DQ515" s="40"/>
      <c r="DR515" s="40"/>
      <c r="DS515" s="40"/>
      <c r="DT515" s="40"/>
      <c r="DU515" s="40"/>
      <c r="DV515" s="40"/>
      <c r="DW515" s="40"/>
    </row>
    <row r="516" spans="1:127" ht="15.75" customHeight="1" x14ac:dyDescent="0.25">
      <c r="A516" s="1"/>
      <c r="B516" s="40"/>
      <c r="C516" s="40"/>
      <c r="D516" s="40"/>
      <c r="E516" s="40"/>
      <c r="F516" s="40"/>
      <c r="G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c r="CX516" s="40"/>
      <c r="CY516" s="40"/>
      <c r="CZ516" s="40"/>
      <c r="DA516" s="40"/>
      <c r="DB516" s="40"/>
      <c r="DC516" s="40"/>
      <c r="DD516" s="40"/>
      <c r="DE516" s="40"/>
      <c r="DF516" s="40"/>
      <c r="DG516" s="40"/>
      <c r="DH516" s="40"/>
      <c r="DI516" s="40"/>
      <c r="DJ516" s="40"/>
      <c r="DK516" s="40"/>
      <c r="DL516" s="40"/>
      <c r="DM516" s="40"/>
      <c r="DN516" s="40"/>
      <c r="DO516" s="40"/>
      <c r="DP516" s="40"/>
      <c r="DQ516" s="40"/>
      <c r="DR516" s="40"/>
      <c r="DS516" s="40"/>
      <c r="DT516" s="40"/>
      <c r="DU516" s="40"/>
      <c r="DV516" s="40"/>
      <c r="DW516" s="40"/>
    </row>
    <row r="517" spans="1:127" ht="15.75" customHeight="1" x14ac:dyDescent="0.25">
      <c r="A517" s="1"/>
      <c r="B517" s="40"/>
      <c r="C517" s="40"/>
      <c r="D517" s="40"/>
      <c r="E517" s="40"/>
      <c r="F517" s="40"/>
      <c r="G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c r="CX517" s="40"/>
      <c r="CY517" s="40"/>
      <c r="CZ517" s="40"/>
      <c r="DA517" s="40"/>
      <c r="DB517" s="40"/>
      <c r="DC517" s="40"/>
      <c r="DD517" s="40"/>
      <c r="DE517" s="40"/>
      <c r="DF517" s="40"/>
      <c r="DG517" s="40"/>
      <c r="DH517" s="40"/>
      <c r="DI517" s="40"/>
      <c r="DJ517" s="40"/>
      <c r="DK517" s="40"/>
      <c r="DL517" s="40"/>
      <c r="DM517" s="40"/>
      <c r="DN517" s="40"/>
      <c r="DO517" s="40"/>
      <c r="DP517" s="40"/>
      <c r="DQ517" s="40"/>
      <c r="DR517" s="40"/>
      <c r="DS517" s="40"/>
      <c r="DT517" s="40"/>
      <c r="DU517" s="40"/>
      <c r="DV517" s="40"/>
      <c r="DW517" s="40"/>
    </row>
    <row r="518" spans="1:127" ht="15.75" customHeight="1" x14ac:dyDescent="0.25">
      <c r="A518" s="1"/>
      <c r="B518" s="40"/>
      <c r="C518" s="40"/>
      <c r="D518" s="40"/>
      <c r="E518" s="40"/>
      <c r="F518" s="40"/>
      <c r="G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c r="CX518" s="40"/>
      <c r="CY518" s="40"/>
      <c r="CZ518" s="40"/>
      <c r="DA518" s="40"/>
      <c r="DB518" s="40"/>
      <c r="DC518" s="40"/>
      <c r="DD518" s="40"/>
      <c r="DE518" s="40"/>
      <c r="DF518" s="40"/>
      <c r="DG518" s="40"/>
      <c r="DH518" s="40"/>
      <c r="DI518" s="40"/>
      <c r="DJ518" s="40"/>
      <c r="DK518" s="40"/>
      <c r="DL518" s="40"/>
      <c r="DM518" s="40"/>
      <c r="DN518" s="40"/>
      <c r="DO518" s="40"/>
      <c r="DP518" s="40"/>
      <c r="DQ518" s="40"/>
      <c r="DR518" s="40"/>
      <c r="DS518" s="40"/>
      <c r="DT518" s="40"/>
      <c r="DU518" s="40"/>
      <c r="DV518" s="40"/>
      <c r="DW518" s="40"/>
    </row>
    <row r="519" spans="1:127" ht="15.75" customHeight="1" x14ac:dyDescent="0.25">
      <c r="A519" s="1"/>
      <c r="B519" s="40"/>
      <c r="C519" s="40"/>
      <c r="D519" s="40"/>
      <c r="E519" s="40"/>
      <c r="F519" s="40"/>
      <c r="G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c r="CX519" s="40"/>
      <c r="CY519" s="40"/>
      <c r="CZ519" s="40"/>
      <c r="DA519" s="40"/>
      <c r="DB519" s="40"/>
      <c r="DC519" s="40"/>
      <c r="DD519" s="40"/>
      <c r="DE519" s="40"/>
      <c r="DF519" s="40"/>
      <c r="DG519" s="40"/>
      <c r="DH519" s="40"/>
      <c r="DI519" s="40"/>
      <c r="DJ519" s="40"/>
      <c r="DK519" s="40"/>
      <c r="DL519" s="40"/>
      <c r="DM519" s="40"/>
      <c r="DN519" s="40"/>
      <c r="DO519" s="40"/>
      <c r="DP519" s="40"/>
      <c r="DQ519" s="40"/>
      <c r="DR519" s="40"/>
      <c r="DS519" s="40"/>
      <c r="DT519" s="40"/>
      <c r="DU519" s="40"/>
      <c r="DV519" s="40"/>
      <c r="DW519" s="40"/>
    </row>
    <row r="520" spans="1:127" ht="15.75" customHeight="1" x14ac:dyDescent="0.25">
      <c r="A520" s="1"/>
      <c r="B520" s="40"/>
      <c r="C520" s="40"/>
      <c r="D520" s="40"/>
      <c r="E520" s="40"/>
      <c r="F520" s="40"/>
      <c r="G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c r="CX520" s="40"/>
      <c r="CY520" s="40"/>
      <c r="CZ520" s="40"/>
      <c r="DA520" s="40"/>
      <c r="DB520" s="40"/>
      <c r="DC520" s="40"/>
      <c r="DD520" s="40"/>
      <c r="DE520" s="40"/>
      <c r="DF520" s="40"/>
      <c r="DG520" s="40"/>
      <c r="DH520" s="40"/>
      <c r="DI520" s="40"/>
      <c r="DJ520" s="40"/>
      <c r="DK520" s="40"/>
      <c r="DL520" s="40"/>
      <c r="DM520" s="40"/>
      <c r="DN520" s="40"/>
      <c r="DO520" s="40"/>
      <c r="DP520" s="40"/>
      <c r="DQ520" s="40"/>
      <c r="DR520" s="40"/>
      <c r="DS520" s="40"/>
      <c r="DT520" s="40"/>
      <c r="DU520" s="40"/>
      <c r="DV520" s="40"/>
      <c r="DW520" s="40"/>
    </row>
    <row r="521" spans="1:127" ht="15.75" customHeight="1" x14ac:dyDescent="0.25">
      <c r="A521" s="1"/>
      <c r="B521" s="40"/>
      <c r="C521" s="40"/>
      <c r="D521" s="40"/>
      <c r="E521" s="40"/>
      <c r="F521" s="40"/>
      <c r="G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c r="CX521" s="40"/>
      <c r="CY521" s="40"/>
      <c r="CZ521" s="40"/>
      <c r="DA521" s="40"/>
      <c r="DB521" s="40"/>
      <c r="DC521" s="40"/>
      <c r="DD521" s="40"/>
      <c r="DE521" s="40"/>
      <c r="DF521" s="40"/>
      <c r="DG521" s="40"/>
      <c r="DH521" s="40"/>
      <c r="DI521" s="40"/>
      <c r="DJ521" s="40"/>
      <c r="DK521" s="40"/>
      <c r="DL521" s="40"/>
      <c r="DM521" s="40"/>
      <c r="DN521" s="40"/>
      <c r="DO521" s="40"/>
      <c r="DP521" s="40"/>
      <c r="DQ521" s="40"/>
      <c r="DR521" s="40"/>
      <c r="DS521" s="40"/>
      <c r="DT521" s="40"/>
      <c r="DU521" s="40"/>
      <c r="DV521" s="40"/>
      <c r="DW521" s="40"/>
    </row>
    <row r="522" spans="1:127" ht="15.75" customHeight="1" x14ac:dyDescent="0.25">
      <c r="A522" s="1"/>
      <c r="B522" s="40"/>
      <c r="C522" s="40"/>
      <c r="D522" s="40"/>
      <c r="E522" s="40"/>
      <c r="F522" s="40"/>
      <c r="G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c r="CX522" s="40"/>
      <c r="CY522" s="40"/>
      <c r="CZ522" s="40"/>
      <c r="DA522" s="40"/>
      <c r="DB522" s="40"/>
      <c r="DC522" s="40"/>
      <c r="DD522" s="40"/>
      <c r="DE522" s="40"/>
      <c r="DF522" s="40"/>
      <c r="DG522" s="40"/>
      <c r="DH522" s="40"/>
      <c r="DI522" s="40"/>
      <c r="DJ522" s="40"/>
      <c r="DK522" s="40"/>
      <c r="DL522" s="40"/>
      <c r="DM522" s="40"/>
      <c r="DN522" s="40"/>
      <c r="DO522" s="40"/>
      <c r="DP522" s="40"/>
      <c r="DQ522" s="40"/>
      <c r="DR522" s="40"/>
      <c r="DS522" s="40"/>
      <c r="DT522" s="40"/>
      <c r="DU522" s="40"/>
      <c r="DV522" s="40"/>
      <c r="DW522" s="40"/>
    </row>
    <row r="523" spans="1:127" ht="15.75" customHeight="1" x14ac:dyDescent="0.25">
      <c r="A523" s="1"/>
      <c r="B523" s="40"/>
      <c r="C523" s="40"/>
      <c r="D523" s="40"/>
      <c r="E523" s="40"/>
      <c r="F523" s="40"/>
      <c r="G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c r="CX523" s="40"/>
      <c r="CY523" s="40"/>
      <c r="CZ523" s="40"/>
      <c r="DA523" s="40"/>
      <c r="DB523" s="40"/>
      <c r="DC523" s="40"/>
      <c r="DD523" s="40"/>
      <c r="DE523" s="40"/>
      <c r="DF523" s="40"/>
      <c r="DG523" s="40"/>
      <c r="DH523" s="40"/>
      <c r="DI523" s="40"/>
      <c r="DJ523" s="40"/>
      <c r="DK523" s="40"/>
      <c r="DL523" s="40"/>
      <c r="DM523" s="40"/>
      <c r="DN523" s="40"/>
      <c r="DO523" s="40"/>
      <c r="DP523" s="40"/>
      <c r="DQ523" s="40"/>
      <c r="DR523" s="40"/>
      <c r="DS523" s="40"/>
      <c r="DT523" s="40"/>
      <c r="DU523" s="40"/>
      <c r="DV523" s="40"/>
      <c r="DW523" s="40"/>
    </row>
    <row r="524" spans="1:127" ht="15.75" customHeight="1" x14ac:dyDescent="0.25">
      <c r="A524" s="1"/>
      <c r="B524" s="40"/>
      <c r="C524" s="40"/>
      <c r="D524" s="40"/>
      <c r="E524" s="40"/>
      <c r="F524" s="40"/>
      <c r="G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c r="CX524" s="40"/>
      <c r="CY524" s="40"/>
      <c r="CZ524" s="40"/>
      <c r="DA524" s="40"/>
      <c r="DB524" s="40"/>
      <c r="DC524" s="40"/>
      <c r="DD524" s="40"/>
      <c r="DE524" s="40"/>
      <c r="DF524" s="40"/>
      <c r="DG524" s="40"/>
      <c r="DH524" s="40"/>
      <c r="DI524" s="40"/>
      <c r="DJ524" s="40"/>
      <c r="DK524" s="40"/>
      <c r="DL524" s="40"/>
      <c r="DM524" s="40"/>
      <c r="DN524" s="40"/>
      <c r="DO524" s="40"/>
      <c r="DP524" s="40"/>
      <c r="DQ524" s="40"/>
      <c r="DR524" s="40"/>
      <c r="DS524" s="40"/>
      <c r="DT524" s="40"/>
      <c r="DU524" s="40"/>
      <c r="DV524" s="40"/>
      <c r="DW524" s="40"/>
    </row>
    <row r="525" spans="1:127" ht="15.75" customHeight="1" x14ac:dyDescent="0.25">
      <c r="A525" s="1"/>
      <c r="B525" s="40"/>
      <c r="C525" s="40"/>
      <c r="D525" s="40"/>
      <c r="E525" s="40"/>
      <c r="F525" s="40"/>
      <c r="G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c r="CX525" s="40"/>
      <c r="CY525" s="40"/>
      <c r="CZ525" s="40"/>
      <c r="DA525" s="40"/>
      <c r="DB525" s="40"/>
      <c r="DC525" s="40"/>
      <c r="DD525" s="40"/>
      <c r="DE525" s="40"/>
      <c r="DF525" s="40"/>
      <c r="DG525" s="40"/>
      <c r="DH525" s="40"/>
      <c r="DI525" s="40"/>
      <c r="DJ525" s="40"/>
      <c r="DK525" s="40"/>
      <c r="DL525" s="40"/>
      <c r="DM525" s="40"/>
      <c r="DN525" s="40"/>
      <c r="DO525" s="40"/>
      <c r="DP525" s="40"/>
      <c r="DQ525" s="40"/>
      <c r="DR525" s="40"/>
      <c r="DS525" s="40"/>
      <c r="DT525" s="40"/>
      <c r="DU525" s="40"/>
      <c r="DV525" s="40"/>
      <c r="DW525" s="40"/>
    </row>
    <row r="526" spans="1:127" ht="15.75" customHeight="1" x14ac:dyDescent="0.25">
      <c r="A526" s="1"/>
      <c r="B526" s="40"/>
      <c r="C526" s="40"/>
      <c r="D526" s="40"/>
      <c r="E526" s="40"/>
      <c r="F526" s="40"/>
      <c r="G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c r="CX526" s="40"/>
      <c r="CY526" s="40"/>
      <c r="CZ526" s="40"/>
      <c r="DA526" s="40"/>
      <c r="DB526" s="40"/>
      <c r="DC526" s="40"/>
      <c r="DD526" s="40"/>
      <c r="DE526" s="40"/>
      <c r="DF526" s="40"/>
      <c r="DG526" s="40"/>
      <c r="DH526" s="40"/>
      <c r="DI526" s="40"/>
      <c r="DJ526" s="40"/>
      <c r="DK526" s="40"/>
      <c r="DL526" s="40"/>
      <c r="DM526" s="40"/>
      <c r="DN526" s="40"/>
      <c r="DO526" s="40"/>
      <c r="DP526" s="40"/>
      <c r="DQ526" s="40"/>
      <c r="DR526" s="40"/>
      <c r="DS526" s="40"/>
      <c r="DT526" s="40"/>
      <c r="DU526" s="40"/>
      <c r="DV526" s="40"/>
      <c r="DW526" s="40"/>
    </row>
    <row r="527" spans="1:127" ht="15.75" customHeight="1" x14ac:dyDescent="0.25">
      <c r="A527" s="1"/>
      <c r="B527" s="40"/>
      <c r="C527" s="40"/>
      <c r="D527" s="40"/>
      <c r="E527" s="40"/>
      <c r="F527" s="40"/>
      <c r="G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c r="CX527" s="40"/>
      <c r="CY527" s="40"/>
      <c r="CZ527" s="40"/>
      <c r="DA527" s="40"/>
      <c r="DB527" s="40"/>
      <c r="DC527" s="40"/>
      <c r="DD527" s="40"/>
      <c r="DE527" s="40"/>
      <c r="DF527" s="40"/>
      <c r="DG527" s="40"/>
      <c r="DH527" s="40"/>
      <c r="DI527" s="40"/>
      <c r="DJ527" s="40"/>
      <c r="DK527" s="40"/>
      <c r="DL527" s="40"/>
      <c r="DM527" s="40"/>
      <c r="DN527" s="40"/>
      <c r="DO527" s="40"/>
      <c r="DP527" s="40"/>
      <c r="DQ527" s="40"/>
      <c r="DR527" s="40"/>
      <c r="DS527" s="40"/>
      <c r="DT527" s="40"/>
      <c r="DU527" s="40"/>
      <c r="DV527" s="40"/>
      <c r="DW527" s="40"/>
    </row>
    <row r="528" spans="1:127" ht="15.75" customHeight="1" x14ac:dyDescent="0.25">
      <c r="A528" s="1"/>
      <c r="B528" s="40"/>
      <c r="C528" s="40"/>
      <c r="D528" s="40"/>
      <c r="E528" s="40"/>
      <c r="F528" s="40"/>
      <c r="G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c r="CX528" s="40"/>
      <c r="CY528" s="40"/>
      <c r="CZ528" s="40"/>
      <c r="DA528" s="40"/>
      <c r="DB528" s="40"/>
      <c r="DC528" s="40"/>
      <c r="DD528" s="40"/>
      <c r="DE528" s="40"/>
      <c r="DF528" s="40"/>
      <c r="DG528" s="40"/>
      <c r="DH528" s="40"/>
      <c r="DI528" s="40"/>
      <c r="DJ528" s="40"/>
      <c r="DK528" s="40"/>
      <c r="DL528" s="40"/>
      <c r="DM528" s="40"/>
      <c r="DN528" s="40"/>
      <c r="DO528" s="40"/>
      <c r="DP528" s="40"/>
      <c r="DQ528" s="40"/>
      <c r="DR528" s="40"/>
      <c r="DS528" s="40"/>
      <c r="DT528" s="40"/>
      <c r="DU528" s="40"/>
      <c r="DV528" s="40"/>
      <c r="DW528" s="40"/>
    </row>
    <row r="529" spans="1:127" ht="15.75" customHeight="1" x14ac:dyDescent="0.25">
      <c r="A529" s="1"/>
      <c r="B529" s="40"/>
      <c r="C529" s="40"/>
      <c r="D529" s="40"/>
      <c r="E529" s="40"/>
      <c r="F529" s="40"/>
      <c r="G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c r="CX529" s="40"/>
      <c r="CY529" s="40"/>
      <c r="CZ529" s="40"/>
      <c r="DA529" s="40"/>
      <c r="DB529" s="40"/>
      <c r="DC529" s="40"/>
      <c r="DD529" s="40"/>
      <c r="DE529" s="40"/>
      <c r="DF529" s="40"/>
      <c r="DG529" s="40"/>
      <c r="DH529" s="40"/>
      <c r="DI529" s="40"/>
      <c r="DJ529" s="40"/>
      <c r="DK529" s="40"/>
      <c r="DL529" s="40"/>
      <c r="DM529" s="40"/>
      <c r="DN529" s="40"/>
      <c r="DO529" s="40"/>
      <c r="DP529" s="40"/>
      <c r="DQ529" s="40"/>
      <c r="DR529" s="40"/>
      <c r="DS529" s="40"/>
      <c r="DT529" s="40"/>
      <c r="DU529" s="40"/>
      <c r="DV529" s="40"/>
      <c r="DW529" s="40"/>
    </row>
    <row r="530" spans="1:127" ht="15.75" customHeight="1" x14ac:dyDescent="0.25">
      <c r="A530" s="1"/>
      <c r="B530" s="40"/>
      <c r="C530" s="40"/>
      <c r="D530" s="40"/>
      <c r="E530" s="40"/>
      <c r="F530" s="40"/>
      <c r="G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c r="CX530" s="40"/>
      <c r="CY530" s="40"/>
      <c r="CZ530" s="40"/>
      <c r="DA530" s="40"/>
      <c r="DB530" s="40"/>
      <c r="DC530" s="40"/>
      <c r="DD530" s="40"/>
      <c r="DE530" s="40"/>
      <c r="DF530" s="40"/>
      <c r="DG530" s="40"/>
      <c r="DH530" s="40"/>
      <c r="DI530" s="40"/>
      <c r="DJ530" s="40"/>
      <c r="DK530" s="40"/>
      <c r="DL530" s="40"/>
      <c r="DM530" s="40"/>
      <c r="DN530" s="40"/>
      <c r="DO530" s="40"/>
      <c r="DP530" s="40"/>
      <c r="DQ530" s="40"/>
      <c r="DR530" s="40"/>
      <c r="DS530" s="40"/>
      <c r="DT530" s="40"/>
      <c r="DU530" s="40"/>
      <c r="DV530" s="40"/>
      <c r="DW530" s="40"/>
    </row>
    <row r="531" spans="1:127" ht="15.75" customHeight="1" x14ac:dyDescent="0.25">
      <c r="A531" s="1"/>
      <c r="B531" s="40"/>
      <c r="C531" s="40"/>
      <c r="D531" s="40"/>
      <c r="E531" s="40"/>
      <c r="F531" s="40"/>
      <c r="G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c r="CX531" s="40"/>
      <c r="CY531" s="40"/>
      <c r="CZ531" s="40"/>
      <c r="DA531" s="40"/>
      <c r="DB531" s="40"/>
      <c r="DC531" s="40"/>
      <c r="DD531" s="40"/>
      <c r="DE531" s="40"/>
      <c r="DF531" s="40"/>
      <c r="DG531" s="40"/>
      <c r="DH531" s="40"/>
      <c r="DI531" s="40"/>
      <c r="DJ531" s="40"/>
      <c r="DK531" s="40"/>
      <c r="DL531" s="40"/>
      <c r="DM531" s="40"/>
      <c r="DN531" s="40"/>
      <c r="DO531" s="40"/>
      <c r="DP531" s="40"/>
      <c r="DQ531" s="40"/>
      <c r="DR531" s="40"/>
      <c r="DS531" s="40"/>
      <c r="DT531" s="40"/>
      <c r="DU531" s="40"/>
      <c r="DV531" s="40"/>
      <c r="DW531" s="40"/>
    </row>
    <row r="532" spans="1:127" ht="15.75" customHeight="1" x14ac:dyDescent="0.25">
      <c r="A532" s="1"/>
      <c r="B532" s="40"/>
      <c r="C532" s="40"/>
      <c r="D532" s="40"/>
      <c r="E532" s="40"/>
      <c r="F532" s="40"/>
      <c r="G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c r="CX532" s="40"/>
      <c r="CY532" s="40"/>
      <c r="CZ532" s="40"/>
      <c r="DA532" s="40"/>
      <c r="DB532" s="40"/>
      <c r="DC532" s="40"/>
      <c r="DD532" s="40"/>
      <c r="DE532" s="40"/>
      <c r="DF532" s="40"/>
      <c r="DG532" s="40"/>
      <c r="DH532" s="40"/>
      <c r="DI532" s="40"/>
      <c r="DJ532" s="40"/>
      <c r="DK532" s="40"/>
      <c r="DL532" s="40"/>
      <c r="DM532" s="40"/>
      <c r="DN532" s="40"/>
      <c r="DO532" s="40"/>
      <c r="DP532" s="40"/>
      <c r="DQ532" s="40"/>
      <c r="DR532" s="40"/>
      <c r="DS532" s="40"/>
      <c r="DT532" s="40"/>
      <c r="DU532" s="40"/>
      <c r="DV532" s="40"/>
      <c r="DW532" s="40"/>
    </row>
    <row r="533" spans="1:127" ht="15.75" customHeight="1" x14ac:dyDescent="0.25">
      <c r="A533" s="1"/>
      <c r="B533" s="40"/>
      <c r="C533" s="40"/>
      <c r="D533" s="40"/>
      <c r="E533" s="40"/>
      <c r="F533" s="40"/>
      <c r="G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c r="CX533" s="40"/>
      <c r="CY533" s="40"/>
      <c r="CZ533" s="40"/>
      <c r="DA533" s="40"/>
      <c r="DB533" s="40"/>
      <c r="DC533" s="40"/>
      <c r="DD533" s="40"/>
      <c r="DE533" s="40"/>
      <c r="DF533" s="40"/>
      <c r="DG533" s="40"/>
      <c r="DH533" s="40"/>
      <c r="DI533" s="40"/>
      <c r="DJ533" s="40"/>
      <c r="DK533" s="40"/>
      <c r="DL533" s="40"/>
      <c r="DM533" s="40"/>
      <c r="DN533" s="40"/>
      <c r="DO533" s="40"/>
      <c r="DP533" s="40"/>
      <c r="DQ533" s="40"/>
      <c r="DR533" s="40"/>
      <c r="DS533" s="40"/>
      <c r="DT533" s="40"/>
      <c r="DU533" s="40"/>
      <c r="DV533" s="40"/>
      <c r="DW533" s="40"/>
    </row>
    <row r="534" spans="1:127" ht="15.75" customHeight="1" x14ac:dyDescent="0.25">
      <c r="A534" s="1"/>
      <c r="B534" s="40"/>
      <c r="C534" s="40"/>
      <c r="D534" s="40"/>
      <c r="E534" s="40"/>
      <c r="F534" s="40"/>
      <c r="G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c r="CX534" s="40"/>
      <c r="CY534" s="40"/>
      <c r="CZ534" s="40"/>
      <c r="DA534" s="40"/>
      <c r="DB534" s="40"/>
      <c r="DC534" s="40"/>
      <c r="DD534" s="40"/>
      <c r="DE534" s="40"/>
      <c r="DF534" s="40"/>
      <c r="DG534" s="40"/>
      <c r="DH534" s="40"/>
      <c r="DI534" s="40"/>
      <c r="DJ534" s="40"/>
      <c r="DK534" s="40"/>
      <c r="DL534" s="40"/>
      <c r="DM534" s="40"/>
      <c r="DN534" s="40"/>
      <c r="DO534" s="40"/>
      <c r="DP534" s="40"/>
      <c r="DQ534" s="40"/>
      <c r="DR534" s="40"/>
      <c r="DS534" s="40"/>
      <c r="DT534" s="40"/>
      <c r="DU534" s="40"/>
      <c r="DV534" s="40"/>
      <c r="DW534" s="40"/>
    </row>
    <row r="535" spans="1:127" ht="15.75" customHeight="1" x14ac:dyDescent="0.25">
      <c r="A535" s="1"/>
      <c r="B535" s="40"/>
      <c r="C535" s="40"/>
      <c r="D535" s="40"/>
      <c r="E535" s="40"/>
      <c r="F535" s="40"/>
      <c r="G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c r="CX535" s="40"/>
      <c r="CY535" s="40"/>
      <c r="CZ535" s="40"/>
      <c r="DA535" s="40"/>
      <c r="DB535" s="40"/>
      <c r="DC535" s="40"/>
      <c r="DD535" s="40"/>
      <c r="DE535" s="40"/>
      <c r="DF535" s="40"/>
      <c r="DG535" s="40"/>
      <c r="DH535" s="40"/>
      <c r="DI535" s="40"/>
      <c r="DJ535" s="40"/>
      <c r="DK535" s="40"/>
      <c r="DL535" s="40"/>
      <c r="DM535" s="40"/>
      <c r="DN535" s="40"/>
      <c r="DO535" s="40"/>
      <c r="DP535" s="40"/>
      <c r="DQ535" s="40"/>
      <c r="DR535" s="40"/>
      <c r="DS535" s="40"/>
      <c r="DT535" s="40"/>
      <c r="DU535" s="40"/>
      <c r="DV535" s="40"/>
      <c r="DW535" s="40"/>
    </row>
    <row r="536" spans="1:127" ht="15.75" customHeight="1" x14ac:dyDescent="0.25">
      <c r="A536" s="1"/>
      <c r="B536" s="40"/>
      <c r="C536" s="40"/>
      <c r="D536" s="40"/>
      <c r="E536" s="40"/>
      <c r="F536" s="40"/>
      <c r="G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c r="CX536" s="40"/>
      <c r="CY536" s="40"/>
      <c r="CZ536" s="40"/>
      <c r="DA536" s="40"/>
      <c r="DB536" s="40"/>
      <c r="DC536" s="40"/>
      <c r="DD536" s="40"/>
      <c r="DE536" s="40"/>
      <c r="DF536" s="40"/>
      <c r="DG536" s="40"/>
      <c r="DH536" s="40"/>
      <c r="DI536" s="40"/>
      <c r="DJ536" s="40"/>
      <c r="DK536" s="40"/>
      <c r="DL536" s="40"/>
      <c r="DM536" s="40"/>
      <c r="DN536" s="40"/>
      <c r="DO536" s="40"/>
      <c r="DP536" s="40"/>
      <c r="DQ536" s="40"/>
      <c r="DR536" s="40"/>
      <c r="DS536" s="40"/>
      <c r="DT536" s="40"/>
      <c r="DU536" s="40"/>
      <c r="DV536" s="40"/>
      <c r="DW536" s="40"/>
    </row>
    <row r="537" spans="1:127" ht="15.75" customHeight="1" x14ac:dyDescent="0.25">
      <c r="A537" s="1"/>
      <c r="B537" s="40"/>
      <c r="C537" s="40"/>
      <c r="D537" s="40"/>
      <c r="E537" s="40"/>
      <c r="F537" s="40"/>
      <c r="G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c r="CX537" s="40"/>
      <c r="CY537" s="40"/>
      <c r="CZ537" s="40"/>
      <c r="DA537" s="40"/>
      <c r="DB537" s="40"/>
      <c r="DC537" s="40"/>
      <c r="DD537" s="40"/>
      <c r="DE537" s="40"/>
      <c r="DF537" s="40"/>
      <c r="DG537" s="40"/>
      <c r="DH537" s="40"/>
      <c r="DI537" s="40"/>
      <c r="DJ537" s="40"/>
      <c r="DK537" s="40"/>
      <c r="DL537" s="40"/>
      <c r="DM537" s="40"/>
      <c r="DN537" s="40"/>
      <c r="DO537" s="40"/>
      <c r="DP537" s="40"/>
      <c r="DQ537" s="40"/>
      <c r="DR537" s="40"/>
      <c r="DS537" s="40"/>
      <c r="DT537" s="40"/>
      <c r="DU537" s="40"/>
      <c r="DV537" s="40"/>
      <c r="DW537" s="40"/>
    </row>
    <row r="538" spans="1:127" ht="15.75" customHeight="1" x14ac:dyDescent="0.25">
      <c r="A538" s="1"/>
      <c r="B538" s="40"/>
      <c r="C538" s="40"/>
      <c r="D538" s="40"/>
      <c r="E538" s="40"/>
      <c r="F538" s="40"/>
      <c r="G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c r="CX538" s="40"/>
      <c r="CY538" s="40"/>
      <c r="CZ538" s="40"/>
      <c r="DA538" s="40"/>
      <c r="DB538" s="40"/>
      <c r="DC538" s="40"/>
      <c r="DD538" s="40"/>
      <c r="DE538" s="40"/>
      <c r="DF538" s="40"/>
      <c r="DG538" s="40"/>
      <c r="DH538" s="40"/>
      <c r="DI538" s="40"/>
      <c r="DJ538" s="40"/>
      <c r="DK538" s="40"/>
      <c r="DL538" s="40"/>
      <c r="DM538" s="40"/>
      <c r="DN538" s="40"/>
      <c r="DO538" s="40"/>
      <c r="DP538" s="40"/>
      <c r="DQ538" s="40"/>
      <c r="DR538" s="40"/>
      <c r="DS538" s="40"/>
      <c r="DT538" s="40"/>
      <c r="DU538" s="40"/>
      <c r="DV538" s="40"/>
      <c r="DW538" s="40"/>
    </row>
    <row r="539" spans="1:127" ht="15.75" customHeight="1" x14ac:dyDescent="0.25">
      <c r="A539" s="1"/>
      <c r="B539" s="40"/>
      <c r="C539" s="40"/>
      <c r="D539" s="40"/>
      <c r="E539" s="40"/>
      <c r="F539" s="40"/>
      <c r="G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c r="CX539" s="40"/>
      <c r="CY539" s="40"/>
      <c r="CZ539" s="40"/>
      <c r="DA539" s="40"/>
      <c r="DB539" s="40"/>
      <c r="DC539" s="40"/>
      <c r="DD539" s="40"/>
      <c r="DE539" s="40"/>
      <c r="DF539" s="40"/>
      <c r="DG539" s="40"/>
      <c r="DH539" s="40"/>
      <c r="DI539" s="40"/>
      <c r="DJ539" s="40"/>
      <c r="DK539" s="40"/>
      <c r="DL539" s="40"/>
      <c r="DM539" s="40"/>
      <c r="DN539" s="40"/>
      <c r="DO539" s="40"/>
      <c r="DP539" s="40"/>
      <c r="DQ539" s="40"/>
      <c r="DR539" s="40"/>
      <c r="DS539" s="40"/>
      <c r="DT539" s="40"/>
      <c r="DU539" s="40"/>
      <c r="DV539" s="40"/>
      <c r="DW539" s="40"/>
    </row>
    <row r="540" spans="1:127" ht="15.75" customHeight="1" x14ac:dyDescent="0.25">
      <c r="A540" s="1"/>
      <c r="B540" s="40"/>
      <c r="C540" s="40"/>
      <c r="D540" s="40"/>
      <c r="E540" s="40"/>
      <c r="F540" s="40"/>
      <c r="G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c r="CX540" s="40"/>
      <c r="CY540" s="40"/>
      <c r="CZ540" s="40"/>
      <c r="DA540" s="40"/>
      <c r="DB540" s="40"/>
      <c r="DC540" s="40"/>
      <c r="DD540" s="40"/>
      <c r="DE540" s="40"/>
      <c r="DF540" s="40"/>
      <c r="DG540" s="40"/>
      <c r="DH540" s="40"/>
      <c r="DI540" s="40"/>
      <c r="DJ540" s="40"/>
      <c r="DK540" s="40"/>
      <c r="DL540" s="40"/>
      <c r="DM540" s="40"/>
      <c r="DN540" s="40"/>
      <c r="DO540" s="40"/>
      <c r="DP540" s="40"/>
      <c r="DQ540" s="40"/>
      <c r="DR540" s="40"/>
      <c r="DS540" s="40"/>
      <c r="DT540" s="40"/>
      <c r="DU540" s="40"/>
      <c r="DV540" s="40"/>
      <c r="DW540" s="40"/>
    </row>
    <row r="541" spans="1:127" ht="15.75" customHeight="1" x14ac:dyDescent="0.25">
      <c r="A541" s="1"/>
      <c r="B541" s="40"/>
      <c r="C541" s="40"/>
      <c r="D541" s="40"/>
      <c r="E541" s="40"/>
      <c r="F541" s="40"/>
      <c r="G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c r="CX541" s="40"/>
      <c r="CY541" s="40"/>
      <c r="CZ541" s="40"/>
      <c r="DA541" s="40"/>
      <c r="DB541" s="40"/>
      <c r="DC541" s="40"/>
      <c r="DD541" s="40"/>
      <c r="DE541" s="40"/>
      <c r="DF541" s="40"/>
      <c r="DG541" s="40"/>
      <c r="DH541" s="40"/>
      <c r="DI541" s="40"/>
      <c r="DJ541" s="40"/>
      <c r="DK541" s="40"/>
      <c r="DL541" s="40"/>
      <c r="DM541" s="40"/>
      <c r="DN541" s="40"/>
      <c r="DO541" s="40"/>
      <c r="DP541" s="40"/>
      <c r="DQ541" s="40"/>
      <c r="DR541" s="40"/>
      <c r="DS541" s="40"/>
      <c r="DT541" s="40"/>
      <c r="DU541" s="40"/>
      <c r="DV541" s="40"/>
      <c r="DW541" s="40"/>
    </row>
    <row r="542" spans="1:127" ht="15.75" customHeight="1" x14ac:dyDescent="0.25">
      <c r="A542" s="1"/>
      <c r="B542" s="40"/>
      <c r="C542" s="40"/>
      <c r="D542" s="40"/>
      <c r="E542" s="40"/>
      <c r="F542" s="40"/>
      <c r="G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c r="CX542" s="40"/>
      <c r="CY542" s="40"/>
      <c r="CZ542" s="40"/>
      <c r="DA542" s="40"/>
      <c r="DB542" s="40"/>
      <c r="DC542" s="40"/>
      <c r="DD542" s="40"/>
      <c r="DE542" s="40"/>
      <c r="DF542" s="40"/>
      <c r="DG542" s="40"/>
      <c r="DH542" s="40"/>
      <c r="DI542" s="40"/>
      <c r="DJ542" s="40"/>
      <c r="DK542" s="40"/>
      <c r="DL542" s="40"/>
      <c r="DM542" s="40"/>
      <c r="DN542" s="40"/>
      <c r="DO542" s="40"/>
      <c r="DP542" s="40"/>
      <c r="DQ542" s="40"/>
      <c r="DR542" s="40"/>
      <c r="DS542" s="40"/>
      <c r="DT542" s="40"/>
      <c r="DU542" s="40"/>
      <c r="DV542" s="40"/>
      <c r="DW542" s="40"/>
    </row>
    <row r="543" spans="1:127" ht="15.75" customHeight="1" x14ac:dyDescent="0.25">
      <c r="A543" s="1"/>
      <c r="B543" s="40"/>
      <c r="C543" s="40"/>
      <c r="D543" s="40"/>
      <c r="E543" s="40"/>
      <c r="F543" s="40"/>
      <c r="G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c r="CX543" s="40"/>
      <c r="CY543" s="40"/>
      <c r="CZ543" s="40"/>
      <c r="DA543" s="40"/>
      <c r="DB543" s="40"/>
      <c r="DC543" s="40"/>
      <c r="DD543" s="40"/>
      <c r="DE543" s="40"/>
      <c r="DF543" s="40"/>
      <c r="DG543" s="40"/>
      <c r="DH543" s="40"/>
      <c r="DI543" s="40"/>
      <c r="DJ543" s="40"/>
      <c r="DK543" s="40"/>
      <c r="DL543" s="40"/>
      <c r="DM543" s="40"/>
      <c r="DN543" s="40"/>
      <c r="DO543" s="40"/>
      <c r="DP543" s="40"/>
      <c r="DQ543" s="40"/>
      <c r="DR543" s="40"/>
      <c r="DS543" s="40"/>
      <c r="DT543" s="40"/>
      <c r="DU543" s="40"/>
      <c r="DV543" s="40"/>
      <c r="DW543" s="40"/>
    </row>
    <row r="544" spans="1:127" ht="15.75" customHeight="1" x14ac:dyDescent="0.25">
      <c r="A544" s="1"/>
      <c r="B544" s="40"/>
      <c r="C544" s="40"/>
      <c r="D544" s="40"/>
      <c r="E544" s="40"/>
      <c r="F544" s="40"/>
      <c r="G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c r="CX544" s="40"/>
      <c r="CY544" s="40"/>
      <c r="CZ544" s="40"/>
      <c r="DA544" s="40"/>
      <c r="DB544" s="40"/>
      <c r="DC544" s="40"/>
      <c r="DD544" s="40"/>
      <c r="DE544" s="40"/>
      <c r="DF544" s="40"/>
      <c r="DG544" s="40"/>
      <c r="DH544" s="40"/>
      <c r="DI544" s="40"/>
      <c r="DJ544" s="40"/>
      <c r="DK544" s="40"/>
      <c r="DL544" s="40"/>
      <c r="DM544" s="40"/>
      <c r="DN544" s="40"/>
      <c r="DO544" s="40"/>
      <c r="DP544" s="40"/>
      <c r="DQ544" s="40"/>
      <c r="DR544" s="40"/>
      <c r="DS544" s="40"/>
      <c r="DT544" s="40"/>
      <c r="DU544" s="40"/>
      <c r="DV544" s="40"/>
      <c r="DW544" s="40"/>
    </row>
    <row r="545" spans="1:127" ht="15.75" customHeight="1" x14ac:dyDescent="0.25">
      <c r="A545" s="1"/>
      <c r="B545" s="40"/>
      <c r="C545" s="40"/>
      <c r="D545" s="40"/>
      <c r="E545" s="40"/>
      <c r="F545" s="40"/>
      <c r="G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c r="CX545" s="40"/>
      <c r="CY545" s="40"/>
      <c r="CZ545" s="40"/>
      <c r="DA545" s="40"/>
      <c r="DB545" s="40"/>
      <c r="DC545" s="40"/>
      <c r="DD545" s="40"/>
      <c r="DE545" s="40"/>
      <c r="DF545" s="40"/>
      <c r="DG545" s="40"/>
      <c r="DH545" s="40"/>
      <c r="DI545" s="40"/>
      <c r="DJ545" s="40"/>
      <c r="DK545" s="40"/>
      <c r="DL545" s="40"/>
      <c r="DM545" s="40"/>
      <c r="DN545" s="40"/>
      <c r="DO545" s="40"/>
      <c r="DP545" s="40"/>
      <c r="DQ545" s="40"/>
      <c r="DR545" s="40"/>
      <c r="DS545" s="40"/>
      <c r="DT545" s="40"/>
      <c r="DU545" s="40"/>
      <c r="DV545" s="40"/>
      <c r="DW545" s="40"/>
    </row>
    <row r="546" spans="1:127" ht="15.75" customHeight="1" x14ac:dyDescent="0.25">
      <c r="A546" s="1"/>
      <c r="B546" s="40"/>
      <c r="C546" s="40"/>
      <c r="D546" s="40"/>
      <c r="E546" s="40"/>
      <c r="F546" s="40"/>
      <c r="G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c r="CX546" s="40"/>
      <c r="CY546" s="40"/>
      <c r="CZ546" s="40"/>
      <c r="DA546" s="40"/>
      <c r="DB546" s="40"/>
      <c r="DC546" s="40"/>
      <c r="DD546" s="40"/>
      <c r="DE546" s="40"/>
      <c r="DF546" s="40"/>
      <c r="DG546" s="40"/>
      <c r="DH546" s="40"/>
      <c r="DI546" s="40"/>
      <c r="DJ546" s="40"/>
      <c r="DK546" s="40"/>
      <c r="DL546" s="40"/>
      <c r="DM546" s="40"/>
      <c r="DN546" s="40"/>
      <c r="DO546" s="40"/>
      <c r="DP546" s="40"/>
      <c r="DQ546" s="40"/>
      <c r="DR546" s="40"/>
      <c r="DS546" s="40"/>
      <c r="DT546" s="40"/>
      <c r="DU546" s="40"/>
      <c r="DV546" s="40"/>
      <c r="DW546" s="40"/>
    </row>
    <row r="547" spans="1:127" ht="15.75" customHeight="1" x14ac:dyDescent="0.25">
      <c r="A547" s="1"/>
      <c r="B547" s="40"/>
      <c r="C547" s="40"/>
      <c r="D547" s="40"/>
      <c r="E547" s="40"/>
      <c r="F547" s="40"/>
      <c r="G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c r="CX547" s="40"/>
      <c r="CY547" s="40"/>
      <c r="CZ547" s="40"/>
      <c r="DA547" s="40"/>
      <c r="DB547" s="40"/>
      <c r="DC547" s="40"/>
      <c r="DD547" s="40"/>
      <c r="DE547" s="40"/>
      <c r="DF547" s="40"/>
      <c r="DG547" s="40"/>
      <c r="DH547" s="40"/>
      <c r="DI547" s="40"/>
      <c r="DJ547" s="40"/>
      <c r="DK547" s="40"/>
      <c r="DL547" s="40"/>
      <c r="DM547" s="40"/>
      <c r="DN547" s="40"/>
      <c r="DO547" s="40"/>
      <c r="DP547" s="40"/>
      <c r="DQ547" s="40"/>
      <c r="DR547" s="40"/>
      <c r="DS547" s="40"/>
      <c r="DT547" s="40"/>
      <c r="DU547" s="40"/>
      <c r="DV547" s="40"/>
      <c r="DW547" s="40"/>
    </row>
    <row r="548" spans="1:127" ht="15.75" customHeight="1" x14ac:dyDescent="0.25">
      <c r="A548" s="1"/>
      <c r="B548" s="40"/>
      <c r="C548" s="40"/>
      <c r="D548" s="40"/>
      <c r="E548" s="40"/>
      <c r="F548" s="40"/>
      <c r="G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c r="CX548" s="40"/>
      <c r="CY548" s="40"/>
      <c r="CZ548" s="40"/>
      <c r="DA548" s="40"/>
      <c r="DB548" s="40"/>
      <c r="DC548" s="40"/>
      <c r="DD548" s="40"/>
      <c r="DE548" s="40"/>
      <c r="DF548" s="40"/>
      <c r="DG548" s="40"/>
      <c r="DH548" s="40"/>
      <c r="DI548" s="40"/>
      <c r="DJ548" s="40"/>
      <c r="DK548" s="40"/>
      <c r="DL548" s="40"/>
      <c r="DM548" s="40"/>
      <c r="DN548" s="40"/>
      <c r="DO548" s="40"/>
      <c r="DP548" s="40"/>
      <c r="DQ548" s="40"/>
      <c r="DR548" s="40"/>
      <c r="DS548" s="40"/>
      <c r="DT548" s="40"/>
      <c r="DU548" s="40"/>
      <c r="DV548" s="40"/>
      <c r="DW548" s="40"/>
    </row>
    <row r="549" spans="1:127" ht="15.75" customHeight="1" x14ac:dyDescent="0.25">
      <c r="A549" s="1"/>
      <c r="B549" s="40"/>
      <c r="C549" s="40"/>
      <c r="D549" s="40"/>
      <c r="E549" s="40"/>
      <c r="F549" s="40"/>
      <c r="G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c r="CX549" s="40"/>
      <c r="CY549" s="40"/>
      <c r="CZ549" s="40"/>
      <c r="DA549" s="40"/>
      <c r="DB549" s="40"/>
      <c r="DC549" s="40"/>
      <c r="DD549" s="40"/>
      <c r="DE549" s="40"/>
      <c r="DF549" s="40"/>
      <c r="DG549" s="40"/>
      <c r="DH549" s="40"/>
      <c r="DI549" s="40"/>
      <c r="DJ549" s="40"/>
      <c r="DK549" s="40"/>
      <c r="DL549" s="40"/>
      <c r="DM549" s="40"/>
      <c r="DN549" s="40"/>
      <c r="DO549" s="40"/>
      <c r="DP549" s="40"/>
      <c r="DQ549" s="40"/>
      <c r="DR549" s="40"/>
      <c r="DS549" s="40"/>
      <c r="DT549" s="40"/>
      <c r="DU549" s="40"/>
      <c r="DV549" s="40"/>
      <c r="DW549" s="40"/>
    </row>
    <row r="550" spans="1:127" ht="15.75" customHeight="1" x14ac:dyDescent="0.25">
      <c r="A550" s="1"/>
      <c r="B550" s="40"/>
      <c r="C550" s="40"/>
      <c r="D550" s="40"/>
      <c r="E550" s="40"/>
      <c r="F550" s="40"/>
      <c r="G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c r="CX550" s="40"/>
      <c r="CY550" s="40"/>
      <c r="CZ550" s="40"/>
      <c r="DA550" s="40"/>
      <c r="DB550" s="40"/>
      <c r="DC550" s="40"/>
      <c r="DD550" s="40"/>
      <c r="DE550" s="40"/>
      <c r="DF550" s="40"/>
      <c r="DG550" s="40"/>
      <c r="DH550" s="40"/>
      <c r="DI550" s="40"/>
      <c r="DJ550" s="40"/>
      <c r="DK550" s="40"/>
      <c r="DL550" s="40"/>
      <c r="DM550" s="40"/>
      <c r="DN550" s="40"/>
      <c r="DO550" s="40"/>
      <c r="DP550" s="40"/>
      <c r="DQ550" s="40"/>
      <c r="DR550" s="40"/>
      <c r="DS550" s="40"/>
      <c r="DT550" s="40"/>
      <c r="DU550" s="40"/>
      <c r="DV550" s="40"/>
      <c r="DW550" s="40"/>
    </row>
    <row r="551" spans="1:127" ht="15.75" customHeight="1" x14ac:dyDescent="0.25">
      <c r="A551" s="1"/>
      <c r="B551" s="40"/>
      <c r="C551" s="40"/>
      <c r="D551" s="40"/>
      <c r="E551" s="40"/>
      <c r="F551" s="40"/>
      <c r="G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c r="CX551" s="40"/>
      <c r="CY551" s="40"/>
      <c r="CZ551" s="40"/>
      <c r="DA551" s="40"/>
      <c r="DB551" s="40"/>
      <c r="DC551" s="40"/>
      <c r="DD551" s="40"/>
      <c r="DE551" s="40"/>
      <c r="DF551" s="40"/>
      <c r="DG551" s="40"/>
      <c r="DH551" s="40"/>
      <c r="DI551" s="40"/>
      <c r="DJ551" s="40"/>
      <c r="DK551" s="40"/>
      <c r="DL551" s="40"/>
      <c r="DM551" s="40"/>
      <c r="DN551" s="40"/>
      <c r="DO551" s="40"/>
      <c r="DP551" s="40"/>
      <c r="DQ551" s="40"/>
      <c r="DR551" s="40"/>
      <c r="DS551" s="40"/>
      <c r="DT551" s="40"/>
      <c r="DU551" s="40"/>
      <c r="DV551" s="40"/>
      <c r="DW551" s="40"/>
    </row>
    <row r="552" spans="1:127" ht="15.75" customHeight="1" x14ac:dyDescent="0.25">
      <c r="A552" s="1"/>
      <c r="B552" s="40"/>
      <c r="C552" s="40"/>
      <c r="D552" s="40"/>
      <c r="E552" s="40"/>
      <c r="F552" s="40"/>
      <c r="G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c r="CX552" s="40"/>
      <c r="CY552" s="40"/>
      <c r="CZ552" s="40"/>
      <c r="DA552" s="40"/>
      <c r="DB552" s="40"/>
      <c r="DC552" s="40"/>
      <c r="DD552" s="40"/>
      <c r="DE552" s="40"/>
      <c r="DF552" s="40"/>
      <c r="DG552" s="40"/>
      <c r="DH552" s="40"/>
      <c r="DI552" s="40"/>
      <c r="DJ552" s="40"/>
      <c r="DK552" s="40"/>
      <c r="DL552" s="40"/>
      <c r="DM552" s="40"/>
      <c r="DN552" s="40"/>
      <c r="DO552" s="40"/>
      <c r="DP552" s="40"/>
      <c r="DQ552" s="40"/>
      <c r="DR552" s="40"/>
      <c r="DS552" s="40"/>
      <c r="DT552" s="40"/>
      <c r="DU552" s="40"/>
      <c r="DV552" s="40"/>
      <c r="DW552" s="40"/>
    </row>
    <row r="553" spans="1:127" ht="15.75" customHeight="1" x14ac:dyDescent="0.25">
      <c r="A553" s="1"/>
      <c r="B553" s="40"/>
      <c r="C553" s="40"/>
      <c r="D553" s="40"/>
      <c r="E553" s="40"/>
      <c r="F553" s="40"/>
      <c r="G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c r="CX553" s="40"/>
      <c r="CY553" s="40"/>
      <c r="CZ553" s="40"/>
      <c r="DA553" s="40"/>
      <c r="DB553" s="40"/>
      <c r="DC553" s="40"/>
      <c r="DD553" s="40"/>
      <c r="DE553" s="40"/>
      <c r="DF553" s="40"/>
      <c r="DG553" s="40"/>
      <c r="DH553" s="40"/>
      <c r="DI553" s="40"/>
      <c r="DJ553" s="40"/>
      <c r="DK553" s="40"/>
      <c r="DL553" s="40"/>
      <c r="DM553" s="40"/>
      <c r="DN553" s="40"/>
      <c r="DO553" s="40"/>
      <c r="DP553" s="40"/>
      <c r="DQ553" s="40"/>
      <c r="DR553" s="40"/>
      <c r="DS553" s="40"/>
      <c r="DT553" s="40"/>
      <c r="DU553" s="40"/>
      <c r="DV553" s="40"/>
      <c r="DW553" s="40"/>
    </row>
    <row r="554" spans="1:127" ht="15.75" customHeight="1" x14ac:dyDescent="0.25">
      <c r="A554" s="1"/>
      <c r="B554" s="40"/>
      <c r="C554" s="40"/>
      <c r="D554" s="40"/>
      <c r="E554" s="40"/>
      <c r="F554" s="40"/>
      <c r="G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c r="CX554" s="40"/>
      <c r="CY554" s="40"/>
      <c r="CZ554" s="40"/>
      <c r="DA554" s="40"/>
      <c r="DB554" s="40"/>
      <c r="DC554" s="40"/>
      <c r="DD554" s="40"/>
      <c r="DE554" s="40"/>
      <c r="DF554" s="40"/>
      <c r="DG554" s="40"/>
      <c r="DH554" s="40"/>
      <c r="DI554" s="40"/>
      <c r="DJ554" s="40"/>
      <c r="DK554" s="40"/>
      <c r="DL554" s="40"/>
      <c r="DM554" s="40"/>
      <c r="DN554" s="40"/>
      <c r="DO554" s="40"/>
      <c r="DP554" s="40"/>
      <c r="DQ554" s="40"/>
      <c r="DR554" s="40"/>
      <c r="DS554" s="40"/>
      <c r="DT554" s="40"/>
      <c r="DU554" s="40"/>
      <c r="DV554" s="40"/>
      <c r="DW554" s="40"/>
    </row>
    <row r="555" spans="1:127" ht="15.75" customHeight="1" x14ac:dyDescent="0.25">
      <c r="A555" s="1"/>
      <c r="B555" s="40"/>
      <c r="C555" s="40"/>
      <c r="D555" s="40"/>
      <c r="E555" s="40"/>
      <c r="F555" s="40"/>
      <c r="G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c r="CX555" s="40"/>
      <c r="CY555" s="40"/>
      <c r="CZ555" s="40"/>
      <c r="DA555" s="40"/>
      <c r="DB555" s="40"/>
      <c r="DC555" s="40"/>
      <c r="DD555" s="40"/>
      <c r="DE555" s="40"/>
      <c r="DF555" s="40"/>
      <c r="DG555" s="40"/>
      <c r="DH555" s="40"/>
      <c r="DI555" s="40"/>
      <c r="DJ555" s="40"/>
      <c r="DK555" s="40"/>
      <c r="DL555" s="40"/>
      <c r="DM555" s="40"/>
      <c r="DN555" s="40"/>
      <c r="DO555" s="40"/>
      <c r="DP555" s="40"/>
      <c r="DQ555" s="40"/>
      <c r="DR555" s="40"/>
      <c r="DS555" s="40"/>
      <c r="DT555" s="40"/>
      <c r="DU555" s="40"/>
      <c r="DV555" s="40"/>
      <c r="DW555" s="40"/>
    </row>
    <row r="556" spans="1:127" ht="15.75" customHeight="1" x14ac:dyDescent="0.25">
      <c r="A556" s="1"/>
      <c r="B556" s="40"/>
      <c r="C556" s="40"/>
      <c r="D556" s="40"/>
      <c r="E556" s="40"/>
      <c r="F556" s="40"/>
      <c r="G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c r="CX556" s="40"/>
      <c r="CY556" s="40"/>
      <c r="CZ556" s="40"/>
      <c r="DA556" s="40"/>
      <c r="DB556" s="40"/>
      <c r="DC556" s="40"/>
      <c r="DD556" s="40"/>
      <c r="DE556" s="40"/>
      <c r="DF556" s="40"/>
      <c r="DG556" s="40"/>
      <c r="DH556" s="40"/>
      <c r="DI556" s="40"/>
      <c r="DJ556" s="40"/>
      <c r="DK556" s="40"/>
      <c r="DL556" s="40"/>
      <c r="DM556" s="40"/>
      <c r="DN556" s="40"/>
      <c r="DO556" s="40"/>
      <c r="DP556" s="40"/>
      <c r="DQ556" s="40"/>
      <c r="DR556" s="40"/>
      <c r="DS556" s="40"/>
      <c r="DT556" s="40"/>
      <c r="DU556" s="40"/>
      <c r="DV556" s="40"/>
      <c r="DW556" s="40"/>
    </row>
    <row r="557" spans="1:127" ht="15.75" customHeight="1" x14ac:dyDescent="0.25">
      <c r="A557" s="1"/>
      <c r="B557" s="40"/>
      <c r="C557" s="40"/>
      <c r="D557" s="40"/>
      <c r="E557" s="40"/>
      <c r="F557" s="40"/>
      <c r="G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c r="CX557" s="40"/>
      <c r="CY557" s="40"/>
      <c r="CZ557" s="40"/>
      <c r="DA557" s="40"/>
      <c r="DB557" s="40"/>
      <c r="DC557" s="40"/>
      <c r="DD557" s="40"/>
      <c r="DE557" s="40"/>
      <c r="DF557" s="40"/>
      <c r="DG557" s="40"/>
      <c r="DH557" s="40"/>
      <c r="DI557" s="40"/>
      <c r="DJ557" s="40"/>
      <c r="DK557" s="40"/>
      <c r="DL557" s="40"/>
      <c r="DM557" s="40"/>
      <c r="DN557" s="40"/>
      <c r="DO557" s="40"/>
      <c r="DP557" s="40"/>
      <c r="DQ557" s="40"/>
      <c r="DR557" s="40"/>
      <c r="DS557" s="40"/>
      <c r="DT557" s="40"/>
      <c r="DU557" s="40"/>
      <c r="DV557" s="40"/>
      <c r="DW557" s="40"/>
    </row>
    <row r="558" spans="1:127" ht="15.75" customHeight="1" x14ac:dyDescent="0.25">
      <c r="A558" s="1"/>
      <c r="B558" s="40"/>
      <c r="C558" s="40"/>
      <c r="D558" s="40"/>
      <c r="E558" s="40"/>
      <c r="F558" s="40"/>
      <c r="G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c r="CX558" s="40"/>
      <c r="CY558" s="40"/>
      <c r="CZ558" s="40"/>
      <c r="DA558" s="40"/>
      <c r="DB558" s="40"/>
      <c r="DC558" s="40"/>
      <c r="DD558" s="40"/>
      <c r="DE558" s="40"/>
      <c r="DF558" s="40"/>
      <c r="DG558" s="40"/>
      <c r="DH558" s="40"/>
      <c r="DI558" s="40"/>
      <c r="DJ558" s="40"/>
      <c r="DK558" s="40"/>
      <c r="DL558" s="40"/>
      <c r="DM558" s="40"/>
      <c r="DN558" s="40"/>
      <c r="DO558" s="40"/>
      <c r="DP558" s="40"/>
      <c r="DQ558" s="40"/>
      <c r="DR558" s="40"/>
      <c r="DS558" s="40"/>
      <c r="DT558" s="40"/>
      <c r="DU558" s="40"/>
      <c r="DV558" s="40"/>
      <c r="DW558" s="40"/>
    </row>
    <row r="559" spans="1:127" ht="15.75" customHeight="1" x14ac:dyDescent="0.25">
      <c r="A559" s="1"/>
      <c r="B559" s="40"/>
      <c r="C559" s="40"/>
      <c r="D559" s="40"/>
      <c r="E559" s="40"/>
      <c r="F559" s="40"/>
      <c r="G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c r="CX559" s="40"/>
      <c r="CY559" s="40"/>
      <c r="CZ559" s="40"/>
      <c r="DA559" s="40"/>
      <c r="DB559" s="40"/>
      <c r="DC559" s="40"/>
      <c r="DD559" s="40"/>
      <c r="DE559" s="40"/>
      <c r="DF559" s="40"/>
      <c r="DG559" s="40"/>
      <c r="DH559" s="40"/>
      <c r="DI559" s="40"/>
      <c r="DJ559" s="40"/>
      <c r="DK559" s="40"/>
      <c r="DL559" s="40"/>
      <c r="DM559" s="40"/>
      <c r="DN559" s="40"/>
      <c r="DO559" s="40"/>
      <c r="DP559" s="40"/>
      <c r="DQ559" s="40"/>
      <c r="DR559" s="40"/>
      <c r="DS559" s="40"/>
      <c r="DT559" s="40"/>
      <c r="DU559" s="40"/>
      <c r="DV559" s="40"/>
      <c r="DW559" s="40"/>
    </row>
    <row r="560" spans="1:127" ht="15.75" customHeight="1" x14ac:dyDescent="0.25">
      <c r="A560" s="1"/>
      <c r="B560" s="40"/>
      <c r="C560" s="40"/>
      <c r="D560" s="40"/>
      <c r="E560" s="40"/>
      <c r="F560" s="40"/>
      <c r="G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c r="CX560" s="40"/>
      <c r="CY560" s="40"/>
      <c r="CZ560" s="40"/>
      <c r="DA560" s="40"/>
      <c r="DB560" s="40"/>
      <c r="DC560" s="40"/>
      <c r="DD560" s="40"/>
      <c r="DE560" s="40"/>
      <c r="DF560" s="40"/>
      <c r="DG560" s="40"/>
      <c r="DH560" s="40"/>
      <c r="DI560" s="40"/>
      <c r="DJ560" s="40"/>
      <c r="DK560" s="40"/>
      <c r="DL560" s="40"/>
      <c r="DM560" s="40"/>
      <c r="DN560" s="40"/>
      <c r="DO560" s="40"/>
      <c r="DP560" s="40"/>
      <c r="DQ560" s="40"/>
      <c r="DR560" s="40"/>
      <c r="DS560" s="40"/>
      <c r="DT560" s="40"/>
      <c r="DU560" s="40"/>
      <c r="DV560" s="40"/>
      <c r="DW560" s="40"/>
    </row>
    <row r="561" spans="1:127" ht="15.75" customHeight="1" x14ac:dyDescent="0.25">
      <c r="A561" s="1"/>
      <c r="B561" s="40"/>
      <c r="C561" s="40"/>
      <c r="D561" s="40"/>
      <c r="E561" s="40"/>
      <c r="F561" s="40"/>
      <c r="G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c r="CX561" s="40"/>
      <c r="CY561" s="40"/>
      <c r="CZ561" s="40"/>
      <c r="DA561" s="40"/>
      <c r="DB561" s="40"/>
      <c r="DC561" s="40"/>
      <c r="DD561" s="40"/>
      <c r="DE561" s="40"/>
      <c r="DF561" s="40"/>
      <c r="DG561" s="40"/>
      <c r="DH561" s="40"/>
      <c r="DI561" s="40"/>
      <c r="DJ561" s="40"/>
      <c r="DK561" s="40"/>
      <c r="DL561" s="40"/>
      <c r="DM561" s="40"/>
      <c r="DN561" s="40"/>
      <c r="DO561" s="40"/>
      <c r="DP561" s="40"/>
      <c r="DQ561" s="40"/>
      <c r="DR561" s="40"/>
      <c r="DS561" s="40"/>
      <c r="DT561" s="40"/>
      <c r="DU561" s="40"/>
      <c r="DV561" s="40"/>
      <c r="DW561" s="40"/>
    </row>
    <row r="562" spans="1:127" ht="15.75" customHeight="1" x14ac:dyDescent="0.25">
      <c r="A562" s="1"/>
      <c r="B562" s="40"/>
      <c r="C562" s="40"/>
      <c r="D562" s="40"/>
      <c r="E562" s="40"/>
      <c r="F562" s="40"/>
      <c r="G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c r="CX562" s="40"/>
      <c r="CY562" s="40"/>
      <c r="CZ562" s="40"/>
      <c r="DA562" s="40"/>
      <c r="DB562" s="40"/>
      <c r="DC562" s="40"/>
      <c r="DD562" s="40"/>
      <c r="DE562" s="40"/>
      <c r="DF562" s="40"/>
      <c r="DG562" s="40"/>
      <c r="DH562" s="40"/>
      <c r="DI562" s="40"/>
      <c r="DJ562" s="40"/>
      <c r="DK562" s="40"/>
      <c r="DL562" s="40"/>
      <c r="DM562" s="40"/>
      <c r="DN562" s="40"/>
      <c r="DO562" s="40"/>
      <c r="DP562" s="40"/>
      <c r="DQ562" s="40"/>
      <c r="DR562" s="40"/>
      <c r="DS562" s="40"/>
      <c r="DT562" s="40"/>
      <c r="DU562" s="40"/>
      <c r="DV562" s="40"/>
      <c r="DW562" s="40"/>
    </row>
    <row r="563" spans="1:127" ht="15.75" customHeight="1" x14ac:dyDescent="0.25">
      <c r="A563" s="1"/>
      <c r="B563" s="40"/>
      <c r="C563" s="40"/>
      <c r="D563" s="40"/>
      <c r="E563" s="40"/>
      <c r="F563" s="40"/>
      <c r="G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c r="CX563" s="40"/>
      <c r="CY563" s="40"/>
      <c r="CZ563" s="40"/>
      <c r="DA563" s="40"/>
      <c r="DB563" s="40"/>
      <c r="DC563" s="40"/>
      <c r="DD563" s="40"/>
      <c r="DE563" s="40"/>
      <c r="DF563" s="40"/>
      <c r="DG563" s="40"/>
      <c r="DH563" s="40"/>
      <c r="DI563" s="40"/>
      <c r="DJ563" s="40"/>
      <c r="DK563" s="40"/>
      <c r="DL563" s="40"/>
      <c r="DM563" s="40"/>
      <c r="DN563" s="40"/>
      <c r="DO563" s="40"/>
      <c r="DP563" s="40"/>
      <c r="DQ563" s="40"/>
      <c r="DR563" s="40"/>
      <c r="DS563" s="40"/>
      <c r="DT563" s="40"/>
      <c r="DU563" s="40"/>
      <c r="DV563" s="40"/>
      <c r="DW563" s="40"/>
    </row>
    <row r="564" spans="1:127" ht="15.75" customHeight="1" x14ac:dyDescent="0.25">
      <c r="A564" s="1"/>
      <c r="B564" s="40"/>
      <c r="C564" s="40"/>
      <c r="D564" s="40"/>
      <c r="E564" s="40"/>
      <c r="F564" s="40"/>
      <c r="G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c r="CX564" s="40"/>
      <c r="CY564" s="40"/>
      <c r="CZ564" s="40"/>
      <c r="DA564" s="40"/>
      <c r="DB564" s="40"/>
      <c r="DC564" s="40"/>
      <c r="DD564" s="40"/>
      <c r="DE564" s="40"/>
      <c r="DF564" s="40"/>
      <c r="DG564" s="40"/>
      <c r="DH564" s="40"/>
      <c r="DI564" s="40"/>
      <c r="DJ564" s="40"/>
      <c r="DK564" s="40"/>
      <c r="DL564" s="40"/>
      <c r="DM564" s="40"/>
      <c r="DN564" s="40"/>
      <c r="DO564" s="40"/>
      <c r="DP564" s="40"/>
      <c r="DQ564" s="40"/>
      <c r="DR564" s="40"/>
      <c r="DS564" s="40"/>
      <c r="DT564" s="40"/>
      <c r="DU564" s="40"/>
      <c r="DV564" s="40"/>
      <c r="DW564" s="40"/>
    </row>
    <row r="565" spans="1:127" ht="15.75" customHeight="1" x14ac:dyDescent="0.25">
      <c r="A565" s="1"/>
      <c r="B565" s="40"/>
      <c r="C565" s="40"/>
      <c r="D565" s="40"/>
      <c r="E565" s="40"/>
      <c r="F565" s="40"/>
      <c r="G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c r="CX565" s="40"/>
      <c r="CY565" s="40"/>
      <c r="CZ565" s="40"/>
      <c r="DA565" s="40"/>
      <c r="DB565" s="40"/>
      <c r="DC565" s="40"/>
      <c r="DD565" s="40"/>
      <c r="DE565" s="40"/>
      <c r="DF565" s="40"/>
      <c r="DG565" s="40"/>
      <c r="DH565" s="40"/>
      <c r="DI565" s="40"/>
      <c r="DJ565" s="40"/>
      <c r="DK565" s="40"/>
      <c r="DL565" s="40"/>
      <c r="DM565" s="40"/>
      <c r="DN565" s="40"/>
      <c r="DO565" s="40"/>
      <c r="DP565" s="40"/>
      <c r="DQ565" s="40"/>
      <c r="DR565" s="40"/>
      <c r="DS565" s="40"/>
      <c r="DT565" s="40"/>
      <c r="DU565" s="40"/>
      <c r="DV565" s="40"/>
      <c r="DW565" s="40"/>
    </row>
    <row r="566" spans="1:127" ht="15.75" customHeight="1" x14ac:dyDescent="0.25">
      <c r="A566" s="1"/>
      <c r="B566" s="40"/>
      <c r="C566" s="40"/>
      <c r="D566" s="40"/>
      <c r="E566" s="40"/>
      <c r="F566" s="40"/>
      <c r="G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c r="CX566" s="40"/>
      <c r="CY566" s="40"/>
      <c r="CZ566" s="40"/>
      <c r="DA566" s="40"/>
      <c r="DB566" s="40"/>
      <c r="DC566" s="40"/>
      <c r="DD566" s="40"/>
      <c r="DE566" s="40"/>
      <c r="DF566" s="40"/>
      <c r="DG566" s="40"/>
      <c r="DH566" s="40"/>
      <c r="DI566" s="40"/>
      <c r="DJ566" s="40"/>
      <c r="DK566" s="40"/>
      <c r="DL566" s="40"/>
      <c r="DM566" s="40"/>
      <c r="DN566" s="40"/>
      <c r="DO566" s="40"/>
      <c r="DP566" s="40"/>
      <c r="DQ566" s="40"/>
      <c r="DR566" s="40"/>
      <c r="DS566" s="40"/>
      <c r="DT566" s="40"/>
      <c r="DU566" s="40"/>
      <c r="DV566" s="40"/>
      <c r="DW566" s="40"/>
    </row>
    <row r="567" spans="1:127" ht="15.75" customHeight="1" x14ac:dyDescent="0.25">
      <c r="A567" s="1"/>
      <c r="B567" s="40"/>
      <c r="C567" s="40"/>
      <c r="D567" s="40"/>
      <c r="E567" s="40"/>
      <c r="F567" s="40"/>
      <c r="G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c r="CX567" s="40"/>
      <c r="CY567" s="40"/>
      <c r="CZ567" s="40"/>
      <c r="DA567" s="40"/>
      <c r="DB567" s="40"/>
      <c r="DC567" s="40"/>
      <c r="DD567" s="40"/>
      <c r="DE567" s="40"/>
      <c r="DF567" s="40"/>
      <c r="DG567" s="40"/>
      <c r="DH567" s="40"/>
      <c r="DI567" s="40"/>
      <c r="DJ567" s="40"/>
      <c r="DK567" s="40"/>
      <c r="DL567" s="40"/>
      <c r="DM567" s="40"/>
      <c r="DN567" s="40"/>
      <c r="DO567" s="40"/>
      <c r="DP567" s="40"/>
      <c r="DQ567" s="40"/>
      <c r="DR567" s="40"/>
      <c r="DS567" s="40"/>
      <c r="DT567" s="40"/>
      <c r="DU567" s="40"/>
      <c r="DV567" s="40"/>
      <c r="DW567" s="40"/>
    </row>
    <row r="568" spans="1:127" ht="15.75" customHeight="1" x14ac:dyDescent="0.25">
      <c r="A568" s="1"/>
      <c r="B568" s="40"/>
      <c r="C568" s="40"/>
      <c r="D568" s="40"/>
      <c r="E568" s="40"/>
      <c r="F568" s="40"/>
      <c r="G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c r="CX568" s="40"/>
      <c r="CY568" s="40"/>
      <c r="CZ568" s="40"/>
      <c r="DA568" s="40"/>
      <c r="DB568" s="40"/>
      <c r="DC568" s="40"/>
      <c r="DD568" s="40"/>
      <c r="DE568" s="40"/>
      <c r="DF568" s="40"/>
      <c r="DG568" s="40"/>
      <c r="DH568" s="40"/>
      <c r="DI568" s="40"/>
      <c r="DJ568" s="40"/>
      <c r="DK568" s="40"/>
      <c r="DL568" s="40"/>
      <c r="DM568" s="40"/>
      <c r="DN568" s="40"/>
      <c r="DO568" s="40"/>
      <c r="DP568" s="40"/>
      <c r="DQ568" s="40"/>
      <c r="DR568" s="40"/>
      <c r="DS568" s="40"/>
      <c r="DT568" s="40"/>
      <c r="DU568" s="40"/>
      <c r="DV568" s="40"/>
      <c r="DW568" s="40"/>
    </row>
    <row r="569" spans="1:127" ht="15.75" customHeight="1" x14ac:dyDescent="0.25">
      <c r="A569" s="1"/>
      <c r="B569" s="40"/>
      <c r="C569" s="40"/>
      <c r="D569" s="40"/>
      <c r="E569" s="40"/>
      <c r="F569" s="40"/>
      <c r="G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c r="CX569" s="40"/>
      <c r="CY569" s="40"/>
      <c r="CZ569" s="40"/>
      <c r="DA569" s="40"/>
      <c r="DB569" s="40"/>
      <c r="DC569" s="40"/>
      <c r="DD569" s="40"/>
      <c r="DE569" s="40"/>
      <c r="DF569" s="40"/>
      <c r="DG569" s="40"/>
      <c r="DH569" s="40"/>
      <c r="DI569" s="40"/>
      <c r="DJ569" s="40"/>
      <c r="DK569" s="40"/>
      <c r="DL569" s="40"/>
      <c r="DM569" s="40"/>
      <c r="DN569" s="40"/>
      <c r="DO569" s="40"/>
      <c r="DP569" s="40"/>
      <c r="DQ569" s="40"/>
      <c r="DR569" s="40"/>
      <c r="DS569" s="40"/>
      <c r="DT569" s="40"/>
      <c r="DU569" s="40"/>
      <c r="DV569" s="40"/>
      <c r="DW569" s="40"/>
    </row>
    <row r="570" spans="1:127" ht="15.75" customHeight="1" x14ac:dyDescent="0.25">
      <c r="A570" s="1"/>
      <c r="B570" s="40"/>
      <c r="C570" s="40"/>
      <c r="D570" s="40"/>
      <c r="E570" s="40"/>
      <c r="F570" s="40"/>
      <c r="G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c r="CX570" s="40"/>
      <c r="CY570" s="40"/>
      <c r="CZ570" s="40"/>
      <c r="DA570" s="40"/>
      <c r="DB570" s="40"/>
      <c r="DC570" s="40"/>
      <c r="DD570" s="40"/>
      <c r="DE570" s="40"/>
      <c r="DF570" s="40"/>
      <c r="DG570" s="40"/>
      <c r="DH570" s="40"/>
      <c r="DI570" s="40"/>
      <c r="DJ570" s="40"/>
      <c r="DK570" s="40"/>
      <c r="DL570" s="40"/>
      <c r="DM570" s="40"/>
      <c r="DN570" s="40"/>
      <c r="DO570" s="40"/>
      <c r="DP570" s="40"/>
      <c r="DQ570" s="40"/>
      <c r="DR570" s="40"/>
      <c r="DS570" s="40"/>
      <c r="DT570" s="40"/>
      <c r="DU570" s="40"/>
      <c r="DV570" s="40"/>
      <c r="DW570" s="40"/>
    </row>
    <row r="571" spans="1:127" ht="15.75" customHeight="1" x14ac:dyDescent="0.25">
      <c r="A571" s="1"/>
      <c r="B571" s="40"/>
      <c r="C571" s="40"/>
      <c r="D571" s="40"/>
      <c r="E571" s="40"/>
      <c r="F571" s="40"/>
      <c r="G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c r="CX571" s="40"/>
      <c r="CY571" s="40"/>
      <c r="CZ571" s="40"/>
      <c r="DA571" s="40"/>
      <c r="DB571" s="40"/>
      <c r="DC571" s="40"/>
      <c r="DD571" s="40"/>
      <c r="DE571" s="40"/>
      <c r="DF571" s="40"/>
      <c r="DG571" s="40"/>
      <c r="DH571" s="40"/>
      <c r="DI571" s="40"/>
      <c r="DJ571" s="40"/>
      <c r="DK571" s="40"/>
      <c r="DL571" s="40"/>
      <c r="DM571" s="40"/>
      <c r="DN571" s="40"/>
      <c r="DO571" s="40"/>
      <c r="DP571" s="40"/>
      <c r="DQ571" s="40"/>
      <c r="DR571" s="40"/>
      <c r="DS571" s="40"/>
      <c r="DT571" s="40"/>
      <c r="DU571" s="40"/>
      <c r="DV571" s="40"/>
      <c r="DW571" s="40"/>
    </row>
    <row r="572" spans="1:127" ht="15.75" customHeight="1" x14ac:dyDescent="0.25">
      <c r="A572" s="1"/>
      <c r="B572" s="40"/>
      <c r="C572" s="40"/>
      <c r="D572" s="40"/>
      <c r="E572" s="40"/>
      <c r="F572" s="40"/>
      <c r="G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c r="CX572" s="40"/>
      <c r="CY572" s="40"/>
      <c r="CZ572" s="40"/>
      <c r="DA572" s="40"/>
      <c r="DB572" s="40"/>
      <c r="DC572" s="40"/>
      <c r="DD572" s="40"/>
      <c r="DE572" s="40"/>
      <c r="DF572" s="40"/>
      <c r="DG572" s="40"/>
      <c r="DH572" s="40"/>
      <c r="DI572" s="40"/>
      <c r="DJ572" s="40"/>
      <c r="DK572" s="40"/>
      <c r="DL572" s="40"/>
      <c r="DM572" s="40"/>
      <c r="DN572" s="40"/>
      <c r="DO572" s="40"/>
      <c r="DP572" s="40"/>
      <c r="DQ572" s="40"/>
      <c r="DR572" s="40"/>
      <c r="DS572" s="40"/>
      <c r="DT572" s="40"/>
      <c r="DU572" s="40"/>
      <c r="DV572" s="40"/>
      <c r="DW572" s="40"/>
    </row>
    <row r="573" spans="1:127" ht="15.75" customHeight="1" x14ac:dyDescent="0.25">
      <c r="A573" s="1"/>
      <c r="B573" s="40"/>
      <c r="C573" s="40"/>
      <c r="D573" s="40"/>
      <c r="E573" s="40"/>
      <c r="F573" s="40"/>
      <c r="G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c r="CX573" s="40"/>
      <c r="CY573" s="40"/>
      <c r="CZ573" s="40"/>
      <c r="DA573" s="40"/>
      <c r="DB573" s="40"/>
      <c r="DC573" s="40"/>
      <c r="DD573" s="40"/>
      <c r="DE573" s="40"/>
      <c r="DF573" s="40"/>
      <c r="DG573" s="40"/>
      <c r="DH573" s="40"/>
      <c r="DI573" s="40"/>
      <c r="DJ573" s="40"/>
      <c r="DK573" s="40"/>
      <c r="DL573" s="40"/>
      <c r="DM573" s="40"/>
      <c r="DN573" s="40"/>
      <c r="DO573" s="40"/>
      <c r="DP573" s="40"/>
      <c r="DQ573" s="40"/>
      <c r="DR573" s="40"/>
      <c r="DS573" s="40"/>
      <c r="DT573" s="40"/>
      <c r="DU573" s="40"/>
      <c r="DV573" s="40"/>
      <c r="DW573" s="40"/>
    </row>
    <row r="574" spans="1:127" ht="15.75" customHeight="1" x14ac:dyDescent="0.25">
      <c r="A574" s="1"/>
      <c r="B574" s="40"/>
      <c r="C574" s="40"/>
      <c r="D574" s="40"/>
      <c r="E574" s="40"/>
      <c r="F574" s="40"/>
      <c r="G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c r="CX574" s="40"/>
      <c r="CY574" s="40"/>
      <c r="CZ574" s="40"/>
      <c r="DA574" s="40"/>
      <c r="DB574" s="40"/>
      <c r="DC574" s="40"/>
      <c r="DD574" s="40"/>
      <c r="DE574" s="40"/>
      <c r="DF574" s="40"/>
      <c r="DG574" s="40"/>
      <c r="DH574" s="40"/>
      <c r="DI574" s="40"/>
      <c r="DJ574" s="40"/>
      <c r="DK574" s="40"/>
      <c r="DL574" s="40"/>
      <c r="DM574" s="40"/>
      <c r="DN574" s="40"/>
      <c r="DO574" s="40"/>
      <c r="DP574" s="40"/>
      <c r="DQ574" s="40"/>
      <c r="DR574" s="40"/>
      <c r="DS574" s="40"/>
      <c r="DT574" s="40"/>
      <c r="DU574" s="40"/>
      <c r="DV574" s="40"/>
      <c r="DW574" s="40"/>
    </row>
    <row r="575" spans="1:127" ht="15.75" customHeight="1" x14ac:dyDescent="0.25">
      <c r="A575" s="1"/>
      <c r="B575" s="40"/>
      <c r="C575" s="40"/>
      <c r="D575" s="40"/>
      <c r="E575" s="40"/>
      <c r="F575" s="40"/>
      <c r="G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c r="CX575" s="40"/>
      <c r="CY575" s="40"/>
      <c r="CZ575" s="40"/>
      <c r="DA575" s="40"/>
      <c r="DB575" s="40"/>
      <c r="DC575" s="40"/>
      <c r="DD575" s="40"/>
      <c r="DE575" s="40"/>
      <c r="DF575" s="40"/>
      <c r="DG575" s="40"/>
      <c r="DH575" s="40"/>
      <c r="DI575" s="40"/>
      <c r="DJ575" s="40"/>
      <c r="DK575" s="40"/>
      <c r="DL575" s="40"/>
      <c r="DM575" s="40"/>
      <c r="DN575" s="40"/>
      <c r="DO575" s="40"/>
      <c r="DP575" s="40"/>
      <c r="DQ575" s="40"/>
      <c r="DR575" s="40"/>
      <c r="DS575" s="40"/>
      <c r="DT575" s="40"/>
      <c r="DU575" s="40"/>
      <c r="DV575" s="40"/>
      <c r="DW575" s="40"/>
    </row>
    <row r="576" spans="1:127" ht="15.75" customHeight="1" x14ac:dyDescent="0.25">
      <c r="A576" s="1"/>
      <c r="B576" s="40"/>
      <c r="C576" s="40"/>
      <c r="D576" s="40"/>
      <c r="E576" s="40"/>
      <c r="F576" s="40"/>
      <c r="G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c r="CX576" s="40"/>
      <c r="CY576" s="40"/>
      <c r="CZ576" s="40"/>
      <c r="DA576" s="40"/>
      <c r="DB576" s="40"/>
      <c r="DC576" s="40"/>
      <c r="DD576" s="40"/>
      <c r="DE576" s="40"/>
      <c r="DF576" s="40"/>
      <c r="DG576" s="40"/>
      <c r="DH576" s="40"/>
      <c r="DI576" s="40"/>
      <c r="DJ576" s="40"/>
      <c r="DK576" s="40"/>
      <c r="DL576" s="40"/>
      <c r="DM576" s="40"/>
      <c r="DN576" s="40"/>
      <c r="DO576" s="40"/>
      <c r="DP576" s="40"/>
      <c r="DQ576" s="40"/>
      <c r="DR576" s="40"/>
      <c r="DS576" s="40"/>
      <c r="DT576" s="40"/>
      <c r="DU576" s="40"/>
      <c r="DV576" s="40"/>
      <c r="DW576" s="40"/>
    </row>
    <row r="577" spans="1:127" ht="15.75" customHeight="1" x14ac:dyDescent="0.25">
      <c r="A577" s="1"/>
      <c r="B577" s="40"/>
      <c r="C577" s="40"/>
      <c r="D577" s="40"/>
      <c r="E577" s="40"/>
      <c r="F577" s="40"/>
      <c r="G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c r="CX577" s="40"/>
      <c r="CY577" s="40"/>
      <c r="CZ577" s="40"/>
      <c r="DA577" s="40"/>
      <c r="DB577" s="40"/>
      <c r="DC577" s="40"/>
      <c r="DD577" s="40"/>
      <c r="DE577" s="40"/>
      <c r="DF577" s="40"/>
      <c r="DG577" s="40"/>
      <c r="DH577" s="40"/>
      <c r="DI577" s="40"/>
      <c r="DJ577" s="40"/>
      <c r="DK577" s="40"/>
      <c r="DL577" s="40"/>
      <c r="DM577" s="40"/>
      <c r="DN577" s="40"/>
      <c r="DO577" s="40"/>
      <c r="DP577" s="40"/>
      <c r="DQ577" s="40"/>
      <c r="DR577" s="40"/>
      <c r="DS577" s="40"/>
      <c r="DT577" s="40"/>
      <c r="DU577" s="40"/>
      <c r="DV577" s="40"/>
      <c r="DW577" s="40"/>
    </row>
    <row r="578" spans="1:127" ht="15.75" customHeight="1" x14ac:dyDescent="0.25">
      <c r="A578" s="1"/>
      <c r="B578" s="40"/>
      <c r="C578" s="40"/>
      <c r="D578" s="40"/>
      <c r="E578" s="40"/>
      <c r="F578" s="40"/>
      <c r="G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c r="CX578" s="40"/>
      <c r="CY578" s="40"/>
      <c r="CZ578" s="40"/>
      <c r="DA578" s="40"/>
      <c r="DB578" s="40"/>
      <c r="DC578" s="40"/>
      <c r="DD578" s="40"/>
      <c r="DE578" s="40"/>
      <c r="DF578" s="40"/>
      <c r="DG578" s="40"/>
      <c r="DH578" s="40"/>
      <c r="DI578" s="40"/>
      <c r="DJ578" s="40"/>
      <c r="DK578" s="40"/>
      <c r="DL578" s="40"/>
      <c r="DM578" s="40"/>
      <c r="DN578" s="40"/>
      <c r="DO578" s="40"/>
      <c r="DP578" s="40"/>
      <c r="DQ578" s="40"/>
      <c r="DR578" s="40"/>
      <c r="DS578" s="40"/>
      <c r="DT578" s="40"/>
      <c r="DU578" s="40"/>
      <c r="DV578" s="40"/>
      <c r="DW578" s="40"/>
    </row>
    <row r="579" spans="1:127" ht="15.75" customHeight="1" x14ac:dyDescent="0.25">
      <c r="A579" s="1"/>
      <c r="B579" s="40"/>
      <c r="C579" s="40"/>
      <c r="D579" s="40"/>
      <c r="E579" s="40"/>
      <c r="F579" s="40"/>
      <c r="G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c r="CX579" s="40"/>
      <c r="CY579" s="40"/>
      <c r="CZ579" s="40"/>
      <c r="DA579" s="40"/>
      <c r="DB579" s="40"/>
      <c r="DC579" s="40"/>
      <c r="DD579" s="40"/>
      <c r="DE579" s="40"/>
      <c r="DF579" s="40"/>
      <c r="DG579" s="40"/>
      <c r="DH579" s="40"/>
      <c r="DI579" s="40"/>
      <c r="DJ579" s="40"/>
      <c r="DK579" s="40"/>
      <c r="DL579" s="40"/>
      <c r="DM579" s="40"/>
      <c r="DN579" s="40"/>
      <c r="DO579" s="40"/>
      <c r="DP579" s="40"/>
      <c r="DQ579" s="40"/>
      <c r="DR579" s="40"/>
      <c r="DS579" s="40"/>
      <c r="DT579" s="40"/>
      <c r="DU579" s="40"/>
      <c r="DV579" s="40"/>
      <c r="DW579" s="40"/>
    </row>
    <row r="580" spans="1:127" ht="15.75" customHeight="1" x14ac:dyDescent="0.25">
      <c r="A580" s="1"/>
      <c r="B580" s="40"/>
      <c r="C580" s="40"/>
      <c r="D580" s="40"/>
      <c r="E580" s="40"/>
      <c r="F580" s="40"/>
      <c r="G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c r="CX580" s="40"/>
      <c r="CY580" s="40"/>
      <c r="CZ580" s="40"/>
      <c r="DA580" s="40"/>
      <c r="DB580" s="40"/>
      <c r="DC580" s="40"/>
      <c r="DD580" s="40"/>
      <c r="DE580" s="40"/>
      <c r="DF580" s="40"/>
      <c r="DG580" s="40"/>
      <c r="DH580" s="40"/>
      <c r="DI580" s="40"/>
      <c r="DJ580" s="40"/>
      <c r="DK580" s="40"/>
      <c r="DL580" s="40"/>
      <c r="DM580" s="40"/>
      <c r="DN580" s="40"/>
      <c r="DO580" s="40"/>
      <c r="DP580" s="40"/>
      <c r="DQ580" s="40"/>
      <c r="DR580" s="40"/>
      <c r="DS580" s="40"/>
      <c r="DT580" s="40"/>
      <c r="DU580" s="40"/>
      <c r="DV580" s="40"/>
      <c r="DW580" s="40"/>
    </row>
    <row r="581" spans="1:127" ht="15.75" customHeight="1" x14ac:dyDescent="0.25">
      <c r="A581" s="1"/>
      <c r="B581" s="40"/>
      <c r="C581" s="40"/>
      <c r="D581" s="40"/>
      <c r="E581" s="40"/>
      <c r="F581" s="40"/>
      <c r="G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c r="CX581" s="40"/>
      <c r="CY581" s="40"/>
      <c r="CZ581" s="40"/>
      <c r="DA581" s="40"/>
      <c r="DB581" s="40"/>
      <c r="DC581" s="40"/>
      <c r="DD581" s="40"/>
      <c r="DE581" s="40"/>
      <c r="DF581" s="40"/>
      <c r="DG581" s="40"/>
      <c r="DH581" s="40"/>
      <c r="DI581" s="40"/>
      <c r="DJ581" s="40"/>
      <c r="DK581" s="40"/>
      <c r="DL581" s="40"/>
      <c r="DM581" s="40"/>
      <c r="DN581" s="40"/>
      <c r="DO581" s="40"/>
      <c r="DP581" s="40"/>
      <c r="DQ581" s="40"/>
      <c r="DR581" s="40"/>
      <c r="DS581" s="40"/>
      <c r="DT581" s="40"/>
      <c r="DU581" s="40"/>
      <c r="DV581" s="40"/>
      <c r="DW581" s="40"/>
    </row>
    <row r="582" spans="1:127" ht="15.75" customHeight="1" x14ac:dyDescent="0.25">
      <c r="A582" s="1"/>
      <c r="B582" s="40"/>
      <c r="C582" s="40"/>
      <c r="D582" s="40"/>
      <c r="E582" s="40"/>
      <c r="F582" s="40"/>
      <c r="G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c r="CX582" s="40"/>
      <c r="CY582" s="40"/>
      <c r="CZ582" s="40"/>
      <c r="DA582" s="40"/>
      <c r="DB582" s="40"/>
      <c r="DC582" s="40"/>
      <c r="DD582" s="40"/>
      <c r="DE582" s="40"/>
      <c r="DF582" s="40"/>
      <c r="DG582" s="40"/>
      <c r="DH582" s="40"/>
      <c r="DI582" s="40"/>
      <c r="DJ582" s="40"/>
      <c r="DK582" s="40"/>
      <c r="DL582" s="40"/>
      <c r="DM582" s="40"/>
      <c r="DN582" s="40"/>
      <c r="DO582" s="40"/>
      <c r="DP582" s="40"/>
      <c r="DQ582" s="40"/>
      <c r="DR582" s="40"/>
      <c r="DS582" s="40"/>
      <c r="DT582" s="40"/>
      <c r="DU582" s="40"/>
      <c r="DV582" s="40"/>
      <c r="DW582" s="40"/>
    </row>
    <row r="583" spans="1:127" ht="15.75" customHeight="1" x14ac:dyDescent="0.25">
      <c r="A583" s="1"/>
      <c r="B583" s="40"/>
      <c r="C583" s="40"/>
      <c r="D583" s="40"/>
      <c r="E583" s="40"/>
      <c r="F583" s="40"/>
      <c r="G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c r="CX583" s="40"/>
      <c r="CY583" s="40"/>
      <c r="CZ583" s="40"/>
      <c r="DA583" s="40"/>
      <c r="DB583" s="40"/>
      <c r="DC583" s="40"/>
      <c r="DD583" s="40"/>
      <c r="DE583" s="40"/>
      <c r="DF583" s="40"/>
      <c r="DG583" s="40"/>
      <c r="DH583" s="40"/>
      <c r="DI583" s="40"/>
      <c r="DJ583" s="40"/>
      <c r="DK583" s="40"/>
      <c r="DL583" s="40"/>
      <c r="DM583" s="40"/>
      <c r="DN583" s="40"/>
      <c r="DO583" s="40"/>
      <c r="DP583" s="40"/>
      <c r="DQ583" s="40"/>
      <c r="DR583" s="40"/>
      <c r="DS583" s="40"/>
      <c r="DT583" s="40"/>
      <c r="DU583" s="40"/>
      <c r="DV583" s="40"/>
      <c r="DW583" s="40"/>
    </row>
    <row r="584" spans="1:127" ht="15.75" customHeight="1" x14ac:dyDescent="0.25">
      <c r="A584" s="1"/>
      <c r="B584" s="40"/>
      <c r="C584" s="40"/>
      <c r="D584" s="40"/>
      <c r="E584" s="40"/>
      <c r="F584" s="40"/>
      <c r="G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c r="CX584" s="40"/>
      <c r="CY584" s="40"/>
      <c r="CZ584" s="40"/>
      <c r="DA584" s="40"/>
      <c r="DB584" s="40"/>
      <c r="DC584" s="40"/>
      <c r="DD584" s="40"/>
      <c r="DE584" s="40"/>
      <c r="DF584" s="40"/>
      <c r="DG584" s="40"/>
      <c r="DH584" s="40"/>
      <c r="DI584" s="40"/>
      <c r="DJ584" s="40"/>
      <c r="DK584" s="40"/>
      <c r="DL584" s="40"/>
      <c r="DM584" s="40"/>
      <c r="DN584" s="40"/>
      <c r="DO584" s="40"/>
      <c r="DP584" s="40"/>
      <c r="DQ584" s="40"/>
      <c r="DR584" s="40"/>
      <c r="DS584" s="40"/>
      <c r="DT584" s="40"/>
      <c r="DU584" s="40"/>
      <c r="DV584" s="40"/>
      <c r="DW584" s="40"/>
    </row>
    <row r="585" spans="1:127" ht="15.75" customHeight="1" x14ac:dyDescent="0.25">
      <c r="A585" s="1"/>
      <c r="B585" s="40"/>
      <c r="C585" s="40"/>
      <c r="D585" s="40"/>
      <c r="E585" s="40"/>
      <c r="F585" s="40"/>
      <c r="G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c r="CX585" s="40"/>
      <c r="CY585" s="40"/>
      <c r="CZ585" s="40"/>
      <c r="DA585" s="40"/>
      <c r="DB585" s="40"/>
      <c r="DC585" s="40"/>
      <c r="DD585" s="40"/>
      <c r="DE585" s="40"/>
      <c r="DF585" s="40"/>
      <c r="DG585" s="40"/>
      <c r="DH585" s="40"/>
      <c r="DI585" s="40"/>
      <c r="DJ585" s="40"/>
      <c r="DK585" s="40"/>
      <c r="DL585" s="40"/>
      <c r="DM585" s="40"/>
      <c r="DN585" s="40"/>
      <c r="DO585" s="40"/>
      <c r="DP585" s="40"/>
      <c r="DQ585" s="40"/>
      <c r="DR585" s="40"/>
      <c r="DS585" s="40"/>
      <c r="DT585" s="40"/>
      <c r="DU585" s="40"/>
      <c r="DV585" s="40"/>
      <c r="DW585" s="40"/>
    </row>
    <row r="586" spans="1:127" ht="15.75" customHeight="1" x14ac:dyDescent="0.25">
      <c r="A586" s="1"/>
      <c r="B586" s="40"/>
      <c r="C586" s="40"/>
      <c r="D586" s="40"/>
      <c r="E586" s="40"/>
      <c r="F586" s="40"/>
      <c r="G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c r="CX586" s="40"/>
      <c r="CY586" s="40"/>
      <c r="CZ586" s="40"/>
      <c r="DA586" s="40"/>
      <c r="DB586" s="40"/>
      <c r="DC586" s="40"/>
      <c r="DD586" s="40"/>
      <c r="DE586" s="40"/>
      <c r="DF586" s="40"/>
      <c r="DG586" s="40"/>
      <c r="DH586" s="40"/>
      <c r="DI586" s="40"/>
      <c r="DJ586" s="40"/>
      <c r="DK586" s="40"/>
      <c r="DL586" s="40"/>
      <c r="DM586" s="40"/>
      <c r="DN586" s="40"/>
      <c r="DO586" s="40"/>
      <c r="DP586" s="40"/>
      <c r="DQ586" s="40"/>
      <c r="DR586" s="40"/>
      <c r="DS586" s="40"/>
      <c r="DT586" s="40"/>
      <c r="DU586" s="40"/>
      <c r="DV586" s="40"/>
      <c r="DW586" s="40"/>
    </row>
    <row r="587" spans="1:127" ht="15.75" customHeight="1" x14ac:dyDescent="0.25">
      <c r="A587" s="1"/>
      <c r="B587" s="40"/>
      <c r="C587" s="40"/>
      <c r="D587" s="40"/>
      <c r="E587" s="40"/>
      <c r="F587" s="40"/>
      <c r="G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c r="CX587" s="40"/>
      <c r="CY587" s="40"/>
      <c r="CZ587" s="40"/>
      <c r="DA587" s="40"/>
      <c r="DB587" s="40"/>
      <c r="DC587" s="40"/>
      <c r="DD587" s="40"/>
      <c r="DE587" s="40"/>
      <c r="DF587" s="40"/>
      <c r="DG587" s="40"/>
      <c r="DH587" s="40"/>
      <c r="DI587" s="40"/>
      <c r="DJ587" s="40"/>
      <c r="DK587" s="40"/>
      <c r="DL587" s="40"/>
      <c r="DM587" s="40"/>
      <c r="DN587" s="40"/>
      <c r="DO587" s="40"/>
      <c r="DP587" s="40"/>
      <c r="DQ587" s="40"/>
      <c r="DR587" s="40"/>
      <c r="DS587" s="40"/>
      <c r="DT587" s="40"/>
      <c r="DU587" s="40"/>
      <c r="DV587" s="40"/>
      <c r="DW587" s="40"/>
    </row>
    <row r="588" spans="1:127" ht="15.75" customHeight="1" x14ac:dyDescent="0.25">
      <c r="A588" s="1"/>
      <c r="B588" s="40"/>
      <c r="C588" s="40"/>
      <c r="D588" s="40"/>
      <c r="E588" s="40"/>
      <c r="F588" s="40"/>
      <c r="G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c r="CX588" s="40"/>
      <c r="CY588" s="40"/>
      <c r="CZ588" s="40"/>
      <c r="DA588" s="40"/>
      <c r="DB588" s="40"/>
      <c r="DC588" s="40"/>
      <c r="DD588" s="40"/>
      <c r="DE588" s="40"/>
      <c r="DF588" s="40"/>
      <c r="DG588" s="40"/>
      <c r="DH588" s="40"/>
      <c r="DI588" s="40"/>
      <c r="DJ588" s="40"/>
      <c r="DK588" s="40"/>
      <c r="DL588" s="40"/>
      <c r="DM588" s="40"/>
      <c r="DN588" s="40"/>
      <c r="DO588" s="40"/>
      <c r="DP588" s="40"/>
      <c r="DQ588" s="40"/>
      <c r="DR588" s="40"/>
      <c r="DS588" s="40"/>
      <c r="DT588" s="40"/>
      <c r="DU588" s="40"/>
      <c r="DV588" s="40"/>
      <c r="DW588" s="40"/>
    </row>
    <row r="589" spans="1:127" ht="15.75" customHeight="1" x14ac:dyDescent="0.25">
      <c r="A589" s="1"/>
      <c r="B589" s="40"/>
      <c r="C589" s="40"/>
      <c r="D589" s="40"/>
      <c r="E589" s="40"/>
      <c r="F589" s="40"/>
      <c r="G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c r="CX589" s="40"/>
      <c r="CY589" s="40"/>
      <c r="CZ589" s="40"/>
      <c r="DA589" s="40"/>
      <c r="DB589" s="40"/>
      <c r="DC589" s="40"/>
      <c r="DD589" s="40"/>
      <c r="DE589" s="40"/>
      <c r="DF589" s="40"/>
      <c r="DG589" s="40"/>
      <c r="DH589" s="40"/>
      <c r="DI589" s="40"/>
      <c r="DJ589" s="40"/>
      <c r="DK589" s="40"/>
      <c r="DL589" s="40"/>
      <c r="DM589" s="40"/>
      <c r="DN589" s="40"/>
      <c r="DO589" s="40"/>
      <c r="DP589" s="40"/>
      <c r="DQ589" s="40"/>
      <c r="DR589" s="40"/>
      <c r="DS589" s="40"/>
      <c r="DT589" s="40"/>
      <c r="DU589" s="40"/>
      <c r="DV589" s="40"/>
      <c r="DW589" s="40"/>
    </row>
    <row r="590" spans="1:127" ht="15.75" customHeight="1" x14ac:dyDescent="0.25">
      <c r="A590" s="1"/>
      <c r="B590" s="40"/>
      <c r="C590" s="40"/>
      <c r="D590" s="40"/>
      <c r="E590" s="40"/>
      <c r="F590" s="40"/>
      <c r="G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c r="CX590" s="40"/>
      <c r="CY590" s="40"/>
      <c r="CZ590" s="40"/>
      <c r="DA590" s="40"/>
      <c r="DB590" s="40"/>
      <c r="DC590" s="40"/>
      <c r="DD590" s="40"/>
      <c r="DE590" s="40"/>
      <c r="DF590" s="40"/>
      <c r="DG590" s="40"/>
      <c r="DH590" s="40"/>
      <c r="DI590" s="40"/>
      <c r="DJ590" s="40"/>
      <c r="DK590" s="40"/>
      <c r="DL590" s="40"/>
      <c r="DM590" s="40"/>
      <c r="DN590" s="40"/>
      <c r="DO590" s="40"/>
      <c r="DP590" s="40"/>
      <c r="DQ590" s="40"/>
      <c r="DR590" s="40"/>
      <c r="DS590" s="40"/>
      <c r="DT590" s="40"/>
      <c r="DU590" s="40"/>
      <c r="DV590" s="40"/>
      <c r="DW590" s="40"/>
    </row>
    <row r="591" spans="1:127" ht="15.75" customHeight="1" x14ac:dyDescent="0.25">
      <c r="A591" s="1"/>
      <c r="B591" s="40"/>
      <c r="C591" s="40"/>
      <c r="D591" s="40"/>
      <c r="E591" s="40"/>
      <c r="F591" s="40"/>
      <c r="G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c r="CX591" s="40"/>
      <c r="CY591" s="40"/>
      <c r="CZ591" s="40"/>
      <c r="DA591" s="40"/>
      <c r="DB591" s="40"/>
      <c r="DC591" s="40"/>
      <c r="DD591" s="40"/>
      <c r="DE591" s="40"/>
      <c r="DF591" s="40"/>
      <c r="DG591" s="40"/>
      <c r="DH591" s="40"/>
      <c r="DI591" s="40"/>
      <c r="DJ591" s="40"/>
      <c r="DK591" s="40"/>
      <c r="DL591" s="40"/>
      <c r="DM591" s="40"/>
      <c r="DN591" s="40"/>
      <c r="DO591" s="40"/>
      <c r="DP591" s="40"/>
      <c r="DQ591" s="40"/>
      <c r="DR591" s="40"/>
      <c r="DS591" s="40"/>
      <c r="DT591" s="40"/>
      <c r="DU591" s="40"/>
      <c r="DV591" s="40"/>
      <c r="DW591" s="40"/>
    </row>
    <row r="592" spans="1:127" ht="15.75" customHeight="1" x14ac:dyDescent="0.25">
      <c r="A592" s="1"/>
      <c r="B592" s="40"/>
      <c r="C592" s="40"/>
      <c r="D592" s="40"/>
      <c r="E592" s="40"/>
      <c r="F592" s="40"/>
      <c r="G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c r="CX592" s="40"/>
      <c r="CY592" s="40"/>
      <c r="CZ592" s="40"/>
      <c r="DA592" s="40"/>
      <c r="DB592" s="40"/>
      <c r="DC592" s="40"/>
      <c r="DD592" s="40"/>
      <c r="DE592" s="40"/>
      <c r="DF592" s="40"/>
      <c r="DG592" s="40"/>
      <c r="DH592" s="40"/>
      <c r="DI592" s="40"/>
      <c r="DJ592" s="40"/>
      <c r="DK592" s="40"/>
      <c r="DL592" s="40"/>
      <c r="DM592" s="40"/>
      <c r="DN592" s="40"/>
      <c r="DO592" s="40"/>
      <c r="DP592" s="40"/>
      <c r="DQ592" s="40"/>
      <c r="DR592" s="40"/>
      <c r="DS592" s="40"/>
      <c r="DT592" s="40"/>
      <c r="DU592" s="40"/>
      <c r="DV592" s="40"/>
      <c r="DW592" s="40"/>
    </row>
    <row r="593" spans="1:127" ht="15.75" customHeight="1" x14ac:dyDescent="0.25">
      <c r="A593" s="1"/>
      <c r="B593" s="40"/>
      <c r="C593" s="40"/>
      <c r="D593" s="40"/>
      <c r="E593" s="40"/>
      <c r="F593" s="40"/>
      <c r="G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c r="CX593" s="40"/>
      <c r="CY593" s="40"/>
      <c r="CZ593" s="40"/>
      <c r="DA593" s="40"/>
      <c r="DB593" s="40"/>
      <c r="DC593" s="40"/>
      <c r="DD593" s="40"/>
      <c r="DE593" s="40"/>
      <c r="DF593" s="40"/>
      <c r="DG593" s="40"/>
      <c r="DH593" s="40"/>
      <c r="DI593" s="40"/>
      <c r="DJ593" s="40"/>
      <c r="DK593" s="40"/>
      <c r="DL593" s="40"/>
      <c r="DM593" s="40"/>
      <c r="DN593" s="40"/>
      <c r="DO593" s="40"/>
      <c r="DP593" s="40"/>
      <c r="DQ593" s="40"/>
      <c r="DR593" s="40"/>
      <c r="DS593" s="40"/>
      <c r="DT593" s="40"/>
      <c r="DU593" s="40"/>
      <c r="DV593" s="40"/>
      <c r="DW593" s="40"/>
    </row>
    <row r="594" spans="1:127" ht="15.75" customHeight="1" x14ac:dyDescent="0.25">
      <c r="A594" s="1"/>
      <c r="B594" s="40"/>
      <c r="C594" s="40"/>
      <c r="D594" s="40"/>
      <c r="E594" s="40"/>
      <c r="F594" s="40"/>
      <c r="G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c r="CX594" s="40"/>
      <c r="CY594" s="40"/>
      <c r="CZ594" s="40"/>
      <c r="DA594" s="40"/>
      <c r="DB594" s="40"/>
      <c r="DC594" s="40"/>
      <c r="DD594" s="40"/>
      <c r="DE594" s="40"/>
      <c r="DF594" s="40"/>
      <c r="DG594" s="40"/>
      <c r="DH594" s="40"/>
      <c r="DI594" s="40"/>
      <c r="DJ594" s="40"/>
      <c r="DK594" s="40"/>
      <c r="DL594" s="40"/>
      <c r="DM594" s="40"/>
      <c r="DN594" s="40"/>
      <c r="DO594" s="40"/>
      <c r="DP594" s="40"/>
      <c r="DQ594" s="40"/>
      <c r="DR594" s="40"/>
      <c r="DS594" s="40"/>
      <c r="DT594" s="40"/>
      <c r="DU594" s="40"/>
      <c r="DV594" s="40"/>
      <c r="DW594" s="40"/>
    </row>
    <row r="595" spans="1:127" ht="15.75" customHeight="1" x14ac:dyDescent="0.25">
      <c r="A595" s="1"/>
      <c r="B595" s="40"/>
      <c r="C595" s="40"/>
      <c r="D595" s="40"/>
      <c r="E595" s="40"/>
      <c r="F595" s="40"/>
      <c r="G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c r="CX595" s="40"/>
      <c r="CY595" s="40"/>
      <c r="CZ595" s="40"/>
      <c r="DA595" s="40"/>
      <c r="DB595" s="40"/>
      <c r="DC595" s="40"/>
      <c r="DD595" s="40"/>
      <c r="DE595" s="40"/>
      <c r="DF595" s="40"/>
      <c r="DG595" s="40"/>
      <c r="DH595" s="40"/>
      <c r="DI595" s="40"/>
      <c r="DJ595" s="40"/>
      <c r="DK595" s="40"/>
      <c r="DL595" s="40"/>
      <c r="DM595" s="40"/>
      <c r="DN595" s="40"/>
      <c r="DO595" s="40"/>
      <c r="DP595" s="40"/>
      <c r="DQ595" s="40"/>
      <c r="DR595" s="40"/>
      <c r="DS595" s="40"/>
      <c r="DT595" s="40"/>
      <c r="DU595" s="40"/>
      <c r="DV595" s="40"/>
      <c r="DW595" s="40"/>
    </row>
    <row r="596" spans="1:127" ht="15.75" customHeight="1" x14ac:dyDescent="0.25">
      <c r="A596" s="1"/>
      <c r="B596" s="40"/>
      <c r="C596" s="40"/>
      <c r="D596" s="40"/>
      <c r="E596" s="40"/>
      <c r="F596" s="40"/>
      <c r="G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c r="CX596" s="40"/>
      <c r="CY596" s="40"/>
      <c r="CZ596" s="40"/>
      <c r="DA596" s="40"/>
      <c r="DB596" s="40"/>
      <c r="DC596" s="40"/>
      <c r="DD596" s="40"/>
      <c r="DE596" s="40"/>
      <c r="DF596" s="40"/>
      <c r="DG596" s="40"/>
      <c r="DH596" s="40"/>
      <c r="DI596" s="40"/>
      <c r="DJ596" s="40"/>
      <c r="DK596" s="40"/>
      <c r="DL596" s="40"/>
      <c r="DM596" s="40"/>
      <c r="DN596" s="40"/>
      <c r="DO596" s="40"/>
      <c r="DP596" s="40"/>
      <c r="DQ596" s="40"/>
      <c r="DR596" s="40"/>
      <c r="DS596" s="40"/>
      <c r="DT596" s="40"/>
      <c r="DU596" s="40"/>
      <c r="DV596" s="40"/>
      <c r="DW596" s="40"/>
    </row>
    <row r="597" spans="1:127" ht="15.75" customHeight="1" x14ac:dyDescent="0.25">
      <c r="A597" s="1"/>
      <c r="B597" s="40"/>
      <c r="C597" s="40"/>
      <c r="D597" s="40"/>
      <c r="E597" s="40"/>
      <c r="F597" s="40"/>
      <c r="G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c r="CX597" s="40"/>
      <c r="CY597" s="40"/>
      <c r="CZ597" s="40"/>
      <c r="DA597" s="40"/>
      <c r="DB597" s="40"/>
      <c r="DC597" s="40"/>
      <c r="DD597" s="40"/>
      <c r="DE597" s="40"/>
      <c r="DF597" s="40"/>
      <c r="DG597" s="40"/>
      <c r="DH597" s="40"/>
      <c r="DI597" s="40"/>
      <c r="DJ597" s="40"/>
      <c r="DK597" s="40"/>
      <c r="DL597" s="40"/>
      <c r="DM597" s="40"/>
      <c r="DN597" s="40"/>
      <c r="DO597" s="40"/>
      <c r="DP597" s="40"/>
      <c r="DQ597" s="40"/>
      <c r="DR597" s="40"/>
      <c r="DS597" s="40"/>
      <c r="DT597" s="40"/>
      <c r="DU597" s="40"/>
      <c r="DV597" s="40"/>
      <c r="DW597" s="40"/>
    </row>
    <row r="598" spans="1:127" ht="15.75" customHeight="1" x14ac:dyDescent="0.25">
      <c r="A598" s="1"/>
      <c r="B598" s="40"/>
      <c r="C598" s="40"/>
      <c r="D598" s="40"/>
      <c r="E598" s="40"/>
      <c r="F598" s="40"/>
      <c r="G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c r="CX598" s="40"/>
      <c r="CY598" s="40"/>
      <c r="CZ598" s="40"/>
      <c r="DA598" s="40"/>
      <c r="DB598" s="40"/>
      <c r="DC598" s="40"/>
      <c r="DD598" s="40"/>
      <c r="DE598" s="40"/>
      <c r="DF598" s="40"/>
      <c r="DG598" s="40"/>
      <c r="DH598" s="40"/>
      <c r="DI598" s="40"/>
      <c r="DJ598" s="40"/>
      <c r="DK598" s="40"/>
      <c r="DL598" s="40"/>
      <c r="DM598" s="40"/>
      <c r="DN598" s="40"/>
      <c r="DO598" s="40"/>
      <c r="DP598" s="40"/>
      <c r="DQ598" s="40"/>
      <c r="DR598" s="40"/>
      <c r="DS598" s="40"/>
      <c r="DT598" s="40"/>
      <c r="DU598" s="40"/>
      <c r="DV598" s="40"/>
      <c r="DW598" s="40"/>
    </row>
    <row r="599" spans="1:127" ht="15.75" customHeight="1" x14ac:dyDescent="0.25">
      <c r="A599" s="1"/>
      <c r="B599" s="40"/>
      <c r="C599" s="40"/>
      <c r="D599" s="40"/>
      <c r="E599" s="40"/>
      <c r="F599" s="40"/>
      <c r="G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c r="CX599" s="40"/>
      <c r="CY599" s="40"/>
      <c r="CZ599" s="40"/>
      <c r="DA599" s="40"/>
      <c r="DB599" s="40"/>
      <c r="DC599" s="40"/>
      <c r="DD599" s="40"/>
      <c r="DE599" s="40"/>
      <c r="DF599" s="40"/>
      <c r="DG599" s="40"/>
      <c r="DH599" s="40"/>
      <c r="DI599" s="40"/>
      <c r="DJ599" s="40"/>
      <c r="DK599" s="40"/>
      <c r="DL599" s="40"/>
      <c r="DM599" s="40"/>
      <c r="DN599" s="40"/>
      <c r="DO599" s="40"/>
      <c r="DP599" s="40"/>
      <c r="DQ599" s="40"/>
      <c r="DR599" s="40"/>
      <c r="DS599" s="40"/>
      <c r="DT599" s="40"/>
      <c r="DU599" s="40"/>
      <c r="DV599" s="40"/>
      <c r="DW599" s="40"/>
    </row>
    <row r="600" spans="1:127" ht="15.75" customHeight="1" x14ac:dyDescent="0.25">
      <c r="A600" s="1"/>
      <c r="B600" s="40"/>
      <c r="C600" s="40"/>
      <c r="D600" s="40"/>
      <c r="E600" s="40"/>
      <c r="F600" s="40"/>
      <c r="G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c r="CX600" s="40"/>
      <c r="CY600" s="40"/>
      <c r="CZ600" s="40"/>
      <c r="DA600" s="40"/>
      <c r="DB600" s="40"/>
      <c r="DC600" s="40"/>
      <c r="DD600" s="40"/>
      <c r="DE600" s="40"/>
      <c r="DF600" s="40"/>
      <c r="DG600" s="40"/>
      <c r="DH600" s="40"/>
      <c r="DI600" s="40"/>
      <c r="DJ600" s="40"/>
      <c r="DK600" s="40"/>
      <c r="DL600" s="40"/>
      <c r="DM600" s="40"/>
      <c r="DN600" s="40"/>
      <c r="DO600" s="40"/>
      <c r="DP600" s="40"/>
      <c r="DQ600" s="40"/>
      <c r="DR600" s="40"/>
      <c r="DS600" s="40"/>
      <c r="DT600" s="40"/>
      <c r="DU600" s="40"/>
      <c r="DV600" s="40"/>
      <c r="DW600" s="40"/>
    </row>
    <row r="601" spans="1:127" ht="15.75" customHeight="1" x14ac:dyDescent="0.25">
      <c r="A601" s="1"/>
      <c r="B601" s="40"/>
      <c r="C601" s="40"/>
      <c r="D601" s="40"/>
      <c r="E601" s="40"/>
      <c r="F601" s="40"/>
      <c r="G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c r="CX601" s="40"/>
      <c r="CY601" s="40"/>
      <c r="CZ601" s="40"/>
      <c r="DA601" s="40"/>
      <c r="DB601" s="40"/>
      <c r="DC601" s="40"/>
      <c r="DD601" s="40"/>
      <c r="DE601" s="40"/>
      <c r="DF601" s="40"/>
      <c r="DG601" s="40"/>
      <c r="DH601" s="40"/>
      <c r="DI601" s="40"/>
      <c r="DJ601" s="40"/>
      <c r="DK601" s="40"/>
      <c r="DL601" s="40"/>
      <c r="DM601" s="40"/>
      <c r="DN601" s="40"/>
      <c r="DO601" s="40"/>
      <c r="DP601" s="40"/>
      <c r="DQ601" s="40"/>
      <c r="DR601" s="40"/>
      <c r="DS601" s="40"/>
      <c r="DT601" s="40"/>
      <c r="DU601" s="40"/>
      <c r="DV601" s="40"/>
      <c r="DW601" s="40"/>
    </row>
    <row r="602" spans="1:127" ht="15.75" customHeight="1" x14ac:dyDescent="0.25">
      <c r="A602" s="1"/>
      <c r="B602" s="40"/>
      <c r="C602" s="40"/>
      <c r="D602" s="40"/>
      <c r="E602" s="40"/>
      <c r="F602" s="40"/>
      <c r="G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c r="CX602" s="40"/>
      <c r="CY602" s="40"/>
      <c r="CZ602" s="40"/>
      <c r="DA602" s="40"/>
      <c r="DB602" s="40"/>
      <c r="DC602" s="40"/>
      <c r="DD602" s="40"/>
      <c r="DE602" s="40"/>
      <c r="DF602" s="40"/>
      <c r="DG602" s="40"/>
      <c r="DH602" s="40"/>
      <c r="DI602" s="40"/>
      <c r="DJ602" s="40"/>
      <c r="DK602" s="40"/>
      <c r="DL602" s="40"/>
      <c r="DM602" s="40"/>
      <c r="DN602" s="40"/>
      <c r="DO602" s="40"/>
      <c r="DP602" s="40"/>
      <c r="DQ602" s="40"/>
      <c r="DR602" s="40"/>
      <c r="DS602" s="40"/>
      <c r="DT602" s="40"/>
      <c r="DU602" s="40"/>
      <c r="DV602" s="40"/>
      <c r="DW602" s="40"/>
    </row>
    <row r="603" spans="1:127" ht="15.75" customHeight="1" x14ac:dyDescent="0.25">
      <c r="A603" s="1"/>
      <c r="B603" s="40"/>
      <c r="C603" s="40"/>
      <c r="D603" s="40"/>
      <c r="E603" s="40"/>
      <c r="F603" s="40"/>
      <c r="G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c r="CX603" s="40"/>
      <c r="CY603" s="40"/>
      <c r="CZ603" s="40"/>
      <c r="DA603" s="40"/>
      <c r="DB603" s="40"/>
      <c r="DC603" s="40"/>
      <c r="DD603" s="40"/>
      <c r="DE603" s="40"/>
      <c r="DF603" s="40"/>
      <c r="DG603" s="40"/>
      <c r="DH603" s="40"/>
      <c r="DI603" s="40"/>
      <c r="DJ603" s="40"/>
      <c r="DK603" s="40"/>
      <c r="DL603" s="40"/>
      <c r="DM603" s="40"/>
      <c r="DN603" s="40"/>
      <c r="DO603" s="40"/>
      <c r="DP603" s="40"/>
      <c r="DQ603" s="40"/>
      <c r="DR603" s="40"/>
      <c r="DS603" s="40"/>
      <c r="DT603" s="40"/>
      <c r="DU603" s="40"/>
      <c r="DV603" s="40"/>
      <c r="DW603" s="40"/>
    </row>
    <row r="604" spans="1:127" ht="15.75" customHeight="1" x14ac:dyDescent="0.25">
      <c r="A604" s="1"/>
      <c r="B604" s="40"/>
      <c r="C604" s="40"/>
      <c r="D604" s="40"/>
      <c r="E604" s="40"/>
      <c r="F604" s="40"/>
      <c r="G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c r="CX604" s="40"/>
      <c r="CY604" s="40"/>
      <c r="CZ604" s="40"/>
      <c r="DA604" s="40"/>
      <c r="DB604" s="40"/>
      <c r="DC604" s="40"/>
      <c r="DD604" s="40"/>
      <c r="DE604" s="40"/>
      <c r="DF604" s="40"/>
      <c r="DG604" s="40"/>
      <c r="DH604" s="40"/>
      <c r="DI604" s="40"/>
      <c r="DJ604" s="40"/>
      <c r="DK604" s="40"/>
      <c r="DL604" s="40"/>
      <c r="DM604" s="40"/>
      <c r="DN604" s="40"/>
      <c r="DO604" s="40"/>
      <c r="DP604" s="40"/>
      <c r="DQ604" s="40"/>
      <c r="DR604" s="40"/>
      <c r="DS604" s="40"/>
      <c r="DT604" s="40"/>
      <c r="DU604" s="40"/>
      <c r="DV604" s="40"/>
      <c r="DW604" s="40"/>
    </row>
    <row r="605" spans="1:127" ht="15.75" customHeight="1" x14ac:dyDescent="0.25">
      <c r="A605" s="1"/>
      <c r="B605" s="40"/>
      <c r="C605" s="40"/>
      <c r="D605" s="40"/>
      <c r="E605" s="40"/>
      <c r="F605" s="40"/>
      <c r="G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c r="CX605" s="40"/>
      <c r="CY605" s="40"/>
      <c r="CZ605" s="40"/>
      <c r="DA605" s="40"/>
      <c r="DB605" s="40"/>
      <c r="DC605" s="40"/>
      <c r="DD605" s="40"/>
      <c r="DE605" s="40"/>
      <c r="DF605" s="40"/>
      <c r="DG605" s="40"/>
      <c r="DH605" s="40"/>
      <c r="DI605" s="40"/>
      <c r="DJ605" s="40"/>
      <c r="DK605" s="40"/>
      <c r="DL605" s="40"/>
      <c r="DM605" s="40"/>
      <c r="DN605" s="40"/>
      <c r="DO605" s="40"/>
      <c r="DP605" s="40"/>
      <c r="DQ605" s="40"/>
      <c r="DR605" s="40"/>
      <c r="DS605" s="40"/>
      <c r="DT605" s="40"/>
      <c r="DU605" s="40"/>
      <c r="DV605" s="40"/>
      <c r="DW605" s="40"/>
    </row>
    <row r="606" spans="1:127" ht="15.75" customHeight="1" x14ac:dyDescent="0.25">
      <c r="A606" s="1"/>
      <c r="B606" s="40"/>
      <c r="C606" s="40"/>
      <c r="D606" s="40"/>
      <c r="E606" s="40"/>
      <c r="F606" s="40"/>
      <c r="G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c r="CX606" s="40"/>
      <c r="CY606" s="40"/>
      <c r="CZ606" s="40"/>
      <c r="DA606" s="40"/>
      <c r="DB606" s="40"/>
      <c r="DC606" s="40"/>
      <c r="DD606" s="40"/>
      <c r="DE606" s="40"/>
      <c r="DF606" s="40"/>
      <c r="DG606" s="40"/>
      <c r="DH606" s="40"/>
      <c r="DI606" s="40"/>
      <c r="DJ606" s="40"/>
      <c r="DK606" s="40"/>
      <c r="DL606" s="40"/>
      <c r="DM606" s="40"/>
      <c r="DN606" s="40"/>
      <c r="DO606" s="40"/>
      <c r="DP606" s="40"/>
      <c r="DQ606" s="40"/>
      <c r="DR606" s="40"/>
      <c r="DS606" s="40"/>
      <c r="DT606" s="40"/>
      <c r="DU606" s="40"/>
      <c r="DV606" s="40"/>
      <c r="DW606" s="40"/>
    </row>
    <row r="607" spans="1:127" ht="15.75" customHeight="1" x14ac:dyDescent="0.25">
      <c r="A607" s="1"/>
      <c r="B607" s="40"/>
      <c r="C607" s="40"/>
      <c r="D607" s="40"/>
      <c r="E607" s="40"/>
      <c r="F607" s="40"/>
      <c r="G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c r="CX607" s="40"/>
      <c r="CY607" s="40"/>
      <c r="CZ607" s="40"/>
      <c r="DA607" s="40"/>
      <c r="DB607" s="40"/>
      <c r="DC607" s="40"/>
      <c r="DD607" s="40"/>
      <c r="DE607" s="40"/>
      <c r="DF607" s="40"/>
      <c r="DG607" s="40"/>
      <c r="DH607" s="40"/>
      <c r="DI607" s="40"/>
      <c r="DJ607" s="40"/>
      <c r="DK607" s="40"/>
      <c r="DL607" s="40"/>
      <c r="DM607" s="40"/>
      <c r="DN607" s="40"/>
      <c r="DO607" s="40"/>
      <c r="DP607" s="40"/>
      <c r="DQ607" s="40"/>
      <c r="DR607" s="40"/>
      <c r="DS607" s="40"/>
      <c r="DT607" s="40"/>
      <c r="DU607" s="40"/>
      <c r="DV607" s="40"/>
      <c r="DW607" s="40"/>
    </row>
    <row r="608" spans="1:127" ht="15.75" customHeight="1" x14ac:dyDescent="0.25">
      <c r="A608" s="1"/>
      <c r="B608" s="40"/>
      <c r="C608" s="40"/>
      <c r="D608" s="40"/>
      <c r="E608" s="40"/>
      <c r="F608" s="40"/>
      <c r="G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c r="CX608" s="40"/>
      <c r="CY608" s="40"/>
      <c r="CZ608" s="40"/>
      <c r="DA608" s="40"/>
      <c r="DB608" s="40"/>
      <c r="DC608" s="40"/>
      <c r="DD608" s="40"/>
      <c r="DE608" s="40"/>
      <c r="DF608" s="40"/>
      <c r="DG608" s="40"/>
      <c r="DH608" s="40"/>
      <c r="DI608" s="40"/>
      <c r="DJ608" s="40"/>
      <c r="DK608" s="40"/>
      <c r="DL608" s="40"/>
      <c r="DM608" s="40"/>
      <c r="DN608" s="40"/>
      <c r="DO608" s="40"/>
      <c r="DP608" s="40"/>
      <c r="DQ608" s="40"/>
      <c r="DR608" s="40"/>
      <c r="DS608" s="40"/>
      <c r="DT608" s="40"/>
      <c r="DU608" s="40"/>
      <c r="DV608" s="40"/>
      <c r="DW608" s="40"/>
    </row>
    <row r="609" spans="1:127" ht="15.75" customHeight="1" x14ac:dyDescent="0.25">
      <c r="A609" s="1"/>
      <c r="B609" s="40"/>
      <c r="C609" s="40"/>
      <c r="D609" s="40"/>
      <c r="E609" s="40"/>
      <c r="F609" s="40"/>
      <c r="G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c r="CX609" s="40"/>
      <c r="CY609" s="40"/>
      <c r="CZ609" s="40"/>
      <c r="DA609" s="40"/>
      <c r="DB609" s="40"/>
      <c r="DC609" s="40"/>
      <c r="DD609" s="40"/>
      <c r="DE609" s="40"/>
      <c r="DF609" s="40"/>
      <c r="DG609" s="40"/>
      <c r="DH609" s="40"/>
      <c r="DI609" s="40"/>
      <c r="DJ609" s="40"/>
      <c r="DK609" s="40"/>
      <c r="DL609" s="40"/>
      <c r="DM609" s="40"/>
      <c r="DN609" s="40"/>
      <c r="DO609" s="40"/>
      <c r="DP609" s="40"/>
      <c r="DQ609" s="40"/>
      <c r="DR609" s="40"/>
      <c r="DS609" s="40"/>
      <c r="DT609" s="40"/>
      <c r="DU609" s="40"/>
      <c r="DV609" s="40"/>
      <c r="DW609" s="40"/>
    </row>
    <row r="610" spans="1:127" ht="15.75" customHeight="1" x14ac:dyDescent="0.25">
      <c r="A610" s="1"/>
      <c r="B610" s="40"/>
      <c r="C610" s="40"/>
      <c r="D610" s="40"/>
      <c r="E610" s="40"/>
      <c r="F610" s="40"/>
      <c r="G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c r="CX610" s="40"/>
      <c r="CY610" s="40"/>
      <c r="CZ610" s="40"/>
      <c r="DA610" s="40"/>
      <c r="DB610" s="40"/>
      <c r="DC610" s="40"/>
      <c r="DD610" s="40"/>
      <c r="DE610" s="40"/>
      <c r="DF610" s="40"/>
      <c r="DG610" s="40"/>
      <c r="DH610" s="40"/>
      <c r="DI610" s="40"/>
      <c r="DJ610" s="40"/>
      <c r="DK610" s="40"/>
      <c r="DL610" s="40"/>
      <c r="DM610" s="40"/>
      <c r="DN610" s="40"/>
      <c r="DO610" s="40"/>
      <c r="DP610" s="40"/>
      <c r="DQ610" s="40"/>
      <c r="DR610" s="40"/>
      <c r="DS610" s="40"/>
      <c r="DT610" s="40"/>
      <c r="DU610" s="40"/>
      <c r="DV610" s="40"/>
      <c r="DW610" s="40"/>
    </row>
    <row r="611" spans="1:127" ht="15.75" customHeight="1" x14ac:dyDescent="0.25">
      <c r="A611" s="1"/>
      <c r="B611" s="40"/>
      <c r="C611" s="40"/>
      <c r="D611" s="40"/>
      <c r="E611" s="40"/>
      <c r="F611" s="40"/>
      <c r="G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c r="CX611" s="40"/>
      <c r="CY611" s="40"/>
      <c r="CZ611" s="40"/>
      <c r="DA611" s="40"/>
      <c r="DB611" s="40"/>
      <c r="DC611" s="40"/>
      <c r="DD611" s="40"/>
      <c r="DE611" s="40"/>
      <c r="DF611" s="40"/>
      <c r="DG611" s="40"/>
      <c r="DH611" s="40"/>
      <c r="DI611" s="40"/>
      <c r="DJ611" s="40"/>
      <c r="DK611" s="40"/>
      <c r="DL611" s="40"/>
      <c r="DM611" s="40"/>
      <c r="DN611" s="40"/>
      <c r="DO611" s="40"/>
      <c r="DP611" s="40"/>
      <c r="DQ611" s="40"/>
      <c r="DR611" s="40"/>
      <c r="DS611" s="40"/>
      <c r="DT611" s="40"/>
      <c r="DU611" s="40"/>
      <c r="DV611" s="40"/>
      <c r="DW611" s="40"/>
    </row>
    <row r="612" spans="1:127" ht="15.75" customHeight="1" x14ac:dyDescent="0.25">
      <c r="A612" s="1"/>
      <c r="B612" s="40"/>
      <c r="C612" s="40"/>
      <c r="D612" s="40"/>
      <c r="E612" s="40"/>
      <c r="F612" s="40"/>
      <c r="G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c r="CX612" s="40"/>
      <c r="CY612" s="40"/>
      <c r="CZ612" s="40"/>
      <c r="DA612" s="40"/>
      <c r="DB612" s="40"/>
      <c r="DC612" s="40"/>
      <c r="DD612" s="40"/>
      <c r="DE612" s="40"/>
      <c r="DF612" s="40"/>
      <c r="DG612" s="40"/>
      <c r="DH612" s="40"/>
      <c r="DI612" s="40"/>
      <c r="DJ612" s="40"/>
      <c r="DK612" s="40"/>
      <c r="DL612" s="40"/>
      <c r="DM612" s="40"/>
      <c r="DN612" s="40"/>
      <c r="DO612" s="40"/>
      <c r="DP612" s="40"/>
      <c r="DQ612" s="40"/>
      <c r="DR612" s="40"/>
      <c r="DS612" s="40"/>
      <c r="DT612" s="40"/>
      <c r="DU612" s="40"/>
      <c r="DV612" s="40"/>
      <c r="DW612" s="40"/>
    </row>
    <row r="613" spans="1:127" ht="15.75" customHeight="1" x14ac:dyDescent="0.25">
      <c r="A613" s="1"/>
      <c r="B613" s="40"/>
      <c r="C613" s="40"/>
      <c r="D613" s="40"/>
      <c r="E613" s="40"/>
      <c r="F613" s="40"/>
      <c r="G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c r="CX613" s="40"/>
      <c r="CY613" s="40"/>
      <c r="CZ613" s="40"/>
      <c r="DA613" s="40"/>
      <c r="DB613" s="40"/>
      <c r="DC613" s="40"/>
      <c r="DD613" s="40"/>
      <c r="DE613" s="40"/>
      <c r="DF613" s="40"/>
      <c r="DG613" s="40"/>
      <c r="DH613" s="40"/>
      <c r="DI613" s="40"/>
      <c r="DJ613" s="40"/>
      <c r="DK613" s="40"/>
      <c r="DL613" s="40"/>
      <c r="DM613" s="40"/>
      <c r="DN613" s="40"/>
      <c r="DO613" s="40"/>
      <c r="DP613" s="40"/>
      <c r="DQ613" s="40"/>
      <c r="DR613" s="40"/>
      <c r="DS613" s="40"/>
      <c r="DT613" s="40"/>
      <c r="DU613" s="40"/>
      <c r="DV613" s="40"/>
      <c r="DW613" s="40"/>
    </row>
    <row r="614" spans="1:127" ht="15.75" customHeight="1" x14ac:dyDescent="0.25">
      <c r="A614" s="1"/>
      <c r="B614" s="40"/>
      <c r="C614" s="40"/>
      <c r="D614" s="40"/>
      <c r="E614" s="40"/>
      <c r="F614" s="40"/>
      <c r="G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c r="CX614" s="40"/>
      <c r="CY614" s="40"/>
      <c r="CZ614" s="40"/>
      <c r="DA614" s="40"/>
      <c r="DB614" s="40"/>
      <c r="DC614" s="40"/>
      <c r="DD614" s="40"/>
      <c r="DE614" s="40"/>
      <c r="DF614" s="40"/>
      <c r="DG614" s="40"/>
      <c r="DH614" s="40"/>
      <c r="DI614" s="40"/>
      <c r="DJ614" s="40"/>
      <c r="DK614" s="40"/>
      <c r="DL614" s="40"/>
      <c r="DM614" s="40"/>
      <c r="DN614" s="40"/>
      <c r="DO614" s="40"/>
      <c r="DP614" s="40"/>
      <c r="DQ614" s="40"/>
      <c r="DR614" s="40"/>
      <c r="DS614" s="40"/>
      <c r="DT614" s="40"/>
      <c r="DU614" s="40"/>
      <c r="DV614" s="40"/>
      <c r="DW614" s="40"/>
    </row>
    <row r="615" spans="1:127" ht="15.75" customHeight="1" x14ac:dyDescent="0.25">
      <c r="A615" s="1"/>
      <c r="B615" s="40"/>
      <c r="C615" s="40"/>
      <c r="D615" s="40"/>
      <c r="E615" s="40"/>
      <c r="F615" s="40"/>
      <c r="G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c r="CX615" s="40"/>
      <c r="CY615" s="40"/>
      <c r="CZ615" s="40"/>
      <c r="DA615" s="40"/>
      <c r="DB615" s="40"/>
      <c r="DC615" s="40"/>
      <c r="DD615" s="40"/>
      <c r="DE615" s="40"/>
      <c r="DF615" s="40"/>
      <c r="DG615" s="40"/>
      <c r="DH615" s="40"/>
      <c r="DI615" s="40"/>
      <c r="DJ615" s="40"/>
      <c r="DK615" s="40"/>
      <c r="DL615" s="40"/>
      <c r="DM615" s="40"/>
      <c r="DN615" s="40"/>
      <c r="DO615" s="40"/>
      <c r="DP615" s="40"/>
      <c r="DQ615" s="40"/>
      <c r="DR615" s="40"/>
      <c r="DS615" s="40"/>
      <c r="DT615" s="40"/>
      <c r="DU615" s="40"/>
      <c r="DV615" s="40"/>
      <c r="DW615" s="40"/>
    </row>
    <row r="616" spans="1:127" ht="15.75" customHeight="1" x14ac:dyDescent="0.25">
      <c r="A616" s="1"/>
      <c r="B616" s="40"/>
      <c r="C616" s="40"/>
      <c r="D616" s="40"/>
      <c r="E616" s="40"/>
      <c r="F616" s="40"/>
      <c r="G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c r="CX616" s="40"/>
      <c r="CY616" s="40"/>
      <c r="CZ616" s="40"/>
      <c r="DA616" s="40"/>
      <c r="DB616" s="40"/>
      <c r="DC616" s="40"/>
      <c r="DD616" s="40"/>
      <c r="DE616" s="40"/>
      <c r="DF616" s="40"/>
      <c r="DG616" s="40"/>
      <c r="DH616" s="40"/>
      <c r="DI616" s="40"/>
      <c r="DJ616" s="40"/>
      <c r="DK616" s="40"/>
      <c r="DL616" s="40"/>
      <c r="DM616" s="40"/>
      <c r="DN616" s="40"/>
      <c r="DO616" s="40"/>
      <c r="DP616" s="40"/>
      <c r="DQ616" s="40"/>
      <c r="DR616" s="40"/>
      <c r="DS616" s="40"/>
      <c r="DT616" s="40"/>
      <c r="DU616" s="40"/>
      <c r="DV616" s="40"/>
      <c r="DW616" s="40"/>
    </row>
    <row r="617" spans="1:127" ht="15.75" customHeight="1" x14ac:dyDescent="0.25">
      <c r="A617" s="1"/>
      <c r="B617" s="40"/>
      <c r="C617" s="40"/>
      <c r="D617" s="40"/>
      <c r="E617" s="40"/>
      <c r="F617" s="40"/>
      <c r="G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c r="CX617" s="40"/>
      <c r="CY617" s="40"/>
      <c r="CZ617" s="40"/>
      <c r="DA617" s="40"/>
      <c r="DB617" s="40"/>
      <c r="DC617" s="40"/>
      <c r="DD617" s="40"/>
      <c r="DE617" s="40"/>
      <c r="DF617" s="40"/>
      <c r="DG617" s="40"/>
      <c r="DH617" s="40"/>
      <c r="DI617" s="40"/>
      <c r="DJ617" s="40"/>
      <c r="DK617" s="40"/>
      <c r="DL617" s="40"/>
      <c r="DM617" s="40"/>
      <c r="DN617" s="40"/>
      <c r="DO617" s="40"/>
      <c r="DP617" s="40"/>
      <c r="DQ617" s="40"/>
      <c r="DR617" s="40"/>
      <c r="DS617" s="40"/>
      <c r="DT617" s="40"/>
      <c r="DU617" s="40"/>
      <c r="DV617" s="40"/>
      <c r="DW617" s="40"/>
    </row>
    <row r="618" spans="1:127" ht="15.75" customHeight="1" x14ac:dyDescent="0.25">
      <c r="A618" s="1"/>
      <c r="B618" s="40"/>
      <c r="C618" s="40"/>
      <c r="D618" s="40"/>
      <c r="E618" s="40"/>
      <c r="F618" s="40"/>
      <c r="G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c r="CX618" s="40"/>
      <c r="CY618" s="40"/>
      <c r="CZ618" s="40"/>
      <c r="DA618" s="40"/>
      <c r="DB618" s="40"/>
      <c r="DC618" s="40"/>
      <c r="DD618" s="40"/>
      <c r="DE618" s="40"/>
      <c r="DF618" s="40"/>
      <c r="DG618" s="40"/>
      <c r="DH618" s="40"/>
      <c r="DI618" s="40"/>
      <c r="DJ618" s="40"/>
      <c r="DK618" s="40"/>
      <c r="DL618" s="40"/>
      <c r="DM618" s="40"/>
      <c r="DN618" s="40"/>
      <c r="DO618" s="40"/>
      <c r="DP618" s="40"/>
      <c r="DQ618" s="40"/>
      <c r="DR618" s="40"/>
      <c r="DS618" s="40"/>
      <c r="DT618" s="40"/>
      <c r="DU618" s="40"/>
      <c r="DV618" s="40"/>
      <c r="DW618" s="40"/>
    </row>
    <row r="619" spans="1:127" ht="15.75" customHeight="1" x14ac:dyDescent="0.25">
      <c r="A619" s="1"/>
      <c r="B619" s="40"/>
      <c r="C619" s="40"/>
      <c r="D619" s="40"/>
      <c r="E619" s="40"/>
      <c r="F619" s="40"/>
      <c r="G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c r="CX619" s="40"/>
      <c r="CY619" s="40"/>
      <c r="CZ619" s="40"/>
      <c r="DA619" s="40"/>
      <c r="DB619" s="40"/>
      <c r="DC619" s="40"/>
      <c r="DD619" s="40"/>
      <c r="DE619" s="40"/>
      <c r="DF619" s="40"/>
      <c r="DG619" s="40"/>
      <c r="DH619" s="40"/>
      <c r="DI619" s="40"/>
      <c r="DJ619" s="40"/>
      <c r="DK619" s="40"/>
      <c r="DL619" s="40"/>
      <c r="DM619" s="40"/>
      <c r="DN619" s="40"/>
      <c r="DO619" s="40"/>
      <c r="DP619" s="40"/>
      <c r="DQ619" s="40"/>
      <c r="DR619" s="40"/>
      <c r="DS619" s="40"/>
      <c r="DT619" s="40"/>
      <c r="DU619" s="40"/>
      <c r="DV619" s="40"/>
      <c r="DW619" s="40"/>
    </row>
    <row r="620" spans="1:127" ht="15.75" customHeight="1" x14ac:dyDescent="0.25">
      <c r="A620" s="1"/>
      <c r="B620" s="40"/>
      <c r="C620" s="40"/>
      <c r="D620" s="40"/>
      <c r="E620" s="40"/>
      <c r="F620" s="40"/>
      <c r="G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c r="CX620" s="40"/>
      <c r="CY620" s="40"/>
      <c r="CZ620" s="40"/>
      <c r="DA620" s="40"/>
      <c r="DB620" s="40"/>
      <c r="DC620" s="40"/>
      <c r="DD620" s="40"/>
      <c r="DE620" s="40"/>
      <c r="DF620" s="40"/>
      <c r="DG620" s="40"/>
      <c r="DH620" s="40"/>
      <c r="DI620" s="40"/>
      <c r="DJ620" s="40"/>
      <c r="DK620" s="40"/>
      <c r="DL620" s="40"/>
      <c r="DM620" s="40"/>
      <c r="DN620" s="40"/>
      <c r="DO620" s="40"/>
      <c r="DP620" s="40"/>
      <c r="DQ620" s="40"/>
      <c r="DR620" s="40"/>
      <c r="DS620" s="40"/>
      <c r="DT620" s="40"/>
      <c r="DU620" s="40"/>
      <c r="DV620" s="40"/>
      <c r="DW620" s="40"/>
    </row>
    <row r="621" spans="1:127" ht="15.75" customHeight="1" x14ac:dyDescent="0.25">
      <c r="A621" s="1"/>
      <c r="B621" s="40"/>
      <c r="C621" s="40"/>
      <c r="D621" s="40"/>
      <c r="E621" s="40"/>
      <c r="F621" s="40"/>
      <c r="G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c r="CX621" s="40"/>
      <c r="CY621" s="40"/>
      <c r="CZ621" s="40"/>
      <c r="DA621" s="40"/>
      <c r="DB621" s="40"/>
      <c r="DC621" s="40"/>
      <c r="DD621" s="40"/>
      <c r="DE621" s="40"/>
      <c r="DF621" s="40"/>
      <c r="DG621" s="40"/>
      <c r="DH621" s="40"/>
      <c r="DI621" s="40"/>
      <c r="DJ621" s="40"/>
      <c r="DK621" s="40"/>
      <c r="DL621" s="40"/>
      <c r="DM621" s="40"/>
      <c r="DN621" s="40"/>
      <c r="DO621" s="40"/>
      <c r="DP621" s="40"/>
      <c r="DQ621" s="40"/>
      <c r="DR621" s="40"/>
      <c r="DS621" s="40"/>
      <c r="DT621" s="40"/>
      <c r="DU621" s="40"/>
      <c r="DV621" s="40"/>
      <c r="DW621" s="40"/>
    </row>
    <row r="622" spans="1:127" ht="15.75" customHeight="1" x14ac:dyDescent="0.25">
      <c r="A622" s="1"/>
      <c r="B622" s="40"/>
      <c r="C622" s="40"/>
      <c r="D622" s="40"/>
      <c r="E622" s="40"/>
      <c r="F622" s="40"/>
      <c r="G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c r="CX622" s="40"/>
      <c r="CY622" s="40"/>
      <c r="CZ622" s="40"/>
      <c r="DA622" s="40"/>
      <c r="DB622" s="40"/>
      <c r="DC622" s="40"/>
      <c r="DD622" s="40"/>
      <c r="DE622" s="40"/>
      <c r="DF622" s="40"/>
      <c r="DG622" s="40"/>
      <c r="DH622" s="40"/>
      <c r="DI622" s="40"/>
      <c r="DJ622" s="40"/>
      <c r="DK622" s="40"/>
      <c r="DL622" s="40"/>
      <c r="DM622" s="40"/>
      <c r="DN622" s="40"/>
      <c r="DO622" s="40"/>
      <c r="DP622" s="40"/>
      <c r="DQ622" s="40"/>
      <c r="DR622" s="40"/>
      <c r="DS622" s="40"/>
      <c r="DT622" s="40"/>
      <c r="DU622" s="40"/>
      <c r="DV622" s="40"/>
      <c r="DW622" s="40"/>
    </row>
    <row r="623" spans="1:127" ht="15.75" customHeight="1" x14ac:dyDescent="0.25">
      <c r="A623" s="1"/>
      <c r="B623" s="40"/>
      <c r="C623" s="40"/>
      <c r="D623" s="40"/>
      <c r="E623" s="40"/>
      <c r="F623" s="40"/>
      <c r="G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c r="CX623" s="40"/>
      <c r="CY623" s="40"/>
      <c r="CZ623" s="40"/>
      <c r="DA623" s="40"/>
      <c r="DB623" s="40"/>
      <c r="DC623" s="40"/>
      <c r="DD623" s="40"/>
      <c r="DE623" s="40"/>
      <c r="DF623" s="40"/>
      <c r="DG623" s="40"/>
      <c r="DH623" s="40"/>
      <c r="DI623" s="40"/>
      <c r="DJ623" s="40"/>
      <c r="DK623" s="40"/>
      <c r="DL623" s="40"/>
      <c r="DM623" s="40"/>
      <c r="DN623" s="40"/>
      <c r="DO623" s="40"/>
      <c r="DP623" s="40"/>
      <c r="DQ623" s="40"/>
      <c r="DR623" s="40"/>
      <c r="DS623" s="40"/>
      <c r="DT623" s="40"/>
      <c r="DU623" s="40"/>
      <c r="DV623" s="40"/>
      <c r="DW623" s="40"/>
    </row>
    <row r="624" spans="1:127" ht="15.75" customHeight="1" x14ac:dyDescent="0.25">
      <c r="A624" s="1"/>
      <c r="B624" s="40"/>
      <c r="C624" s="40"/>
      <c r="D624" s="40"/>
      <c r="E624" s="40"/>
      <c r="F624" s="40"/>
      <c r="G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c r="CX624" s="40"/>
      <c r="CY624" s="40"/>
      <c r="CZ624" s="40"/>
      <c r="DA624" s="40"/>
      <c r="DB624" s="40"/>
      <c r="DC624" s="40"/>
      <c r="DD624" s="40"/>
      <c r="DE624" s="40"/>
      <c r="DF624" s="40"/>
      <c r="DG624" s="40"/>
      <c r="DH624" s="40"/>
      <c r="DI624" s="40"/>
      <c r="DJ624" s="40"/>
      <c r="DK624" s="40"/>
      <c r="DL624" s="40"/>
      <c r="DM624" s="40"/>
      <c r="DN624" s="40"/>
      <c r="DO624" s="40"/>
      <c r="DP624" s="40"/>
      <c r="DQ624" s="40"/>
      <c r="DR624" s="40"/>
      <c r="DS624" s="40"/>
      <c r="DT624" s="40"/>
      <c r="DU624" s="40"/>
      <c r="DV624" s="40"/>
      <c r="DW624" s="40"/>
    </row>
    <row r="625" spans="1:127" ht="15.75" customHeight="1" x14ac:dyDescent="0.25">
      <c r="A625" s="1"/>
      <c r="B625" s="40"/>
      <c r="C625" s="40"/>
      <c r="D625" s="40"/>
      <c r="E625" s="40"/>
      <c r="F625" s="40"/>
      <c r="G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c r="CX625" s="40"/>
      <c r="CY625" s="40"/>
      <c r="CZ625" s="40"/>
      <c r="DA625" s="40"/>
      <c r="DB625" s="40"/>
      <c r="DC625" s="40"/>
      <c r="DD625" s="40"/>
      <c r="DE625" s="40"/>
      <c r="DF625" s="40"/>
      <c r="DG625" s="40"/>
      <c r="DH625" s="40"/>
      <c r="DI625" s="40"/>
      <c r="DJ625" s="40"/>
      <c r="DK625" s="40"/>
      <c r="DL625" s="40"/>
      <c r="DM625" s="40"/>
      <c r="DN625" s="40"/>
      <c r="DO625" s="40"/>
      <c r="DP625" s="40"/>
      <c r="DQ625" s="40"/>
      <c r="DR625" s="40"/>
      <c r="DS625" s="40"/>
      <c r="DT625" s="40"/>
      <c r="DU625" s="40"/>
      <c r="DV625" s="40"/>
      <c r="DW625" s="40"/>
    </row>
    <row r="626" spans="1:127" ht="15.75" customHeight="1" x14ac:dyDescent="0.25">
      <c r="A626" s="1"/>
      <c r="B626" s="40"/>
      <c r="C626" s="40"/>
      <c r="D626" s="40"/>
      <c r="E626" s="40"/>
      <c r="F626" s="40"/>
      <c r="G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c r="CX626" s="40"/>
      <c r="CY626" s="40"/>
      <c r="CZ626" s="40"/>
      <c r="DA626" s="40"/>
      <c r="DB626" s="40"/>
      <c r="DC626" s="40"/>
      <c r="DD626" s="40"/>
      <c r="DE626" s="40"/>
      <c r="DF626" s="40"/>
      <c r="DG626" s="40"/>
      <c r="DH626" s="40"/>
      <c r="DI626" s="40"/>
      <c r="DJ626" s="40"/>
      <c r="DK626" s="40"/>
      <c r="DL626" s="40"/>
      <c r="DM626" s="40"/>
      <c r="DN626" s="40"/>
      <c r="DO626" s="40"/>
      <c r="DP626" s="40"/>
      <c r="DQ626" s="40"/>
      <c r="DR626" s="40"/>
      <c r="DS626" s="40"/>
      <c r="DT626" s="40"/>
      <c r="DU626" s="40"/>
      <c r="DV626" s="40"/>
      <c r="DW626" s="40"/>
    </row>
    <row r="627" spans="1:127" ht="15.75" customHeight="1" x14ac:dyDescent="0.25">
      <c r="A627" s="1"/>
      <c r="B627" s="40"/>
      <c r="C627" s="40"/>
      <c r="D627" s="40"/>
      <c r="E627" s="40"/>
      <c r="F627" s="40"/>
      <c r="G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c r="CX627" s="40"/>
      <c r="CY627" s="40"/>
      <c r="CZ627" s="40"/>
      <c r="DA627" s="40"/>
      <c r="DB627" s="40"/>
      <c r="DC627" s="40"/>
      <c r="DD627" s="40"/>
      <c r="DE627" s="40"/>
      <c r="DF627" s="40"/>
      <c r="DG627" s="40"/>
      <c r="DH627" s="40"/>
      <c r="DI627" s="40"/>
      <c r="DJ627" s="40"/>
      <c r="DK627" s="40"/>
      <c r="DL627" s="40"/>
      <c r="DM627" s="40"/>
      <c r="DN627" s="40"/>
      <c r="DO627" s="40"/>
      <c r="DP627" s="40"/>
      <c r="DQ627" s="40"/>
      <c r="DR627" s="40"/>
      <c r="DS627" s="40"/>
      <c r="DT627" s="40"/>
      <c r="DU627" s="40"/>
      <c r="DV627" s="40"/>
      <c r="DW627" s="40"/>
    </row>
    <row r="628" spans="1:127" ht="15.75" customHeight="1" x14ac:dyDescent="0.25">
      <c r="A628" s="1"/>
      <c r="B628" s="40"/>
      <c r="C628" s="40"/>
      <c r="D628" s="40"/>
      <c r="E628" s="40"/>
      <c r="F628" s="40"/>
      <c r="G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c r="CX628" s="40"/>
      <c r="CY628" s="40"/>
      <c r="CZ628" s="40"/>
      <c r="DA628" s="40"/>
      <c r="DB628" s="40"/>
      <c r="DC628" s="40"/>
      <c r="DD628" s="40"/>
      <c r="DE628" s="40"/>
      <c r="DF628" s="40"/>
      <c r="DG628" s="40"/>
      <c r="DH628" s="40"/>
      <c r="DI628" s="40"/>
      <c r="DJ628" s="40"/>
      <c r="DK628" s="40"/>
      <c r="DL628" s="40"/>
      <c r="DM628" s="40"/>
      <c r="DN628" s="40"/>
      <c r="DO628" s="40"/>
      <c r="DP628" s="40"/>
      <c r="DQ628" s="40"/>
      <c r="DR628" s="40"/>
      <c r="DS628" s="40"/>
      <c r="DT628" s="40"/>
      <c r="DU628" s="40"/>
      <c r="DV628" s="40"/>
      <c r="DW628" s="40"/>
    </row>
    <row r="629" spans="1:127" ht="15.75" customHeight="1" x14ac:dyDescent="0.25">
      <c r="A629" s="1"/>
      <c r="B629" s="40"/>
      <c r="C629" s="40"/>
      <c r="D629" s="40"/>
      <c r="E629" s="40"/>
      <c r="F629" s="40"/>
      <c r="G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c r="CX629" s="40"/>
      <c r="CY629" s="40"/>
      <c r="CZ629" s="40"/>
      <c r="DA629" s="40"/>
      <c r="DB629" s="40"/>
      <c r="DC629" s="40"/>
      <c r="DD629" s="40"/>
      <c r="DE629" s="40"/>
      <c r="DF629" s="40"/>
      <c r="DG629" s="40"/>
      <c r="DH629" s="40"/>
      <c r="DI629" s="40"/>
      <c r="DJ629" s="40"/>
      <c r="DK629" s="40"/>
      <c r="DL629" s="40"/>
      <c r="DM629" s="40"/>
      <c r="DN629" s="40"/>
      <c r="DO629" s="40"/>
      <c r="DP629" s="40"/>
      <c r="DQ629" s="40"/>
      <c r="DR629" s="40"/>
      <c r="DS629" s="40"/>
      <c r="DT629" s="40"/>
      <c r="DU629" s="40"/>
      <c r="DV629" s="40"/>
      <c r="DW629" s="40"/>
    </row>
    <row r="630" spans="1:127" ht="15.75" customHeight="1" x14ac:dyDescent="0.25">
      <c r="A630" s="1"/>
      <c r="B630" s="40"/>
      <c r="C630" s="40"/>
      <c r="D630" s="40"/>
      <c r="E630" s="40"/>
      <c r="F630" s="40"/>
      <c r="G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c r="CX630" s="40"/>
      <c r="CY630" s="40"/>
      <c r="CZ630" s="40"/>
      <c r="DA630" s="40"/>
      <c r="DB630" s="40"/>
      <c r="DC630" s="40"/>
      <c r="DD630" s="40"/>
      <c r="DE630" s="40"/>
      <c r="DF630" s="40"/>
      <c r="DG630" s="40"/>
      <c r="DH630" s="40"/>
      <c r="DI630" s="40"/>
      <c r="DJ630" s="40"/>
      <c r="DK630" s="40"/>
      <c r="DL630" s="40"/>
      <c r="DM630" s="40"/>
      <c r="DN630" s="40"/>
      <c r="DO630" s="40"/>
      <c r="DP630" s="40"/>
      <c r="DQ630" s="40"/>
      <c r="DR630" s="40"/>
      <c r="DS630" s="40"/>
      <c r="DT630" s="40"/>
      <c r="DU630" s="40"/>
      <c r="DV630" s="40"/>
      <c r="DW630" s="40"/>
    </row>
    <row r="631" spans="1:127" ht="15.75" customHeight="1" x14ac:dyDescent="0.25">
      <c r="A631" s="1"/>
      <c r="B631" s="40"/>
      <c r="C631" s="40"/>
      <c r="D631" s="40"/>
      <c r="E631" s="40"/>
      <c r="F631" s="40"/>
      <c r="G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c r="CX631" s="40"/>
      <c r="CY631" s="40"/>
      <c r="CZ631" s="40"/>
      <c r="DA631" s="40"/>
      <c r="DB631" s="40"/>
      <c r="DC631" s="40"/>
      <c r="DD631" s="40"/>
      <c r="DE631" s="40"/>
      <c r="DF631" s="40"/>
      <c r="DG631" s="40"/>
      <c r="DH631" s="40"/>
      <c r="DI631" s="40"/>
      <c r="DJ631" s="40"/>
      <c r="DK631" s="40"/>
      <c r="DL631" s="40"/>
      <c r="DM631" s="40"/>
      <c r="DN631" s="40"/>
      <c r="DO631" s="40"/>
      <c r="DP631" s="40"/>
      <c r="DQ631" s="40"/>
      <c r="DR631" s="40"/>
      <c r="DS631" s="40"/>
      <c r="DT631" s="40"/>
      <c r="DU631" s="40"/>
      <c r="DV631" s="40"/>
      <c r="DW631" s="40"/>
    </row>
    <row r="632" spans="1:127" ht="15.75" customHeight="1" x14ac:dyDescent="0.25">
      <c r="A632" s="1"/>
      <c r="B632" s="40"/>
      <c r="C632" s="40"/>
      <c r="D632" s="40"/>
      <c r="E632" s="40"/>
      <c r="F632" s="40"/>
      <c r="G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c r="CX632" s="40"/>
      <c r="CY632" s="40"/>
      <c r="CZ632" s="40"/>
      <c r="DA632" s="40"/>
      <c r="DB632" s="40"/>
      <c r="DC632" s="40"/>
      <c r="DD632" s="40"/>
      <c r="DE632" s="40"/>
      <c r="DF632" s="40"/>
      <c r="DG632" s="40"/>
      <c r="DH632" s="40"/>
      <c r="DI632" s="40"/>
      <c r="DJ632" s="40"/>
      <c r="DK632" s="40"/>
      <c r="DL632" s="40"/>
      <c r="DM632" s="40"/>
      <c r="DN632" s="40"/>
      <c r="DO632" s="40"/>
      <c r="DP632" s="40"/>
      <c r="DQ632" s="40"/>
      <c r="DR632" s="40"/>
      <c r="DS632" s="40"/>
      <c r="DT632" s="40"/>
      <c r="DU632" s="40"/>
      <c r="DV632" s="40"/>
      <c r="DW632" s="40"/>
    </row>
    <row r="633" spans="1:127" ht="15.75" customHeight="1" x14ac:dyDescent="0.25">
      <c r="A633" s="1"/>
      <c r="B633" s="40"/>
      <c r="C633" s="40"/>
      <c r="D633" s="40"/>
      <c r="E633" s="40"/>
      <c r="F633" s="40"/>
      <c r="G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c r="CX633" s="40"/>
      <c r="CY633" s="40"/>
      <c r="CZ633" s="40"/>
      <c r="DA633" s="40"/>
      <c r="DB633" s="40"/>
      <c r="DC633" s="40"/>
      <c r="DD633" s="40"/>
      <c r="DE633" s="40"/>
      <c r="DF633" s="40"/>
      <c r="DG633" s="40"/>
      <c r="DH633" s="40"/>
      <c r="DI633" s="40"/>
      <c r="DJ633" s="40"/>
      <c r="DK633" s="40"/>
      <c r="DL633" s="40"/>
      <c r="DM633" s="40"/>
      <c r="DN633" s="40"/>
      <c r="DO633" s="40"/>
      <c r="DP633" s="40"/>
      <c r="DQ633" s="40"/>
      <c r="DR633" s="40"/>
      <c r="DS633" s="40"/>
      <c r="DT633" s="40"/>
      <c r="DU633" s="40"/>
      <c r="DV633" s="40"/>
      <c r="DW633" s="40"/>
    </row>
    <row r="634" spans="1:127" ht="15.75" customHeight="1" x14ac:dyDescent="0.25">
      <c r="A634" s="1"/>
      <c r="B634" s="40"/>
      <c r="C634" s="40"/>
      <c r="D634" s="40"/>
      <c r="E634" s="40"/>
      <c r="F634" s="40"/>
      <c r="G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c r="CX634" s="40"/>
      <c r="CY634" s="40"/>
      <c r="CZ634" s="40"/>
      <c r="DA634" s="40"/>
      <c r="DB634" s="40"/>
      <c r="DC634" s="40"/>
      <c r="DD634" s="40"/>
      <c r="DE634" s="40"/>
      <c r="DF634" s="40"/>
      <c r="DG634" s="40"/>
      <c r="DH634" s="40"/>
      <c r="DI634" s="40"/>
      <c r="DJ634" s="40"/>
      <c r="DK634" s="40"/>
      <c r="DL634" s="40"/>
      <c r="DM634" s="40"/>
      <c r="DN634" s="40"/>
      <c r="DO634" s="40"/>
      <c r="DP634" s="40"/>
      <c r="DQ634" s="40"/>
      <c r="DR634" s="40"/>
      <c r="DS634" s="40"/>
      <c r="DT634" s="40"/>
      <c r="DU634" s="40"/>
      <c r="DV634" s="40"/>
      <c r="DW634" s="40"/>
    </row>
    <row r="635" spans="1:127" ht="15.75" customHeight="1" x14ac:dyDescent="0.25">
      <c r="A635" s="1"/>
      <c r="B635" s="40"/>
      <c r="C635" s="40"/>
      <c r="D635" s="40"/>
      <c r="E635" s="40"/>
      <c r="F635" s="40"/>
      <c r="G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c r="CX635" s="40"/>
      <c r="CY635" s="40"/>
      <c r="CZ635" s="40"/>
      <c r="DA635" s="40"/>
      <c r="DB635" s="40"/>
      <c r="DC635" s="40"/>
      <c r="DD635" s="40"/>
      <c r="DE635" s="40"/>
      <c r="DF635" s="40"/>
      <c r="DG635" s="40"/>
      <c r="DH635" s="40"/>
      <c r="DI635" s="40"/>
      <c r="DJ635" s="40"/>
      <c r="DK635" s="40"/>
      <c r="DL635" s="40"/>
      <c r="DM635" s="40"/>
      <c r="DN635" s="40"/>
      <c r="DO635" s="40"/>
      <c r="DP635" s="40"/>
      <c r="DQ635" s="40"/>
      <c r="DR635" s="40"/>
      <c r="DS635" s="40"/>
      <c r="DT635" s="40"/>
      <c r="DU635" s="40"/>
      <c r="DV635" s="40"/>
      <c r="DW635" s="40"/>
    </row>
    <row r="636" spans="1:127" ht="15.75" customHeight="1" x14ac:dyDescent="0.25">
      <c r="A636" s="1"/>
      <c r="B636" s="40"/>
      <c r="C636" s="40"/>
      <c r="D636" s="40"/>
      <c r="E636" s="40"/>
      <c r="F636" s="40"/>
      <c r="G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c r="CX636" s="40"/>
      <c r="CY636" s="40"/>
      <c r="CZ636" s="40"/>
      <c r="DA636" s="40"/>
      <c r="DB636" s="40"/>
      <c r="DC636" s="40"/>
      <c r="DD636" s="40"/>
      <c r="DE636" s="40"/>
      <c r="DF636" s="40"/>
      <c r="DG636" s="40"/>
      <c r="DH636" s="40"/>
      <c r="DI636" s="40"/>
      <c r="DJ636" s="40"/>
      <c r="DK636" s="40"/>
      <c r="DL636" s="40"/>
      <c r="DM636" s="40"/>
      <c r="DN636" s="40"/>
      <c r="DO636" s="40"/>
      <c r="DP636" s="40"/>
      <c r="DQ636" s="40"/>
      <c r="DR636" s="40"/>
      <c r="DS636" s="40"/>
      <c r="DT636" s="40"/>
      <c r="DU636" s="40"/>
      <c r="DV636" s="40"/>
      <c r="DW636" s="40"/>
    </row>
    <row r="637" spans="1:127" ht="15.75" customHeight="1" x14ac:dyDescent="0.25">
      <c r="A637" s="1"/>
      <c r="B637" s="40"/>
      <c r="C637" s="40"/>
      <c r="D637" s="40"/>
      <c r="E637" s="40"/>
      <c r="F637" s="40"/>
      <c r="G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c r="CX637" s="40"/>
      <c r="CY637" s="40"/>
      <c r="CZ637" s="40"/>
      <c r="DA637" s="40"/>
      <c r="DB637" s="40"/>
      <c r="DC637" s="40"/>
      <c r="DD637" s="40"/>
      <c r="DE637" s="40"/>
      <c r="DF637" s="40"/>
      <c r="DG637" s="40"/>
      <c r="DH637" s="40"/>
      <c r="DI637" s="40"/>
      <c r="DJ637" s="40"/>
      <c r="DK637" s="40"/>
      <c r="DL637" s="40"/>
      <c r="DM637" s="40"/>
      <c r="DN637" s="40"/>
      <c r="DO637" s="40"/>
      <c r="DP637" s="40"/>
      <c r="DQ637" s="40"/>
      <c r="DR637" s="40"/>
      <c r="DS637" s="40"/>
      <c r="DT637" s="40"/>
      <c r="DU637" s="40"/>
      <c r="DV637" s="40"/>
      <c r="DW637" s="40"/>
    </row>
    <row r="638" spans="1:127" ht="15.75" customHeight="1" x14ac:dyDescent="0.25">
      <c r="A638" s="1"/>
      <c r="B638" s="40"/>
      <c r="C638" s="40"/>
      <c r="D638" s="40"/>
      <c r="E638" s="40"/>
      <c r="F638" s="40"/>
      <c r="G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c r="CX638" s="40"/>
      <c r="CY638" s="40"/>
      <c r="CZ638" s="40"/>
      <c r="DA638" s="40"/>
      <c r="DB638" s="40"/>
      <c r="DC638" s="40"/>
      <c r="DD638" s="40"/>
      <c r="DE638" s="40"/>
      <c r="DF638" s="40"/>
      <c r="DG638" s="40"/>
      <c r="DH638" s="40"/>
      <c r="DI638" s="40"/>
      <c r="DJ638" s="40"/>
      <c r="DK638" s="40"/>
      <c r="DL638" s="40"/>
      <c r="DM638" s="40"/>
      <c r="DN638" s="40"/>
      <c r="DO638" s="40"/>
      <c r="DP638" s="40"/>
      <c r="DQ638" s="40"/>
      <c r="DR638" s="40"/>
      <c r="DS638" s="40"/>
      <c r="DT638" s="40"/>
      <c r="DU638" s="40"/>
      <c r="DV638" s="40"/>
      <c r="DW638" s="40"/>
    </row>
    <row r="639" spans="1:127" ht="15.75" customHeight="1" x14ac:dyDescent="0.25">
      <c r="A639" s="1"/>
      <c r="B639" s="40"/>
      <c r="C639" s="40"/>
      <c r="D639" s="40"/>
      <c r="E639" s="40"/>
      <c r="F639" s="40"/>
      <c r="G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c r="CX639" s="40"/>
      <c r="CY639" s="40"/>
      <c r="CZ639" s="40"/>
      <c r="DA639" s="40"/>
      <c r="DB639" s="40"/>
      <c r="DC639" s="40"/>
      <c r="DD639" s="40"/>
      <c r="DE639" s="40"/>
      <c r="DF639" s="40"/>
      <c r="DG639" s="40"/>
      <c r="DH639" s="40"/>
      <c r="DI639" s="40"/>
      <c r="DJ639" s="40"/>
      <c r="DK639" s="40"/>
      <c r="DL639" s="40"/>
      <c r="DM639" s="40"/>
      <c r="DN639" s="40"/>
      <c r="DO639" s="40"/>
      <c r="DP639" s="40"/>
      <c r="DQ639" s="40"/>
      <c r="DR639" s="40"/>
      <c r="DS639" s="40"/>
      <c r="DT639" s="40"/>
      <c r="DU639" s="40"/>
      <c r="DV639" s="40"/>
      <c r="DW639" s="40"/>
    </row>
    <row r="640" spans="1:127" ht="15.75" customHeight="1" x14ac:dyDescent="0.25">
      <c r="A640" s="1"/>
      <c r="B640" s="40"/>
      <c r="C640" s="40"/>
      <c r="D640" s="40"/>
      <c r="E640" s="40"/>
      <c r="F640" s="40"/>
      <c r="G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c r="CX640" s="40"/>
      <c r="CY640" s="40"/>
      <c r="CZ640" s="40"/>
      <c r="DA640" s="40"/>
      <c r="DB640" s="40"/>
      <c r="DC640" s="40"/>
      <c r="DD640" s="40"/>
      <c r="DE640" s="40"/>
      <c r="DF640" s="40"/>
      <c r="DG640" s="40"/>
      <c r="DH640" s="40"/>
      <c r="DI640" s="40"/>
      <c r="DJ640" s="40"/>
      <c r="DK640" s="40"/>
      <c r="DL640" s="40"/>
      <c r="DM640" s="40"/>
      <c r="DN640" s="40"/>
      <c r="DO640" s="40"/>
      <c r="DP640" s="40"/>
      <c r="DQ640" s="40"/>
      <c r="DR640" s="40"/>
      <c r="DS640" s="40"/>
      <c r="DT640" s="40"/>
      <c r="DU640" s="40"/>
      <c r="DV640" s="40"/>
      <c r="DW640" s="40"/>
    </row>
    <row r="641" spans="1:127" ht="15.75" customHeight="1" x14ac:dyDescent="0.25">
      <c r="A641" s="1"/>
      <c r="B641" s="40"/>
      <c r="C641" s="40"/>
      <c r="D641" s="40"/>
      <c r="E641" s="40"/>
      <c r="F641" s="40"/>
      <c r="G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c r="CX641" s="40"/>
      <c r="CY641" s="40"/>
      <c r="CZ641" s="40"/>
      <c r="DA641" s="40"/>
      <c r="DB641" s="40"/>
      <c r="DC641" s="40"/>
      <c r="DD641" s="40"/>
      <c r="DE641" s="40"/>
      <c r="DF641" s="40"/>
      <c r="DG641" s="40"/>
      <c r="DH641" s="40"/>
      <c r="DI641" s="40"/>
      <c r="DJ641" s="40"/>
      <c r="DK641" s="40"/>
      <c r="DL641" s="40"/>
      <c r="DM641" s="40"/>
      <c r="DN641" s="40"/>
      <c r="DO641" s="40"/>
      <c r="DP641" s="40"/>
      <c r="DQ641" s="40"/>
      <c r="DR641" s="40"/>
      <c r="DS641" s="40"/>
      <c r="DT641" s="40"/>
      <c r="DU641" s="40"/>
      <c r="DV641" s="40"/>
      <c r="DW641" s="40"/>
    </row>
    <row r="642" spans="1:127" ht="15.75" customHeight="1" x14ac:dyDescent="0.25">
      <c r="A642" s="1"/>
      <c r="B642" s="40"/>
      <c r="C642" s="40"/>
      <c r="D642" s="40"/>
      <c r="E642" s="40"/>
      <c r="F642" s="40"/>
      <c r="G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c r="CX642" s="40"/>
      <c r="CY642" s="40"/>
      <c r="CZ642" s="40"/>
      <c r="DA642" s="40"/>
      <c r="DB642" s="40"/>
      <c r="DC642" s="40"/>
      <c r="DD642" s="40"/>
      <c r="DE642" s="40"/>
      <c r="DF642" s="40"/>
      <c r="DG642" s="40"/>
      <c r="DH642" s="40"/>
      <c r="DI642" s="40"/>
      <c r="DJ642" s="40"/>
      <c r="DK642" s="40"/>
      <c r="DL642" s="40"/>
      <c r="DM642" s="40"/>
      <c r="DN642" s="40"/>
      <c r="DO642" s="40"/>
      <c r="DP642" s="40"/>
      <c r="DQ642" s="40"/>
      <c r="DR642" s="40"/>
      <c r="DS642" s="40"/>
      <c r="DT642" s="40"/>
      <c r="DU642" s="40"/>
      <c r="DV642" s="40"/>
      <c r="DW642" s="40"/>
    </row>
    <row r="643" spans="1:127" ht="15.75" customHeight="1" x14ac:dyDescent="0.25">
      <c r="A643" s="1"/>
      <c r="B643" s="40"/>
      <c r="C643" s="40"/>
      <c r="D643" s="40"/>
      <c r="E643" s="40"/>
      <c r="F643" s="40"/>
      <c r="G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c r="CX643" s="40"/>
      <c r="CY643" s="40"/>
      <c r="CZ643" s="40"/>
      <c r="DA643" s="40"/>
      <c r="DB643" s="40"/>
      <c r="DC643" s="40"/>
      <c r="DD643" s="40"/>
      <c r="DE643" s="40"/>
      <c r="DF643" s="40"/>
      <c r="DG643" s="40"/>
      <c r="DH643" s="40"/>
      <c r="DI643" s="40"/>
      <c r="DJ643" s="40"/>
      <c r="DK643" s="40"/>
      <c r="DL643" s="40"/>
      <c r="DM643" s="40"/>
      <c r="DN643" s="40"/>
      <c r="DO643" s="40"/>
      <c r="DP643" s="40"/>
      <c r="DQ643" s="40"/>
      <c r="DR643" s="40"/>
      <c r="DS643" s="40"/>
      <c r="DT643" s="40"/>
      <c r="DU643" s="40"/>
      <c r="DV643" s="40"/>
      <c r="DW643" s="40"/>
    </row>
    <row r="644" spans="1:127" ht="15.75" customHeight="1" x14ac:dyDescent="0.25">
      <c r="A644" s="1"/>
      <c r="B644" s="40"/>
      <c r="C644" s="40"/>
      <c r="D644" s="40"/>
      <c r="E644" s="40"/>
      <c r="F644" s="40"/>
      <c r="G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c r="CX644" s="40"/>
      <c r="CY644" s="40"/>
      <c r="CZ644" s="40"/>
      <c r="DA644" s="40"/>
      <c r="DB644" s="40"/>
      <c r="DC644" s="40"/>
      <c r="DD644" s="40"/>
      <c r="DE644" s="40"/>
      <c r="DF644" s="40"/>
      <c r="DG644" s="40"/>
      <c r="DH644" s="40"/>
      <c r="DI644" s="40"/>
      <c r="DJ644" s="40"/>
      <c r="DK644" s="40"/>
      <c r="DL644" s="40"/>
      <c r="DM644" s="40"/>
      <c r="DN644" s="40"/>
      <c r="DO644" s="40"/>
      <c r="DP644" s="40"/>
      <c r="DQ644" s="40"/>
      <c r="DR644" s="40"/>
      <c r="DS644" s="40"/>
      <c r="DT644" s="40"/>
      <c r="DU644" s="40"/>
      <c r="DV644" s="40"/>
      <c r="DW644" s="40"/>
    </row>
    <row r="645" spans="1:127" ht="15.75" customHeight="1" x14ac:dyDescent="0.25">
      <c r="A645" s="1"/>
      <c r="B645" s="40"/>
      <c r="C645" s="40"/>
      <c r="D645" s="40"/>
      <c r="E645" s="40"/>
      <c r="F645" s="40"/>
      <c r="G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c r="CX645" s="40"/>
      <c r="CY645" s="40"/>
      <c r="CZ645" s="40"/>
      <c r="DA645" s="40"/>
      <c r="DB645" s="40"/>
      <c r="DC645" s="40"/>
      <c r="DD645" s="40"/>
      <c r="DE645" s="40"/>
      <c r="DF645" s="40"/>
      <c r="DG645" s="40"/>
      <c r="DH645" s="40"/>
      <c r="DI645" s="40"/>
      <c r="DJ645" s="40"/>
      <c r="DK645" s="40"/>
      <c r="DL645" s="40"/>
      <c r="DM645" s="40"/>
      <c r="DN645" s="40"/>
      <c r="DO645" s="40"/>
      <c r="DP645" s="40"/>
      <c r="DQ645" s="40"/>
      <c r="DR645" s="40"/>
      <c r="DS645" s="40"/>
      <c r="DT645" s="40"/>
      <c r="DU645" s="40"/>
      <c r="DV645" s="40"/>
      <c r="DW645" s="40"/>
    </row>
    <row r="646" spans="1:127" ht="15.75" customHeight="1" x14ac:dyDescent="0.25">
      <c r="A646" s="1"/>
      <c r="B646" s="40"/>
      <c r="C646" s="40"/>
      <c r="D646" s="40"/>
      <c r="E646" s="40"/>
      <c r="F646" s="40"/>
      <c r="G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c r="CX646" s="40"/>
      <c r="CY646" s="40"/>
      <c r="CZ646" s="40"/>
      <c r="DA646" s="40"/>
      <c r="DB646" s="40"/>
      <c r="DC646" s="40"/>
      <c r="DD646" s="40"/>
      <c r="DE646" s="40"/>
      <c r="DF646" s="40"/>
      <c r="DG646" s="40"/>
      <c r="DH646" s="40"/>
      <c r="DI646" s="40"/>
      <c r="DJ646" s="40"/>
      <c r="DK646" s="40"/>
      <c r="DL646" s="40"/>
      <c r="DM646" s="40"/>
      <c r="DN646" s="40"/>
      <c r="DO646" s="40"/>
      <c r="DP646" s="40"/>
      <c r="DQ646" s="40"/>
      <c r="DR646" s="40"/>
      <c r="DS646" s="40"/>
      <c r="DT646" s="40"/>
      <c r="DU646" s="40"/>
      <c r="DV646" s="40"/>
      <c r="DW646" s="40"/>
    </row>
    <row r="647" spans="1:127" ht="15.75" customHeight="1" x14ac:dyDescent="0.25">
      <c r="A647" s="1"/>
      <c r="B647" s="40"/>
      <c r="C647" s="40"/>
      <c r="D647" s="40"/>
      <c r="E647" s="40"/>
      <c r="F647" s="40"/>
      <c r="G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c r="CX647" s="40"/>
      <c r="CY647" s="40"/>
      <c r="CZ647" s="40"/>
      <c r="DA647" s="40"/>
      <c r="DB647" s="40"/>
      <c r="DC647" s="40"/>
      <c r="DD647" s="40"/>
      <c r="DE647" s="40"/>
      <c r="DF647" s="40"/>
      <c r="DG647" s="40"/>
      <c r="DH647" s="40"/>
      <c r="DI647" s="40"/>
      <c r="DJ647" s="40"/>
      <c r="DK647" s="40"/>
      <c r="DL647" s="40"/>
      <c r="DM647" s="40"/>
      <c r="DN647" s="40"/>
      <c r="DO647" s="40"/>
      <c r="DP647" s="40"/>
      <c r="DQ647" s="40"/>
      <c r="DR647" s="40"/>
      <c r="DS647" s="40"/>
      <c r="DT647" s="40"/>
      <c r="DU647" s="40"/>
      <c r="DV647" s="40"/>
      <c r="DW647" s="40"/>
    </row>
    <row r="648" spans="1:127" ht="15.75" customHeight="1" x14ac:dyDescent="0.25">
      <c r="A648" s="1"/>
      <c r="B648" s="40"/>
      <c r="C648" s="40"/>
      <c r="D648" s="40"/>
      <c r="E648" s="40"/>
      <c r="F648" s="40"/>
      <c r="G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c r="CX648" s="40"/>
      <c r="CY648" s="40"/>
      <c r="CZ648" s="40"/>
      <c r="DA648" s="40"/>
      <c r="DB648" s="40"/>
      <c r="DC648" s="40"/>
      <c r="DD648" s="40"/>
      <c r="DE648" s="40"/>
      <c r="DF648" s="40"/>
      <c r="DG648" s="40"/>
      <c r="DH648" s="40"/>
      <c r="DI648" s="40"/>
      <c r="DJ648" s="40"/>
      <c r="DK648" s="40"/>
      <c r="DL648" s="40"/>
      <c r="DM648" s="40"/>
      <c r="DN648" s="40"/>
      <c r="DO648" s="40"/>
      <c r="DP648" s="40"/>
      <c r="DQ648" s="40"/>
      <c r="DR648" s="40"/>
      <c r="DS648" s="40"/>
      <c r="DT648" s="40"/>
      <c r="DU648" s="40"/>
      <c r="DV648" s="40"/>
      <c r="DW648" s="40"/>
    </row>
    <row r="649" spans="1:127" ht="15.75" customHeight="1" x14ac:dyDescent="0.25">
      <c r="A649" s="1"/>
      <c r="B649" s="40"/>
      <c r="C649" s="40"/>
      <c r="D649" s="40"/>
      <c r="E649" s="40"/>
      <c r="F649" s="40"/>
      <c r="G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c r="CX649" s="40"/>
      <c r="CY649" s="40"/>
      <c r="CZ649" s="40"/>
      <c r="DA649" s="40"/>
      <c r="DB649" s="40"/>
      <c r="DC649" s="40"/>
      <c r="DD649" s="40"/>
      <c r="DE649" s="40"/>
      <c r="DF649" s="40"/>
      <c r="DG649" s="40"/>
      <c r="DH649" s="40"/>
      <c r="DI649" s="40"/>
      <c r="DJ649" s="40"/>
      <c r="DK649" s="40"/>
      <c r="DL649" s="40"/>
      <c r="DM649" s="40"/>
      <c r="DN649" s="40"/>
      <c r="DO649" s="40"/>
      <c r="DP649" s="40"/>
      <c r="DQ649" s="40"/>
      <c r="DR649" s="40"/>
      <c r="DS649" s="40"/>
      <c r="DT649" s="40"/>
      <c r="DU649" s="40"/>
      <c r="DV649" s="40"/>
      <c r="DW649" s="40"/>
    </row>
    <row r="650" spans="1:127" ht="15.75" customHeight="1" x14ac:dyDescent="0.25">
      <c r="A650" s="1"/>
      <c r="B650" s="40"/>
      <c r="C650" s="40"/>
      <c r="D650" s="40"/>
      <c r="E650" s="40"/>
      <c r="F650" s="40"/>
      <c r="G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c r="CX650" s="40"/>
      <c r="CY650" s="40"/>
      <c r="CZ650" s="40"/>
      <c r="DA650" s="40"/>
      <c r="DB650" s="40"/>
      <c r="DC650" s="40"/>
      <c r="DD650" s="40"/>
      <c r="DE650" s="40"/>
      <c r="DF650" s="40"/>
      <c r="DG650" s="40"/>
      <c r="DH650" s="40"/>
      <c r="DI650" s="40"/>
      <c r="DJ650" s="40"/>
      <c r="DK650" s="40"/>
      <c r="DL650" s="40"/>
      <c r="DM650" s="40"/>
      <c r="DN650" s="40"/>
      <c r="DO650" s="40"/>
      <c r="DP650" s="40"/>
      <c r="DQ650" s="40"/>
      <c r="DR650" s="40"/>
      <c r="DS650" s="40"/>
      <c r="DT650" s="40"/>
      <c r="DU650" s="40"/>
      <c r="DV650" s="40"/>
      <c r="DW650" s="40"/>
    </row>
    <row r="651" spans="1:127" ht="15.75" customHeight="1" x14ac:dyDescent="0.25">
      <c r="A651" s="1"/>
      <c r="B651" s="40"/>
      <c r="C651" s="40"/>
      <c r="D651" s="40"/>
      <c r="E651" s="40"/>
      <c r="F651" s="40"/>
      <c r="G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c r="CX651" s="40"/>
      <c r="CY651" s="40"/>
      <c r="CZ651" s="40"/>
      <c r="DA651" s="40"/>
      <c r="DB651" s="40"/>
      <c r="DC651" s="40"/>
      <c r="DD651" s="40"/>
      <c r="DE651" s="40"/>
      <c r="DF651" s="40"/>
      <c r="DG651" s="40"/>
      <c r="DH651" s="40"/>
      <c r="DI651" s="40"/>
      <c r="DJ651" s="40"/>
      <c r="DK651" s="40"/>
      <c r="DL651" s="40"/>
      <c r="DM651" s="40"/>
      <c r="DN651" s="40"/>
      <c r="DO651" s="40"/>
      <c r="DP651" s="40"/>
      <c r="DQ651" s="40"/>
      <c r="DR651" s="40"/>
      <c r="DS651" s="40"/>
      <c r="DT651" s="40"/>
      <c r="DU651" s="40"/>
      <c r="DV651" s="40"/>
      <c r="DW651" s="40"/>
    </row>
    <row r="652" spans="1:127" ht="15.75" customHeight="1" x14ac:dyDescent="0.25">
      <c r="A652" s="1"/>
      <c r="B652" s="40"/>
      <c r="C652" s="40"/>
      <c r="D652" s="40"/>
      <c r="E652" s="40"/>
      <c r="F652" s="40"/>
      <c r="G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c r="CX652" s="40"/>
      <c r="CY652" s="40"/>
      <c r="CZ652" s="40"/>
      <c r="DA652" s="40"/>
      <c r="DB652" s="40"/>
      <c r="DC652" s="40"/>
      <c r="DD652" s="40"/>
      <c r="DE652" s="40"/>
      <c r="DF652" s="40"/>
      <c r="DG652" s="40"/>
      <c r="DH652" s="40"/>
      <c r="DI652" s="40"/>
      <c r="DJ652" s="40"/>
      <c r="DK652" s="40"/>
      <c r="DL652" s="40"/>
      <c r="DM652" s="40"/>
      <c r="DN652" s="40"/>
      <c r="DO652" s="40"/>
      <c r="DP652" s="40"/>
      <c r="DQ652" s="40"/>
      <c r="DR652" s="40"/>
      <c r="DS652" s="40"/>
      <c r="DT652" s="40"/>
      <c r="DU652" s="40"/>
      <c r="DV652" s="40"/>
      <c r="DW652" s="40"/>
    </row>
    <row r="653" spans="1:127" ht="15.75" customHeight="1" x14ac:dyDescent="0.25">
      <c r="A653" s="1"/>
      <c r="B653" s="40"/>
      <c r="C653" s="40"/>
      <c r="D653" s="40"/>
      <c r="E653" s="40"/>
      <c r="F653" s="40"/>
      <c r="G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c r="CX653" s="40"/>
      <c r="CY653" s="40"/>
      <c r="CZ653" s="40"/>
      <c r="DA653" s="40"/>
      <c r="DB653" s="40"/>
      <c r="DC653" s="40"/>
      <c r="DD653" s="40"/>
      <c r="DE653" s="40"/>
      <c r="DF653" s="40"/>
      <c r="DG653" s="40"/>
      <c r="DH653" s="40"/>
      <c r="DI653" s="40"/>
      <c r="DJ653" s="40"/>
      <c r="DK653" s="40"/>
      <c r="DL653" s="40"/>
      <c r="DM653" s="40"/>
      <c r="DN653" s="40"/>
      <c r="DO653" s="40"/>
      <c r="DP653" s="40"/>
      <c r="DQ653" s="40"/>
      <c r="DR653" s="40"/>
      <c r="DS653" s="40"/>
      <c r="DT653" s="40"/>
      <c r="DU653" s="40"/>
      <c r="DV653" s="40"/>
      <c r="DW653" s="40"/>
    </row>
    <row r="654" spans="1:127" ht="15.75" customHeight="1" x14ac:dyDescent="0.25">
      <c r="A654" s="1"/>
      <c r="B654" s="40"/>
      <c r="C654" s="40"/>
      <c r="D654" s="40"/>
      <c r="E654" s="40"/>
      <c r="F654" s="40"/>
      <c r="G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c r="CX654" s="40"/>
      <c r="CY654" s="40"/>
      <c r="CZ654" s="40"/>
      <c r="DA654" s="40"/>
      <c r="DB654" s="40"/>
      <c r="DC654" s="40"/>
      <c r="DD654" s="40"/>
      <c r="DE654" s="40"/>
      <c r="DF654" s="40"/>
      <c r="DG654" s="40"/>
      <c r="DH654" s="40"/>
      <c r="DI654" s="40"/>
      <c r="DJ654" s="40"/>
      <c r="DK654" s="40"/>
      <c r="DL654" s="40"/>
      <c r="DM654" s="40"/>
      <c r="DN654" s="40"/>
      <c r="DO654" s="40"/>
      <c r="DP654" s="40"/>
      <c r="DQ654" s="40"/>
      <c r="DR654" s="40"/>
      <c r="DS654" s="40"/>
      <c r="DT654" s="40"/>
      <c r="DU654" s="40"/>
      <c r="DV654" s="40"/>
      <c r="DW654" s="40"/>
    </row>
    <row r="655" spans="1:127" ht="15.75" customHeight="1" x14ac:dyDescent="0.25">
      <c r="A655" s="1"/>
      <c r="B655" s="40"/>
      <c r="C655" s="40"/>
      <c r="D655" s="40"/>
      <c r="E655" s="40"/>
      <c r="F655" s="40"/>
      <c r="G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c r="CX655" s="40"/>
      <c r="CY655" s="40"/>
      <c r="CZ655" s="40"/>
      <c r="DA655" s="40"/>
      <c r="DB655" s="40"/>
      <c r="DC655" s="40"/>
      <c r="DD655" s="40"/>
      <c r="DE655" s="40"/>
      <c r="DF655" s="40"/>
      <c r="DG655" s="40"/>
      <c r="DH655" s="40"/>
      <c r="DI655" s="40"/>
      <c r="DJ655" s="40"/>
      <c r="DK655" s="40"/>
      <c r="DL655" s="40"/>
      <c r="DM655" s="40"/>
      <c r="DN655" s="40"/>
      <c r="DO655" s="40"/>
      <c r="DP655" s="40"/>
      <c r="DQ655" s="40"/>
      <c r="DR655" s="40"/>
      <c r="DS655" s="40"/>
      <c r="DT655" s="40"/>
      <c r="DU655" s="40"/>
      <c r="DV655" s="40"/>
      <c r="DW655" s="40"/>
    </row>
    <row r="656" spans="1:127" ht="15.75" customHeight="1" x14ac:dyDescent="0.25">
      <c r="A656" s="1"/>
      <c r="B656" s="40"/>
      <c r="C656" s="40"/>
      <c r="D656" s="40"/>
      <c r="E656" s="40"/>
      <c r="F656" s="40"/>
      <c r="G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c r="CX656" s="40"/>
      <c r="CY656" s="40"/>
      <c r="CZ656" s="40"/>
      <c r="DA656" s="40"/>
      <c r="DB656" s="40"/>
      <c r="DC656" s="40"/>
      <c r="DD656" s="40"/>
      <c r="DE656" s="40"/>
      <c r="DF656" s="40"/>
      <c r="DG656" s="40"/>
      <c r="DH656" s="40"/>
      <c r="DI656" s="40"/>
      <c r="DJ656" s="40"/>
      <c r="DK656" s="40"/>
      <c r="DL656" s="40"/>
      <c r="DM656" s="40"/>
      <c r="DN656" s="40"/>
      <c r="DO656" s="40"/>
      <c r="DP656" s="40"/>
      <c r="DQ656" s="40"/>
      <c r="DR656" s="40"/>
      <c r="DS656" s="40"/>
      <c r="DT656" s="40"/>
      <c r="DU656" s="40"/>
      <c r="DV656" s="40"/>
      <c r="DW656" s="40"/>
    </row>
    <row r="657" spans="1:127" ht="15.75" customHeight="1" x14ac:dyDescent="0.25">
      <c r="A657" s="1"/>
      <c r="B657" s="40"/>
      <c r="C657" s="40"/>
      <c r="D657" s="40"/>
      <c r="E657" s="40"/>
      <c r="F657" s="40"/>
      <c r="G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c r="CX657" s="40"/>
      <c r="CY657" s="40"/>
      <c r="CZ657" s="40"/>
      <c r="DA657" s="40"/>
      <c r="DB657" s="40"/>
      <c r="DC657" s="40"/>
      <c r="DD657" s="40"/>
      <c r="DE657" s="40"/>
      <c r="DF657" s="40"/>
      <c r="DG657" s="40"/>
      <c r="DH657" s="40"/>
      <c r="DI657" s="40"/>
      <c r="DJ657" s="40"/>
      <c r="DK657" s="40"/>
      <c r="DL657" s="40"/>
      <c r="DM657" s="40"/>
      <c r="DN657" s="40"/>
      <c r="DO657" s="40"/>
      <c r="DP657" s="40"/>
      <c r="DQ657" s="40"/>
      <c r="DR657" s="40"/>
      <c r="DS657" s="40"/>
      <c r="DT657" s="40"/>
      <c r="DU657" s="40"/>
      <c r="DV657" s="40"/>
      <c r="DW657" s="40"/>
    </row>
    <row r="658" spans="1:127" ht="15.75" customHeight="1" x14ac:dyDescent="0.25">
      <c r="A658" s="1"/>
      <c r="B658" s="40"/>
      <c r="C658" s="40"/>
      <c r="D658" s="40"/>
      <c r="E658" s="40"/>
      <c r="F658" s="40"/>
      <c r="G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c r="CX658" s="40"/>
      <c r="CY658" s="40"/>
      <c r="CZ658" s="40"/>
      <c r="DA658" s="40"/>
      <c r="DB658" s="40"/>
      <c r="DC658" s="40"/>
      <c r="DD658" s="40"/>
      <c r="DE658" s="40"/>
      <c r="DF658" s="40"/>
      <c r="DG658" s="40"/>
      <c r="DH658" s="40"/>
      <c r="DI658" s="40"/>
      <c r="DJ658" s="40"/>
      <c r="DK658" s="40"/>
      <c r="DL658" s="40"/>
      <c r="DM658" s="40"/>
      <c r="DN658" s="40"/>
      <c r="DO658" s="40"/>
      <c r="DP658" s="40"/>
      <c r="DQ658" s="40"/>
      <c r="DR658" s="40"/>
      <c r="DS658" s="40"/>
      <c r="DT658" s="40"/>
      <c r="DU658" s="40"/>
      <c r="DV658" s="40"/>
      <c r="DW658" s="40"/>
    </row>
    <row r="659" spans="1:127" ht="15.75" customHeight="1" x14ac:dyDescent="0.25">
      <c r="A659" s="1"/>
      <c r="B659" s="40"/>
      <c r="C659" s="40"/>
      <c r="D659" s="40"/>
      <c r="E659" s="40"/>
      <c r="F659" s="40"/>
      <c r="G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c r="CX659" s="40"/>
      <c r="CY659" s="40"/>
      <c r="CZ659" s="40"/>
      <c r="DA659" s="40"/>
      <c r="DB659" s="40"/>
      <c r="DC659" s="40"/>
      <c r="DD659" s="40"/>
      <c r="DE659" s="40"/>
      <c r="DF659" s="40"/>
      <c r="DG659" s="40"/>
      <c r="DH659" s="40"/>
      <c r="DI659" s="40"/>
      <c r="DJ659" s="40"/>
      <c r="DK659" s="40"/>
      <c r="DL659" s="40"/>
      <c r="DM659" s="40"/>
      <c r="DN659" s="40"/>
      <c r="DO659" s="40"/>
      <c r="DP659" s="40"/>
      <c r="DQ659" s="40"/>
      <c r="DR659" s="40"/>
      <c r="DS659" s="40"/>
      <c r="DT659" s="40"/>
      <c r="DU659" s="40"/>
      <c r="DV659" s="40"/>
      <c r="DW659" s="40"/>
    </row>
    <row r="660" spans="1:127" ht="15.75" customHeight="1" x14ac:dyDescent="0.25">
      <c r="A660" s="1"/>
      <c r="B660" s="40"/>
      <c r="C660" s="40"/>
      <c r="D660" s="40"/>
      <c r="E660" s="40"/>
      <c r="F660" s="40"/>
      <c r="G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c r="CX660" s="40"/>
      <c r="CY660" s="40"/>
      <c r="CZ660" s="40"/>
      <c r="DA660" s="40"/>
      <c r="DB660" s="40"/>
      <c r="DC660" s="40"/>
      <c r="DD660" s="40"/>
      <c r="DE660" s="40"/>
      <c r="DF660" s="40"/>
      <c r="DG660" s="40"/>
      <c r="DH660" s="40"/>
      <c r="DI660" s="40"/>
      <c r="DJ660" s="40"/>
      <c r="DK660" s="40"/>
      <c r="DL660" s="40"/>
      <c r="DM660" s="40"/>
      <c r="DN660" s="40"/>
      <c r="DO660" s="40"/>
      <c r="DP660" s="40"/>
      <c r="DQ660" s="40"/>
      <c r="DR660" s="40"/>
      <c r="DS660" s="40"/>
      <c r="DT660" s="40"/>
      <c r="DU660" s="40"/>
      <c r="DV660" s="40"/>
      <c r="DW660" s="40"/>
    </row>
    <row r="661" spans="1:127" ht="15.75" customHeight="1" x14ac:dyDescent="0.25">
      <c r="A661" s="1"/>
      <c r="B661" s="40"/>
      <c r="C661" s="40"/>
      <c r="D661" s="40"/>
      <c r="E661" s="40"/>
      <c r="F661" s="40"/>
      <c r="G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c r="CX661" s="40"/>
      <c r="CY661" s="40"/>
      <c r="CZ661" s="40"/>
      <c r="DA661" s="40"/>
      <c r="DB661" s="40"/>
      <c r="DC661" s="40"/>
      <c r="DD661" s="40"/>
      <c r="DE661" s="40"/>
      <c r="DF661" s="40"/>
      <c r="DG661" s="40"/>
      <c r="DH661" s="40"/>
      <c r="DI661" s="40"/>
      <c r="DJ661" s="40"/>
      <c r="DK661" s="40"/>
      <c r="DL661" s="40"/>
      <c r="DM661" s="40"/>
      <c r="DN661" s="40"/>
      <c r="DO661" s="40"/>
      <c r="DP661" s="40"/>
      <c r="DQ661" s="40"/>
      <c r="DR661" s="40"/>
      <c r="DS661" s="40"/>
      <c r="DT661" s="40"/>
      <c r="DU661" s="40"/>
      <c r="DV661" s="40"/>
      <c r="DW661" s="40"/>
    </row>
    <row r="662" spans="1:127" ht="15.75" customHeight="1" x14ac:dyDescent="0.25">
      <c r="A662" s="1"/>
      <c r="B662" s="40"/>
      <c r="C662" s="40"/>
      <c r="D662" s="40"/>
      <c r="E662" s="40"/>
      <c r="F662" s="40"/>
      <c r="G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c r="CX662" s="40"/>
      <c r="CY662" s="40"/>
      <c r="CZ662" s="40"/>
      <c r="DA662" s="40"/>
      <c r="DB662" s="40"/>
      <c r="DC662" s="40"/>
      <c r="DD662" s="40"/>
      <c r="DE662" s="40"/>
      <c r="DF662" s="40"/>
      <c r="DG662" s="40"/>
      <c r="DH662" s="40"/>
      <c r="DI662" s="40"/>
      <c r="DJ662" s="40"/>
      <c r="DK662" s="40"/>
      <c r="DL662" s="40"/>
      <c r="DM662" s="40"/>
      <c r="DN662" s="40"/>
      <c r="DO662" s="40"/>
      <c r="DP662" s="40"/>
      <c r="DQ662" s="40"/>
      <c r="DR662" s="40"/>
      <c r="DS662" s="40"/>
      <c r="DT662" s="40"/>
      <c r="DU662" s="40"/>
      <c r="DV662" s="40"/>
      <c r="DW662" s="40"/>
    </row>
    <row r="663" spans="1:127" ht="15.75" customHeight="1" x14ac:dyDescent="0.25">
      <c r="A663" s="1"/>
      <c r="B663" s="40"/>
      <c r="C663" s="40"/>
      <c r="D663" s="40"/>
      <c r="E663" s="40"/>
      <c r="F663" s="40"/>
      <c r="G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c r="CX663" s="40"/>
      <c r="CY663" s="40"/>
      <c r="CZ663" s="40"/>
      <c r="DA663" s="40"/>
      <c r="DB663" s="40"/>
      <c r="DC663" s="40"/>
      <c r="DD663" s="40"/>
      <c r="DE663" s="40"/>
      <c r="DF663" s="40"/>
      <c r="DG663" s="40"/>
      <c r="DH663" s="40"/>
      <c r="DI663" s="40"/>
      <c r="DJ663" s="40"/>
      <c r="DK663" s="40"/>
      <c r="DL663" s="40"/>
      <c r="DM663" s="40"/>
      <c r="DN663" s="40"/>
      <c r="DO663" s="40"/>
      <c r="DP663" s="40"/>
      <c r="DQ663" s="40"/>
      <c r="DR663" s="40"/>
      <c r="DS663" s="40"/>
      <c r="DT663" s="40"/>
      <c r="DU663" s="40"/>
      <c r="DV663" s="40"/>
      <c r="DW663" s="40"/>
    </row>
    <row r="664" spans="1:127" ht="15.75" customHeight="1" x14ac:dyDescent="0.25">
      <c r="A664" s="1"/>
      <c r="B664" s="40"/>
      <c r="C664" s="40"/>
      <c r="D664" s="40"/>
      <c r="E664" s="40"/>
      <c r="F664" s="40"/>
      <c r="G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c r="CX664" s="40"/>
      <c r="CY664" s="40"/>
      <c r="CZ664" s="40"/>
      <c r="DA664" s="40"/>
      <c r="DB664" s="40"/>
      <c r="DC664" s="40"/>
      <c r="DD664" s="40"/>
      <c r="DE664" s="40"/>
      <c r="DF664" s="40"/>
      <c r="DG664" s="40"/>
      <c r="DH664" s="40"/>
      <c r="DI664" s="40"/>
      <c r="DJ664" s="40"/>
      <c r="DK664" s="40"/>
      <c r="DL664" s="40"/>
      <c r="DM664" s="40"/>
      <c r="DN664" s="40"/>
      <c r="DO664" s="40"/>
      <c r="DP664" s="40"/>
      <c r="DQ664" s="40"/>
      <c r="DR664" s="40"/>
      <c r="DS664" s="40"/>
      <c r="DT664" s="40"/>
      <c r="DU664" s="40"/>
      <c r="DV664" s="40"/>
      <c r="DW664" s="40"/>
    </row>
    <row r="665" spans="1:127" ht="15.75" customHeight="1" x14ac:dyDescent="0.25">
      <c r="A665" s="1"/>
      <c r="B665" s="40"/>
      <c r="C665" s="40"/>
      <c r="D665" s="40"/>
      <c r="E665" s="40"/>
      <c r="F665" s="40"/>
      <c r="G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c r="CX665" s="40"/>
      <c r="CY665" s="40"/>
      <c r="CZ665" s="40"/>
      <c r="DA665" s="40"/>
      <c r="DB665" s="40"/>
      <c r="DC665" s="40"/>
      <c r="DD665" s="40"/>
      <c r="DE665" s="40"/>
      <c r="DF665" s="40"/>
      <c r="DG665" s="40"/>
      <c r="DH665" s="40"/>
      <c r="DI665" s="40"/>
      <c r="DJ665" s="40"/>
      <c r="DK665" s="40"/>
      <c r="DL665" s="40"/>
      <c r="DM665" s="40"/>
      <c r="DN665" s="40"/>
      <c r="DO665" s="40"/>
      <c r="DP665" s="40"/>
      <c r="DQ665" s="40"/>
      <c r="DR665" s="40"/>
      <c r="DS665" s="40"/>
      <c r="DT665" s="40"/>
      <c r="DU665" s="40"/>
      <c r="DV665" s="40"/>
      <c r="DW665" s="40"/>
    </row>
    <row r="666" spans="1:127" ht="15.75" customHeight="1" x14ac:dyDescent="0.25">
      <c r="A666" s="1"/>
      <c r="B666" s="40"/>
      <c r="C666" s="40"/>
      <c r="D666" s="40"/>
      <c r="E666" s="40"/>
      <c r="F666" s="40"/>
      <c r="G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c r="CX666" s="40"/>
      <c r="CY666" s="40"/>
      <c r="CZ666" s="40"/>
      <c r="DA666" s="40"/>
      <c r="DB666" s="40"/>
      <c r="DC666" s="40"/>
      <c r="DD666" s="40"/>
      <c r="DE666" s="40"/>
      <c r="DF666" s="40"/>
      <c r="DG666" s="40"/>
      <c r="DH666" s="40"/>
      <c r="DI666" s="40"/>
      <c r="DJ666" s="40"/>
      <c r="DK666" s="40"/>
      <c r="DL666" s="40"/>
      <c r="DM666" s="40"/>
      <c r="DN666" s="40"/>
      <c r="DO666" s="40"/>
      <c r="DP666" s="40"/>
      <c r="DQ666" s="40"/>
      <c r="DR666" s="40"/>
      <c r="DS666" s="40"/>
      <c r="DT666" s="40"/>
      <c r="DU666" s="40"/>
      <c r="DV666" s="40"/>
      <c r="DW666" s="40"/>
    </row>
    <row r="667" spans="1:127" ht="15.75" customHeight="1" x14ac:dyDescent="0.25">
      <c r="A667" s="1"/>
      <c r="B667" s="40"/>
      <c r="C667" s="40"/>
      <c r="D667" s="40"/>
      <c r="E667" s="40"/>
      <c r="F667" s="40"/>
      <c r="G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c r="CX667" s="40"/>
      <c r="CY667" s="40"/>
      <c r="CZ667" s="40"/>
      <c r="DA667" s="40"/>
      <c r="DB667" s="40"/>
      <c r="DC667" s="40"/>
      <c r="DD667" s="40"/>
      <c r="DE667" s="40"/>
      <c r="DF667" s="40"/>
      <c r="DG667" s="40"/>
      <c r="DH667" s="40"/>
      <c r="DI667" s="40"/>
      <c r="DJ667" s="40"/>
      <c r="DK667" s="40"/>
      <c r="DL667" s="40"/>
      <c r="DM667" s="40"/>
      <c r="DN667" s="40"/>
      <c r="DO667" s="40"/>
      <c r="DP667" s="40"/>
      <c r="DQ667" s="40"/>
      <c r="DR667" s="40"/>
      <c r="DS667" s="40"/>
      <c r="DT667" s="40"/>
      <c r="DU667" s="40"/>
      <c r="DV667" s="40"/>
      <c r="DW667" s="40"/>
    </row>
    <row r="668" spans="1:127" ht="15.75" customHeight="1" x14ac:dyDescent="0.25">
      <c r="A668" s="1"/>
      <c r="B668" s="40"/>
      <c r="C668" s="40"/>
      <c r="D668" s="40"/>
      <c r="E668" s="40"/>
      <c r="F668" s="40"/>
      <c r="G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c r="CX668" s="40"/>
      <c r="CY668" s="40"/>
      <c r="CZ668" s="40"/>
      <c r="DA668" s="40"/>
      <c r="DB668" s="40"/>
      <c r="DC668" s="40"/>
      <c r="DD668" s="40"/>
      <c r="DE668" s="40"/>
      <c r="DF668" s="40"/>
      <c r="DG668" s="40"/>
      <c r="DH668" s="40"/>
      <c r="DI668" s="40"/>
      <c r="DJ668" s="40"/>
      <c r="DK668" s="40"/>
      <c r="DL668" s="40"/>
      <c r="DM668" s="40"/>
      <c r="DN668" s="40"/>
      <c r="DO668" s="40"/>
      <c r="DP668" s="40"/>
      <c r="DQ668" s="40"/>
      <c r="DR668" s="40"/>
      <c r="DS668" s="40"/>
      <c r="DT668" s="40"/>
      <c r="DU668" s="40"/>
      <c r="DV668" s="40"/>
      <c r="DW668" s="40"/>
    </row>
    <row r="669" spans="1:127" ht="15.75" customHeight="1" x14ac:dyDescent="0.25">
      <c r="A669" s="1"/>
      <c r="B669" s="40"/>
      <c r="C669" s="40"/>
      <c r="D669" s="40"/>
      <c r="E669" s="40"/>
      <c r="F669" s="40"/>
      <c r="G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c r="CX669" s="40"/>
      <c r="CY669" s="40"/>
      <c r="CZ669" s="40"/>
      <c r="DA669" s="40"/>
      <c r="DB669" s="40"/>
      <c r="DC669" s="40"/>
      <c r="DD669" s="40"/>
      <c r="DE669" s="40"/>
      <c r="DF669" s="40"/>
      <c r="DG669" s="40"/>
      <c r="DH669" s="40"/>
      <c r="DI669" s="40"/>
      <c r="DJ669" s="40"/>
      <c r="DK669" s="40"/>
      <c r="DL669" s="40"/>
      <c r="DM669" s="40"/>
      <c r="DN669" s="40"/>
      <c r="DO669" s="40"/>
      <c r="DP669" s="40"/>
      <c r="DQ669" s="40"/>
      <c r="DR669" s="40"/>
      <c r="DS669" s="40"/>
      <c r="DT669" s="40"/>
      <c r="DU669" s="40"/>
      <c r="DV669" s="40"/>
      <c r="DW669" s="40"/>
    </row>
    <row r="670" spans="1:127" ht="15.75" customHeight="1" x14ac:dyDescent="0.25">
      <c r="A670" s="1"/>
      <c r="B670" s="40"/>
      <c r="C670" s="40"/>
      <c r="D670" s="40"/>
      <c r="E670" s="40"/>
      <c r="F670" s="40"/>
      <c r="G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c r="CX670" s="40"/>
      <c r="CY670" s="40"/>
      <c r="CZ670" s="40"/>
      <c r="DA670" s="40"/>
      <c r="DB670" s="40"/>
      <c r="DC670" s="40"/>
      <c r="DD670" s="40"/>
      <c r="DE670" s="40"/>
      <c r="DF670" s="40"/>
      <c r="DG670" s="40"/>
      <c r="DH670" s="40"/>
      <c r="DI670" s="40"/>
      <c r="DJ670" s="40"/>
      <c r="DK670" s="40"/>
      <c r="DL670" s="40"/>
      <c r="DM670" s="40"/>
      <c r="DN670" s="40"/>
      <c r="DO670" s="40"/>
      <c r="DP670" s="40"/>
      <c r="DQ670" s="40"/>
      <c r="DR670" s="40"/>
      <c r="DS670" s="40"/>
      <c r="DT670" s="40"/>
      <c r="DU670" s="40"/>
      <c r="DV670" s="40"/>
      <c r="DW670" s="40"/>
    </row>
    <row r="671" spans="1:127" ht="15.75" customHeight="1" x14ac:dyDescent="0.25">
      <c r="A671" s="1"/>
      <c r="B671" s="40"/>
      <c r="C671" s="40"/>
      <c r="D671" s="40"/>
      <c r="E671" s="40"/>
      <c r="F671" s="40"/>
      <c r="G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c r="CX671" s="40"/>
      <c r="CY671" s="40"/>
      <c r="CZ671" s="40"/>
      <c r="DA671" s="40"/>
      <c r="DB671" s="40"/>
      <c r="DC671" s="40"/>
      <c r="DD671" s="40"/>
      <c r="DE671" s="40"/>
      <c r="DF671" s="40"/>
      <c r="DG671" s="40"/>
      <c r="DH671" s="40"/>
      <c r="DI671" s="40"/>
      <c r="DJ671" s="40"/>
      <c r="DK671" s="40"/>
      <c r="DL671" s="40"/>
      <c r="DM671" s="40"/>
      <c r="DN671" s="40"/>
      <c r="DO671" s="40"/>
      <c r="DP671" s="40"/>
      <c r="DQ671" s="40"/>
      <c r="DR671" s="40"/>
      <c r="DS671" s="40"/>
      <c r="DT671" s="40"/>
      <c r="DU671" s="40"/>
      <c r="DV671" s="40"/>
      <c r="DW671" s="40"/>
    </row>
    <row r="672" spans="1:127" ht="15.75" customHeight="1" x14ac:dyDescent="0.25">
      <c r="A672" s="1"/>
      <c r="B672" s="40"/>
      <c r="C672" s="40"/>
      <c r="D672" s="40"/>
      <c r="E672" s="40"/>
      <c r="F672" s="40"/>
      <c r="G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c r="CX672" s="40"/>
      <c r="CY672" s="40"/>
      <c r="CZ672" s="40"/>
      <c r="DA672" s="40"/>
      <c r="DB672" s="40"/>
      <c r="DC672" s="40"/>
      <c r="DD672" s="40"/>
      <c r="DE672" s="40"/>
      <c r="DF672" s="40"/>
      <c r="DG672" s="40"/>
      <c r="DH672" s="40"/>
      <c r="DI672" s="40"/>
      <c r="DJ672" s="40"/>
      <c r="DK672" s="40"/>
      <c r="DL672" s="40"/>
      <c r="DM672" s="40"/>
      <c r="DN672" s="40"/>
      <c r="DO672" s="40"/>
      <c r="DP672" s="40"/>
      <c r="DQ672" s="40"/>
      <c r="DR672" s="40"/>
      <c r="DS672" s="40"/>
      <c r="DT672" s="40"/>
      <c r="DU672" s="40"/>
      <c r="DV672" s="40"/>
      <c r="DW672" s="40"/>
    </row>
    <row r="673" spans="1:127" ht="15.75" customHeight="1" x14ac:dyDescent="0.25">
      <c r="A673" s="1"/>
      <c r="B673" s="40"/>
      <c r="C673" s="40"/>
      <c r="D673" s="40"/>
      <c r="E673" s="40"/>
      <c r="F673" s="40"/>
      <c r="G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c r="CX673" s="40"/>
      <c r="CY673" s="40"/>
      <c r="CZ673" s="40"/>
      <c r="DA673" s="40"/>
      <c r="DB673" s="40"/>
      <c r="DC673" s="40"/>
      <c r="DD673" s="40"/>
      <c r="DE673" s="40"/>
      <c r="DF673" s="40"/>
      <c r="DG673" s="40"/>
      <c r="DH673" s="40"/>
      <c r="DI673" s="40"/>
      <c r="DJ673" s="40"/>
      <c r="DK673" s="40"/>
      <c r="DL673" s="40"/>
      <c r="DM673" s="40"/>
      <c r="DN673" s="40"/>
      <c r="DO673" s="40"/>
      <c r="DP673" s="40"/>
      <c r="DQ673" s="40"/>
      <c r="DR673" s="40"/>
      <c r="DS673" s="40"/>
      <c r="DT673" s="40"/>
      <c r="DU673" s="40"/>
      <c r="DV673" s="40"/>
      <c r="DW673" s="40"/>
    </row>
    <row r="674" spans="1:127" ht="15.75" customHeight="1" x14ac:dyDescent="0.25">
      <c r="A674" s="1"/>
      <c r="B674" s="40"/>
      <c r="C674" s="40"/>
      <c r="D674" s="40"/>
      <c r="E674" s="40"/>
      <c r="F674" s="40"/>
      <c r="G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c r="CX674" s="40"/>
      <c r="CY674" s="40"/>
      <c r="CZ674" s="40"/>
      <c r="DA674" s="40"/>
      <c r="DB674" s="40"/>
      <c r="DC674" s="40"/>
      <c r="DD674" s="40"/>
      <c r="DE674" s="40"/>
      <c r="DF674" s="40"/>
      <c r="DG674" s="40"/>
      <c r="DH674" s="40"/>
      <c r="DI674" s="40"/>
      <c r="DJ674" s="40"/>
      <c r="DK674" s="40"/>
      <c r="DL674" s="40"/>
      <c r="DM674" s="40"/>
      <c r="DN674" s="40"/>
      <c r="DO674" s="40"/>
      <c r="DP674" s="40"/>
      <c r="DQ674" s="40"/>
      <c r="DR674" s="40"/>
      <c r="DS674" s="40"/>
      <c r="DT674" s="40"/>
      <c r="DU674" s="40"/>
      <c r="DV674" s="40"/>
      <c r="DW674" s="40"/>
    </row>
    <row r="675" spans="1:127" ht="15.75" customHeight="1" x14ac:dyDescent="0.25">
      <c r="A675" s="1"/>
      <c r="B675" s="40"/>
      <c r="C675" s="40"/>
      <c r="D675" s="40"/>
      <c r="E675" s="40"/>
      <c r="F675" s="40"/>
      <c r="G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c r="CX675" s="40"/>
      <c r="CY675" s="40"/>
      <c r="CZ675" s="40"/>
      <c r="DA675" s="40"/>
      <c r="DB675" s="40"/>
      <c r="DC675" s="40"/>
      <c r="DD675" s="40"/>
      <c r="DE675" s="40"/>
      <c r="DF675" s="40"/>
      <c r="DG675" s="40"/>
      <c r="DH675" s="40"/>
      <c r="DI675" s="40"/>
      <c r="DJ675" s="40"/>
      <c r="DK675" s="40"/>
      <c r="DL675" s="40"/>
      <c r="DM675" s="40"/>
      <c r="DN675" s="40"/>
      <c r="DO675" s="40"/>
      <c r="DP675" s="40"/>
      <c r="DQ675" s="40"/>
      <c r="DR675" s="40"/>
      <c r="DS675" s="40"/>
      <c r="DT675" s="40"/>
      <c r="DU675" s="40"/>
      <c r="DV675" s="40"/>
      <c r="DW675" s="40"/>
    </row>
    <row r="676" spans="1:127" ht="15.75" customHeight="1" x14ac:dyDescent="0.25">
      <c r="A676" s="1"/>
      <c r="B676" s="40"/>
      <c r="C676" s="40"/>
      <c r="D676" s="40"/>
      <c r="E676" s="40"/>
      <c r="F676" s="40"/>
      <c r="G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c r="CX676" s="40"/>
      <c r="CY676" s="40"/>
      <c r="CZ676" s="40"/>
      <c r="DA676" s="40"/>
      <c r="DB676" s="40"/>
      <c r="DC676" s="40"/>
      <c r="DD676" s="40"/>
      <c r="DE676" s="40"/>
      <c r="DF676" s="40"/>
      <c r="DG676" s="40"/>
      <c r="DH676" s="40"/>
      <c r="DI676" s="40"/>
      <c r="DJ676" s="40"/>
      <c r="DK676" s="40"/>
      <c r="DL676" s="40"/>
      <c r="DM676" s="40"/>
      <c r="DN676" s="40"/>
      <c r="DO676" s="40"/>
      <c r="DP676" s="40"/>
      <c r="DQ676" s="40"/>
      <c r="DR676" s="40"/>
      <c r="DS676" s="40"/>
      <c r="DT676" s="40"/>
      <c r="DU676" s="40"/>
      <c r="DV676" s="40"/>
      <c r="DW676" s="40"/>
    </row>
    <row r="677" spans="1:127" ht="15.75" customHeight="1" x14ac:dyDescent="0.25">
      <c r="A677" s="1"/>
      <c r="B677" s="40"/>
      <c r="C677" s="40"/>
      <c r="D677" s="40"/>
      <c r="E677" s="40"/>
      <c r="F677" s="40"/>
      <c r="G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c r="CX677" s="40"/>
      <c r="CY677" s="40"/>
      <c r="CZ677" s="40"/>
      <c r="DA677" s="40"/>
      <c r="DB677" s="40"/>
      <c r="DC677" s="40"/>
      <c r="DD677" s="40"/>
      <c r="DE677" s="40"/>
      <c r="DF677" s="40"/>
      <c r="DG677" s="40"/>
      <c r="DH677" s="40"/>
      <c r="DI677" s="40"/>
      <c r="DJ677" s="40"/>
      <c r="DK677" s="40"/>
      <c r="DL677" s="40"/>
      <c r="DM677" s="40"/>
      <c r="DN677" s="40"/>
      <c r="DO677" s="40"/>
      <c r="DP677" s="40"/>
      <c r="DQ677" s="40"/>
      <c r="DR677" s="40"/>
      <c r="DS677" s="40"/>
      <c r="DT677" s="40"/>
      <c r="DU677" s="40"/>
      <c r="DV677" s="40"/>
      <c r="DW677" s="40"/>
    </row>
    <row r="678" spans="1:127" ht="15.75" customHeight="1" x14ac:dyDescent="0.25">
      <c r="A678" s="1"/>
      <c r="B678" s="40"/>
      <c r="C678" s="40"/>
      <c r="D678" s="40"/>
      <c r="E678" s="40"/>
      <c r="F678" s="40"/>
      <c r="G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c r="CX678" s="40"/>
      <c r="CY678" s="40"/>
      <c r="CZ678" s="40"/>
      <c r="DA678" s="40"/>
      <c r="DB678" s="40"/>
      <c r="DC678" s="40"/>
      <c r="DD678" s="40"/>
      <c r="DE678" s="40"/>
      <c r="DF678" s="40"/>
      <c r="DG678" s="40"/>
      <c r="DH678" s="40"/>
      <c r="DI678" s="40"/>
      <c r="DJ678" s="40"/>
      <c r="DK678" s="40"/>
      <c r="DL678" s="40"/>
      <c r="DM678" s="40"/>
      <c r="DN678" s="40"/>
      <c r="DO678" s="40"/>
      <c r="DP678" s="40"/>
      <c r="DQ678" s="40"/>
      <c r="DR678" s="40"/>
      <c r="DS678" s="40"/>
      <c r="DT678" s="40"/>
      <c r="DU678" s="40"/>
      <c r="DV678" s="40"/>
      <c r="DW678" s="40"/>
    </row>
    <row r="679" spans="1:127" ht="15.75" customHeight="1" x14ac:dyDescent="0.25">
      <c r="A679" s="1"/>
      <c r="B679" s="40"/>
      <c r="C679" s="40"/>
      <c r="D679" s="40"/>
      <c r="E679" s="40"/>
      <c r="F679" s="40"/>
      <c r="G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c r="CX679" s="40"/>
      <c r="CY679" s="40"/>
      <c r="CZ679" s="40"/>
      <c r="DA679" s="40"/>
      <c r="DB679" s="40"/>
      <c r="DC679" s="40"/>
      <c r="DD679" s="40"/>
      <c r="DE679" s="40"/>
      <c r="DF679" s="40"/>
      <c r="DG679" s="40"/>
      <c r="DH679" s="40"/>
      <c r="DI679" s="40"/>
      <c r="DJ679" s="40"/>
      <c r="DK679" s="40"/>
      <c r="DL679" s="40"/>
      <c r="DM679" s="40"/>
      <c r="DN679" s="40"/>
      <c r="DO679" s="40"/>
      <c r="DP679" s="40"/>
      <c r="DQ679" s="40"/>
      <c r="DR679" s="40"/>
      <c r="DS679" s="40"/>
      <c r="DT679" s="40"/>
      <c r="DU679" s="40"/>
      <c r="DV679" s="40"/>
      <c r="DW679" s="40"/>
    </row>
    <row r="680" spans="1:127" ht="15.75" customHeight="1" x14ac:dyDescent="0.25">
      <c r="A680" s="1"/>
      <c r="B680" s="40"/>
      <c r="C680" s="40"/>
      <c r="D680" s="40"/>
      <c r="E680" s="40"/>
      <c r="F680" s="40"/>
      <c r="G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c r="CX680" s="40"/>
      <c r="CY680" s="40"/>
      <c r="CZ680" s="40"/>
      <c r="DA680" s="40"/>
      <c r="DB680" s="40"/>
      <c r="DC680" s="40"/>
      <c r="DD680" s="40"/>
      <c r="DE680" s="40"/>
      <c r="DF680" s="40"/>
      <c r="DG680" s="40"/>
      <c r="DH680" s="40"/>
      <c r="DI680" s="40"/>
      <c r="DJ680" s="40"/>
      <c r="DK680" s="40"/>
      <c r="DL680" s="40"/>
      <c r="DM680" s="40"/>
      <c r="DN680" s="40"/>
      <c r="DO680" s="40"/>
      <c r="DP680" s="40"/>
      <c r="DQ680" s="40"/>
      <c r="DR680" s="40"/>
      <c r="DS680" s="40"/>
      <c r="DT680" s="40"/>
      <c r="DU680" s="40"/>
      <c r="DV680" s="40"/>
      <c r="DW680" s="40"/>
    </row>
    <row r="681" spans="1:127" ht="15.75" customHeight="1" x14ac:dyDescent="0.25">
      <c r="A681" s="1"/>
      <c r="B681" s="40"/>
      <c r="C681" s="40"/>
      <c r="D681" s="40"/>
      <c r="E681" s="40"/>
      <c r="F681" s="40"/>
      <c r="G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c r="CX681" s="40"/>
      <c r="CY681" s="40"/>
      <c r="CZ681" s="40"/>
      <c r="DA681" s="40"/>
      <c r="DB681" s="40"/>
      <c r="DC681" s="40"/>
      <c r="DD681" s="40"/>
      <c r="DE681" s="40"/>
      <c r="DF681" s="40"/>
      <c r="DG681" s="40"/>
      <c r="DH681" s="40"/>
      <c r="DI681" s="40"/>
      <c r="DJ681" s="40"/>
      <c r="DK681" s="40"/>
      <c r="DL681" s="40"/>
      <c r="DM681" s="40"/>
      <c r="DN681" s="40"/>
      <c r="DO681" s="40"/>
      <c r="DP681" s="40"/>
      <c r="DQ681" s="40"/>
      <c r="DR681" s="40"/>
      <c r="DS681" s="40"/>
      <c r="DT681" s="40"/>
      <c r="DU681" s="40"/>
      <c r="DV681" s="40"/>
      <c r="DW681" s="40"/>
    </row>
    <row r="682" spans="1:127" ht="15.75" customHeight="1" x14ac:dyDescent="0.25">
      <c r="A682" s="1"/>
      <c r="B682" s="40"/>
      <c r="C682" s="40"/>
      <c r="D682" s="40"/>
      <c r="E682" s="40"/>
      <c r="F682" s="40"/>
      <c r="G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c r="CX682" s="40"/>
      <c r="CY682" s="40"/>
      <c r="CZ682" s="40"/>
      <c r="DA682" s="40"/>
      <c r="DB682" s="40"/>
      <c r="DC682" s="40"/>
      <c r="DD682" s="40"/>
      <c r="DE682" s="40"/>
      <c r="DF682" s="40"/>
      <c r="DG682" s="40"/>
      <c r="DH682" s="40"/>
      <c r="DI682" s="40"/>
      <c r="DJ682" s="40"/>
      <c r="DK682" s="40"/>
      <c r="DL682" s="40"/>
      <c r="DM682" s="40"/>
      <c r="DN682" s="40"/>
      <c r="DO682" s="40"/>
      <c r="DP682" s="40"/>
      <c r="DQ682" s="40"/>
      <c r="DR682" s="40"/>
      <c r="DS682" s="40"/>
      <c r="DT682" s="40"/>
      <c r="DU682" s="40"/>
      <c r="DV682" s="40"/>
      <c r="DW682" s="40"/>
    </row>
    <row r="683" spans="1:127" ht="15.75" customHeight="1" x14ac:dyDescent="0.25">
      <c r="A683" s="1"/>
      <c r="B683" s="40"/>
      <c r="C683" s="40"/>
      <c r="D683" s="40"/>
      <c r="E683" s="40"/>
      <c r="F683" s="40"/>
      <c r="G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c r="CX683" s="40"/>
      <c r="CY683" s="40"/>
      <c r="CZ683" s="40"/>
      <c r="DA683" s="40"/>
      <c r="DB683" s="40"/>
      <c r="DC683" s="40"/>
      <c r="DD683" s="40"/>
      <c r="DE683" s="40"/>
      <c r="DF683" s="40"/>
      <c r="DG683" s="40"/>
      <c r="DH683" s="40"/>
      <c r="DI683" s="40"/>
      <c r="DJ683" s="40"/>
      <c r="DK683" s="40"/>
      <c r="DL683" s="40"/>
      <c r="DM683" s="40"/>
      <c r="DN683" s="40"/>
      <c r="DO683" s="40"/>
      <c r="DP683" s="40"/>
      <c r="DQ683" s="40"/>
      <c r="DR683" s="40"/>
      <c r="DS683" s="40"/>
      <c r="DT683" s="40"/>
      <c r="DU683" s="40"/>
      <c r="DV683" s="40"/>
      <c r="DW683" s="40"/>
    </row>
    <row r="684" spans="1:127" ht="15.75" customHeight="1" x14ac:dyDescent="0.25">
      <c r="A684" s="1"/>
      <c r="B684" s="40"/>
      <c r="C684" s="40"/>
      <c r="D684" s="40"/>
      <c r="E684" s="40"/>
      <c r="F684" s="40"/>
      <c r="G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c r="CX684" s="40"/>
      <c r="CY684" s="40"/>
      <c r="CZ684" s="40"/>
      <c r="DA684" s="40"/>
      <c r="DB684" s="40"/>
      <c r="DC684" s="40"/>
      <c r="DD684" s="40"/>
      <c r="DE684" s="40"/>
      <c r="DF684" s="40"/>
      <c r="DG684" s="40"/>
      <c r="DH684" s="40"/>
      <c r="DI684" s="40"/>
      <c r="DJ684" s="40"/>
      <c r="DK684" s="40"/>
      <c r="DL684" s="40"/>
      <c r="DM684" s="40"/>
      <c r="DN684" s="40"/>
      <c r="DO684" s="40"/>
      <c r="DP684" s="40"/>
      <c r="DQ684" s="40"/>
      <c r="DR684" s="40"/>
      <c r="DS684" s="40"/>
      <c r="DT684" s="40"/>
      <c r="DU684" s="40"/>
      <c r="DV684" s="40"/>
      <c r="DW684" s="40"/>
    </row>
    <row r="685" spans="1:127" ht="15.75" customHeight="1" x14ac:dyDescent="0.25">
      <c r="A685" s="1"/>
      <c r="B685" s="40"/>
      <c r="C685" s="40"/>
      <c r="D685" s="40"/>
      <c r="E685" s="40"/>
      <c r="F685" s="40"/>
      <c r="G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c r="CX685" s="40"/>
      <c r="CY685" s="40"/>
      <c r="CZ685" s="40"/>
      <c r="DA685" s="40"/>
      <c r="DB685" s="40"/>
      <c r="DC685" s="40"/>
      <c r="DD685" s="40"/>
      <c r="DE685" s="40"/>
      <c r="DF685" s="40"/>
      <c r="DG685" s="40"/>
      <c r="DH685" s="40"/>
      <c r="DI685" s="40"/>
      <c r="DJ685" s="40"/>
      <c r="DK685" s="40"/>
      <c r="DL685" s="40"/>
      <c r="DM685" s="40"/>
      <c r="DN685" s="40"/>
      <c r="DO685" s="40"/>
      <c r="DP685" s="40"/>
      <c r="DQ685" s="40"/>
      <c r="DR685" s="40"/>
      <c r="DS685" s="40"/>
      <c r="DT685" s="40"/>
      <c r="DU685" s="40"/>
      <c r="DV685" s="40"/>
      <c r="DW685" s="40"/>
    </row>
    <row r="686" spans="1:127" ht="15.75" customHeight="1" x14ac:dyDescent="0.25">
      <c r="A686" s="1"/>
      <c r="B686" s="40"/>
      <c r="C686" s="40"/>
      <c r="D686" s="40"/>
      <c r="E686" s="40"/>
      <c r="F686" s="40"/>
      <c r="G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c r="CX686" s="40"/>
      <c r="CY686" s="40"/>
      <c r="CZ686" s="40"/>
      <c r="DA686" s="40"/>
      <c r="DB686" s="40"/>
      <c r="DC686" s="40"/>
      <c r="DD686" s="40"/>
      <c r="DE686" s="40"/>
      <c r="DF686" s="40"/>
      <c r="DG686" s="40"/>
      <c r="DH686" s="40"/>
      <c r="DI686" s="40"/>
      <c r="DJ686" s="40"/>
      <c r="DK686" s="40"/>
      <c r="DL686" s="40"/>
      <c r="DM686" s="40"/>
      <c r="DN686" s="40"/>
      <c r="DO686" s="40"/>
      <c r="DP686" s="40"/>
      <c r="DQ686" s="40"/>
      <c r="DR686" s="40"/>
      <c r="DS686" s="40"/>
      <c r="DT686" s="40"/>
      <c r="DU686" s="40"/>
      <c r="DV686" s="40"/>
      <c r="DW686" s="40"/>
    </row>
    <row r="687" spans="1:127" ht="15.75" customHeight="1" x14ac:dyDescent="0.25">
      <c r="A687" s="1"/>
      <c r="B687" s="40"/>
      <c r="C687" s="40"/>
      <c r="D687" s="40"/>
      <c r="E687" s="40"/>
      <c r="F687" s="40"/>
      <c r="G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c r="CX687" s="40"/>
      <c r="CY687" s="40"/>
      <c r="CZ687" s="40"/>
      <c r="DA687" s="40"/>
      <c r="DB687" s="40"/>
      <c r="DC687" s="40"/>
      <c r="DD687" s="40"/>
      <c r="DE687" s="40"/>
      <c r="DF687" s="40"/>
      <c r="DG687" s="40"/>
      <c r="DH687" s="40"/>
      <c r="DI687" s="40"/>
      <c r="DJ687" s="40"/>
      <c r="DK687" s="40"/>
      <c r="DL687" s="40"/>
      <c r="DM687" s="40"/>
      <c r="DN687" s="40"/>
      <c r="DO687" s="40"/>
      <c r="DP687" s="40"/>
      <c r="DQ687" s="40"/>
      <c r="DR687" s="40"/>
      <c r="DS687" s="40"/>
      <c r="DT687" s="40"/>
      <c r="DU687" s="40"/>
      <c r="DV687" s="40"/>
      <c r="DW687" s="40"/>
    </row>
    <row r="688" spans="1:127" ht="15.75" customHeight="1" x14ac:dyDescent="0.25">
      <c r="A688" s="1"/>
      <c r="B688" s="40"/>
      <c r="C688" s="40"/>
      <c r="D688" s="40"/>
      <c r="E688" s="40"/>
      <c r="F688" s="40"/>
      <c r="G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c r="CX688" s="40"/>
      <c r="CY688" s="40"/>
      <c r="CZ688" s="40"/>
      <c r="DA688" s="40"/>
      <c r="DB688" s="40"/>
      <c r="DC688" s="40"/>
      <c r="DD688" s="40"/>
      <c r="DE688" s="40"/>
      <c r="DF688" s="40"/>
      <c r="DG688" s="40"/>
      <c r="DH688" s="40"/>
      <c r="DI688" s="40"/>
      <c r="DJ688" s="40"/>
      <c r="DK688" s="40"/>
      <c r="DL688" s="40"/>
      <c r="DM688" s="40"/>
      <c r="DN688" s="40"/>
      <c r="DO688" s="40"/>
      <c r="DP688" s="40"/>
      <c r="DQ688" s="40"/>
      <c r="DR688" s="40"/>
      <c r="DS688" s="40"/>
      <c r="DT688" s="40"/>
      <c r="DU688" s="40"/>
      <c r="DV688" s="40"/>
      <c r="DW688" s="40"/>
    </row>
    <row r="689" spans="1:127" ht="15.75" customHeight="1" x14ac:dyDescent="0.25">
      <c r="A689" s="1"/>
      <c r="B689" s="40"/>
      <c r="C689" s="40"/>
      <c r="D689" s="40"/>
      <c r="E689" s="40"/>
      <c r="F689" s="40"/>
      <c r="G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c r="CX689" s="40"/>
      <c r="CY689" s="40"/>
      <c r="CZ689" s="40"/>
      <c r="DA689" s="40"/>
      <c r="DB689" s="40"/>
      <c r="DC689" s="40"/>
      <c r="DD689" s="40"/>
      <c r="DE689" s="40"/>
      <c r="DF689" s="40"/>
      <c r="DG689" s="40"/>
      <c r="DH689" s="40"/>
      <c r="DI689" s="40"/>
      <c r="DJ689" s="40"/>
      <c r="DK689" s="40"/>
      <c r="DL689" s="40"/>
      <c r="DM689" s="40"/>
      <c r="DN689" s="40"/>
      <c r="DO689" s="40"/>
      <c r="DP689" s="40"/>
      <c r="DQ689" s="40"/>
      <c r="DR689" s="40"/>
      <c r="DS689" s="40"/>
      <c r="DT689" s="40"/>
      <c r="DU689" s="40"/>
      <c r="DV689" s="40"/>
      <c r="DW689" s="40"/>
    </row>
    <row r="690" spans="1:127" ht="15.75" customHeight="1" x14ac:dyDescent="0.25">
      <c r="A690" s="1"/>
      <c r="B690" s="40"/>
      <c r="C690" s="40"/>
      <c r="D690" s="40"/>
      <c r="E690" s="40"/>
      <c r="F690" s="40"/>
      <c r="G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c r="CX690" s="40"/>
      <c r="CY690" s="40"/>
      <c r="CZ690" s="40"/>
      <c r="DA690" s="40"/>
      <c r="DB690" s="40"/>
      <c r="DC690" s="40"/>
      <c r="DD690" s="40"/>
      <c r="DE690" s="40"/>
      <c r="DF690" s="40"/>
      <c r="DG690" s="40"/>
      <c r="DH690" s="40"/>
      <c r="DI690" s="40"/>
      <c r="DJ690" s="40"/>
      <c r="DK690" s="40"/>
      <c r="DL690" s="40"/>
      <c r="DM690" s="40"/>
      <c r="DN690" s="40"/>
      <c r="DO690" s="40"/>
      <c r="DP690" s="40"/>
      <c r="DQ690" s="40"/>
      <c r="DR690" s="40"/>
      <c r="DS690" s="40"/>
      <c r="DT690" s="40"/>
      <c r="DU690" s="40"/>
      <c r="DV690" s="40"/>
      <c r="DW690" s="40"/>
    </row>
    <row r="691" spans="1:127" ht="15.75" customHeight="1" x14ac:dyDescent="0.25">
      <c r="A691" s="1"/>
      <c r="B691" s="40"/>
      <c r="C691" s="40"/>
      <c r="D691" s="40"/>
      <c r="E691" s="40"/>
      <c r="F691" s="40"/>
      <c r="G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c r="CX691" s="40"/>
      <c r="CY691" s="40"/>
      <c r="CZ691" s="40"/>
      <c r="DA691" s="40"/>
      <c r="DB691" s="40"/>
      <c r="DC691" s="40"/>
      <c r="DD691" s="40"/>
      <c r="DE691" s="40"/>
      <c r="DF691" s="40"/>
      <c r="DG691" s="40"/>
      <c r="DH691" s="40"/>
      <c r="DI691" s="40"/>
      <c r="DJ691" s="40"/>
      <c r="DK691" s="40"/>
      <c r="DL691" s="40"/>
      <c r="DM691" s="40"/>
      <c r="DN691" s="40"/>
      <c r="DO691" s="40"/>
      <c r="DP691" s="40"/>
      <c r="DQ691" s="40"/>
      <c r="DR691" s="40"/>
      <c r="DS691" s="40"/>
      <c r="DT691" s="40"/>
      <c r="DU691" s="40"/>
      <c r="DV691" s="40"/>
      <c r="DW691" s="40"/>
    </row>
    <row r="692" spans="1:127" ht="15.75" customHeight="1" x14ac:dyDescent="0.25">
      <c r="A692" s="1"/>
      <c r="B692" s="40"/>
      <c r="C692" s="40"/>
      <c r="D692" s="40"/>
      <c r="E692" s="40"/>
      <c r="F692" s="40"/>
      <c r="G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c r="CX692" s="40"/>
      <c r="CY692" s="40"/>
      <c r="CZ692" s="40"/>
      <c r="DA692" s="40"/>
      <c r="DB692" s="40"/>
      <c r="DC692" s="40"/>
      <c r="DD692" s="40"/>
      <c r="DE692" s="40"/>
      <c r="DF692" s="40"/>
      <c r="DG692" s="40"/>
      <c r="DH692" s="40"/>
      <c r="DI692" s="40"/>
      <c r="DJ692" s="40"/>
      <c r="DK692" s="40"/>
      <c r="DL692" s="40"/>
      <c r="DM692" s="40"/>
      <c r="DN692" s="40"/>
      <c r="DO692" s="40"/>
      <c r="DP692" s="40"/>
      <c r="DQ692" s="40"/>
      <c r="DR692" s="40"/>
      <c r="DS692" s="40"/>
      <c r="DT692" s="40"/>
      <c r="DU692" s="40"/>
      <c r="DV692" s="40"/>
      <c r="DW692" s="40"/>
    </row>
    <row r="693" spans="1:127" ht="15.75" customHeight="1" x14ac:dyDescent="0.25">
      <c r="A693" s="1"/>
      <c r="B693" s="40"/>
      <c r="C693" s="40"/>
      <c r="D693" s="40"/>
      <c r="E693" s="40"/>
      <c r="F693" s="40"/>
      <c r="G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c r="CX693" s="40"/>
      <c r="CY693" s="40"/>
      <c r="CZ693" s="40"/>
      <c r="DA693" s="40"/>
      <c r="DB693" s="40"/>
      <c r="DC693" s="40"/>
      <c r="DD693" s="40"/>
      <c r="DE693" s="40"/>
      <c r="DF693" s="40"/>
      <c r="DG693" s="40"/>
      <c r="DH693" s="40"/>
      <c r="DI693" s="40"/>
      <c r="DJ693" s="40"/>
      <c r="DK693" s="40"/>
      <c r="DL693" s="40"/>
      <c r="DM693" s="40"/>
      <c r="DN693" s="40"/>
      <c r="DO693" s="40"/>
      <c r="DP693" s="40"/>
      <c r="DQ693" s="40"/>
      <c r="DR693" s="40"/>
      <c r="DS693" s="40"/>
      <c r="DT693" s="40"/>
      <c r="DU693" s="40"/>
      <c r="DV693" s="40"/>
      <c r="DW693" s="40"/>
    </row>
    <row r="694" spans="1:127" ht="15.75" customHeight="1" x14ac:dyDescent="0.25">
      <c r="A694" s="1"/>
      <c r="B694" s="40"/>
      <c r="C694" s="40"/>
      <c r="D694" s="40"/>
      <c r="E694" s="40"/>
      <c r="F694" s="40"/>
      <c r="G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c r="CX694" s="40"/>
      <c r="CY694" s="40"/>
      <c r="CZ694" s="40"/>
      <c r="DA694" s="40"/>
      <c r="DB694" s="40"/>
      <c r="DC694" s="40"/>
      <c r="DD694" s="40"/>
      <c r="DE694" s="40"/>
      <c r="DF694" s="40"/>
      <c r="DG694" s="40"/>
      <c r="DH694" s="40"/>
      <c r="DI694" s="40"/>
      <c r="DJ694" s="40"/>
      <c r="DK694" s="40"/>
      <c r="DL694" s="40"/>
      <c r="DM694" s="40"/>
      <c r="DN694" s="40"/>
      <c r="DO694" s="40"/>
      <c r="DP694" s="40"/>
      <c r="DQ694" s="40"/>
      <c r="DR694" s="40"/>
      <c r="DS694" s="40"/>
      <c r="DT694" s="40"/>
      <c r="DU694" s="40"/>
      <c r="DV694" s="40"/>
      <c r="DW694" s="40"/>
    </row>
    <row r="695" spans="1:127" ht="15.75" customHeight="1" x14ac:dyDescent="0.25">
      <c r="A695" s="1"/>
      <c r="B695" s="40"/>
      <c r="C695" s="40"/>
      <c r="D695" s="40"/>
      <c r="E695" s="40"/>
      <c r="F695" s="40"/>
      <c r="G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c r="CX695" s="40"/>
      <c r="CY695" s="40"/>
      <c r="CZ695" s="40"/>
      <c r="DA695" s="40"/>
      <c r="DB695" s="40"/>
      <c r="DC695" s="40"/>
      <c r="DD695" s="40"/>
      <c r="DE695" s="40"/>
      <c r="DF695" s="40"/>
      <c r="DG695" s="40"/>
      <c r="DH695" s="40"/>
      <c r="DI695" s="40"/>
      <c r="DJ695" s="40"/>
      <c r="DK695" s="40"/>
      <c r="DL695" s="40"/>
      <c r="DM695" s="40"/>
      <c r="DN695" s="40"/>
      <c r="DO695" s="40"/>
      <c r="DP695" s="40"/>
      <c r="DQ695" s="40"/>
      <c r="DR695" s="40"/>
      <c r="DS695" s="40"/>
      <c r="DT695" s="40"/>
      <c r="DU695" s="40"/>
      <c r="DV695" s="40"/>
      <c r="DW695" s="40"/>
    </row>
    <row r="696" spans="1:127" ht="15.75" customHeight="1" x14ac:dyDescent="0.25">
      <c r="A696" s="1"/>
      <c r="B696" s="40"/>
      <c r="C696" s="40"/>
      <c r="D696" s="40"/>
      <c r="E696" s="40"/>
      <c r="F696" s="40"/>
      <c r="G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c r="CX696" s="40"/>
      <c r="CY696" s="40"/>
      <c r="CZ696" s="40"/>
      <c r="DA696" s="40"/>
      <c r="DB696" s="40"/>
      <c r="DC696" s="40"/>
      <c r="DD696" s="40"/>
      <c r="DE696" s="40"/>
      <c r="DF696" s="40"/>
      <c r="DG696" s="40"/>
      <c r="DH696" s="40"/>
      <c r="DI696" s="40"/>
      <c r="DJ696" s="40"/>
      <c r="DK696" s="40"/>
      <c r="DL696" s="40"/>
      <c r="DM696" s="40"/>
      <c r="DN696" s="40"/>
      <c r="DO696" s="40"/>
      <c r="DP696" s="40"/>
      <c r="DQ696" s="40"/>
      <c r="DR696" s="40"/>
      <c r="DS696" s="40"/>
      <c r="DT696" s="40"/>
      <c r="DU696" s="40"/>
      <c r="DV696" s="40"/>
      <c r="DW696" s="40"/>
    </row>
    <row r="697" spans="1:127" ht="15.75" customHeight="1" x14ac:dyDescent="0.25">
      <c r="A697" s="1"/>
      <c r="B697" s="40"/>
      <c r="C697" s="40"/>
      <c r="D697" s="40"/>
      <c r="E697" s="40"/>
      <c r="F697" s="40"/>
      <c r="G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c r="CX697" s="40"/>
      <c r="CY697" s="40"/>
      <c r="CZ697" s="40"/>
      <c r="DA697" s="40"/>
      <c r="DB697" s="40"/>
      <c r="DC697" s="40"/>
      <c r="DD697" s="40"/>
      <c r="DE697" s="40"/>
      <c r="DF697" s="40"/>
      <c r="DG697" s="40"/>
      <c r="DH697" s="40"/>
      <c r="DI697" s="40"/>
      <c r="DJ697" s="40"/>
      <c r="DK697" s="40"/>
      <c r="DL697" s="40"/>
      <c r="DM697" s="40"/>
      <c r="DN697" s="40"/>
      <c r="DO697" s="40"/>
      <c r="DP697" s="40"/>
      <c r="DQ697" s="40"/>
      <c r="DR697" s="40"/>
      <c r="DS697" s="40"/>
      <c r="DT697" s="40"/>
      <c r="DU697" s="40"/>
      <c r="DV697" s="40"/>
      <c r="DW697" s="40"/>
    </row>
    <row r="698" spans="1:127" ht="15.75" customHeight="1" x14ac:dyDescent="0.25">
      <c r="A698" s="1"/>
      <c r="B698" s="40"/>
      <c r="C698" s="40"/>
      <c r="D698" s="40"/>
      <c r="E698" s="40"/>
      <c r="F698" s="40"/>
      <c r="G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c r="CX698" s="40"/>
      <c r="CY698" s="40"/>
      <c r="CZ698" s="40"/>
      <c r="DA698" s="40"/>
      <c r="DB698" s="40"/>
      <c r="DC698" s="40"/>
      <c r="DD698" s="40"/>
      <c r="DE698" s="40"/>
      <c r="DF698" s="40"/>
      <c r="DG698" s="40"/>
      <c r="DH698" s="40"/>
      <c r="DI698" s="40"/>
      <c r="DJ698" s="40"/>
      <c r="DK698" s="40"/>
      <c r="DL698" s="40"/>
      <c r="DM698" s="40"/>
      <c r="DN698" s="40"/>
      <c r="DO698" s="40"/>
      <c r="DP698" s="40"/>
      <c r="DQ698" s="40"/>
      <c r="DR698" s="40"/>
      <c r="DS698" s="40"/>
      <c r="DT698" s="40"/>
      <c r="DU698" s="40"/>
      <c r="DV698" s="40"/>
      <c r="DW698" s="40"/>
    </row>
    <row r="699" spans="1:127" ht="15.75" customHeight="1" x14ac:dyDescent="0.25">
      <c r="A699" s="1"/>
      <c r="B699" s="40"/>
      <c r="C699" s="40"/>
      <c r="D699" s="40"/>
      <c r="E699" s="40"/>
      <c r="F699" s="40"/>
      <c r="G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c r="CX699" s="40"/>
      <c r="CY699" s="40"/>
      <c r="CZ699" s="40"/>
      <c r="DA699" s="40"/>
      <c r="DB699" s="40"/>
      <c r="DC699" s="40"/>
      <c r="DD699" s="40"/>
      <c r="DE699" s="40"/>
      <c r="DF699" s="40"/>
      <c r="DG699" s="40"/>
      <c r="DH699" s="40"/>
      <c r="DI699" s="40"/>
      <c r="DJ699" s="40"/>
      <c r="DK699" s="40"/>
      <c r="DL699" s="40"/>
      <c r="DM699" s="40"/>
      <c r="DN699" s="40"/>
      <c r="DO699" s="40"/>
      <c r="DP699" s="40"/>
      <c r="DQ699" s="40"/>
      <c r="DR699" s="40"/>
      <c r="DS699" s="40"/>
      <c r="DT699" s="40"/>
      <c r="DU699" s="40"/>
      <c r="DV699" s="40"/>
      <c r="DW699" s="40"/>
    </row>
    <row r="700" spans="1:127" ht="15.75" customHeight="1" x14ac:dyDescent="0.25">
      <c r="A700" s="1"/>
      <c r="B700" s="40"/>
      <c r="C700" s="40"/>
      <c r="D700" s="40"/>
      <c r="E700" s="40"/>
      <c r="F700" s="40"/>
      <c r="G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c r="CX700" s="40"/>
      <c r="CY700" s="40"/>
      <c r="CZ700" s="40"/>
      <c r="DA700" s="40"/>
      <c r="DB700" s="40"/>
      <c r="DC700" s="40"/>
      <c r="DD700" s="40"/>
      <c r="DE700" s="40"/>
      <c r="DF700" s="40"/>
      <c r="DG700" s="40"/>
      <c r="DH700" s="40"/>
      <c r="DI700" s="40"/>
      <c r="DJ700" s="40"/>
      <c r="DK700" s="40"/>
      <c r="DL700" s="40"/>
      <c r="DM700" s="40"/>
      <c r="DN700" s="40"/>
      <c r="DO700" s="40"/>
      <c r="DP700" s="40"/>
      <c r="DQ700" s="40"/>
      <c r="DR700" s="40"/>
      <c r="DS700" s="40"/>
      <c r="DT700" s="40"/>
      <c r="DU700" s="40"/>
      <c r="DV700" s="40"/>
      <c r="DW700" s="40"/>
    </row>
    <row r="701" spans="1:127" ht="15.75" customHeight="1" x14ac:dyDescent="0.25">
      <c r="A701" s="1"/>
      <c r="B701" s="40"/>
      <c r="C701" s="40"/>
      <c r="D701" s="40"/>
      <c r="E701" s="40"/>
      <c r="F701" s="40"/>
      <c r="G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c r="CX701" s="40"/>
      <c r="CY701" s="40"/>
      <c r="CZ701" s="40"/>
      <c r="DA701" s="40"/>
      <c r="DB701" s="40"/>
      <c r="DC701" s="40"/>
      <c r="DD701" s="40"/>
      <c r="DE701" s="40"/>
      <c r="DF701" s="40"/>
      <c r="DG701" s="40"/>
      <c r="DH701" s="40"/>
      <c r="DI701" s="40"/>
      <c r="DJ701" s="40"/>
      <c r="DK701" s="40"/>
      <c r="DL701" s="40"/>
      <c r="DM701" s="40"/>
      <c r="DN701" s="40"/>
      <c r="DO701" s="40"/>
      <c r="DP701" s="40"/>
      <c r="DQ701" s="40"/>
      <c r="DR701" s="40"/>
      <c r="DS701" s="40"/>
      <c r="DT701" s="40"/>
      <c r="DU701" s="40"/>
      <c r="DV701" s="40"/>
      <c r="DW701" s="40"/>
    </row>
    <row r="702" spans="1:127" ht="15.75" customHeight="1" x14ac:dyDescent="0.25">
      <c r="A702" s="1"/>
      <c r="B702" s="40"/>
      <c r="C702" s="40"/>
      <c r="D702" s="40"/>
      <c r="E702" s="40"/>
      <c r="F702" s="40"/>
      <c r="G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c r="CX702" s="40"/>
      <c r="CY702" s="40"/>
      <c r="CZ702" s="40"/>
      <c r="DA702" s="40"/>
      <c r="DB702" s="40"/>
      <c r="DC702" s="40"/>
      <c r="DD702" s="40"/>
      <c r="DE702" s="40"/>
      <c r="DF702" s="40"/>
      <c r="DG702" s="40"/>
      <c r="DH702" s="40"/>
      <c r="DI702" s="40"/>
      <c r="DJ702" s="40"/>
      <c r="DK702" s="40"/>
      <c r="DL702" s="40"/>
      <c r="DM702" s="40"/>
      <c r="DN702" s="40"/>
      <c r="DO702" s="40"/>
      <c r="DP702" s="40"/>
      <c r="DQ702" s="40"/>
      <c r="DR702" s="40"/>
      <c r="DS702" s="40"/>
      <c r="DT702" s="40"/>
      <c r="DU702" s="40"/>
      <c r="DV702" s="40"/>
      <c r="DW702" s="40"/>
    </row>
    <row r="703" spans="1:127" ht="15.75" customHeight="1" x14ac:dyDescent="0.25">
      <c r="A703" s="1"/>
      <c r="B703" s="40"/>
      <c r="C703" s="40"/>
      <c r="D703" s="40"/>
      <c r="E703" s="40"/>
      <c r="F703" s="40"/>
      <c r="G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c r="CX703" s="40"/>
      <c r="CY703" s="40"/>
      <c r="CZ703" s="40"/>
      <c r="DA703" s="40"/>
      <c r="DB703" s="40"/>
      <c r="DC703" s="40"/>
      <c r="DD703" s="40"/>
      <c r="DE703" s="40"/>
      <c r="DF703" s="40"/>
      <c r="DG703" s="40"/>
      <c r="DH703" s="40"/>
      <c r="DI703" s="40"/>
      <c r="DJ703" s="40"/>
      <c r="DK703" s="40"/>
      <c r="DL703" s="40"/>
      <c r="DM703" s="40"/>
      <c r="DN703" s="40"/>
      <c r="DO703" s="40"/>
      <c r="DP703" s="40"/>
      <c r="DQ703" s="40"/>
      <c r="DR703" s="40"/>
      <c r="DS703" s="40"/>
      <c r="DT703" s="40"/>
      <c r="DU703" s="40"/>
      <c r="DV703" s="40"/>
      <c r="DW703" s="40"/>
    </row>
    <row r="704" spans="1:127" ht="15.75" customHeight="1" x14ac:dyDescent="0.25">
      <c r="A704" s="1"/>
      <c r="B704" s="40"/>
      <c r="C704" s="40"/>
      <c r="D704" s="40"/>
      <c r="E704" s="40"/>
      <c r="F704" s="40"/>
      <c r="G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c r="CX704" s="40"/>
      <c r="CY704" s="40"/>
      <c r="CZ704" s="40"/>
      <c r="DA704" s="40"/>
      <c r="DB704" s="40"/>
      <c r="DC704" s="40"/>
      <c r="DD704" s="40"/>
      <c r="DE704" s="40"/>
      <c r="DF704" s="40"/>
      <c r="DG704" s="40"/>
      <c r="DH704" s="40"/>
      <c r="DI704" s="40"/>
      <c r="DJ704" s="40"/>
      <c r="DK704" s="40"/>
      <c r="DL704" s="40"/>
      <c r="DM704" s="40"/>
      <c r="DN704" s="40"/>
      <c r="DO704" s="40"/>
      <c r="DP704" s="40"/>
      <c r="DQ704" s="40"/>
      <c r="DR704" s="40"/>
      <c r="DS704" s="40"/>
      <c r="DT704" s="40"/>
      <c r="DU704" s="40"/>
      <c r="DV704" s="40"/>
      <c r="DW704" s="40"/>
    </row>
    <row r="705" spans="1:127" ht="15.75" customHeight="1" x14ac:dyDescent="0.25">
      <c r="A705" s="1"/>
      <c r="B705" s="40"/>
      <c r="C705" s="40"/>
      <c r="D705" s="40"/>
      <c r="E705" s="40"/>
      <c r="F705" s="40"/>
      <c r="G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c r="CX705" s="40"/>
      <c r="CY705" s="40"/>
      <c r="CZ705" s="40"/>
      <c r="DA705" s="40"/>
      <c r="DB705" s="40"/>
      <c r="DC705" s="40"/>
      <c r="DD705" s="40"/>
      <c r="DE705" s="40"/>
      <c r="DF705" s="40"/>
      <c r="DG705" s="40"/>
      <c r="DH705" s="40"/>
      <c r="DI705" s="40"/>
      <c r="DJ705" s="40"/>
      <c r="DK705" s="40"/>
      <c r="DL705" s="40"/>
      <c r="DM705" s="40"/>
      <c r="DN705" s="40"/>
      <c r="DO705" s="40"/>
      <c r="DP705" s="40"/>
      <c r="DQ705" s="40"/>
      <c r="DR705" s="40"/>
      <c r="DS705" s="40"/>
      <c r="DT705" s="40"/>
      <c r="DU705" s="40"/>
      <c r="DV705" s="40"/>
      <c r="DW705" s="40"/>
    </row>
    <row r="706" spans="1:127" ht="15.75" customHeight="1" x14ac:dyDescent="0.25">
      <c r="A706" s="1"/>
      <c r="B706" s="40"/>
      <c r="C706" s="40"/>
      <c r="D706" s="40"/>
      <c r="E706" s="40"/>
      <c r="F706" s="40"/>
      <c r="G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c r="CX706" s="40"/>
      <c r="CY706" s="40"/>
      <c r="CZ706" s="40"/>
      <c r="DA706" s="40"/>
      <c r="DB706" s="40"/>
      <c r="DC706" s="40"/>
      <c r="DD706" s="40"/>
      <c r="DE706" s="40"/>
      <c r="DF706" s="40"/>
      <c r="DG706" s="40"/>
      <c r="DH706" s="40"/>
      <c r="DI706" s="40"/>
      <c r="DJ706" s="40"/>
      <c r="DK706" s="40"/>
      <c r="DL706" s="40"/>
      <c r="DM706" s="40"/>
      <c r="DN706" s="40"/>
      <c r="DO706" s="40"/>
      <c r="DP706" s="40"/>
      <c r="DQ706" s="40"/>
      <c r="DR706" s="40"/>
      <c r="DS706" s="40"/>
      <c r="DT706" s="40"/>
      <c r="DU706" s="40"/>
      <c r="DV706" s="40"/>
      <c r="DW706" s="40"/>
    </row>
    <row r="707" spans="1:127" ht="15.75" customHeight="1" x14ac:dyDescent="0.25">
      <c r="A707" s="1"/>
      <c r="B707" s="40"/>
      <c r="C707" s="40"/>
      <c r="D707" s="40"/>
      <c r="E707" s="40"/>
      <c r="F707" s="40"/>
      <c r="G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c r="CX707" s="40"/>
      <c r="CY707" s="40"/>
      <c r="CZ707" s="40"/>
      <c r="DA707" s="40"/>
      <c r="DB707" s="40"/>
      <c r="DC707" s="40"/>
      <c r="DD707" s="40"/>
      <c r="DE707" s="40"/>
      <c r="DF707" s="40"/>
      <c r="DG707" s="40"/>
      <c r="DH707" s="40"/>
      <c r="DI707" s="40"/>
      <c r="DJ707" s="40"/>
      <c r="DK707" s="40"/>
      <c r="DL707" s="40"/>
      <c r="DM707" s="40"/>
      <c r="DN707" s="40"/>
      <c r="DO707" s="40"/>
      <c r="DP707" s="40"/>
      <c r="DQ707" s="40"/>
      <c r="DR707" s="40"/>
      <c r="DS707" s="40"/>
      <c r="DT707" s="40"/>
      <c r="DU707" s="40"/>
      <c r="DV707" s="40"/>
      <c r="DW707" s="40"/>
    </row>
    <row r="708" spans="1:127" ht="15.75" customHeight="1" x14ac:dyDescent="0.25">
      <c r="A708" s="1"/>
      <c r="B708" s="40"/>
      <c r="C708" s="40"/>
      <c r="D708" s="40"/>
      <c r="E708" s="40"/>
      <c r="F708" s="40"/>
      <c r="G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c r="CX708" s="40"/>
      <c r="CY708" s="40"/>
      <c r="CZ708" s="40"/>
      <c r="DA708" s="40"/>
      <c r="DB708" s="40"/>
      <c r="DC708" s="40"/>
      <c r="DD708" s="40"/>
      <c r="DE708" s="40"/>
      <c r="DF708" s="40"/>
      <c r="DG708" s="40"/>
      <c r="DH708" s="40"/>
      <c r="DI708" s="40"/>
      <c r="DJ708" s="40"/>
      <c r="DK708" s="40"/>
      <c r="DL708" s="40"/>
      <c r="DM708" s="40"/>
      <c r="DN708" s="40"/>
      <c r="DO708" s="40"/>
      <c r="DP708" s="40"/>
      <c r="DQ708" s="40"/>
      <c r="DR708" s="40"/>
      <c r="DS708" s="40"/>
      <c r="DT708" s="40"/>
      <c r="DU708" s="40"/>
      <c r="DV708" s="40"/>
      <c r="DW708" s="40"/>
    </row>
    <row r="709" spans="1:127" ht="15.75" customHeight="1" x14ac:dyDescent="0.25">
      <c r="A709" s="1"/>
      <c r="B709" s="40"/>
      <c r="C709" s="40"/>
      <c r="D709" s="40"/>
      <c r="E709" s="40"/>
      <c r="F709" s="40"/>
      <c r="G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c r="CX709" s="40"/>
      <c r="CY709" s="40"/>
      <c r="CZ709" s="40"/>
      <c r="DA709" s="40"/>
      <c r="DB709" s="40"/>
      <c r="DC709" s="40"/>
      <c r="DD709" s="40"/>
      <c r="DE709" s="40"/>
      <c r="DF709" s="40"/>
      <c r="DG709" s="40"/>
      <c r="DH709" s="40"/>
      <c r="DI709" s="40"/>
      <c r="DJ709" s="40"/>
      <c r="DK709" s="40"/>
      <c r="DL709" s="40"/>
      <c r="DM709" s="40"/>
      <c r="DN709" s="40"/>
      <c r="DO709" s="40"/>
      <c r="DP709" s="40"/>
      <c r="DQ709" s="40"/>
      <c r="DR709" s="40"/>
      <c r="DS709" s="40"/>
      <c r="DT709" s="40"/>
      <c r="DU709" s="40"/>
      <c r="DV709" s="40"/>
      <c r="DW709" s="40"/>
    </row>
    <row r="710" spans="1:127" ht="15.75" customHeight="1" x14ac:dyDescent="0.25">
      <c r="A710" s="1"/>
      <c r="B710" s="40"/>
      <c r="C710" s="40"/>
      <c r="D710" s="40"/>
      <c r="E710" s="40"/>
      <c r="F710" s="40"/>
      <c r="G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c r="CX710" s="40"/>
      <c r="CY710" s="40"/>
      <c r="CZ710" s="40"/>
      <c r="DA710" s="40"/>
      <c r="DB710" s="40"/>
      <c r="DC710" s="40"/>
      <c r="DD710" s="40"/>
      <c r="DE710" s="40"/>
      <c r="DF710" s="40"/>
      <c r="DG710" s="40"/>
      <c r="DH710" s="40"/>
      <c r="DI710" s="40"/>
      <c r="DJ710" s="40"/>
      <c r="DK710" s="40"/>
      <c r="DL710" s="40"/>
      <c r="DM710" s="40"/>
      <c r="DN710" s="40"/>
      <c r="DO710" s="40"/>
      <c r="DP710" s="40"/>
      <c r="DQ710" s="40"/>
      <c r="DR710" s="40"/>
      <c r="DS710" s="40"/>
      <c r="DT710" s="40"/>
      <c r="DU710" s="40"/>
      <c r="DV710" s="40"/>
      <c r="DW710" s="40"/>
    </row>
    <row r="711" spans="1:127" ht="15.75" customHeight="1" x14ac:dyDescent="0.25">
      <c r="A711" s="1"/>
      <c r="B711" s="40"/>
      <c r="C711" s="40"/>
      <c r="D711" s="40"/>
      <c r="E711" s="40"/>
      <c r="F711" s="40"/>
      <c r="G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c r="CX711" s="40"/>
      <c r="CY711" s="40"/>
      <c r="CZ711" s="40"/>
      <c r="DA711" s="40"/>
      <c r="DB711" s="40"/>
      <c r="DC711" s="40"/>
      <c r="DD711" s="40"/>
      <c r="DE711" s="40"/>
      <c r="DF711" s="40"/>
      <c r="DG711" s="40"/>
      <c r="DH711" s="40"/>
      <c r="DI711" s="40"/>
      <c r="DJ711" s="40"/>
      <c r="DK711" s="40"/>
      <c r="DL711" s="40"/>
      <c r="DM711" s="40"/>
      <c r="DN711" s="40"/>
      <c r="DO711" s="40"/>
      <c r="DP711" s="40"/>
      <c r="DQ711" s="40"/>
      <c r="DR711" s="40"/>
      <c r="DS711" s="40"/>
      <c r="DT711" s="40"/>
      <c r="DU711" s="40"/>
      <c r="DV711" s="40"/>
      <c r="DW711" s="40"/>
    </row>
    <row r="712" spans="1:127" ht="15.75" customHeight="1" x14ac:dyDescent="0.25">
      <c r="A712" s="1"/>
      <c r="B712" s="40"/>
      <c r="C712" s="40"/>
      <c r="D712" s="40"/>
      <c r="E712" s="40"/>
      <c r="F712" s="40"/>
      <c r="G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c r="CX712" s="40"/>
      <c r="CY712" s="40"/>
      <c r="CZ712" s="40"/>
      <c r="DA712" s="40"/>
      <c r="DB712" s="40"/>
      <c r="DC712" s="40"/>
      <c r="DD712" s="40"/>
      <c r="DE712" s="40"/>
      <c r="DF712" s="40"/>
      <c r="DG712" s="40"/>
      <c r="DH712" s="40"/>
      <c r="DI712" s="40"/>
      <c r="DJ712" s="40"/>
      <c r="DK712" s="40"/>
      <c r="DL712" s="40"/>
      <c r="DM712" s="40"/>
      <c r="DN712" s="40"/>
      <c r="DO712" s="40"/>
      <c r="DP712" s="40"/>
      <c r="DQ712" s="40"/>
      <c r="DR712" s="40"/>
      <c r="DS712" s="40"/>
      <c r="DT712" s="40"/>
      <c r="DU712" s="40"/>
      <c r="DV712" s="40"/>
      <c r="DW712" s="40"/>
    </row>
    <row r="713" spans="1:127" ht="15.75" customHeight="1" x14ac:dyDescent="0.25">
      <c r="A713" s="1"/>
      <c r="B713" s="40"/>
      <c r="C713" s="40"/>
      <c r="D713" s="40"/>
      <c r="E713" s="40"/>
      <c r="F713" s="40"/>
      <c r="G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c r="CX713" s="40"/>
      <c r="CY713" s="40"/>
      <c r="CZ713" s="40"/>
      <c r="DA713" s="40"/>
      <c r="DB713" s="40"/>
      <c r="DC713" s="40"/>
      <c r="DD713" s="40"/>
      <c r="DE713" s="40"/>
      <c r="DF713" s="40"/>
      <c r="DG713" s="40"/>
      <c r="DH713" s="40"/>
      <c r="DI713" s="40"/>
      <c r="DJ713" s="40"/>
      <c r="DK713" s="40"/>
      <c r="DL713" s="40"/>
      <c r="DM713" s="40"/>
      <c r="DN713" s="40"/>
      <c r="DO713" s="40"/>
      <c r="DP713" s="40"/>
      <c r="DQ713" s="40"/>
      <c r="DR713" s="40"/>
      <c r="DS713" s="40"/>
      <c r="DT713" s="40"/>
      <c r="DU713" s="40"/>
      <c r="DV713" s="40"/>
      <c r="DW713" s="40"/>
    </row>
    <row r="714" spans="1:127" ht="15.75" customHeight="1" x14ac:dyDescent="0.25">
      <c r="A714" s="1"/>
      <c r="B714" s="40"/>
      <c r="C714" s="40"/>
      <c r="D714" s="40"/>
      <c r="E714" s="40"/>
      <c r="F714" s="40"/>
      <c r="G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c r="CX714" s="40"/>
      <c r="CY714" s="40"/>
      <c r="CZ714" s="40"/>
      <c r="DA714" s="40"/>
      <c r="DB714" s="40"/>
      <c r="DC714" s="40"/>
      <c r="DD714" s="40"/>
      <c r="DE714" s="40"/>
      <c r="DF714" s="40"/>
      <c r="DG714" s="40"/>
      <c r="DH714" s="40"/>
      <c r="DI714" s="40"/>
      <c r="DJ714" s="40"/>
      <c r="DK714" s="40"/>
      <c r="DL714" s="40"/>
      <c r="DM714" s="40"/>
      <c r="DN714" s="40"/>
      <c r="DO714" s="40"/>
      <c r="DP714" s="40"/>
      <c r="DQ714" s="40"/>
      <c r="DR714" s="40"/>
      <c r="DS714" s="40"/>
      <c r="DT714" s="40"/>
      <c r="DU714" s="40"/>
      <c r="DV714" s="40"/>
      <c r="DW714" s="40"/>
    </row>
    <row r="715" spans="1:127" ht="15.75" customHeight="1" x14ac:dyDescent="0.25">
      <c r="A715" s="1"/>
      <c r="B715" s="40"/>
      <c r="C715" s="40"/>
      <c r="D715" s="40"/>
      <c r="E715" s="40"/>
      <c r="F715" s="40"/>
      <c r="G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c r="CX715" s="40"/>
      <c r="CY715" s="40"/>
      <c r="CZ715" s="40"/>
      <c r="DA715" s="40"/>
      <c r="DB715" s="40"/>
      <c r="DC715" s="40"/>
      <c r="DD715" s="40"/>
      <c r="DE715" s="40"/>
      <c r="DF715" s="40"/>
      <c r="DG715" s="40"/>
      <c r="DH715" s="40"/>
      <c r="DI715" s="40"/>
      <c r="DJ715" s="40"/>
      <c r="DK715" s="40"/>
      <c r="DL715" s="40"/>
      <c r="DM715" s="40"/>
      <c r="DN715" s="40"/>
      <c r="DO715" s="40"/>
      <c r="DP715" s="40"/>
      <c r="DQ715" s="40"/>
      <c r="DR715" s="40"/>
      <c r="DS715" s="40"/>
      <c r="DT715" s="40"/>
      <c r="DU715" s="40"/>
      <c r="DV715" s="40"/>
      <c r="DW715" s="40"/>
    </row>
    <row r="716" spans="1:127" ht="15.75" customHeight="1" x14ac:dyDescent="0.25">
      <c r="A716" s="1"/>
      <c r="B716" s="40"/>
      <c r="C716" s="40"/>
      <c r="D716" s="40"/>
      <c r="E716" s="40"/>
      <c r="F716" s="40"/>
      <c r="G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c r="CX716" s="40"/>
      <c r="CY716" s="40"/>
      <c r="CZ716" s="40"/>
      <c r="DA716" s="40"/>
      <c r="DB716" s="40"/>
      <c r="DC716" s="40"/>
      <c r="DD716" s="40"/>
      <c r="DE716" s="40"/>
      <c r="DF716" s="40"/>
      <c r="DG716" s="40"/>
      <c r="DH716" s="40"/>
      <c r="DI716" s="40"/>
      <c r="DJ716" s="40"/>
      <c r="DK716" s="40"/>
      <c r="DL716" s="40"/>
      <c r="DM716" s="40"/>
      <c r="DN716" s="40"/>
      <c r="DO716" s="40"/>
      <c r="DP716" s="40"/>
      <c r="DQ716" s="40"/>
      <c r="DR716" s="40"/>
      <c r="DS716" s="40"/>
      <c r="DT716" s="40"/>
      <c r="DU716" s="40"/>
      <c r="DV716" s="40"/>
      <c r="DW716" s="40"/>
    </row>
    <row r="717" spans="1:127" ht="15.75" customHeight="1" x14ac:dyDescent="0.25">
      <c r="A717" s="1"/>
      <c r="B717" s="40"/>
      <c r="C717" s="40"/>
      <c r="D717" s="40"/>
      <c r="E717" s="40"/>
      <c r="F717" s="40"/>
      <c r="G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c r="CX717" s="40"/>
      <c r="CY717" s="40"/>
      <c r="CZ717" s="40"/>
      <c r="DA717" s="40"/>
      <c r="DB717" s="40"/>
      <c r="DC717" s="40"/>
      <c r="DD717" s="40"/>
      <c r="DE717" s="40"/>
      <c r="DF717" s="40"/>
      <c r="DG717" s="40"/>
      <c r="DH717" s="40"/>
      <c r="DI717" s="40"/>
      <c r="DJ717" s="40"/>
      <c r="DK717" s="40"/>
      <c r="DL717" s="40"/>
      <c r="DM717" s="40"/>
      <c r="DN717" s="40"/>
      <c r="DO717" s="40"/>
      <c r="DP717" s="40"/>
      <c r="DQ717" s="40"/>
      <c r="DR717" s="40"/>
      <c r="DS717" s="40"/>
      <c r="DT717" s="40"/>
      <c r="DU717" s="40"/>
      <c r="DV717" s="40"/>
      <c r="DW717" s="40"/>
    </row>
    <row r="718" spans="1:127" ht="15.75" customHeight="1" x14ac:dyDescent="0.25">
      <c r="A718" s="1"/>
      <c r="B718" s="40"/>
      <c r="C718" s="40"/>
      <c r="D718" s="40"/>
      <c r="E718" s="40"/>
      <c r="F718" s="40"/>
      <c r="G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c r="CX718" s="40"/>
      <c r="CY718" s="40"/>
      <c r="CZ718" s="40"/>
      <c r="DA718" s="40"/>
      <c r="DB718" s="40"/>
      <c r="DC718" s="40"/>
      <c r="DD718" s="40"/>
      <c r="DE718" s="40"/>
      <c r="DF718" s="40"/>
      <c r="DG718" s="40"/>
      <c r="DH718" s="40"/>
      <c r="DI718" s="40"/>
      <c r="DJ718" s="40"/>
      <c r="DK718" s="40"/>
      <c r="DL718" s="40"/>
      <c r="DM718" s="40"/>
      <c r="DN718" s="40"/>
      <c r="DO718" s="40"/>
      <c r="DP718" s="40"/>
      <c r="DQ718" s="40"/>
      <c r="DR718" s="40"/>
      <c r="DS718" s="40"/>
      <c r="DT718" s="40"/>
      <c r="DU718" s="40"/>
      <c r="DV718" s="40"/>
      <c r="DW718" s="40"/>
    </row>
    <row r="719" spans="1:127" ht="15.75" customHeight="1" x14ac:dyDescent="0.25">
      <c r="A719" s="1"/>
      <c r="B719" s="40"/>
      <c r="C719" s="40"/>
      <c r="D719" s="40"/>
      <c r="E719" s="40"/>
      <c r="F719" s="40"/>
      <c r="G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c r="CX719" s="40"/>
      <c r="CY719" s="40"/>
      <c r="CZ719" s="40"/>
      <c r="DA719" s="40"/>
      <c r="DB719" s="40"/>
      <c r="DC719" s="40"/>
      <c r="DD719" s="40"/>
      <c r="DE719" s="40"/>
      <c r="DF719" s="40"/>
      <c r="DG719" s="40"/>
      <c r="DH719" s="40"/>
      <c r="DI719" s="40"/>
      <c r="DJ719" s="40"/>
      <c r="DK719" s="40"/>
      <c r="DL719" s="40"/>
      <c r="DM719" s="40"/>
      <c r="DN719" s="40"/>
      <c r="DO719" s="40"/>
      <c r="DP719" s="40"/>
      <c r="DQ719" s="40"/>
      <c r="DR719" s="40"/>
      <c r="DS719" s="40"/>
      <c r="DT719" s="40"/>
      <c r="DU719" s="40"/>
      <c r="DV719" s="40"/>
      <c r="DW719" s="40"/>
    </row>
    <row r="720" spans="1:127" ht="15.75" customHeight="1" x14ac:dyDescent="0.25">
      <c r="A720" s="1"/>
      <c r="B720" s="40"/>
      <c r="C720" s="40"/>
      <c r="D720" s="40"/>
      <c r="E720" s="40"/>
      <c r="F720" s="40"/>
      <c r="G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c r="CX720" s="40"/>
      <c r="CY720" s="40"/>
      <c r="CZ720" s="40"/>
      <c r="DA720" s="40"/>
      <c r="DB720" s="40"/>
      <c r="DC720" s="40"/>
      <c r="DD720" s="40"/>
      <c r="DE720" s="40"/>
      <c r="DF720" s="40"/>
      <c r="DG720" s="40"/>
      <c r="DH720" s="40"/>
      <c r="DI720" s="40"/>
      <c r="DJ720" s="40"/>
      <c r="DK720" s="40"/>
      <c r="DL720" s="40"/>
      <c r="DM720" s="40"/>
      <c r="DN720" s="40"/>
      <c r="DO720" s="40"/>
      <c r="DP720" s="40"/>
      <c r="DQ720" s="40"/>
      <c r="DR720" s="40"/>
      <c r="DS720" s="40"/>
      <c r="DT720" s="40"/>
      <c r="DU720" s="40"/>
      <c r="DV720" s="40"/>
      <c r="DW720" s="40"/>
    </row>
    <row r="721" spans="1:127" ht="15.75" customHeight="1" x14ac:dyDescent="0.25">
      <c r="A721" s="1"/>
      <c r="B721" s="40"/>
      <c r="C721" s="40"/>
      <c r="D721" s="40"/>
      <c r="E721" s="40"/>
      <c r="F721" s="40"/>
      <c r="G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c r="CX721" s="40"/>
      <c r="CY721" s="40"/>
      <c r="CZ721" s="40"/>
      <c r="DA721" s="40"/>
      <c r="DB721" s="40"/>
      <c r="DC721" s="40"/>
      <c r="DD721" s="40"/>
      <c r="DE721" s="40"/>
      <c r="DF721" s="40"/>
      <c r="DG721" s="40"/>
      <c r="DH721" s="40"/>
      <c r="DI721" s="40"/>
      <c r="DJ721" s="40"/>
      <c r="DK721" s="40"/>
      <c r="DL721" s="40"/>
      <c r="DM721" s="40"/>
      <c r="DN721" s="40"/>
      <c r="DO721" s="40"/>
      <c r="DP721" s="40"/>
      <c r="DQ721" s="40"/>
      <c r="DR721" s="40"/>
      <c r="DS721" s="40"/>
      <c r="DT721" s="40"/>
      <c r="DU721" s="40"/>
      <c r="DV721" s="40"/>
      <c r="DW721" s="40"/>
    </row>
    <row r="722" spans="1:127" ht="15.75" customHeight="1" x14ac:dyDescent="0.25">
      <c r="A722" s="1"/>
      <c r="B722" s="40"/>
      <c r="C722" s="40"/>
      <c r="D722" s="40"/>
      <c r="E722" s="40"/>
      <c r="F722" s="40"/>
      <c r="G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c r="CX722" s="40"/>
      <c r="CY722" s="40"/>
      <c r="CZ722" s="40"/>
      <c r="DA722" s="40"/>
      <c r="DB722" s="40"/>
      <c r="DC722" s="40"/>
      <c r="DD722" s="40"/>
      <c r="DE722" s="40"/>
      <c r="DF722" s="40"/>
      <c r="DG722" s="40"/>
      <c r="DH722" s="40"/>
      <c r="DI722" s="40"/>
      <c r="DJ722" s="40"/>
      <c r="DK722" s="40"/>
      <c r="DL722" s="40"/>
      <c r="DM722" s="40"/>
      <c r="DN722" s="40"/>
      <c r="DO722" s="40"/>
      <c r="DP722" s="40"/>
      <c r="DQ722" s="40"/>
      <c r="DR722" s="40"/>
      <c r="DS722" s="40"/>
      <c r="DT722" s="40"/>
      <c r="DU722" s="40"/>
      <c r="DV722" s="40"/>
      <c r="DW722" s="40"/>
    </row>
    <row r="723" spans="1:127" ht="15.75" customHeight="1" x14ac:dyDescent="0.25">
      <c r="A723" s="1"/>
      <c r="B723" s="40"/>
      <c r="C723" s="40"/>
      <c r="D723" s="40"/>
      <c r="E723" s="40"/>
      <c r="F723" s="40"/>
      <c r="G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c r="CX723" s="40"/>
      <c r="CY723" s="40"/>
      <c r="CZ723" s="40"/>
      <c r="DA723" s="40"/>
      <c r="DB723" s="40"/>
      <c r="DC723" s="40"/>
      <c r="DD723" s="40"/>
      <c r="DE723" s="40"/>
      <c r="DF723" s="40"/>
      <c r="DG723" s="40"/>
      <c r="DH723" s="40"/>
      <c r="DI723" s="40"/>
      <c r="DJ723" s="40"/>
      <c r="DK723" s="40"/>
      <c r="DL723" s="40"/>
      <c r="DM723" s="40"/>
      <c r="DN723" s="40"/>
      <c r="DO723" s="40"/>
      <c r="DP723" s="40"/>
      <c r="DQ723" s="40"/>
      <c r="DR723" s="40"/>
      <c r="DS723" s="40"/>
      <c r="DT723" s="40"/>
      <c r="DU723" s="40"/>
      <c r="DV723" s="40"/>
      <c r="DW723" s="40"/>
    </row>
    <row r="724" spans="1:127" ht="15.75" customHeight="1" x14ac:dyDescent="0.25">
      <c r="A724" s="1"/>
      <c r="B724" s="40"/>
      <c r="C724" s="40"/>
      <c r="D724" s="40"/>
      <c r="E724" s="40"/>
      <c r="F724" s="40"/>
      <c r="G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c r="CX724" s="40"/>
      <c r="CY724" s="40"/>
      <c r="CZ724" s="40"/>
      <c r="DA724" s="40"/>
      <c r="DB724" s="40"/>
      <c r="DC724" s="40"/>
      <c r="DD724" s="40"/>
      <c r="DE724" s="40"/>
      <c r="DF724" s="40"/>
      <c r="DG724" s="40"/>
      <c r="DH724" s="40"/>
      <c r="DI724" s="40"/>
      <c r="DJ724" s="40"/>
      <c r="DK724" s="40"/>
      <c r="DL724" s="40"/>
      <c r="DM724" s="40"/>
      <c r="DN724" s="40"/>
      <c r="DO724" s="40"/>
      <c r="DP724" s="40"/>
      <c r="DQ724" s="40"/>
      <c r="DR724" s="40"/>
      <c r="DS724" s="40"/>
      <c r="DT724" s="40"/>
      <c r="DU724" s="40"/>
      <c r="DV724" s="40"/>
      <c r="DW724" s="40"/>
    </row>
    <row r="725" spans="1:127" ht="15.75" customHeight="1" x14ac:dyDescent="0.25">
      <c r="A725" s="1"/>
      <c r="B725" s="40"/>
      <c r="C725" s="40"/>
      <c r="D725" s="40"/>
      <c r="E725" s="40"/>
      <c r="F725" s="40"/>
      <c r="G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c r="CX725" s="40"/>
      <c r="CY725" s="40"/>
      <c r="CZ725" s="40"/>
      <c r="DA725" s="40"/>
      <c r="DB725" s="40"/>
      <c r="DC725" s="40"/>
      <c r="DD725" s="40"/>
      <c r="DE725" s="40"/>
      <c r="DF725" s="40"/>
      <c r="DG725" s="40"/>
      <c r="DH725" s="40"/>
      <c r="DI725" s="40"/>
      <c r="DJ725" s="40"/>
      <c r="DK725" s="40"/>
      <c r="DL725" s="40"/>
      <c r="DM725" s="40"/>
      <c r="DN725" s="40"/>
      <c r="DO725" s="40"/>
      <c r="DP725" s="40"/>
      <c r="DQ725" s="40"/>
      <c r="DR725" s="40"/>
      <c r="DS725" s="40"/>
      <c r="DT725" s="40"/>
      <c r="DU725" s="40"/>
      <c r="DV725" s="40"/>
      <c r="DW725" s="40"/>
    </row>
    <row r="726" spans="1:127" ht="15.75" customHeight="1" x14ac:dyDescent="0.25">
      <c r="A726" s="1"/>
      <c r="B726" s="40"/>
      <c r="C726" s="40"/>
      <c r="D726" s="40"/>
      <c r="E726" s="40"/>
      <c r="F726" s="40"/>
      <c r="G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c r="CX726" s="40"/>
      <c r="CY726" s="40"/>
      <c r="CZ726" s="40"/>
      <c r="DA726" s="40"/>
      <c r="DB726" s="40"/>
      <c r="DC726" s="40"/>
      <c r="DD726" s="40"/>
      <c r="DE726" s="40"/>
      <c r="DF726" s="40"/>
      <c r="DG726" s="40"/>
      <c r="DH726" s="40"/>
      <c r="DI726" s="40"/>
      <c r="DJ726" s="40"/>
      <c r="DK726" s="40"/>
      <c r="DL726" s="40"/>
      <c r="DM726" s="40"/>
      <c r="DN726" s="40"/>
      <c r="DO726" s="40"/>
      <c r="DP726" s="40"/>
      <c r="DQ726" s="40"/>
      <c r="DR726" s="40"/>
      <c r="DS726" s="40"/>
      <c r="DT726" s="40"/>
      <c r="DU726" s="40"/>
      <c r="DV726" s="40"/>
      <c r="DW726" s="40"/>
    </row>
    <row r="727" spans="1:127" ht="15.75" customHeight="1" x14ac:dyDescent="0.25">
      <c r="A727" s="1"/>
      <c r="B727" s="40"/>
      <c r="C727" s="40"/>
      <c r="D727" s="40"/>
      <c r="E727" s="40"/>
      <c r="F727" s="40"/>
      <c r="G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c r="CX727" s="40"/>
      <c r="CY727" s="40"/>
      <c r="CZ727" s="40"/>
      <c r="DA727" s="40"/>
      <c r="DB727" s="40"/>
      <c r="DC727" s="40"/>
      <c r="DD727" s="40"/>
      <c r="DE727" s="40"/>
      <c r="DF727" s="40"/>
      <c r="DG727" s="40"/>
      <c r="DH727" s="40"/>
      <c r="DI727" s="40"/>
      <c r="DJ727" s="40"/>
      <c r="DK727" s="40"/>
      <c r="DL727" s="40"/>
      <c r="DM727" s="40"/>
      <c r="DN727" s="40"/>
      <c r="DO727" s="40"/>
      <c r="DP727" s="40"/>
      <c r="DQ727" s="40"/>
      <c r="DR727" s="40"/>
      <c r="DS727" s="40"/>
      <c r="DT727" s="40"/>
      <c r="DU727" s="40"/>
      <c r="DV727" s="40"/>
      <c r="DW727" s="40"/>
    </row>
    <row r="728" spans="1:127" ht="15.75" customHeight="1" x14ac:dyDescent="0.25">
      <c r="A728" s="1"/>
      <c r="B728" s="40"/>
      <c r="C728" s="40"/>
      <c r="D728" s="40"/>
      <c r="E728" s="40"/>
      <c r="F728" s="40"/>
      <c r="G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c r="CX728" s="40"/>
      <c r="CY728" s="40"/>
      <c r="CZ728" s="40"/>
      <c r="DA728" s="40"/>
      <c r="DB728" s="40"/>
      <c r="DC728" s="40"/>
      <c r="DD728" s="40"/>
      <c r="DE728" s="40"/>
      <c r="DF728" s="40"/>
      <c r="DG728" s="40"/>
      <c r="DH728" s="40"/>
      <c r="DI728" s="40"/>
      <c r="DJ728" s="40"/>
      <c r="DK728" s="40"/>
      <c r="DL728" s="40"/>
      <c r="DM728" s="40"/>
      <c r="DN728" s="40"/>
      <c r="DO728" s="40"/>
      <c r="DP728" s="40"/>
      <c r="DQ728" s="40"/>
      <c r="DR728" s="40"/>
      <c r="DS728" s="40"/>
      <c r="DT728" s="40"/>
      <c r="DU728" s="40"/>
      <c r="DV728" s="40"/>
      <c r="DW728" s="40"/>
    </row>
    <row r="729" spans="1:127" ht="15.75" customHeight="1" x14ac:dyDescent="0.25">
      <c r="A729" s="1"/>
      <c r="B729" s="40"/>
      <c r="C729" s="40"/>
      <c r="D729" s="40"/>
      <c r="E729" s="40"/>
      <c r="F729" s="40"/>
      <c r="G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c r="CX729" s="40"/>
      <c r="CY729" s="40"/>
      <c r="CZ729" s="40"/>
      <c r="DA729" s="40"/>
      <c r="DB729" s="40"/>
      <c r="DC729" s="40"/>
      <c r="DD729" s="40"/>
      <c r="DE729" s="40"/>
      <c r="DF729" s="40"/>
      <c r="DG729" s="40"/>
      <c r="DH729" s="40"/>
      <c r="DI729" s="40"/>
      <c r="DJ729" s="40"/>
      <c r="DK729" s="40"/>
      <c r="DL729" s="40"/>
      <c r="DM729" s="40"/>
      <c r="DN729" s="40"/>
      <c r="DO729" s="40"/>
      <c r="DP729" s="40"/>
      <c r="DQ729" s="40"/>
      <c r="DR729" s="40"/>
      <c r="DS729" s="40"/>
      <c r="DT729" s="40"/>
      <c r="DU729" s="40"/>
      <c r="DV729" s="40"/>
      <c r="DW729" s="40"/>
    </row>
    <row r="730" spans="1:127" ht="15.75" customHeight="1" x14ac:dyDescent="0.25">
      <c r="A730" s="1"/>
      <c r="B730" s="40"/>
      <c r="C730" s="40"/>
      <c r="D730" s="40"/>
      <c r="E730" s="40"/>
      <c r="F730" s="40"/>
      <c r="G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c r="CX730" s="40"/>
      <c r="CY730" s="40"/>
      <c r="CZ730" s="40"/>
      <c r="DA730" s="40"/>
      <c r="DB730" s="40"/>
      <c r="DC730" s="40"/>
      <c r="DD730" s="40"/>
      <c r="DE730" s="40"/>
      <c r="DF730" s="40"/>
      <c r="DG730" s="40"/>
      <c r="DH730" s="40"/>
      <c r="DI730" s="40"/>
      <c r="DJ730" s="40"/>
      <c r="DK730" s="40"/>
      <c r="DL730" s="40"/>
      <c r="DM730" s="40"/>
      <c r="DN730" s="40"/>
      <c r="DO730" s="40"/>
      <c r="DP730" s="40"/>
      <c r="DQ730" s="40"/>
      <c r="DR730" s="40"/>
      <c r="DS730" s="40"/>
      <c r="DT730" s="40"/>
      <c r="DU730" s="40"/>
      <c r="DV730" s="40"/>
      <c r="DW730" s="40"/>
    </row>
    <row r="731" spans="1:127" ht="15.75" customHeight="1" x14ac:dyDescent="0.25">
      <c r="A731" s="1"/>
      <c r="B731" s="40"/>
      <c r="C731" s="40"/>
      <c r="D731" s="40"/>
      <c r="E731" s="40"/>
      <c r="F731" s="40"/>
      <c r="G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c r="CX731" s="40"/>
      <c r="CY731" s="40"/>
      <c r="CZ731" s="40"/>
      <c r="DA731" s="40"/>
      <c r="DB731" s="40"/>
      <c r="DC731" s="40"/>
      <c r="DD731" s="40"/>
      <c r="DE731" s="40"/>
      <c r="DF731" s="40"/>
      <c r="DG731" s="40"/>
      <c r="DH731" s="40"/>
      <c r="DI731" s="40"/>
      <c r="DJ731" s="40"/>
      <c r="DK731" s="40"/>
      <c r="DL731" s="40"/>
      <c r="DM731" s="40"/>
      <c r="DN731" s="40"/>
      <c r="DO731" s="40"/>
      <c r="DP731" s="40"/>
      <c r="DQ731" s="40"/>
      <c r="DR731" s="40"/>
      <c r="DS731" s="40"/>
      <c r="DT731" s="40"/>
      <c r="DU731" s="40"/>
      <c r="DV731" s="40"/>
      <c r="DW731" s="40"/>
    </row>
    <row r="732" spans="1:127" ht="15.75" customHeight="1" x14ac:dyDescent="0.25">
      <c r="A732" s="1"/>
      <c r="B732" s="40"/>
      <c r="C732" s="40"/>
      <c r="D732" s="40"/>
      <c r="E732" s="40"/>
      <c r="F732" s="40"/>
      <c r="G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c r="CX732" s="40"/>
      <c r="CY732" s="40"/>
      <c r="CZ732" s="40"/>
      <c r="DA732" s="40"/>
      <c r="DB732" s="40"/>
      <c r="DC732" s="40"/>
      <c r="DD732" s="40"/>
      <c r="DE732" s="40"/>
      <c r="DF732" s="40"/>
      <c r="DG732" s="40"/>
      <c r="DH732" s="40"/>
      <c r="DI732" s="40"/>
      <c r="DJ732" s="40"/>
      <c r="DK732" s="40"/>
      <c r="DL732" s="40"/>
      <c r="DM732" s="40"/>
      <c r="DN732" s="40"/>
      <c r="DO732" s="40"/>
      <c r="DP732" s="40"/>
      <c r="DQ732" s="40"/>
      <c r="DR732" s="40"/>
      <c r="DS732" s="40"/>
      <c r="DT732" s="40"/>
      <c r="DU732" s="40"/>
      <c r="DV732" s="40"/>
      <c r="DW732" s="40"/>
    </row>
    <row r="733" spans="1:127" ht="15.75" customHeight="1" x14ac:dyDescent="0.25">
      <c r="A733" s="1"/>
      <c r="B733" s="40"/>
      <c r="C733" s="40"/>
      <c r="D733" s="40"/>
      <c r="E733" s="40"/>
      <c r="F733" s="40"/>
      <c r="G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c r="CX733" s="40"/>
      <c r="CY733" s="40"/>
      <c r="CZ733" s="40"/>
      <c r="DA733" s="40"/>
      <c r="DB733" s="40"/>
      <c r="DC733" s="40"/>
      <c r="DD733" s="40"/>
      <c r="DE733" s="40"/>
      <c r="DF733" s="40"/>
      <c r="DG733" s="40"/>
      <c r="DH733" s="40"/>
      <c r="DI733" s="40"/>
      <c r="DJ733" s="40"/>
      <c r="DK733" s="40"/>
      <c r="DL733" s="40"/>
      <c r="DM733" s="40"/>
      <c r="DN733" s="40"/>
      <c r="DO733" s="40"/>
      <c r="DP733" s="40"/>
      <c r="DQ733" s="40"/>
      <c r="DR733" s="40"/>
      <c r="DS733" s="40"/>
      <c r="DT733" s="40"/>
      <c r="DU733" s="40"/>
      <c r="DV733" s="40"/>
      <c r="DW733" s="40"/>
    </row>
    <row r="734" spans="1:127" ht="15.75" customHeight="1" x14ac:dyDescent="0.25">
      <c r="A734" s="1"/>
      <c r="B734" s="40"/>
      <c r="C734" s="40"/>
      <c r="D734" s="40"/>
      <c r="E734" s="40"/>
      <c r="F734" s="40"/>
      <c r="G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c r="CX734" s="40"/>
      <c r="CY734" s="40"/>
      <c r="CZ734" s="40"/>
      <c r="DA734" s="40"/>
      <c r="DB734" s="40"/>
      <c r="DC734" s="40"/>
      <c r="DD734" s="40"/>
      <c r="DE734" s="40"/>
      <c r="DF734" s="40"/>
      <c r="DG734" s="40"/>
      <c r="DH734" s="40"/>
      <c r="DI734" s="40"/>
      <c r="DJ734" s="40"/>
      <c r="DK734" s="40"/>
      <c r="DL734" s="40"/>
      <c r="DM734" s="40"/>
      <c r="DN734" s="40"/>
      <c r="DO734" s="40"/>
      <c r="DP734" s="40"/>
      <c r="DQ734" s="40"/>
      <c r="DR734" s="40"/>
      <c r="DS734" s="40"/>
      <c r="DT734" s="40"/>
      <c r="DU734" s="40"/>
      <c r="DV734" s="40"/>
      <c r="DW734" s="40"/>
    </row>
    <row r="735" spans="1:127" ht="15.75" customHeight="1" x14ac:dyDescent="0.25">
      <c r="A735" s="1"/>
      <c r="B735" s="40"/>
      <c r="C735" s="40"/>
      <c r="D735" s="40"/>
      <c r="E735" s="40"/>
      <c r="F735" s="40"/>
      <c r="G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c r="CX735" s="40"/>
      <c r="CY735" s="40"/>
      <c r="CZ735" s="40"/>
      <c r="DA735" s="40"/>
      <c r="DB735" s="40"/>
      <c r="DC735" s="40"/>
      <c r="DD735" s="40"/>
      <c r="DE735" s="40"/>
      <c r="DF735" s="40"/>
      <c r="DG735" s="40"/>
      <c r="DH735" s="40"/>
      <c r="DI735" s="40"/>
      <c r="DJ735" s="40"/>
      <c r="DK735" s="40"/>
      <c r="DL735" s="40"/>
      <c r="DM735" s="40"/>
      <c r="DN735" s="40"/>
      <c r="DO735" s="40"/>
      <c r="DP735" s="40"/>
      <c r="DQ735" s="40"/>
      <c r="DR735" s="40"/>
      <c r="DS735" s="40"/>
      <c r="DT735" s="40"/>
      <c r="DU735" s="40"/>
      <c r="DV735" s="40"/>
      <c r="DW735" s="40"/>
    </row>
    <row r="736" spans="1:127" ht="15.75" customHeight="1" x14ac:dyDescent="0.25">
      <c r="A736" s="1"/>
      <c r="B736" s="40"/>
      <c r="C736" s="40"/>
      <c r="D736" s="40"/>
      <c r="E736" s="40"/>
      <c r="F736" s="40"/>
      <c r="G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c r="CX736" s="40"/>
      <c r="CY736" s="40"/>
      <c r="CZ736" s="40"/>
      <c r="DA736" s="40"/>
      <c r="DB736" s="40"/>
      <c r="DC736" s="40"/>
      <c r="DD736" s="40"/>
      <c r="DE736" s="40"/>
      <c r="DF736" s="40"/>
      <c r="DG736" s="40"/>
      <c r="DH736" s="40"/>
      <c r="DI736" s="40"/>
      <c r="DJ736" s="40"/>
      <c r="DK736" s="40"/>
      <c r="DL736" s="40"/>
      <c r="DM736" s="40"/>
      <c r="DN736" s="40"/>
      <c r="DO736" s="40"/>
      <c r="DP736" s="40"/>
      <c r="DQ736" s="40"/>
      <c r="DR736" s="40"/>
      <c r="DS736" s="40"/>
      <c r="DT736" s="40"/>
      <c r="DU736" s="40"/>
      <c r="DV736" s="40"/>
      <c r="DW736" s="40"/>
    </row>
    <row r="737" spans="1:127" ht="15.75" customHeight="1" x14ac:dyDescent="0.25">
      <c r="A737" s="1"/>
      <c r="B737" s="40"/>
      <c r="C737" s="40"/>
      <c r="D737" s="40"/>
      <c r="E737" s="40"/>
      <c r="F737" s="40"/>
      <c r="G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c r="CX737" s="40"/>
      <c r="CY737" s="40"/>
      <c r="CZ737" s="40"/>
      <c r="DA737" s="40"/>
      <c r="DB737" s="40"/>
      <c r="DC737" s="40"/>
      <c r="DD737" s="40"/>
      <c r="DE737" s="40"/>
      <c r="DF737" s="40"/>
      <c r="DG737" s="40"/>
      <c r="DH737" s="40"/>
      <c r="DI737" s="40"/>
      <c r="DJ737" s="40"/>
      <c r="DK737" s="40"/>
      <c r="DL737" s="40"/>
      <c r="DM737" s="40"/>
      <c r="DN737" s="40"/>
      <c r="DO737" s="40"/>
      <c r="DP737" s="40"/>
      <c r="DQ737" s="40"/>
      <c r="DR737" s="40"/>
      <c r="DS737" s="40"/>
      <c r="DT737" s="40"/>
      <c r="DU737" s="40"/>
      <c r="DV737" s="40"/>
      <c r="DW737" s="40"/>
    </row>
    <row r="738" spans="1:127" ht="15.75" customHeight="1" x14ac:dyDescent="0.25">
      <c r="A738" s="1"/>
      <c r="B738" s="40"/>
      <c r="C738" s="40"/>
      <c r="D738" s="40"/>
      <c r="E738" s="40"/>
      <c r="F738" s="40"/>
      <c r="G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c r="CX738" s="40"/>
      <c r="CY738" s="40"/>
      <c r="CZ738" s="40"/>
      <c r="DA738" s="40"/>
      <c r="DB738" s="40"/>
      <c r="DC738" s="40"/>
      <c r="DD738" s="40"/>
      <c r="DE738" s="40"/>
      <c r="DF738" s="40"/>
      <c r="DG738" s="40"/>
      <c r="DH738" s="40"/>
      <c r="DI738" s="40"/>
      <c r="DJ738" s="40"/>
      <c r="DK738" s="40"/>
      <c r="DL738" s="40"/>
      <c r="DM738" s="40"/>
      <c r="DN738" s="40"/>
      <c r="DO738" s="40"/>
      <c r="DP738" s="40"/>
      <c r="DQ738" s="40"/>
      <c r="DR738" s="40"/>
      <c r="DS738" s="40"/>
      <c r="DT738" s="40"/>
      <c r="DU738" s="40"/>
      <c r="DV738" s="40"/>
      <c r="DW738" s="40"/>
    </row>
    <row r="739" spans="1:127" ht="15.75" customHeight="1" x14ac:dyDescent="0.25">
      <c r="A739" s="1"/>
      <c r="B739" s="40"/>
      <c r="C739" s="40"/>
      <c r="D739" s="40"/>
      <c r="E739" s="40"/>
      <c r="F739" s="40"/>
      <c r="G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c r="CX739" s="40"/>
      <c r="CY739" s="40"/>
      <c r="CZ739" s="40"/>
      <c r="DA739" s="40"/>
      <c r="DB739" s="40"/>
      <c r="DC739" s="40"/>
      <c r="DD739" s="40"/>
      <c r="DE739" s="40"/>
      <c r="DF739" s="40"/>
      <c r="DG739" s="40"/>
      <c r="DH739" s="40"/>
      <c r="DI739" s="40"/>
      <c r="DJ739" s="40"/>
      <c r="DK739" s="40"/>
      <c r="DL739" s="40"/>
      <c r="DM739" s="40"/>
      <c r="DN739" s="40"/>
      <c r="DO739" s="40"/>
      <c r="DP739" s="40"/>
      <c r="DQ739" s="40"/>
      <c r="DR739" s="40"/>
      <c r="DS739" s="40"/>
      <c r="DT739" s="40"/>
      <c r="DU739" s="40"/>
      <c r="DV739" s="40"/>
      <c r="DW739" s="40"/>
    </row>
    <row r="740" spans="1:127" ht="15.75" customHeight="1" x14ac:dyDescent="0.25">
      <c r="A740" s="1"/>
      <c r="B740" s="40"/>
      <c r="C740" s="40"/>
      <c r="D740" s="40"/>
      <c r="E740" s="40"/>
      <c r="F740" s="40"/>
      <c r="G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c r="CX740" s="40"/>
      <c r="CY740" s="40"/>
      <c r="CZ740" s="40"/>
      <c r="DA740" s="40"/>
      <c r="DB740" s="40"/>
      <c r="DC740" s="40"/>
      <c r="DD740" s="40"/>
      <c r="DE740" s="40"/>
      <c r="DF740" s="40"/>
      <c r="DG740" s="40"/>
      <c r="DH740" s="40"/>
      <c r="DI740" s="40"/>
      <c r="DJ740" s="40"/>
      <c r="DK740" s="40"/>
      <c r="DL740" s="40"/>
      <c r="DM740" s="40"/>
      <c r="DN740" s="40"/>
      <c r="DO740" s="40"/>
      <c r="DP740" s="40"/>
      <c r="DQ740" s="40"/>
      <c r="DR740" s="40"/>
      <c r="DS740" s="40"/>
      <c r="DT740" s="40"/>
      <c r="DU740" s="40"/>
      <c r="DV740" s="40"/>
      <c r="DW740" s="40"/>
    </row>
    <row r="741" spans="1:127" ht="15.75" customHeight="1" x14ac:dyDescent="0.25">
      <c r="A741" s="1"/>
      <c r="B741" s="40"/>
      <c r="C741" s="40"/>
      <c r="D741" s="40"/>
      <c r="E741" s="40"/>
      <c r="F741" s="40"/>
      <c r="G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c r="CX741" s="40"/>
      <c r="CY741" s="40"/>
      <c r="CZ741" s="40"/>
      <c r="DA741" s="40"/>
      <c r="DB741" s="40"/>
      <c r="DC741" s="40"/>
      <c r="DD741" s="40"/>
      <c r="DE741" s="40"/>
      <c r="DF741" s="40"/>
      <c r="DG741" s="40"/>
      <c r="DH741" s="40"/>
      <c r="DI741" s="40"/>
      <c r="DJ741" s="40"/>
      <c r="DK741" s="40"/>
      <c r="DL741" s="40"/>
      <c r="DM741" s="40"/>
      <c r="DN741" s="40"/>
      <c r="DO741" s="40"/>
      <c r="DP741" s="40"/>
      <c r="DQ741" s="40"/>
      <c r="DR741" s="40"/>
      <c r="DS741" s="40"/>
      <c r="DT741" s="40"/>
      <c r="DU741" s="40"/>
      <c r="DV741" s="40"/>
      <c r="DW741" s="40"/>
    </row>
    <row r="742" spans="1:127" ht="15.75" customHeight="1" x14ac:dyDescent="0.25">
      <c r="A742" s="1"/>
      <c r="B742" s="40"/>
      <c r="C742" s="40"/>
      <c r="D742" s="40"/>
      <c r="E742" s="40"/>
      <c r="F742" s="40"/>
      <c r="G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c r="CX742" s="40"/>
      <c r="CY742" s="40"/>
      <c r="CZ742" s="40"/>
      <c r="DA742" s="40"/>
      <c r="DB742" s="40"/>
      <c r="DC742" s="40"/>
      <c r="DD742" s="40"/>
      <c r="DE742" s="40"/>
      <c r="DF742" s="40"/>
      <c r="DG742" s="40"/>
      <c r="DH742" s="40"/>
      <c r="DI742" s="40"/>
      <c r="DJ742" s="40"/>
      <c r="DK742" s="40"/>
      <c r="DL742" s="40"/>
      <c r="DM742" s="40"/>
      <c r="DN742" s="40"/>
      <c r="DO742" s="40"/>
      <c r="DP742" s="40"/>
      <c r="DQ742" s="40"/>
      <c r="DR742" s="40"/>
      <c r="DS742" s="40"/>
      <c r="DT742" s="40"/>
      <c r="DU742" s="40"/>
      <c r="DV742" s="40"/>
      <c r="DW742" s="40"/>
    </row>
    <row r="743" spans="1:127" ht="15.75" customHeight="1" x14ac:dyDescent="0.25">
      <c r="A743" s="1"/>
      <c r="B743" s="40"/>
      <c r="C743" s="40"/>
      <c r="D743" s="40"/>
      <c r="E743" s="40"/>
      <c r="F743" s="40"/>
      <c r="G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c r="CX743" s="40"/>
      <c r="CY743" s="40"/>
      <c r="CZ743" s="40"/>
      <c r="DA743" s="40"/>
      <c r="DB743" s="40"/>
      <c r="DC743" s="40"/>
      <c r="DD743" s="40"/>
      <c r="DE743" s="40"/>
      <c r="DF743" s="40"/>
      <c r="DG743" s="40"/>
      <c r="DH743" s="40"/>
      <c r="DI743" s="40"/>
      <c r="DJ743" s="40"/>
      <c r="DK743" s="40"/>
      <c r="DL743" s="40"/>
      <c r="DM743" s="40"/>
      <c r="DN743" s="40"/>
      <c r="DO743" s="40"/>
      <c r="DP743" s="40"/>
      <c r="DQ743" s="40"/>
      <c r="DR743" s="40"/>
      <c r="DS743" s="40"/>
      <c r="DT743" s="40"/>
      <c r="DU743" s="40"/>
      <c r="DV743" s="40"/>
      <c r="DW743" s="40"/>
    </row>
    <row r="744" spans="1:127" ht="15.75" customHeight="1" x14ac:dyDescent="0.25">
      <c r="A744" s="1"/>
      <c r="B744" s="40"/>
      <c r="C744" s="40"/>
      <c r="D744" s="40"/>
      <c r="E744" s="40"/>
      <c r="F744" s="40"/>
      <c r="G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c r="CX744" s="40"/>
      <c r="CY744" s="40"/>
      <c r="CZ744" s="40"/>
      <c r="DA744" s="40"/>
      <c r="DB744" s="40"/>
      <c r="DC744" s="40"/>
      <c r="DD744" s="40"/>
      <c r="DE744" s="40"/>
      <c r="DF744" s="40"/>
      <c r="DG744" s="40"/>
      <c r="DH744" s="40"/>
      <c r="DI744" s="40"/>
      <c r="DJ744" s="40"/>
      <c r="DK744" s="40"/>
      <c r="DL744" s="40"/>
      <c r="DM744" s="40"/>
      <c r="DN744" s="40"/>
      <c r="DO744" s="40"/>
      <c r="DP744" s="40"/>
      <c r="DQ744" s="40"/>
      <c r="DR744" s="40"/>
      <c r="DS744" s="40"/>
      <c r="DT744" s="40"/>
      <c r="DU744" s="40"/>
      <c r="DV744" s="40"/>
      <c r="DW744" s="40"/>
    </row>
    <row r="745" spans="1:127" ht="15.75" customHeight="1" x14ac:dyDescent="0.25">
      <c r="A745" s="1"/>
      <c r="B745" s="40"/>
      <c r="C745" s="40"/>
      <c r="D745" s="40"/>
      <c r="E745" s="40"/>
      <c r="F745" s="40"/>
      <c r="G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c r="CX745" s="40"/>
      <c r="CY745" s="40"/>
      <c r="CZ745" s="40"/>
      <c r="DA745" s="40"/>
      <c r="DB745" s="40"/>
      <c r="DC745" s="40"/>
      <c r="DD745" s="40"/>
      <c r="DE745" s="40"/>
      <c r="DF745" s="40"/>
      <c r="DG745" s="40"/>
      <c r="DH745" s="40"/>
      <c r="DI745" s="40"/>
      <c r="DJ745" s="40"/>
      <c r="DK745" s="40"/>
      <c r="DL745" s="40"/>
      <c r="DM745" s="40"/>
      <c r="DN745" s="40"/>
      <c r="DO745" s="40"/>
      <c r="DP745" s="40"/>
      <c r="DQ745" s="40"/>
      <c r="DR745" s="40"/>
      <c r="DS745" s="40"/>
      <c r="DT745" s="40"/>
      <c r="DU745" s="40"/>
      <c r="DV745" s="40"/>
      <c r="DW745" s="40"/>
    </row>
    <row r="746" spans="1:127" ht="15.75" customHeight="1" x14ac:dyDescent="0.25">
      <c r="A746" s="1"/>
      <c r="B746" s="40"/>
      <c r="C746" s="40"/>
      <c r="D746" s="40"/>
      <c r="E746" s="40"/>
      <c r="F746" s="40"/>
      <c r="G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c r="CX746" s="40"/>
      <c r="CY746" s="40"/>
      <c r="CZ746" s="40"/>
      <c r="DA746" s="40"/>
      <c r="DB746" s="40"/>
      <c r="DC746" s="40"/>
      <c r="DD746" s="40"/>
      <c r="DE746" s="40"/>
      <c r="DF746" s="40"/>
      <c r="DG746" s="40"/>
      <c r="DH746" s="40"/>
      <c r="DI746" s="40"/>
      <c r="DJ746" s="40"/>
      <c r="DK746" s="40"/>
      <c r="DL746" s="40"/>
      <c r="DM746" s="40"/>
      <c r="DN746" s="40"/>
      <c r="DO746" s="40"/>
      <c r="DP746" s="40"/>
      <c r="DQ746" s="40"/>
      <c r="DR746" s="40"/>
      <c r="DS746" s="40"/>
      <c r="DT746" s="40"/>
      <c r="DU746" s="40"/>
      <c r="DV746" s="40"/>
      <c r="DW746" s="40"/>
    </row>
    <row r="747" spans="1:127" ht="15.75" customHeight="1" x14ac:dyDescent="0.25">
      <c r="A747" s="1"/>
      <c r="B747" s="40"/>
      <c r="C747" s="40"/>
      <c r="D747" s="40"/>
      <c r="E747" s="40"/>
      <c r="F747" s="40"/>
      <c r="G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c r="CX747" s="40"/>
      <c r="CY747" s="40"/>
      <c r="CZ747" s="40"/>
      <c r="DA747" s="40"/>
      <c r="DB747" s="40"/>
      <c r="DC747" s="40"/>
      <c r="DD747" s="40"/>
      <c r="DE747" s="40"/>
      <c r="DF747" s="40"/>
      <c r="DG747" s="40"/>
      <c r="DH747" s="40"/>
      <c r="DI747" s="40"/>
      <c r="DJ747" s="40"/>
      <c r="DK747" s="40"/>
      <c r="DL747" s="40"/>
      <c r="DM747" s="40"/>
      <c r="DN747" s="40"/>
      <c r="DO747" s="40"/>
      <c r="DP747" s="40"/>
      <c r="DQ747" s="40"/>
      <c r="DR747" s="40"/>
      <c r="DS747" s="40"/>
      <c r="DT747" s="40"/>
      <c r="DU747" s="40"/>
      <c r="DV747" s="40"/>
      <c r="DW747" s="40"/>
    </row>
    <row r="748" spans="1:127" ht="15.75" customHeight="1" x14ac:dyDescent="0.25">
      <c r="A748" s="1"/>
      <c r="B748" s="40"/>
      <c r="C748" s="40"/>
      <c r="D748" s="40"/>
      <c r="E748" s="40"/>
      <c r="F748" s="40"/>
      <c r="G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c r="CX748" s="40"/>
      <c r="CY748" s="40"/>
      <c r="CZ748" s="40"/>
      <c r="DA748" s="40"/>
      <c r="DB748" s="40"/>
      <c r="DC748" s="40"/>
      <c r="DD748" s="40"/>
      <c r="DE748" s="40"/>
      <c r="DF748" s="40"/>
      <c r="DG748" s="40"/>
      <c r="DH748" s="40"/>
      <c r="DI748" s="40"/>
      <c r="DJ748" s="40"/>
      <c r="DK748" s="40"/>
      <c r="DL748" s="40"/>
      <c r="DM748" s="40"/>
      <c r="DN748" s="40"/>
      <c r="DO748" s="40"/>
      <c r="DP748" s="40"/>
      <c r="DQ748" s="40"/>
      <c r="DR748" s="40"/>
      <c r="DS748" s="40"/>
      <c r="DT748" s="40"/>
      <c r="DU748" s="40"/>
      <c r="DV748" s="40"/>
      <c r="DW748" s="40"/>
    </row>
    <row r="749" spans="1:127" ht="15.75" customHeight="1" x14ac:dyDescent="0.25">
      <c r="A749" s="1"/>
      <c r="B749" s="40"/>
      <c r="C749" s="40"/>
      <c r="D749" s="40"/>
      <c r="E749" s="40"/>
      <c r="F749" s="40"/>
      <c r="G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c r="CX749" s="40"/>
      <c r="CY749" s="40"/>
      <c r="CZ749" s="40"/>
      <c r="DA749" s="40"/>
      <c r="DB749" s="40"/>
      <c r="DC749" s="40"/>
      <c r="DD749" s="40"/>
      <c r="DE749" s="40"/>
      <c r="DF749" s="40"/>
      <c r="DG749" s="40"/>
      <c r="DH749" s="40"/>
      <c r="DI749" s="40"/>
      <c r="DJ749" s="40"/>
      <c r="DK749" s="40"/>
      <c r="DL749" s="40"/>
      <c r="DM749" s="40"/>
      <c r="DN749" s="40"/>
      <c r="DO749" s="40"/>
      <c r="DP749" s="40"/>
      <c r="DQ749" s="40"/>
      <c r="DR749" s="40"/>
      <c r="DS749" s="40"/>
      <c r="DT749" s="40"/>
      <c r="DU749" s="40"/>
      <c r="DV749" s="40"/>
      <c r="DW749" s="40"/>
    </row>
    <row r="750" spans="1:127" ht="15.75" customHeight="1" x14ac:dyDescent="0.25">
      <c r="A750" s="1"/>
      <c r="B750" s="40"/>
      <c r="C750" s="40"/>
      <c r="D750" s="40"/>
      <c r="E750" s="40"/>
      <c r="F750" s="40"/>
      <c r="G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c r="CX750" s="40"/>
      <c r="CY750" s="40"/>
      <c r="CZ750" s="40"/>
      <c r="DA750" s="40"/>
      <c r="DB750" s="40"/>
      <c r="DC750" s="40"/>
      <c r="DD750" s="40"/>
      <c r="DE750" s="40"/>
      <c r="DF750" s="40"/>
      <c r="DG750" s="40"/>
      <c r="DH750" s="40"/>
      <c r="DI750" s="40"/>
      <c r="DJ750" s="40"/>
      <c r="DK750" s="40"/>
      <c r="DL750" s="40"/>
      <c r="DM750" s="40"/>
      <c r="DN750" s="40"/>
      <c r="DO750" s="40"/>
      <c r="DP750" s="40"/>
      <c r="DQ750" s="40"/>
      <c r="DR750" s="40"/>
      <c r="DS750" s="40"/>
      <c r="DT750" s="40"/>
      <c r="DU750" s="40"/>
      <c r="DV750" s="40"/>
      <c r="DW750" s="40"/>
    </row>
    <row r="751" spans="1:127" ht="15.75" customHeight="1" x14ac:dyDescent="0.25">
      <c r="A751" s="1"/>
      <c r="B751" s="40"/>
      <c r="C751" s="40"/>
      <c r="D751" s="40"/>
      <c r="E751" s="40"/>
      <c r="F751" s="40"/>
      <c r="G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c r="CX751" s="40"/>
      <c r="CY751" s="40"/>
      <c r="CZ751" s="40"/>
      <c r="DA751" s="40"/>
      <c r="DB751" s="40"/>
      <c r="DC751" s="40"/>
      <c r="DD751" s="40"/>
      <c r="DE751" s="40"/>
      <c r="DF751" s="40"/>
      <c r="DG751" s="40"/>
      <c r="DH751" s="40"/>
      <c r="DI751" s="40"/>
      <c r="DJ751" s="40"/>
      <c r="DK751" s="40"/>
      <c r="DL751" s="40"/>
      <c r="DM751" s="40"/>
      <c r="DN751" s="40"/>
      <c r="DO751" s="40"/>
      <c r="DP751" s="40"/>
      <c r="DQ751" s="40"/>
      <c r="DR751" s="40"/>
      <c r="DS751" s="40"/>
      <c r="DT751" s="40"/>
      <c r="DU751" s="40"/>
      <c r="DV751" s="40"/>
      <c r="DW751" s="40"/>
    </row>
    <row r="752" spans="1:127" ht="15.75" customHeight="1" x14ac:dyDescent="0.25">
      <c r="A752" s="1"/>
      <c r="B752" s="40"/>
      <c r="C752" s="40"/>
      <c r="D752" s="40"/>
      <c r="E752" s="40"/>
      <c r="F752" s="40"/>
      <c r="G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c r="CX752" s="40"/>
      <c r="CY752" s="40"/>
      <c r="CZ752" s="40"/>
      <c r="DA752" s="40"/>
      <c r="DB752" s="40"/>
      <c r="DC752" s="40"/>
      <c r="DD752" s="40"/>
      <c r="DE752" s="40"/>
      <c r="DF752" s="40"/>
      <c r="DG752" s="40"/>
      <c r="DH752" s="40"/>
      <c r="DI752" s="40"/>
      <c r="DJ752" s="40"/>
      <c r="DK752" s="40"/>
      <c r="DL752" s="40"/>
      <c r="DM752" s="40"/>
      <c r="DN752" s="40"/>
      <c r="DO752" s="40"/>
      <c r="DP752" s="40"/>
      <c r="DQ752" s="40"/>
      <c r="DR752" s="40"/>
      <c r="DS752" s="40"/>
      <c r="DT752" s="40"/>
      <c r="DU752" s="40"/>
      <c r="DV752" s="40"/>
      <c r="DW752" s="40"/>
    </row>
    <row r="753" spans="1:127" ht="15.75" customHeight="1" x14ac:dyDescent="0.25">
      <c r="A753" s="1"/>
      <c r="B753" s="40"/>
      <c r="C753" s="40"/>
      <c r="D753" s="40"/>
      <c r="E753" s="40"/>
      <c r="F753" s="40"/>
      <c r="G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c r="CX753" s="40"/>
      <c r="CY753" s="40"/>
      <c r="CZ753" s="40"/>
      <c r="DA753" s="40"/>
      <c r="DB753" s="40"/>
      <c r="DC753" s="40"/>
      <c r="DD753" s="40"/>
      <c r="DE753" s="40"/>
      <c r="DF753" s="40"/>
      <c r="DG753" s="40"/>
      <c r="DH753" s="40"/>
      <c r="DI753" s="40"/>
      <c r="DJ753" s="40"/>
      <c r="DK753" s="40"/>
      <c r="DL753" s="40"/>
      <c r="DM753" s="40"/>
      <c r="DN753" s="40"/>
      <c r="DO753" s="40"/>
      <c r="DP753" s="40"/>
      <c r="DQ753" s="40"/>
      <c r="DR753" s="40"/>
      <c r="DS753" s="40"/>
      <c r="DT753" s="40"/>
      <c r="DU753" s="40"/>
      <c r="DV753" s="40"/>
      <c r="DW753" s="40"/>
    </row>
    <row r="754" spans="1:127" ht="15.75" customHeight="1" x14ac:dyDescent="0.25">
      <c r="A754" s="1"/>
      <c r="B754" s="40"/>
      <c r="C754" s="40"/>
      <c r="D754" s="40"/>
      <c r="E754" s="40"/>
      <c r="F754" s="40"/>
      <c r="G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c r="CX754" s="40"/>
      <c r="CY754" s="40"/>
      <c r="CZ754" s="40"/>
      <c r="DA754" s="40"/>
      <c r="DB754" s="40"/>
      <c r="DC754" s="40"/>
      <c r="DD754" s="40"/>
      <c r="DE754" s="40"/>
      <c r="DF754" s="40"/>
      <c r="DG754" s="40"/>
      <c r="DH754" s="40"/>
      <c r="DI754" s="40"/>
      <c r="DJ754" s="40"/>
      <c r="DK754" s="40"/>
      <c r="DL754" s="40"/>
      <c r="DM754" s="40"/>
      <c r="DN754" s="40"/>
      <c r="DO754" s="40"/>
      <c r="DP754" s="40"/>
      <c r="DQ754" s="40"/>
      <c r="DR754" s="40"/>
      <c r="DS754" s="40"/>
      <c r="DT754" s="40"/>
      <c r="DU754" s="40"/>
      <c r="DV754" s="40"/>
      <c r="DW754" s="40"/>
    </row>
    <row r="755" spans="1:127" ht="15.75" customHeight="1" x14ac:dyDescent="0.25">
      <c r="A755" s="1"/>
      <c r="B755" s="40"/>
      <c r="C755" s="40"/>
      <c r="D755" s="40"/>
      <c r="E755" s="40"/>
      <c r="F755" s="40"/>
      <c r="G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c r="CX755" s="40"/>
      <c r="CY755" s="40"/>
      <c r="CZ755" s="40"/>
      <c r="DA755" s="40"/>
      <c r="DB755" s="40"/>
      <c r="DC755" s="40"/>
      <c r="DD755" s="40"/>
      <c r="DE755" s="40"/>
      <c r="DF755" s="40"/>
      <c r="DG755" s="40"/>
      <c r="DH755" s="40"/>
      <c r="DI755" s="40"/>
      <c r="DJ755" s="40"/>
      <c r="DK755" s="40"/>
      <c r="DL755" s="40"/>
      <c r="DM755" s="40"/>
      <c r="DN755" s="40"/>
      <c r="DO755" s="40"/>
      <c r="DP755" s="40"/>
      <c r="DQ755" s="40"/>
      <c r="DR755" s="40"/>
      <c r="DS755" s="40"/>
      <c r="DT755" s="40"/>
      <c r="DU755" s="40"/>
      <c r="DV755" s="40"/>
      <c r="DW755" s="40"/>
    </row>
    <row r="756" spans="1:127" ht="15.75" customHeight="1" x14ac:dyDescent="0.25">
      <c r="A756" s="1"/>
      <c r="B756" s="40"/>
      <c r="C756" s="40"/>
      <c r="D756" s="40"/>
      <c r="E756" s="40"/>
      <c r="F756" s="40"/>
      <c r="G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c r="CX756" s="40"/>
      <c r="CY756" s="40"/>
      <c r="CZ756" s="40"/>
      <c r="DA756" s="40"/>
      <c r="DB756" s="40"/>
      <c r="DC756" s="40"/>
      <c r="DD756" s="40"/>
      <c r="DE756" s="40"/>
      <c r="DF756" s="40"/>
      <c r="DG756" s="40"/>
      <c r="DH756" s="40"/>
      <c r="DI756" s="40"/>
      <c r="DJ756" s="40"/>
      <c r="DK756" s="40"/>
      <c r="DL756" s="40"/>
      <c r="DM756" s="40"/>
      <c r="DN756" s="40"/>
      <c r="DO756" s="40"/>
      <c r="DP756" s="40"/>
      <c r="DQ756" s="40"/>
      <c r="DR756" s="40"/>
      <c r="DS756" s="40"/>
      <c r="DT756" s="40"/>
      <c r="DU756" s="40"/>
      <c r="DV756" s="40"/>
      <c r="DW756" s="40"/>
    </row>
    <row r="757" spans="1:127" ht="15.75" customHeight="1" x14ac:dyDescent="0.25">
      <c r="A757" s="1"/>
      <c r="B757" s="40"/>
      <c r="C757" s="40"/>
      <c r="D757" s="40"/>
      <c r="E757" s="40"/>
      <c r="F757" s="40"/>
      <c r="G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c r="CX757" s="40"/>
      <c r="CY757" s="40"/>
      <c r="CZ757" s="40"/>
      <c r="DA757" s="40"/>
      <c r="DB757" s="40"/>
      <c r="DC757" s="40"/>
      <c r="DD757" s="40"/>
      <c r="DE757" s="40"/>
      <c r="DF757" s="40"/>
      <c r="DG757" s="40"/>
      <c r="DH757" s="40"/>
      <c r="DI757" s="40"/>
      <c r="DJ757" s="40"/>
      <c r="DK757" s="40"/>
      <c r="DL757" s="40"/>
      <c r="DM757" s="40"/>
      <c r="DN757" s="40"/>
      <c r="DO757" s="40"/>
      <c r="DP757" s="40"/>
      <c r="DQ757" s="40"/>
      <c r="DR757" s="40"/>
      <c r="DS757" s="40"/>
      <c r="DT757" s="40"/>
      <c r="DU757" s="40"/>
      <c r="DV757" s="40"/>
      <c r="DW757" s="40"/>
    </row>
    <row r="758" spans="1:127" ht="15.75" customHeight="1" x14ac:dyDescent="0.25">
      <c r="A758" s="1"/>
      <c r="B758" s="40"/>
      <c r="C758" s="40"/>
      <c r="D758" s="40"/>
      <c r="E758" s="40"/>
      <c r="F758" s="40"/>
      <c r="G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c r="CX758" s="40"/>
      <c r="CY758" s="40"/>
      <c r="CZ758" s="40"/>
      <c r="DA758" s="40"/>
      <c r="DB758" s="40"/>
      <c r="DC758" s="40"/>
      <c r="DD758" s="40"/>
      <c r="DE758" s="40"/>
      <c r="DF758" s="40"/>
      <c r="DG758" s="40"/>
      <c r="DH758" s="40"/>
      <c r="DI758" s="40"/>
      <c r="DJ758" s="40"/>
      <c r="DK758" s="40"/>
      <c r="DL758" s="40"/>
      <c r="DM758" s="40"/>
      <c r="DN758" s="40"/>
      <c r="DO758" s="40"/>
      <c r="DP758" s="40"/>
      <c r="DQ758" s="40"/>
      <c r="DR758" s="40"/>
      <c r="DS758" s="40"/>
      <c r="DT758" s="40"/>
      <c r="DU758" s="40"/>
      <c r="DV758" s="40"/>
      <c r="DW758" s="40"/>
    </row>
    <row r="759" spans="1:127" ht="15.75" customHeight="1" x14ac:dyDescent="0.25">
      <c r="A759" s="1"/>
      <c r="B759" s="40"/>
      <c r="C759" s="40"/>
      <c r="D759" s="40"/>
      <c r="E759" s="40"/>
      <c r="F759" s="40"/>
      <c r="G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c r="CX759" s="40"/>
      <c r="CY759" s="40"/>
      <c r="CZ759" s="40"/>
      <c r="DA759" s="40"/>
      <c r="DB759" s="40"/>
      <c r="DC759" s="40"/>
      <c r="DD759" s="40"/>
      <c r="DE759" s="40"/>
      <c r="DF759" s="40"/>
      <c r="DG759" s="40"/>
      <c r="DH759" s="40"/>
      <c r="DI759" s="40"/>
      <c r="DJ759" s="40"/>
      <c r="DK759" s="40"/>
      <c r="DL759" s="40"/>
      <c r="DM759" s="40"/>
      <c r="DN759" s="40"/>
      <c r="DO759" s="40"/>
      <c r="DP759" s="40"/>
      <c r="DQ759" s="40"/>
      <c r="DR759" s="40"/>
      <c r="DS759" s="40"/>
      <c r="DT759" s="40"/>
      <c r="DU759" s="40"/>
      <c r="DV759" s="40"/>
      <c r="DW759" s="40"/>
    </row>
    <row r="760" spans="1:127" ht="15.75" customHeight="1" x14ac:dyDescent="0.25">
      <c r="A760" s="1"/>
      <c r="B760" s="40"/>
      <c r="C760" s="40"/>
      <c r="D760" s="40"/>
      <c r="E760" s="40"/>
      <c r="F760" s="40"/>
      <c r="G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c r="CX760" s="40"/>
      <c r="CY760" s="40"/>
      <c r="CZ760" s="40"/>
      <c r="DA760" s="40"/>
      <c r="DB760" s="40"/>
      <c r="DC760" s="40"/>
      <c r="DD760" s="40"/>
      <c r="DE760" s="40"/>
      <c r="DF760" s="40"/>
      <c r="DG760" s="40"/>
      <c r="DH760" s="40"/>
      <c r="DI760" s="40"/>
      <c r="DJ760" s="40"/>
      <c r="DK760" s="40"/>
      <c r="DL760" s="40"/>
      <c r="DM760" s="40"/>
      <c r="DN760" s="40"/>
      <c r="DO760" s="40"/>
      <c r="DP760" s="40"/>
      <c r="DQ760" s="40"/>
      <c r="DR760" s="40"/>
      <c r="DS760" s="40"/>
      <c r="DT760" s="40"/>
      <c r="DU760" s="40"/>
      <c r="DV760" s="40"/>
      <c r="DW760" s="40"/>
    </row>
    <row r="761" spans="1:127" ht="15.75" customHeight="1" x14ac:dyDescent="0.25">
      <c r="A761" s="1"/>
      <c r="B761" s="40"/>
      <c r="C761" s="40"/>
      <c r="D761" s="40"/>
      <c r="E761" s="40"/>
      <c r="F761" s="40"/>
      <c r="G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c r="CX761" s="40"/>
      <c r="CY761" s="40"/>
      <c r="CZ761" s="40"/>
      <c r="DA761" s="40"/>
      <c r="DB761" s="40"/>
      <c r="DC761" s="40"/>
      <c r="DD761" s="40"/>
      <c r="DE761" s="40"/>
      <c r="DF761" s="40"/>
      <c r="DG761" s="40"/>
      <c r="DH761" s="40"/>
      <c r="DI761" s="40"/>
      <c r="DJ761" s="40"/>
      <c r="DK761" s="40"/>
      <c r="DL761" s="40"/>
      <c r="DM761" s="40"/>
      <c r="DN761" s="40"/>
      <c r="DO761" s="40"/>
      <c r="DP761" s="40"/>
      <c r="DQ761" s="40"/>
      <c r="DR761" s="40"/>
      <c r="DS761" s="40"/>
      <c r="DT761" s="40"/>
      <c r="DU761" s="40"/>
      <c r="DV761" s="40"/>
      <c r="DW761" s="40"/>
    </row>
    <row r="762" spans="1:127" ht="15.75" customHeight="1" x14ac:dyDescent="0.25">
      <c r="A762" s="1"/>
      <c r="B762" s="40"/>
      <c r="C762" s="40"/>
      <c r="D762" s="40"/>
      <c r="E762" s="40"/>
      <c r="F762" s="40"/>
      <c r="G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c r="CX762" s="40"/>
      <c r="CY762" s="40"/>
      <c r="CZ762" s="40"/>
      <c r="DA762" s="40"/>
      <c r="DB762" s="40"/>
      <c r="DC762" s="40"/>
      <c r="DD762" s="40"/>
      <c r="DE762" s="40"/>
      <c r="DF762" s="40"/>
      <c r="DG762" s="40"/>
      <c r="DH762" s="40"/>
      <c r="DI762" s="40"/>
      <c r="DJ762" s="40"/>
      <c r="DK762" s="40"/>
      <c r="DL762" s="40"/>
      <c r="DM762" s="40"/>
      <c r="DN762" s="40"/>
      <c r="DO762" s="40"/>
      <c r="DP762" s="40"/>
      <c r="DQ762" s="40"/>
      <c r="DR762" s="40"/>
      <c r="DS762" s="40"/>
      <c r="DT762" s="40"/>
      <c r="DU762" s="40"/>
      <c r="DV762" s="40"/>
      <c r="DW762" s="40"/>
    </row>
    <row r="763" spans="1:127" ht="15.75" customHeight="1" x14ac:dyDescent="0.25">
      <c r="A763" s="1"/>
      <c r="B763" s="40"/>
      <c r="C763" s="40"/>
      <c r="D763" s="40"/>
      <c r="E763" s="40"/>
      <c r="F763" s="40"/>
      <c r="G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c r="CX763" s="40"/>
      <c r="CY763" s="40"/>
      <c r="CZ763" s="40"/>
      <c r="DA763" s="40"/>
      <c r="DB763" s="40"/>
      <c r="DC763" s="40"/>
      <c r="DD763" s="40"/>
      <c r="DE763" s="40"/>
      <c r="DF763" s="40"/>
      <c r="DG763" s="40"/>
      <c r="DH763" s="40"/>
      <c r="DI763" s="40"/>
      <c r="DJ763" s="40"/>
      <c r="DK763" s="40"/>
      <c r="DL763" s="40"/>
      <c r="DM763" s="40"/>
      <c r="DN763" s="40"/>
      <c r="DO763" s="40"/>
      <c r="DP763" s="40"/>
      <c r="DQ763" s="40"/>
      <c r="DR763" s="40"/>
      <c r="DS763" s="40"/>
      <c r="DT763" s="40"/>
      <c r="DU763" s="40"/>
      <c r="DV763" s="40"/>
      <c r="DW763" s="40"/>
    </row>
    <row r="764" spans="1:127" ht="15.75" customHeight="1" x14ac:dyDescent="0.25">
      <c r="A764" s="1"/>
      <c r="B764" s="40"/>
      <c r="C764" s="40"/>
      <c r="D764" s="40"/>
      <c r="E764" s="40"/>
      <c r="F764" s="40"/>
      <c r="G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c r="CX764" s="40"/>
      <c r="CY764" s="40"/>
      <c r="CZ764" s="40"/>
      <c r="DA764" s="40"/>
      <c r="DB764" s="40"/>
      <c r="DC764" s="40"/>
      <c r="DD764" s="40"/>
      <c r="DE764" s="40"/>
      <c r="DF764" s="40"/>
      <c r="DG764" s="40"/>
      <c r="DH764" s="40"/>
      <c r="DI764" s="40"/>
      <c r="DJ764" s="40"/>
      <c r="DK764" s="40"/>
      <c r="DL764" s="40"/>
      <c r="DM764" s="40"/>
      <c r="DN764" s="40"/>
      <c r="DO764" s="40"/>
      <c r="DP764" s="40"/>
      <c r="DQ764" s="40"/>
      <c r="DR764" s="40"/>
      <c r="DS764" s="40"/>
      <c r="DT764" s="40"/>
      <c r="DU764" s="40"/>
      <c r="DV764" s="40"/>
      <c r="DW764" s="40"/>
    </row>
    <row r="765" spans="1:127" ht="15.75" customHeight="1" x14ac:dyDescent="0.25">
      <c r="A765" s="1"/>
      <c r="B765" s="40"/>
      <c r="C765" s="40"/>
      <c r="D765" s="40"/>
      <c r="E765" s="40"/>
      <c r="F765" s="40"/>
      <c r="G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c r="CX765" s="40"/>
      <c r="CY765" s="40"/>
      <c r="CZ765" s="40"/>
      <c r="DA765" s="40"/>
      <c r="DB765" s="40"/>
      <c r="DC765" s="40"/>
      <c r="DD765" s="40"/>
      <c r="DE765" s="40"/>
      <c r="DF765" s="40"/>
      <c r="DG765" s="40"/>
      <c r="DH765" s="40"/>
      <c r="DI765" s="40"/>
      <c r="DJ765" s="40"/>
      <c r="DK765" s="40"/>
      <c r="DL765" s="40"/>
      <c r="DM765" s="40"/>
      <c r="DN765" s="40"/>
      <c r="DO765" s="40"/>
      <c r="DP765" s="40"/>
      <c r="DQ765" s="40"/>
      <c r="DR765" s="40"/>
      <c r="DS765" s="40"/>
      <c r="DT765" s="40"/>
      <c r="DU765" s="40"/>
      <c r="DV765" s="40"/>
      <c r="DW765" s="40"/>
    </row>
    <row r="766" spans="1:127" ht="15.75" customHeight="1" x14ac:dyDescent="0.25">
      <c r="A766" s="1"/>
      <c r="B766" s="40"/>
      <c r="C766" s="40"/>
      <c r="D766" s="40"/>
      <c r="E766" s="40"/>
      <c r="F766" s="40"/>
      <c r="G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c r="CX766" s="40"/>
      <c r="CY766" s="40"/>
      <c r="CZ766" s="40"/>
      <c r="DA766" s="40"/>
      <c r="DB766" s="40"/>
      <c r="DC766" s="40"/>
      <c r="DD766" s="40"/>
      <c r="DE766" s="40"/>
      <c r="DF766" s="40"/>
      <c r="DG766" s="40"/>
      <c r="DH766" s="40"/>
      <c r="DI766" s="40"/>
      <c r="DJ766" s="40"/>
      <c r="DK766" s="40"/>
      <c r="DL766" s="40"/>
      <c r="DM766" s="40"/>
      <c r="DN766" s="40"/>
      <c r="DO766" s="40"/>
      <c r="DP766" s="40"/>
      <c r="DQ766" s="40"/>
      <c r="DR766" s="40"/>
      <c r="DS766" s="40"/>
      <c r="DT766" s="40"/>
      <c r="DU766" s="40"/>
      <c r="DV766" s="40"/>
      <c r="DW766" s="40"/>
    </row>
    <row r="767" spans="1:127" ht="15.75" customHeight="1" x14ac:dyDescent="0.25">
      <c r="A767" s="1"/>
      <c r="B767" s="40"/>
      <c r="C767" s="40"/>
      <c r="D767" s="40"/>
      <c r="E767" s="40"/>
      <c r="F767" s="40"/>
      <c r="G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c r="CX767" s="40"/>
      <c r="CY767" s="40"/>
      <c r="CZ767" s="40"/>
      <c r="DA767" s="40"/>
      <c r="DB767" s="40"/>
      <c r="DC767" s="40"/>
      <c r="DD767" s="40"/>
      <c r="DE767" s="40"/>
      <c r="DF767" s="40"/>
      <c r="DG767" s="40"/>
      <c r="DH767" s="40"/>
      <c r="DI767" s="40"/>
      <c r="DJ767" s="40"/>
      <c r="DK767" s="40"/>
      <c r="DL767" s="40"/>
      <c r="DM767" s="40"/>
      <c r="DN767" s="40"/>
      <c r="DO767" s="40"/>
      <c r="DP767" s="40"/>
      <c r="DQ767" s="40"/>
      <c r="DR767" s="40"/>
      <c r="DS767" s="40"/>
      <c r="DT767" s="40"/>
      <c r="DU767" s="40"/>
      <c r="DV767" s="40"/>
      <c r="DW767" s="40"/>
    </row>
    <row r="768" spans="1:127" ht="15.75" customHeight="1" x14ac:dyDescent="0.25">
      <c r="A768" s="1"/>
      <c r="B768" s="40"/>
      <c r="C768" s="40"/>
      <c r="D768" s="40"/>
      <c r="E768" s="40"/>
      <c r="F768" s="40"/>
      <c r="G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c r="CX768" s="40"/>
      <c r="CY768" s="40"/>
      <c r="CZ768" s="40"/>
      <c r="DA768" s="40"/>
      <c r="DB768" s="40"/>
      <c r="DC768" s="40"/>
      <c r="DD768" s="40"/>
      <c r="DE768" s="40"/>
      <c r="DF768" s="40"/>
      <c r="DG768" s="40"/>
      <c r="DH768" s="40"/>
      <c r="DI768" s="40"/>
      <c r="DJ768" s="40"/>
      <c r="DK768" s="40"/>
      <c r="DL768" s="40"/>
      <c r="DM768" s="40"/>
      <c r="DN768" s="40"/>
      <c r="DO768" s="40"/>
      <c r="DP768" s="40"/>
      <c r="DQ768" s="40"/>
      <c r="DR768" s="40"/>
      <c r="DS768" s="40"/>
      <c r="DT768" s="40"/>
      <c r="DU768" s="40"/>
      <c r="DV768" s="40"/>
      <c r="DW768" s="40"/>
    </row>
    <row r="769" spans="1:127" ht="15.75" customHeight="1" x14ac:dyDescent="0.25">
      <c r="A769" s="1"/>
      <c r="B769" s="40"/>
      <c r="C769" s="40"/>
      <c r="D769" s="40"/>
      <c r="E769" s="40"/>
      <c r="F769" s="40"/>
      <c r="G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c r="CX769" s="40"/>
      <c r="CY769" s="40"/>
      <c r="CZ769" s="40"/>
      <c r="DA769" s="40"/>
      <c r="DB769" s="40"/>
      <c r="DC769" s="40"/>
      <c r="DD769" s="40"/>
      <c r="DE769" s="40"/>
      <c r="DF769" s="40"/>
      <c r="DG769" s="40"/>
      <c r="DH769" s="40"/>
      <c r="DI769" s="40"/>
      <c r="DJ769" s="40"/>
      <c r="DK769" s="40"/>
      <c r="DL769" s="40"/>
      <c r="DM769" s="40"/>
      <c r="DN769" s="40"/>
      <c r="DO769" s="40"/>
      <c r="DP769" s="40"/>
      <c r="DQ769" s="40"/>
      <c r="DR769" s="40"/>
      <c r="DS769" s="40"/>
      <c r="DT769" s="40"/>
      <c r="DU769" s="40"/>
      <c r="DV769" s="40"/>
      <c r="DW769" s="40"/>
    </row>
    <row r="770" spans="1:127" ht="15.75" customHeight="1" x14ac:dyDescent="0.25">
      <c r="A770" s="1"/>
      <c r="B770" s="40"/>
      <c r="C770" s="40"/>
      <c r="D770" s="40"/>
      <c r="E770" s="40"/>
      <c r="F770" s="40"/>
      <c r="G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c r="CX770" s="40"/>
      <c r="CY770" s="40"/>
      <c r="CZ770" s="40"/>
      <c r="DA770" s="40"/>
      <c r="DB770" s="40"/>
      <c r="DC770" s="40"/>
      <c r="DD770" s="40"/>
      <c r="DE770" s="40"/>
      <c r="DF770" s="40"/>
      <c r="DG770" s="40"/>
      <c r="DH770" s="40"/>
      <c r="DI770" s="40"/>
      <c r="DJ770" s="40"/>
      <c r="DK770" s="40"/>
      <c r="DL770" s="40"/>
      <c r="DM770" s="40"/>
      <c r="DN770" s="40"/>
      <c r="DO770" s="40"/>
      <c r="DP770" s="40"/>
      <c r="DQ770" s="40"/>
      <c r="DR770" s="40"/>
      <c r="DS770" s="40"/>
      <c r="DT770" s="40"/>
      <c r="DU770" s="40"/>
      <c r="DV770" s="40"/>
      <c r="DW770" s="40"/>
    </row>
    <row r="771" spans="1:127" ht="15.75" customHeight="1" x14ac:dyDescent="0.25">
      <c r="A771" s="1"/>
      <c r="B771" s="40"/>
      <c r="C771" s="40"/>
      <c r="D771" s="40"/>
      <c r="E771" s="40"/>
      <c r="F771" s="40"/>
      <c r="G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c r="CX771" s="40"/>
      <c r="CY771" s="40"/>
      <c r="CZ771" s="40"/>
      <c r="DA771" s="40"/>
      <c r="DB771" s="40"/>
      <c r="DC771" s="40"/>
      <c r="DD771" s="40"/>
      <c r="DE771" s="40"/>
      <c r="DF771" s="40"/>
      <c r="DG771" s="40"/>
      <c r="DH771" s="40"/>
      <c r="DI771" s="40"/>
      <c r="DJ771" s="40"/>
      <c r="DK771" s="40"/>
      <c r="DL771" s="40"/>
      <c r="DM771" s="40"/>
      <c r="DN771" s="40"/>
      <c r="DO771" s="40"/>
      <c r="DP771" s="40"/>
      <c r="DQ771" s="40"/>
      <c r="DR771" s="40"/>
      <c r="DS771" s="40"/>
      <c r="DT771" s="40"/>
      <c r="DU771" s="40"/>
      <c r="DV771" s="40"/>
      <c r="DW771" s="40"/>
    </row>
    <row r="772" spans="1:127" ht="15.75" customHeight="1" x14ac:dyDescent="0.25">
      <c r="A772" s="1"/>
      <c r="B772" s="40"/>
      <c r="C772" s="40"/>
      <c r="D772" s="40"/>
      <c r="E772" s="40"/>
      <c r="F772" s="40"/>
      <c r="G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c r="CX772" s="40"/>
      <c r="CY772" s="40"/>
      <c r="CZ772" s="40"/>
      <c r="DA772" s="40"/>
      <c r="DB772" s="40"/>
      <c r="DC772" s="40"/>
      <c r="DD772" s="40"/>
      <c r="DE772" s="40"/>
      <c r="DF772" s="40"/>
      <c r="DG772" s="40"/>
      <c r="DH772" s="40"/>
      <c r="DI772" s="40"/>
      <c r="DJ772" s="40"/>
      <c r="DK772" s="40"/>
      <c r="DL772" s="40"/>
      <c r="DM772" s="40"/>
      <c r="DN772" s="40"/>
      <c r="DO772" s="40"/>
      <c r="DP772" s="40"/>
      <c r="DQ772" s="40"/>
      <c r="DR772" s="40"/>
      <c r="DS772" s="40"/>
      <c r="DT772" s="40"/>
      <c r="DU772" s="40"/>
      <c r="DV772" s="40"/>
      <c r="DW772" s="40"/>
    </row>
    <row r="773" spans="1:127" ht="15.75" customHeight="1" x14ac:dyDescent="0.25">
      <c r="A773" s="1"/>
      <c r="B773" s="40"/>
      <c r="C773" s="40"/>
      <c r="D773" s="40"/>
      <c r="E773" s="40"/>
      <c r="F773" s="40"/>
      <c r="G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c r="CX773" s="40"/>
      <c r="CY773" s="40"/>
      <c r="CZ773" s="40"/>
      <c r="DA773" s="40"/>
      <c r="DB773" s="40"/>
      <c r="DC773" s="40"/>
      <c r="DD773" s="40"/>
      <c r="DE773" s="40"/>
      <c r="DF773" s="40"/>
      <c r="DG773" s="40"/>
      <c r="DH773" s="40"/>
      <c r="DI773" s="40"/>
      <c r="DJ773" s="40"/>
      <c r="DK773" s="40"/>
      <c r="DL773" s="40"/>
      <c r="DM773" s="40"/>
      <c r="DN773" s="40"/>
      <c r="DO773" s="40"/>
      <c r="DP773" s="40"/>
      <c r="DQ773" s="40"/>
      <c r="DR773" s="40"/>
      <c r="DS773" s="40"/>
      <c r="DT773" s="40"/>
      <c r="DU773" s="40"/>
      <c r="DV773" s="40"/>
      <c r="DW773" s="40"/>
    </row>
    <row r="774" spans="1:127" ht="15.75" customHeight="1" x14ac:dyDescent="0.25">
      <c r="A774" s="1"/>
      <c r="B774" s="40"/>
      <c r="C774" s="40"/>
      <c r="D774" s="40"/>
      <c r="E774" s="40"/>
      <c r="F774" s="40"/>
      <c r="G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c r="CX774" s="40"/>
      <c r="CY774" s="40"/>
      <c r="CZ774" s="40"/>
      <c r="DA774" s="40"/>
      <c r="DB774" s="40"/>
      <c r="DC774" s="40"/>
      <c r="DD774" s="40"/>
      <c r="DE774" s="40"/>
      <c r="DF774" s="40"/>
      <c r="DG774" s="40"/>
      <c r="DH774" s="40"/>
      <c r="DI774" s="40"/>
      <c r="DJ774" s="40"/>
      <c r="DK774" s="40"/>
      <c r="DL774" s="40"/>
      <c r="DM774" s="40"/>
      <c r="DN774" s="40"/>
      <c r="DO774" s="40"/>
      <c r="DP774" s="40"/>
      <c r="DQ774" s="40"/>
      <c r="DR774" s="40"/>
      <c r="DS774" s="40"/>
      <c r="DT774" s="40"/>
      <c r="DU774" s="40"/>
      <c r="DV774" s="40"/>
      <c r="DW774" s="40"/>
    </row>
    <row r="775" spans="1:127" ht="15.75" customHeight="1" x14ac:dyDescent="0.25">
      <c r="A775" s="1"/>
      <c r="B775" s="40"/>
      <c r="C775" s="40"/>
      <c r="D775" s="40"/>
      <c r="E775" s="40"/>
      <c r="F775" s="40"/>
      <c r="G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c r="CX775" s="40"/>
      <c r="CY775" s="40"/>
      <c r="CZ775" s="40"/>
      <c r="DA775" s="40"/>
      <c r="DB775" s="40"/>
      <c r="DC775" s="40"/>
      <c r="DD775" s="40"/>
      <c r="DE775" s="40"/>
      <c r="DF775" s="40"/>
      <c r="DG775" s="40"/>
      <c r="DH775" s="40"/>
      <c r="DI775" s="40"/>
      <c r="DJ775" s="40"/>
      <c r="DK775" s="40"/>
      <c r="DL775" s="40"/>
      <c r="DM775" s="40"/>
      <c r="DN775" s="40"/>
      <c r="DO775" s="40"/>
      <c r="DP775" s="40"/>
      <c r="DQ775" s="40"/>
      <c r="DR775" s="40"/>
      <c r="DS775" s="40"/>
      <c r="DT775" s="40"/>
      <c r="DU775" s="40"/>
      <c r="DV775" s="40"/>
      <c r="DW775" s="40"/>
    </row>
    <row r="776" spans="1:127" ht="15.75" customHeight="1" x14ac:dyDescent="0.25">
      <c r="A776" s="1"/>
      <c r="B776" s="40"/>
      <c r="C776" s="40"/>
      <c r="D776" s="40"/>
      <c r="E776" s="40"/>
      <c r="F776" s="40"/>
      <c r="G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c r="CX776" s="40"/>
      <c r="CY776" s="40"/>
      <c r="CZ776" s="40"/>
      <c r="DA776" s="40"/>
      <c r="DB776" s="40"/>
      <c r="DC776" s="40"/>
      <c r="DD776" s="40"/>
      <c r="DE776" s="40"/>
      <c r="DF776" s="40"/>
      <c r="DG776" s="40"/>
      <c r="DH776" s="40"/>
      <c r="DI776" s="40"/>
      <c r="DJ776" s="40"/>
      <c r="DK776" s="40"/>
      <c r="DL776" s="40"/>
      <c r="DM776" s="40"/>
      <c r="DN776" s="40"/>
      <c r="DO776" s="40"/>
      <c r="DP776" s="40"/>
      <c r="DQ776" s="40"/>
      <c r="DR776" s="40"/>
      <c r="DS776" s="40"/>
      <c r="DT776" s="40"/>
      <c r="DU776" s="40"/>
      <c r="DV776" s="40"/>
      <c r="DW776" s="40"/>
    </row>
    <row r="777" spans="1:127" ht="15.75" customHeight="1" x14ac:dyDescent="0.25">
      <c r="A777" s="1"/>
      <c r="B777" s="40"/>
      <c r="C777" s="40"/>
      <c r="D777" s="40"/>
      <c r="E777" s="40"/>
      <c r="F777" s="40"/>
      <c r="G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c r="CX777" s="40"/>
      <c r="CY777" s="40"/>
      <c r="CZ777" s="40"/>
      <c r="DA777" s="40"/>
      <c r="DB777" s="40"/>
      <c r="DC777" s="40"/>
      <c r="DD777" s="40"/>
      <c r="DE777" s="40"/>
      <c r="DF777" s="40"/>
      <c r="DG777" s="40"/>
      <c r="DH777" s="40"/>
      <c r="DI777" s="40"/>
      <c r="DJ777" s="40"/>
      <c r="DK777" s="40"/>
      <c r="DL777" s="40"/>
      <c r="DM777" s="40"/>
      <c r="DN777" s="40"/>
      <c r="DO777" s="40"/>
      <c r="DP777" s="40"/>
      <c r="DQ777" s="40"/>
      <c r="DR777" s="40"/>
      <c r="DS777" s="40"/>
      <c r="DT777" s="40"/>
      <c r="DU777" s="40"/>
      <c r="DV777" s="40"/>
      <c r="DW777" s="40"/>
    </row>
    <row r="778" spans="1:127" ht="15.75" customHeight="1" x14ac:dyDescent="0.25">
      <c r="A778" s="1"/>
      <c r="B778" s="40"/>
      <c r="C778" s="40"/>
      <c r="D778" s="40"/>
      <c r="E778" s="40"/>
      <c r="F778" s="40"/>
      <c r="G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c r="CX778" s="40"/>
      <c r="CY778" s="40"/>
      <c r="CZ778" s="40"/>
      <c r="DA778" s="40"/>
      <c r="DB778" s="40"/>
      <c r="DC778" s="40"/>
      <c r="DD778" s="40"/>
      <c r="DE778" s="40"/>
      <c r="DF778" s="40"/>
      <c r="DG778" s="40"/>
      <c r="DH778" s="40"/>
      <c r="DI778" s="40"/>
      <c r="DJ778" s="40"/>
      <c r="DK778" s="40"/>
      <c r="DL778" s="40"/>
      <c r="DM778" s="40"/>
      <c r="DN778" s="40"/>
      <c r="DO778" s="40"/>
      <c r="DP778" s="40"/>
      <c r="DQ778" s="40"/>
      <c r="DR778" s="40"/>
      <c r="DS778" s="40"/>
      <c r="DT778" s="40"/>
      <c r="DU778" s="40"/>
      <c r="DV778" s="40"/>
      <c r="DW778" s="40"/>
    </row>
    <row r="779" spans="1:127" ht="15.75" customHeight="1" x14ac:dyDescent="0.25">
      <c r="A779" s="1"/>
      <c r="B779" s="40"/>
      <c r="C779" s="40"/>
      <c r="D779" s="40"/>
      <c r="E779" s="40"/>
      <c r="F779" s="40"/>
      <c r="G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c r="CX779" s="40"/>
      <c r="CY779" s="40"/>
      <c r="CZ779" s="40"/>
      <c r="DA779" s="40"/>
      <c r="DB779" s="40"/>
      <c r="DC779" s="40"/>
      <c r="DD779" s="40"/>
      <c r="DE779" s="40"/>
      <c r="DF779" s="40"/>
      <c r="DG779" s="40"/>
      <c r="DH779" s="40"/>
      <c r="DI779" s="40"/>
      <c r="DJ779" s="40"/>
      <c r="DK779" s="40"/>
      <c r="DL779" s="40"/>
      <c r="DM779" s="40"/>
      <c r="DN779" s="40"/>
      <c r="DO779" s="40"/>
      <c r="DP779" s="40"/>
      <c r="DQ779" s="40"/>
      <c r="DR779" s="40"/>
      <c r="DS779" s="40"/>
      <c r="DT779" s="40"/>
      <c r="DU779" s="40"/>
      <c r="DV779" s="40"/>
      <c r="DW779" s="40"/>
    </row>
    <row r="780" spans="1:127" ht="15.75" customHeight="1" x14ac:dyDescent="0.25">
      <c r="A780" s="1"/>
      <c r="B780" s="40"/>
      <c r="C780" s="40"/>
      <c r="D780" s="40"/>
      <c r="E780" s="40"/>
      <c r="F780" s="40"/>
      <c r="G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c r="CX780" s="40"/>
      <c r="CY780" s="40"/>
      <c r="CZ780" s="40"/>
      <c r="DA780" s="40"/>
      <c r="DB780" s="40"/>
      <c r="DC780" s="40"/>
      <c r="DD780" s="40"/>
      <c r="DE780" s="40"/>
      <c r="DF780" s="40"/>
      <c r="DG780" s="40"/>
      <c r="DH780" s="40"/>
      <c r="DI780" s="40"/>
      <c r="DJ780" s="40"/>
      <c r="DK780" s="40"/>
      <c r="DL780" s="40"/>
      <c r="DM780" s="40"/>
      <c r="DN780" s="40"/>
      <c r="DO780" s="40"/>
      <c r="DP780" s="40"/>
      <c r="DQ780" s="40"/>
      <c r="DR780" s="40"/>
      <c r="DS780" s="40"/>
      <c r="DT780" s="40"/>
      <c r="DU780" s="40"/>
      <c r="DV780" s="40"/>
      <c r="DW780" s="40"/>
    </row>
    <row r="781" spans="1:127" ht="15.75" customHeight="1" x14ac:dyDescent="0.25">
      <c r="A781" s="1"/>
      <c r="B781" s="40"/>
      <c r="C781" s="40"/>
      <c r="D781" s="40"/>
      <c r="E781" s="40"/>
      <c r="F781" s="40"/>
      <c r="G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c r="CX781" s="40"/>
      <c r="CY781" s="40"/>
      <c r="CZ781" s="40"/>
      <c r="DA781" s="40"/>
      <c r="DB781" s="40"/>
      <c r="DC781" s="40"/>
      <c r="DD781" s="40"/>
      <c r="DE781" s="40"/>
      <c r="DF781" s="40"/>
      <c r="DG781" s="40"/>
      <c r="DH781" s="40"/>
      <c r="DI781" s="40"/>
      <c r="DJ781" s="40"/>
      <c r="DK781" s="40"/>
      <c r="DL781" s="40"/>
      <c r="DM781" s="40"/>
      <c r="DN781" s="40"/>
      <c r="DO781" s="40"/>
      <c r="DP781" s="40"/>
      <c r="DQ781" s="40"/>
      <c r="DR781" s="40"/>
      <c r="DS781" s="40"/>
      <c r="DT781" s="40"/>
      <c r="DU781" s="40"/>
      <c r="DV781" s="40"/>
      <c r="DW781" s="40"/>
    </row>
    <row r="782" spans="1:127" ht="15.75" customHeight="1" x14ac:dyDescent="0.25">
      <c r="A782" s="1"/>
      <c r="B782" s="40"/>
      <c r="C782" s="40"/>
      <c r="D782" s="40"/>
      <c r="E782" s="40"/>
      <c r="F782" s="40"/>
      <c r="G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c r="CX782" s="40"/>
      <c r="CY782" s="40"/>
      <c r="CZ782" s="40"/>
      <c r="DA782" s="40"/>
      <c r="DB782" s="40"/>
      <c r="DC782" s="40"/>
      <c r="DD782" s="40"/>
      <c r="DE782" s="40"/>
      <c r="DF782" s="40"/>
      <c r="DG782" s="40"/>
      <c r="DH782" s="40"/>
      <c r="DI782" s="40"/>
      <c r="DJ782" s="40"/>
      <c r="DK782" s="40"/>
      <c r="DL782" s="40"/>
      <c r="DM782" s="40"/>
      <c r="DN782" s="40"/>
      <c r="DO782" s="40"/>
      <c r="DP782" s="40"/>
      <c r="DQ782" s="40"/>
      <c r="DR782" s="40"/>
      <c r="DS782" s="40"/>
      <c r="DT782" s="40"/>
      <c r="DU782" s="40"/>
      <c r="DV782" s="40"/>
      <c r="DW782" s="40"/>
    </row>
    <row r="783" spans="1:127" ht="15.75" customHeight="1" x14ac:dyDescent="0.25">
      <c r="A783" s="1"/>
      <c r="B783" s="40"/>
      <c r="C783" s="40"/>
      <c r="D783" s="40"/>
      <c r="E783" s="40"/>
      <c r="F783" s="40"/>
      <c r="G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c r="CX783" s="40"/>
      <c r="CY783" s="40"/>
      <c r="CZ783" s="40"/>
      <c r="DA783" s="40"/>
      <c r="DB783" s="40"/>
      <c r="DC783" s="40"/>
      <c r="DD783" s="40"/>
      <c r="DE783" s="40"/>
      <c r="DF783" s="40"/>
      <c r="DG783" s="40"/>
      <c r="DH783" s="40"/>
      <c r="DI783" s="40"/>
      <c r="DJ783" s="40"/>
      <c r="DK783" s="40"/>
      <c r="DL783" s="40"/>
      <c r="DM783" s="40"/>
      <c r="DN783" s="40"/>
      <c r="DO783" s="40"/>
      <c r="DP783" s="40"/>
      <c r="DQ783" s="40"/>
      <c r="DR783" s="40"/>
      <c r="DS783" s="40"/>
      <c r="DT783" s="40"/>
      <c r="DU783" s="40"/>
      <c r="DV783" s="40"/>
      <c r="DW783" s="40"/>
    </row>
    <row r="784" spans="1:127" ht="15.75" customHeight="1" x14ac:dyDescent="0.25">
      <c r="A784" s="1"/>
      <c r="B784" s="40"/>
      <c r="C784" s="40"/>
      <c r="D784" s="40"/>
      <c r="E784" s="40"/>
      <c r="F784" s="40"/>
      <c r="G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c r="CX784" s="40"/>
      <c r="CY784" s="40"/>
      <c r="CZ784" s="40"/>
      <c r="DA784" s="40"/>
      <c r="DB784" s="40"/>
      <c r="DC784" s="40"/>
      <c r="DD784" s="40"/>
      <c r="DE784" s="40"/>
      <c r="DF784" s="40"/>
      <c r="DG784" s="40"/>
      <c r="DH784" s="40"/>
      <c r="DI784" s="40"/>
      <c r="DJ784" s="40"/>
      <c r="DK784" s="40"/>
      <c r="DL784" s="40"/>
      <c r="DM784" s="40"/>
      <c r="DN784" s="40"/>
      <c r="DO784" s="40"/>
      <c r="DP784" s="40"/>
      <c r="DQ784" s="40"/>
      <c r="DR784" s="40"/>
      <c r="DS784" s="40"/>
      <c r="DT784" s="40"/>
      <c r="DU784" s="40"/>
      <c r="DV784" s="40"/>
      <c r="DW784" s="40"/>
    </row>
    <row r="785" spans="1:127" ht="15.75" customHeight="1" x14ac:dyDescent="0.25">
      <c r="A785" s="1"/>
      <c r="B785" s="40"/>
      <c r="C785" s="40"/>
      <c r="D785" s="40"/>
      <c r="E785" s="40"/>
      <c r="F785" s="40"/>
      <c r="G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c r="CX785" s="40"/>
      <c r="CY785" s="40"/>
      <c r="CZ785" s="40"/>
      <c r="DA785" s="40"/>
      <c r="DB785" s="40"/>
      <c r="DC785" s="40"/>
      <c r="DD785" s="40"/>
      <c r="DE785" s="40"/>
      <c r="DF785" s="40"/>
      <c r="DG785" s="40"/>
      <c r="DH785" s="40"/>
      <c r="DI785" s="40"/>
      <c r="DJ785" s="40"/>
      <c r="DK785" s="40"/>
      <c r="DL785" s="40"/>
      <c r="DM785" s="40"/>
      <c r="DN785" s="40"/>
      <c r="DO785" s="40"/>
      <c r="DP785" s="40"/>
      <c r="DQ785" s="40"/>
      <c r="DR785" s="40"/>
      <c r="DS785" s="40"/>
      <c r="DT785" s="40"/>
      <c r="DU785" s="40"/>
      <c r="DV785" s="40"/>
      <c r="DW785" s="40"/>
    </row>
    <row r="786" spans="1:127" ht="15.75" customHeight="1" x14ac:dyDescent="0.25">
      <c r="A786" s="1"/>
      <c r="B786" s="40"/>
      <c r="C786" s="40"/>
      <c r="D786" s="40"/>
      <c r="E786" s="40"/>
      <c r="F786" s="40"/>
      <c r="G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c r="CX786" s="40"/>
      <c r="CY786" s="40"/>
      <c r="CZ786" s="40"/>
      <c r="DA786" s="40"/>
      <c r="DB786" s="40"/>
      <c r="DC786" s="40"/>
      <c r="DD786" s="40"/>
      <c r="DE786" s="40"/>
      <c r="DF786" s="40"/>
      <c r="DG786" s="40"/>
      <c r="DH786" s="40"/>
      <c r="DI786" s="40"/>
      <c r="DJ786" s="40"/>
      <c r="DK786" s="40"/>
      <c r="DL786" s="40"/>
      <c r="DM786" s="40"/>
      <c r="DN786" s="40"/>
      <c r="DO786" s="40"/>
      <c r="DP786" s="40"/>
      <c r="DQ786" s="40"/>
      <c r="DR786" s="40"/>
      <c r="DS786" s="40"/>
      <c r="DT786" s="40"/>
      <c r="DU786" s="40"/>
      <c r="DV786" s="40"/>
      <c r="DW786" s="40"/>
    </row>
    <row r="787" spans="1:127" ht="15.75" customHeight="1" x14ac:dyDescent="0.25">
      <c r="A787" s="1"/>
      <c r="B787" s="40"/>
      <c r="C787" s="40"/>
      <c r="D787" s="40"/>
      <c r="E787" s="40"/>
      <c r="F787" s="40"/>
      <c r="G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c r="CX787" s="40"/>
      <c r="CY787" s="40"/>
      <c r="CZ787" s="40"/>
      <c r="DA787" s="40"/>
      <c r="DB787" s="40"/>
      <c r="DC787" s="40"/>
      <c r="DD787" s="40"/>
      <c r="DE787" s="40"/>
      <c r="DF787" s="40"/>
      <c r="DG787" s="40"/>
      <c r="DH787" s="40"/>
      <c r="DI787" s="40"/>
      <c r="DJ787" s="40"/>
      <c r="DK787" s="40"/>
      <c r="DL787" s="40"/>
      <c r="DM787" s="40"/>
      <c r="DN787" s="40"/>
      <c r="DO787" s="40"/>
      <c r="DP787" s="40"/>
      <c r="DQ787" s="40"/>
      <c r="DR787" s="40"/>
      <c r="DS787" s="40"/>
      <c r="DT787" s="40"/>
      <c r="DU787" s="40"/>
      <c r="DV787" s="40"/>
      <c r="DW787" s="40"/>
    </row>
    <row r="788" spans="1:127" ht="15.75" customHeight="1" x14ac:dyDescent="0.25">
      <c r="A788" s="1"/>
      <c r="B788" s="40"/>
      <c r="C788" s="40"/>
      <c r="D788" s="40"/>
      <c r="E788" s="40"/>
      <c r="F788" s="40"/>
      <c r="G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c r="CX788" s="40"/>
      <c r="CY788" s="40"/>
      <c r="CZ788" s="40"/>
      <c r="DA788" s="40"/>
      <c r="DB788" s="40"/>
      <c r="DC788" s="40"/>
      <c r="DD788" s="40"/>
      <c r="DE788" s="40"/>
      <c r="DF788" s="40"/>
      <c r="DG788" s="40"/>
      <c r="DH788" s="40"/>
      <c r="DI788" s="40"/>
      <c r="DJ788" s="40"/>
      <c r="DK788" s="40"/>
      <c r="DL788" s="40"/>
      <c r="DM788" s="40"/>
      <c r="DN788" s="40"/>
      <c r="DO788" s="40"/>
      <c r="DP788" s="40"/>
      <c r="DQ788" s="40"/>
      <c r="DR788" s="40"/>
      <c r="DS788" s="40"/>
      <c r="DT788" s="40"/>
      <c r="DU788" s="40"/>
      <c r="DV788" s="40"/>
      <c r="DW788" s="40"/>
    </row>
    <row r="789" spans="1:127" ht="15.75" customHeight="1" x14ac:dyDescent="0.25">
      <c r="A789" s="1"/>
      <c r="B789" s="40"/>
      <c r="C789" s="40"/>
      <c r="D789" s="40"/>
      <c r="E789" s="40"/>
      <c r="F789" s="40"/>
      <c r="G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c r="CX789" s="40"/>
      <c r="CY789" s="40"/>
      <c r="CZ789" s="40"/>
      <c r="DA789" s="40"/>
      <c r="DB789" s="40"/>
      <c r="DC789" s="40"/>
      <c r="DD789" s="40"/>
      <c r="DE789" s="40"/>
      <c r="DF789" s="40"/>
      <c r="DG789" s="40"/>
      <c r="DH789" s="40"/>
      <c r="DI789" s="40"/>
      <c r="DJ789" s="40"/>
      <c r="DK789" s="40"/>
      <c r="DL789" s="40"/>
      <c r="DM789" s="40"/>
      <c r="DN789" s="40"/>
      <c r="DO789" s="40"/>
      <c r="DP789" s="40"/>
      <c r="DQ789" s="40"/>
      <c r="DR789" s="40"/>
      <c r="DS789" s="40"/>
      <c r="DT789" s="40"/>
      <c r="DU789" s="40"/>
      <c r="DV789" s="40"/>
      <c r="DW789" s="40"/>
    </row>
    <row r="790" spans="1:127" ht="15.75" customHeight="1" x14ac:dyDescent="0.25">
      <c r="A790" s="1"/>
      <c r="B790" s="40"/>
      <c r="C790" s="40"/>
      <c r="D790" s="40"/>
      <c r="E790" s="40"/>
      <c r="F790" s="40"/>
      <c r="G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c r="CX790" s="40"/>
      <c r="CY790" s="40"/>
      <c r="CZ790" s="40"/>
      <c r="DA790" s="40"/>
      <c r="DB790" s="40"/>
      <c r="DC790" s="40"/>
      <c r="DD790" s="40"/>
      <c r="DE790" s="40"/>
      <c r="DF790" s="40"/>
      <c r="DG790" s="40"/>
      <c r="DH790" s="40"/>
      <c r="DI790" s="40"/>
      <c r="DJ790" s="40"/>
      <c r="DK790" s="40"/>
      <c r="DL790" s="40"/>
      <c r="DM790" s="40"/>
      <c r="DN790" s="40"/>
      <c r="DO790" s="40"/>
      <c r="DP790" s="40"/>
      <c r="DQ790" s="40"/>
      <c r="DR790" s="40"/>
      <c r="DS790" s="40"/>
      <c r="DT790" s="40"/>
      <c r="DU790" s="40"/>
      <c r="DV790" s="40"/>
      <c r="DW790" s="40"/>
    </row>
    <row r="791" spans="1:127" ht="15.75" customHeight="1" x14ac:dyDescent="0.25">
      <c r="A791" s="1"/>
      <c r="B791" s="40"/>
      <c r="C791" s="40"/>
      <c r="D791" s="40"/>
      <c r="E791" s="40"/>
      <c r="F791" s="40"/>
      <c r="G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c r="CX791" s="40"/>
      <c r="CY791" s="40"/>
      <c r="CZ791" s="40"/>
      <c r="DA791" s="40"/>
      <c r="DB791" s="40"/>
      <c r="DC791" s="40"/>
      <c r="DD791" s="40"/>
      <c r="DE791" s="40"/>
      <c r="DF791" s="40"/>
      <c r="DG791" s="40"/>
      <c r="DH791" s="40"/>
      <c r="DI791" s="40"/>
      <c r="DJ791" s="40"/>
      <c r="DK791" s="40"/>
      <c r="DL791" s="40"/>
      <c r="DM791" s="40"/>
      <c r="DN791" s="40"/>
      <c r="DO791" s="40"/>
      <c r="DP791" s="40"/>
      <c r="DQ791" s="40"/>
      <c r="DR791" s="40"/>
      <c r="DS791" s="40"/>
      <c r="DT791" s="40"/>
      <c r="DU791" s="40"/>
      <c r="DV791" s="40"/>
      <c r="DW791" s="40"/>
    </row>
    <row r="792" spans="1:127" ht="15.75" customHeight="1" x14ac:dyDescent="0.25">
      <c r="A792" s="1"/>
      <c r="B792" s="40"/>
      <c r="C792" s="40"/>
      <c r="D792" s="40"/>
      <c r="E792" s="40"/>
      <c r="F792" s="40"/>
      <c r="G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c r="CX792" s="40"/>
      <c r="CY792" s="40"/>
      <c r="CZ792" s="40"/>
      <c r="DA792" s="40"/>
      <c r="DB792" s="40"/>
      <c r="DC792" s="40"/>
      <c r="DD792" s="40"/>
      <c r="DE792" s="40"/>
      <c r="DF792" s="40"/>
      <c r="DG792" s="40"/>
      <c r="DH792" s="40"/>
      <c r="DI792" s="40"/>
      <c r="DJ792" s="40"/>
      <c r="DK792" s="40"/>
      <c r="DL792" s="40"/>
      <c r="DM792" s="40"/>
      <c r="DN792" s="40"/>
      <c r="DO792" s="40"/>
      <c r="DP792" s="40"/>
      <c r="DQ792" s="40"/>
      <c r="DR792" s="40"/>
      <c r="DS792" s="40"/>
      <c r="DT792" s="40"/>
      <c r="DU792" s="40"/>
      <c r="DV792" s="40"/>
      <c r="DW792" s="40"/>
    </row>
    <row r="793" spans="1:127" ht="15.75" customHeight="1" x14ac:dyDescent="0.25">
      <c r="A793" s="1"/>
      <c r="B793" s="40"/>
      <c r="C793" s="40"/>
      <c r="D793" s="40"/>
      <c r="E793" s="40"/>
      <c r="F793" s="40"/>
      <c r="G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c r="CX793" s="40"/>
      <c r="CY793" s="40"/>
      <c r="CZ793" s="40"/>
      <c r="DA793" s="40"/>
      <c r="DB793" s="40"/>
      <c r="DC793" s="40"/>
      <c r="DD793" s="40"/>
      <c r="DE793" s="40"/>
      <c r="DF793" s="40"/>
      <c r="DG793" s="40"/>
      <c r="DH793" s="40"/>
      <c r="DI793" s="40"/>
      <c r="DJ793" s="40"/>
      <c r="DK793" s="40"/>
      <c r="DL793" s="40"/>
      <c r="DM793" s="40"/>
      <c r="DN793" s="40"/>
      <c r="DO793" s="40"/>
      <c r="DP793" s="40"/>
      <c r="DQ793" s="40"/>
      <c r="DR793" s="40"/>
      <c r="DS793" s="40"/>
      <c r="DT793" s="40"/>
      <c r="DU793" s="40"/>
      <c r="DV793" s="40"/>
      <c r="DW793" s="40"/>
    </row>
    <row r="794" spans="1:127" ht="15.75" customHeight="1" x14ac:dyDescent="0.25">
      <c r="A794" s="1"/>
      <c r="B794" s="40"/>
      <c r="C794" s="40"/>
      <c r="D794" s="40"/>
      <c r="E794" s="40"/>
      <c r="F794" s="40"/>
      <c r="G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c r="CX794" s="40"/>
      <c r="CY794" s="40"/>
      <c r="CZ794" s="40"/>
      <c r="DA794" s="40"/>
      <c r="DB794" s="40"/>
      <c r="DC794" s="40"/>
      <c r="DD794" s="40"/>
      <c r="DE794" s="40"/>
      <c r="DF794" s="40"/>
      <c r="DG794" s="40"/>
      <c r="DH794" s="40"/>
      <c r="DI794" s="40"/>
      <c r="DJ794" s="40"/>
      <c r="DK794" s="40"/>
      <c r="DL794" s="40"/>
      <c r="DM794" s="40"/>
      <c r="DN794" s="40"/>
      <c r="DO794" s="40"/>
      <c r="DP794" s="40"/>
      <c r="DQ794" s="40"/>
      <c r="DR794" s="40"/>
      <c r="DS794" s="40"/>
      <c r="DT794" s="40"/>
      <c r="DU794" s="40"/>
      <c r="DV794" s="40"/>
      <c r="DW794" s="40"/>
    </row>
    <row r="795" spans="1:127" ht="15.75" customHeight="1" x14ac:dyDescent="0.25">
      <c r="A795" s="1"/>
      <c r="B795" s="40"/>
      <c r="C795" s="40"/>
      <c r="D795" s="40"/>
      <c r="E795" s="40"/>
      <c r="F795" s="40"/>
      <c r="G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c r="CX795" s="40"/>
      <c r="CY795" s="40"/>
      <c r="CZ795" s="40"/>
      <c r="DA795" s="40"/>
      <c r="DB795" s="40"/>
      <c r="DC795" s="40"/>
      <c r="DD795" s="40"/>
      <c r="DE795" s="40"/>
      <c r="DF795" s="40"/>
      <c r="DG795" s="40"/>
      <c r="DH795" s="40"/>
      <c r="DI795" s="40"/>
      <c r="DJ795" s="40"/>
      <c r="DK795" s="40"/>
      <c r="DL795" s="40"/>
      <c r="DM795" s="40"/>
      <c r="DN795" s="40"/>
      <c r="DO795" s="40"/>
      <c r="DP795" s="40"/>
      <c r="DQ795" s="40"/>
      <c r="DR795" s="40"/>
      <c r="DS795" s="40"/>
      <c r="DT795" s="40"/>
      <c r="DU795" s="40"/>
      <c r="DV795" s="40"/>
      <c r="DW795" s="40"/>
    </row>
    <row r="796" spans="1:127" ht="15.75" customHeight="1" x14ac:dyDescent="0.25">
      <c r="A796" s="1"/>
      <c r="B796" s="40"/>
      <c r="C796" s="40"/>
      <c r="D796" s="40"/>
      <c r="E796" s="40"/>
      <c r="F796" s="40"/>
      <c r="G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c r="CX796" s="40"/>
      <c r="CY796" s="40"/>
      <c r="CZ796" s="40"/>
      <c r="DA796" s="40"/>
      <c r="DB796" s="40"/>
      <c r="DC796" s="40"/>
      <c r="DD796" s="40"/>
      <c r="DE796" s="40"/>
      <c r="DF796" s="40"/>
      <c r="DG796" s="40"/>
      <c r="DH796" s="40"/>
      <c r="DI796" s="40"/>
      <c r="DJ796" s="40"/>
      <c r="DK796" s="40"/>
      <c r="DL796" s="40"/>
      <c r="DM796" s="40"/>
      <c r="DN796" s="40"/>
      <c r="DO796" s="40"/>
      <c r="DP796" s="40"/>
      <c r="DQ796" s="40"/>
      <c r="DR796" s="40"/>
      <c r="DS796" s="40"/>
      <c r="DT796" s="40"/>
      <c r="DU796" s="40"/>
      <c r="DV796" s="40"/>
      <c r="DW796" s="40"/>
    </row>
    <row r="797" spans="1:127" ht="15.75" customHeight="1" x14ac:dyDescent="0.25">
      <c r="A797" s="1"/>
      <c r="B797" s="40"/>
      <c r="C797" s="40"/>
      <c r="D797" s="40"/>
      <c r="E797" s="40"/>
      <c r="F797" s="40"/>
      <c r="G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c r="CX797" s="40"/>
      <c r="CY797" s="40"/>
      <c r="CZ797" s="40"/>
      <c r="DA797" s="40"/>
      <c r="DB797" s="40"/>
      <c r="DC797" s="40"/>
      <c r="DD797" s="40"/>
      <c r="DE797" s="40"/>
      <c r="DF797" s="40"/>
      <c r="DG797" s="40"/>
      <c r="DH797" s="40"/>
      <c r="DI797" s="40"/>
      <c r="DJ797" s="40"/>
      <c r="DK797" s="40"/>
      <c r="DL797" s="40"/>
      <c r="DM797" s="40"/>
      <c r="DN797" s="40"/>
      <c r="DO797" s="40"/>
      <c r="DP797" s="40"/>
      <c r="DQ797" s="40"/>
      <c r="DR797" s="40"/>
      <c r="DS797" s="40"/>
      <c r="DT797" s="40"/>
      <c r="DU797" s="40"/>
      <c r="DV797" s="40"/>
      <c r="DW797" s="40"/>
    </row>
    <row r="798" spans="1:127" ht="15.75" customHeight="1" x14ac:dyDescent="0.25">
      <c r="A798" s="1"/>
      <c r="B798" s="40"/>
      <c r="C798" s="40"/>
      <c r="D798" s="40"/>
      <c r="E798" s="40"/>
      <c r="F798" s="40"/>
      <c r="G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c r="CX798" s="40"/>
      <c r="CY798" s="40"/>
      <c r="CZ798" s="40"/>
      <c r="DA798" s="40"/>
      <c r="DB798" s="40"/>
      <c r="DC798" s="40"/>
      <c r="DD798" s="40"/>
      <c r="DE798" s="40"/>
      <c r="DF798" s="40"/>
      <c r="DG798" s="40"/>
      <c r="DH798" s="40"/>
      <c r="DI798" s="40"/>
      <c r="DJ798" s="40"/>
      <c r="DK798" s="40"/>
      <c r="DL798" s="40"/>
      <c r="DM798" s="40"/>
      <c r="DN798" s="40"/>
      <c r="DO798" s="40"/>
      <c r="DP798" s="40"/>
      <c r="DQ798" s="40"/>
      <c r="DR798" s="40"/>
      <c r="DS798" s="40"/>
      <c r="DT798" s="40"/>
      <c r="DU798" s="40"/>
      <c r="DV798" s="40"/>
      <c r="DW798" s="40"/>
    </row>
    <row r="799" spans="1:127" ht="15.75" customHeight="1" x14ac:dyDescent="0.25">
      <c r="A799" s="1"/>
      <c r="B799" s="40"/>
      <c r="C799" s="40"/>
      <c r="D799" s="40"/>
      <c r="E799" s="40"/>
      <c r="F799" s="40"/>
      <c r="G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c r="CX799" s="40"/>
      <c r="CY799" s="40"/>
      <c r="CZ799" s="40"/>
      <c r="DA799" s="40"/>
      <c r="DB799" s="40"/>
      <c r="DC799" s="40"/>
      <c r="DD799" s="40"/>
      <c r="DE799" s="40"/>
      <c r="DF799" s="40"/>
      <c r="DG799" s="40"/>
      <c r="DH799" s="40"/>
      <c r="DI799" s="40"/>
      <c r="DJ799" s="40"/>
      <c r="DK799" s="40"/>
      <c r="DL799" s="40"/>
      <c r="DM799" s="40"/>
      <c r="DN799" s="40"/>
      <c r="DO799" s="40"/>
      <c r="DP799" s="40"/>
      <c r="DQ799" s="40"/>
      <c r="DR799" s="40"/>
      <c r="DS799" s="40"/>
      <c r="DT799" s="40"/>
      <c r="DU799" s="40"/>
      <c r="DV799" s="40"/>
      <c r="DW799" s="40"/>
    </row>
    <row r="800" spans="1:127" ht="15.75" customHeight="1" x14ac:dyDescent="0.25">
      <c r="A800" s="1"/>
      <c r="B800" s="40"/>
      <c r="C800" s="40"/>
      <c r="D800" s="40"/>
      <c r="E800" s="40"/>
      <c r="F800" s="40"/>
      <c r="G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c r="CX800" s="40"/>
      <c r="CY800" s="40"/>
      <c r="CZ800" s="40"/>
      <c r="DA800" s="40"/>
      <c r="DB800" s="40"/>
      <c r="DC800" s="40"/>
      <c r="DD800" s="40"/>
      <c r="DE800" s="40"/>
      <c r="DF800" s="40"/>
      <c r="DG800" s="40"/>
      <c r="DH800" s="40"/>
      <c r="DI800" s="40"/>
      <c r="DJ800" s="40"/>
      <c r="DK800" s="40"/>
      <c r="DL800" s="40"/>
      <c r="DM800" s="40"/>
      <c r="DN800" s="40"/>
      <c r="DO800" s="40"/>
      <c r="DP800" s="40"/>
      <c r="DQ800" s="40"/>
      <c r="DR800" s="40"/>
      <c r="DS800" s="40"/>
      <c r="DT800" s="40"/>
      <c r="DU800" s="40"/>
      <c r="DV800" s="40"/>
      <c r="DW800" s="40"/>
    </row>
    <row r="801" spans="1:127" ht="15.75" customHeight="1" x14ac:dyDescent="0.25">
      <c r="A801" s="1"/>
      <c r="B801" s="40"/>
      <c r="C801" s="40"/>
      <c r="D801" s="40"/>
      <c r="E801" s="40"/>
      <c r="F801" s="40"/>
      <c r="G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c r="CX801" s="40"/>
      <c r="CY801" s="40"/>
      <c r="CZ801" s="40"/>
      <c r="DA801" s="40"/>
      <c r="DB801" s="40"/>
      <c r="DC801" s="40"/>
      <c r="DD801" s="40"/>
      <c r="DE801" s="40"/>
      <c r="DF801" s="40"/>
      <c r="DG801" s="40"/>
      <c r="DH801" s="40"/>
      <c r="DI801" s="40"/>
      <c r="DJ801" s="40"/>
      <c r="DK801" s="40"/>
      <c r="DL801" s="40"/>
      <c r="DM801" s="40"/>
      <c r="DN801" s="40"/>
      <c r="DO801" s="40"/>
      <c r="DP801" s="40"/>
      <c r="DQ801" s="40"/>
      <c r="DR801" s="40"/>
      <c r="DS801" s="40"/>
      <c r="DT801" s="40"/>
      <c r="DU801" s="40"/>
      <c r="DV801" s="40"/>
      <c r="DW801" s="40"/>
    </row>
    <row r="802" spans="1:127" ht="15.75" customHeight="1" x14ac:dyDescent="0.25">
      <c r="A802" s="1"/>
      <c r="B802" s="40"/>
      <c r="C802" s="40"/>
      <c r="D802" s="40"/>
      <c r="E802" s="40"/>
      <c r="F802" s="40"/>
      <c r="G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c r="CX802" s="40"/>
      <c r="CY802" s="40"/>
      <c r="CZ802" s="40"/>
      <c r="DA802" s="40"/>
      <c r="DB802" s="40"/>
      <c r="DC802" s="40"/>
      <c r="DD802" s="40"/>
      <c r="DE802" s="40"/>
      <c r="DF802" s="40"/>
      <c r="DG802" s="40"/>
      <c r="DH802" s="40"/>
      <c r="DI802" s="40"/>
      <c r="DJ802" s="40"/>
      <c r="DK802" s="40"/>
      <c r="DL802" s="40"/>
      <c r="DM802" s="40"/>
      <c r="DN802" s="40"/>
      <c r="DO802" s="40"/>
      <c r="DP802" s="40"/>
      <c r="DQ802" s="40"/>
      <c r="DR802" s="40"/>
      <c r="DS802" s="40"/>
      <c r="DT802" s="40"/>
      <c r="DU802" s="40"/>
      <c r="DV802" s="40"/>
      <c r="DW802" s="40"/>
    </row>
    <row r="803" spans="1:127" ht="15.75" customHeight="1" x14ac:dyDescent="0.25">
      <c r="A803" s="1"/>
      <c r="B803" s="40"/>
      <c r="C803" s="40"/>
      <c r="D803" s="40"/>
      <c r="E803" s="40"/>
      <c r="F803" s="40"/>
      <c r="G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c r="CX803" s="40"/>
      <c r="CY803" s="40"/>
      <c r="CZ803" s="40"/>
      <c r="DA803" s="40"/>
      <c r="DB803" s="40"/>
      <c r="DC803" s="40"/>
      <c r="DD803" s="40"/>
      <c r="DE803" s="40"/>
      <c r="DF803" s="40"/>
      <c r="DG803" s="40"/>
      <c r="DH803" s="40"/>
      <c r="DI803" s="40"/>
      <c r="DJ803" s="40"/>
      <c r="DK803" s="40"/>
      <c r="DL803" s="40"/>
      <c r="DM803" s="40"/>
      <c r="DN803" s="40"/>
      <c r="DO803" s="40"/>
      <c r="DP803" s="40"/>
      <c r="DQ803" s="40"/>
      <c r="DR803" s="40"/>
      <c r="DS803" s="40"/>
      <c r="DT803" s="40"/>
      <c r="DU803" s="40"/>
      <c r="DV803" s="40"/>
      <c r="DW803" s="40"/>
    </row>
    <row r="804" spans="1:127" ht="15.75" customHeight="1" x14ac:dyDescent="0.25">
      <c r="A804" s="1"/>
      <c r="B804" s="40"/>
      <c r="C804" s="40"/>
      <c r="D804" s="40"/>
      <c r="E804" s="40"/>
      <c r="F804" s="40"/>
      <c r="G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c r="CX804" s="40"/>
      <c r="CY804" s="40"/>
      <c r="CZ804" s="40"/>
      <c r="DA804" s="40"/>
      <c r="DB804" s="40"/>
      <c r="DC804" s="40"/>
      <c r="DD804" s="40"/>
      <c r="DE804" s="40"/>
      <c r="DF804" s="40"/>
      <c r="DG804" s="40"/>
      <c r="DH804" s="40"/>
      <c r="DI804" s="40"/>
      <c r="DJ804" s="40"/>
      <c r="DK804" s="40"/>
      <c r="DL804" s="40"/>
      <c r="DM804" s="40"/>
      <c r="DN804" s="40"/>
      <c r="DO804" s="40"/>
      <c r="DP804" s="40"/>
      <c r="DQ804" s="40"/>
      <c r="DR804" s="40"/>
      <c r="DS804" s="40"/>
      <c r="DT804" s="40"/>
      <c r="DU804" s="40"/>
      <c r="DV804" s="40"/>
      <c r="DW804" s="40"/>
    </row>
    <row r="805" spans="1:127" ht="15.75" customHeight="1" x14ac:dyDescent="0.25">
      <c r="A805" s="1"/>
      <c r="B805" s="40"/>
      <c r="C805" s="40"/>
      <c r="D805" s="40"/>
      <c r="E805" s="40"/>
      <c r="F805" s="40"/>
      <c r="G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c r="CX805" s="40"/>
      <c r="CY805" s="40"/>
      <c r="CZ805" s="40"/>
      <c r="DA805" s="40"/>
      <c r="DB805" s="40"/>
      <c r="DC805" s="40"/>
      <c r="DD805" s="40"/>
      <c r="DE805" s="40"/>
      <c r="DF805" s="40"/>
      <c r="DG805" s="40"/>
      <c r="DH805" s="40"/>
      <c r="DI805" s="40"/>
      <c r="DJ805" s="40"/>
      <c r="DK805" s="40"/>
      <c r="DL805" s="40"/>
      <c r="DM805" s="40"/>
      <c r="DN805" s="40"/>
      <c r="DO805" s="40"/>
      <c r="DP805" s="40"/>
      <c r="DQ805" s="40"/>
      <c r="DR805" s="40"/>
      <c r="DS805" s="40"/>
      <c r="DT805" s="40"/>
      <c r="DU805" s="40"/>
      <c r="DV805" s="40"/>
      <c r="DW805" s="40"/>
    </row>
    <row r="806" spans="1:127" ht="15.75" customHeight="1" x14ac:dyDescent="0.25">
      <c r="A806" s="1"/>
      <c r="B806" s="40"/>
      <c r="C806" s="40"/>
      <c r="D806" s="40"/>
      <c r="E806" s="40"/>
      <c r="F806" s="40"/>
      <c r="G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c r="CX806" s="40"/>
      <c r="CY806" s="40"/>
      <c r="CZ806" s="40"/>
      <c r="DA806" s="40"/>
      <c r="DB806" s="40"/>
      <c r="DC806" s="40"/>
      <c r="DD806" s="40"/>
      <c r="DE806" s="40"/>
      <c r="DF806" s="40"/>
      <c r="DG806" s="40"/>
      <c r="DH806" s="40"/>
      <c r="DI806" s="40"/>
      <c r="DJ806" s="40"/>
      <c r="DK806" s="40"/>
      <c r="DL806" s="40"/>
      <c r="DM806" s="40"/>
      <c r="DN806" s="40"/>
      <c r="DO806" s="40"/>
      <c r="DP806" s="40"/>
      <c r="DQ806" s="40"/>
      <c r="DR806" s="40"/>
      <c r="DS806" s="40"/>
      <c r="DT806" s="40"/>
      <c r="DU806" s="40"/>
      <c r="DV806" s="40"/>
      <c r="DW806" s="40"/>
    </row>
    <row r="807" spans="1:127" ht="15.75" customHeight="1" x14ac:dyDescent="0.25">
      <c r="A807" s="1"/>
      <c r="B807" s="40"/>
      <c r="C807" s="40"/>
      <c r="D807" s="40"/>
      <c r="E807" s="40"/>
      <c r="F807" s="40"/>
      <c r="G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c r="CX807" s="40"/>
      <c r="CY807" s="40"/>
      <c r="CZ807" s="40"/>
      <c r="DA807" s="40"/>
      <c r="DB807" s="40"/>
      <c r="DC807" s="40"/>
      <c r="DD807" s="40"/>
      <c r="DE807" s="40"/>
      <c r="DF807" s="40"/>
      <c r="DG807" s="40"/>
      <c r="DH807" s="40"/>
      <c r="DI807" s="40"/>
      <c r="DJ807" s="40"/>
      <c r="DK807" s="40"/>
      <c r="DL807" s="40"/>
      <c r="DM807" s="40"/>
      <c r="DN807" s="40"/>
      <c r="DO807" s="40"/>
      <c r="DP807" s="40"/>
      <c r="DQ807" s="40"/>
      <c r="DR807" s="40"/>
      <c r="DS807" s="40"/>
      <c r="DT807" s="40"/>
      <c r="DU807" s="40"/>
      <c r="DV807" s="40"/>
      <c r="DW807" s="40"/>
    </row>
    <row r="808" spans="1:127" ht="15.75" customHeight="1" x14ac:dyDescent="0.25">
      <c r="A808" s="1"/>
      <c r="B808" s="40"/>
      <c r="C808" s="40"/>
      <c r="D808" s="40"/>
      <c r="E808" s="40"/>
      <c r="F808" s="40"/>
      <c r="G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c r="CX808" s="40"/>
      <c r="CY808" s="40"/>
      <c r="CZ808" s="40"/>
      <c r="DA808" s="40"/>
      <c r="DB808" s="40"/>
      <c r="DC808" s="40"/>
      <c r="DD808" s="40"/>
      <c r="DE808" s="40"/>
      <c r="DF808" s="40"/>
      <c r="DG808" s="40"/>
      <c r="DH808" s="40"/>
      <c r="DI808" s="40"/>
      <c r="DJ808" s="40"/>
      <c r="DK808" s="40"/>
      <c r="DL808" s="40"/>
      <c r="DM808" s="40"/>
      <c r="DN808" s="40"/>
      <c r="DO808" s="40"/>
      <c r="DP808" s="40"/>
      <c r="DQ808" s="40"/>
      <c r="DR808" s="40"/>
      <c r="DS808" s="40"/>
      <c r="DT808" s="40"/>
      <c r="DU808" s="40"/>
      <c r="DV808" s="40"/>
      <c r="DW808" s="40"/>
    </row>
    <row r="809" spans="1:127" ht="15.75" customHeight="1" x14ac:dyDescent="0.25">
      <c r="A809" s="1"/>
      <c r="B809" s="40"/>
      <c r="C809" s="40"/>
      <c r="D809" s="40"/>
      <c r="E809" s="40"/>
      <c r="F809" s="40"/>
      <c r="G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c r="CX809" s="40"/>
      <c r="CY809" s="40"/>
      <c r="CZ809" s="40"/>
      <c r="DA809" s="40"/>
      <c r="DB809" s="40"/>
      <c r="DC809" s="40"/>
      <c r="DD809" s="40"/>
      <c r="DE809" s="40"/>
      <c r="DF809" s="40"/>
      <c r="DG809" s="40"/>
      <c r="DH809" s="40"/>
      <c r="DI809" s="40"/>
      <c r="DJ809" s="40"/>
      <c r="DK809" s="40"/>
      <c r="DL809" s="40"/>
      <c r="DM809" s="40"/>
      <c r="DN809" s="40"/>
      <c r="DO809" s="40"/>
      <c r="DP809" s="40"/>
      <c r="DQ809" s="40"/>
      <c r="DR809" s="40"/>
      <c r="DS809" s="40"/>
      <c r="DT809" s="40"/>
      <c r="DU809" s="40"/>
      <c r="DV809" s="40"/>
      <c r="DW809" s="40"/>
    </row>
    <row r="810" spans="1:127" ht="15.75" customHeight="1" x14ac:dyDescent="0.25">
      <c r="A810" s="1"/>
      <c r="B810" s="40"/>
      <c r="C810" s="40"/>
      <c r="D810" s="40"/>
      <c r="E810" s="40"/>
      <c r="F810" s="40"/>
      <c r="G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c r="CX810" s="40"/>
      <c r="CY810" s="40"/>
      <c r="CZ810" s="40"/>
      <c r="DA810" s="40"/>
      <c r="DB810" s="40"/>
      <c r="DC810" s="40"/>
      <c r="DD810" s="40"/>
      <c r="DE810" s="40"/>
      <c r="DF810" s="40"/>
      <c r="DG810" s="40"/>
      <c r="DH810" s="40"/>
      <c r="DI810" s="40"/>
      <c r="DJ810" s="40"/>
      <c r="DK810" s="40"/>
      <c r="DL810" s="40"/>
      <c r="DM810" s="40"/>
      <c r="DN810" s="40"/>
      <c r="DO810" s="40"/>
      <c r="DP810" s="40"/>
      <c r="DQ810" s="40"/>
      <c r="DR810" s="40"/>
      <c r="DS810" s="40"/>
      <c r="DT810" s="40"/>
      <c r="DU810" s="40"/>
      <c r="DV810" s="40"/>
      <c r="DW810" s="40"/>
    </row>
    <row r="811" spans="1:127" ht="15.75" customHeight="1" x14ac:dyDescent="0.25">
      <c r="A811" s="1"/>
      <c r="B811" s="40"/>
      <c r="C811" s="40"/>
      <c r="D811" s="40"/>
      <c r="E811" s="40"/>
      <c r="F811" s="40"/>
      <c r="G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c r="CX811" s="40"/>
      <c r="CY811" s="40"/>
      <c r="CZ811" s="40"/>
      <c r="DA811" s="40"/>
      <c r="DB811" s="40"/>
      <c r="DC811" s="40"/>
      <c r="DD811" s="40"/>
      <c r="DE811" s="40"/>
      <c r="DF811" s="40"/>
      <c r="DG811" s="40"/>
      <c r="DH811" s="40"/>
      <c r="DI811" s="40"/>
      <c r="DJ811" s="40"/>
      <c r="DK811" s="40"/>
      <c r="DL811" s="40"/>
      <c r="DM811" s="40"/>
      <c r="DN811" s="40"/>
      <c r="DO811" s="40"/>
      <c r="DP811" s="40"/>
      <c r="DQ811" s="40"/>
      <c r="DR811" s="40"/>
      <c r="DS811" s="40"/>
      <c r="DT811" s="40"/>
      <c r="DU811" s="40"/>
      <c r="DV811" s="40"/>
      <c r="DW811" s="40"/>
    </row>
    <row r="812" spans="1:127" ht="15.75" customHeight="1" x14ac:dyDescent="0.25">
      <c r="A812" s="1"/>
      <c r="B812" s="40"/>
      <c r="C812" s="40"/>
      <c r="D812" s="40"/>
      <c r="E812" s="40"/>
      <c r="F812" s="40"/>
      <c r="G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c r="CX812" s="40"/>
      <c r="CY812" s="40"/>
      <c r="CZ812" s="40"/>
      <c r="DA812" s="40"/>
      <c r="DB812" s="40"/>
      <c r="DC812" s="40"/>
      <c r="DD812" s="40"/>
      <c r="DE812" s="40"/>
      <c r="DF812" s="40"/>
      <c r="DG812" s="40"/>
      <c r="DH812" s="40"/>
      <c r="DI812" s="40"/>
      <c r="DJ812" s="40"/>
      <c r="DK812" s="40"/>
      <c r="DL812" s="40"/>
      <c r="DM812" s="40"/>
      <c r="DN812" s="40"/>
      <c r="DO812" s="40"/>
      <c r="DP812" s="40"/>
      <c r="DQ812" s="40"/>
      <c r="DR812" s="40"/>
      <c r="DS812" s="40"/>
      <c r="DT812" s="40"/>
      <c r="DU812" s="40"/>
      <c r="DV812" s="40"/>
      <c r="DW812" s="40"/>
    </row>
    <row r="813" spans="1:127" ht="15.75" customHeight="1" x14ac:dyDescent="0.25">
      <c r="A813" s="1"/>
      <c r="B813" s="40"/>
      <c r="C813" s="40"/>
      <c r="D813" s="40"/>
      <c r="E813" s="40"/>
      <c r="F813" s="40"/>
      <c r="G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c r="CX813" s="40"/>
      <c r="CY813" s="40"/>
      <c r="CZ813" s="40"/>
      <c r="DA813" s="40"/>
      <c r="DB813" s="40"/>
      <c r="DC813" s="40"/>
      <c r="DD813" s="40"/>
      <c r="DE813" s="40"/>
      <c r="DF813" s="40"/>
      <c r="DG813" s="40"/>
      <c r="DH813" s="40"/>
      <c r="DI813" s="40"/>
      <c r="DJ813" s="40"/>
      <c r="DK813" s="40"/>
      <c r="DL813" s="40"/>
      <c r="DM813" s="40"/>
      <c r="DN813" s="40"/>
      <c r="DO813" s="40"/>
      <c r="DP813" s="40"/>
      <c r="DQ813" s="40"/>
      <c r="DR813" s="40"/>
      <c r="DS813" s="40"/>
      <c r="DT813" s="40"/>
      <c r="DU813" s="40"/>
      <c r="DV813" s="40"/>
      <c r="DW813" s="40"/>
    </row>
    <row r="814" spans="1:127" ht="15.75" customHeight="1" x14ac:dyDescent="0.25">
      <c r="A814" s="1"/>
      <c r="B814" s="40"/>
      <c r="C814" s="40"/>
      <c r="D814" s="40"/>
      <c r="E814" s="40"/>
      <c r="F814" s="40"/>
      <c r="G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c r="CX814" s="40"/>
      <c r="CY814" s="40"/>
      <c r="CZ814" s="40"/>
      <c r="DA814" s="40"/>
      <c r="DB814" s="40"/>
      <c r="DC814" s="40"/>
      <c r="DD814" s="40"/>
      <c r="DE814" s="40"/>
      <c r="DF814" s="40"/>
      <c r="DG814" s="40"/>
      <c r="DH814" s="40"/>
      <c r="DI814" s="40"/>
      <c r="DJ814" s="40"/>
      <c r="DK814" s="40"/>
      <c r="DL814" s="40"/>
      <c r="DM814" s="40"/>
      <c r="DN814" s="40"/>
      <c r="DO814" s="40"/>
      <c r="DP814" s="40"/>
      <c r="DQ814" s="40"/>
      <c r="DR814" s="40"/>
      <c r="DS814" s="40"/>
      <c r="DT814" s="40"/>
      <c r="DU814" s="40"/>
      <c r="DV814" s="40"/>
      <c r="DW814" s="40"/>
    </row>
    <row r="815" spans="1:127" ht="15.75" customHeight="1" x14ac:dyDescent="0.25">
      <c r="A815" s="1"/>
      <c r="B815" s="40"/>
      <c r="C815" s="40"/>
      <c r="D815" s="40"/>
      <c r="E815" s="40"/>
      <c r="F815" s="40"/>
      <c r="G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c r="CX815" s="40"/>
      <c r="CY815" s="40"/>
      <c r="CZ815" s="40"/>
      <c r="DA815" s="40"/>
      <c r="DB815" s="40"/>
      <c r="DC815" s="40"/>
      <c r="DD815" s="40"/>
      <c r="DE815" s="40"/>
      <c r="DF815" s="40"/>
      <c r="DG815" s="40"/>
      <c r="DH815" s="40"/>
      <c r="DI815" s="40"/>
      <c r="DJ815" s="40"/>
      <c r="DK815" s="40"/>
      <c r="DL815" s="40"/>
      <c r="DM815" s="40"/>
      <c r="DN815" s="40"/>
      <c r="DO815" s="40"/>
      <c r="DP815" s="40"/>
      <c r="DQ815" s="40"/>
      <c r="DR815" s="40"/>
      <c r="DS815" s="40"/>
      <c r="DT815" s="40"/>
      <c r="DU815" s="40"/>
      <c r="DV815" s="40"/>
      <c r="DW815" s="40"/>
    </row>
    <row r="816" spans="1:127" ht="15.75" customHeight="1" x14ac:dyDescent="0.25">
      <c r="A816" s="1"/>
      <c r="B816" s="40"/>
      <c r="C816" s="40"/>
      <c r="D816" s="40"/>
      <c r="E816" s="40"/>
      <c r="F816" s="40"/>
      <c r="G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c r="CX816" s="40"/>
      <c r="CY816" s="40"/>
      <c r="CZ816" s="40"/>
      <c r="DA816" s="40"/>
      <c r="DB816" s="40"/>
      <c r="DC816" s="40"/>
      <c r="DD816" s="40"/>
      <c r="DE816" s="40"/>
      <c r="DF816" s="40"/>
      <c r="DG816" s="40"/>
      <c r="DH816" s="40"/>
      <c r="DI816" s="40"/>
      <c r="DJ816" s="40"/>
      <c r="DK816" s="40"/>
      <c r="DL816" s="40"/>
      <c r="DM816" s="40"/>
      <c r="DN816" s="40"/>
      <c r="DO816" s="40"/>
      <c r="DP816" s="40"/>
      <c r="DQ816" s="40"/>
      <c r="DR816" s="40"/>
      <c r="DS816" s="40"/>
      <c r="DT816" s="40"/>
      <c r="DU816" s="40"/>
      <c r="DV816" s="40"/>
      <c r="DW816" s="40"/>
    </row>
    <row r="817" spans="1:127" ht="15.75" customHeight="1" x14ac:dyDescent="0.25">
      <c r="A817" s="1"/>
      <c r="B817" s="40"/>
      <c r="C817" s="40"/>
      <c r="D817" s="40"/>
      <c r="E817" s="40"/>
      <c r="F817" s="40"/>
      <c r="G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c r="CX817" s="40"/>
      <c r="CY817" s="40"/>
      <c r="CZ817" s="40"/>
      <c r="DA817" s="40"/>
      <c r="DB817" s="40"/>
      <c r="DC817" s="40"/>
      <c r="DD817" s="40"/>
      <c r="DE817" s="40"/>
      <c r="DF817" s="40"/>
      <c r="DG817" s="40"/>
      <c r="DH817" s="40"/>
      <c r="DI817" s="40"/>
      <c r="DJ817" s="40"/>
      <c r="DK817" s="40"/>
      <c r="DL817" s="40"/>
      <c r="DM817" s="40"/>
      <c r="DN817" s="40"/>
      <c r="DO817" s="40"/>
      <c r="DP817" s="40"/>
      <c r="DQ817" s="40"/>
      <c r="DR817" s="40"/>
      <c r="DS817" s="40"/>
      <c r="DT817" s="40"/>
      <c r="DU817" s="40"/>
      <c r="DV817" s="40"/>
      <c r="DW817" s="40"/>
    </row>
    <row r="818" spans="1:127" ht="15.75" customHeight="1" x14ac:dyDescent="0.25">
      <c r="A818" s="1"/>
      <c r="B818" s="40"/>
      <c r="C818" s="40"/>
      <c r="D818" s="40"/>
      <c r="E818" s="40"/>
      <c r="F818" s="40"/>
      <c r="G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c r="CX818" s="40"/>
      <c r="CY818" s="40"/>
      <c r="CZ818" s="40"/>
      <c r="DA818" s="40"/>
      <c r="DB818" s="40"/>
      <c r="DC818" s="40"/>
      <c r="DD818" s="40"/>
      <c r="DE818" s="40"/>
      <c r="DF818" s="40"/>
      <c r="DG818" s="40"/>
      <c r="DH818" s="40"/>
      <c r="DI818" s="40"/>
      <c r="DJ818" s="40"/>
      <c r="DK818" s="40"/>
      <c r="DL818" s="40"/>
      <c r="DM818" s="40"/>
      <c r="DN818" s="40"/>
      <c r="DO818" s="40"/>
      <c r="DP818" s="40"/>
      <c r="DQ818" s="40"/>
      <c r="DR818" s="40"/>
      <c r="DS818" s="40"/>
      <c r="DT818" s="40"/>
      <c r="DU818" s="40"/>
      <c r="DV818" s="40"/>
      <c r="DW818" s="40"/>
    </row>
    <row r="819" spans="1:127" ht="15.75" customHeight="1" x14ac:dyDescent="0.25">
      <c r="A819" s="1"/>
      <c r="B819" s="40"/>
      <c r="C819" s="40"/>
      <c r="D819" s="40"/>
      <c r="E819" s="40"/>
      <c r="F819" s="40"/>
      <c r="G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c r="CX819" s="40"/>
      <c r="CY819" s="40"/>
      <c r="CZ819" s="40"/>
      <c r="DA819" s="40"/>
      <c r="DB819" s="40"/>
      <c r="DC819" s="40"/>
      <c r="DD819" s="40"/>
      <c r="DE819" s="40"/>
      <c r="DF819" s="40"/>
      <c r="DG819" s="40"/>
      <c r="DH819" s="40"/>
      <c r="DI819" s="40"/>
      <c r="DJ819" s="40"/>
      <c r="DK819" s="40"/>
      <c r="DL819" s="40"/>
      <c r="DM819" s="40"/>
      <c r="DN819" s="40"/>
      <c r="DO819" s="40"/>
      <c r="DP819" s="40"/>
      <c r="DQ819" s="40"/>
      <c r="DR819" s="40"/>
      <c r="DS819" s="40"/>
      <c r="DT819" s="40"/>
      <c r="DU819" s="40"/>
      <c r="DV819" s="40"/>
      <c r="DW819" s="40"/>
    </row>
    <row r="820" spans="1:127" ht="15.75" customHeight="1" x14ac:dyDescent="0.25">
      <c r="A820" s="1"/>
      <c r="B820" s="40"/>
      <c r="C820" s="40"/>
      <c r="D820" s="40"/>
      <c r="E820" s="40"/>
      <c r="F820" s="40"/>
      <c r="G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c r="CX820" s="40"/>
      <c r="CY820" s="40"/>
      <c r="CZ820" s="40"/>
      <c r="DA820" s="40"/>
      <c r="DB820" s="40"/>
      <c r="DC820" s="40"/>
      <c r="DD820" s="40"/>
      <c r="DE820" s="40"/>
      <c r="DF820" s="40"/>
      <c r="DG820" s="40"/>
      <c r="DH820" s="40"/>
      <c r="DI820" s="40"/>
      <c r="DJ820" s="40"/>
      <c r="DK820" s="40"/>
      <c r="DL820" s="40"/>
      <c r="DM820" s="40"/>
      <c r="DN820" s="40"/>
      <c r="DO820" s="40"/>
      <c r="DP820" s="40"/>
      <c r="DQ820" s="40"/>
      <c r="DR820" s="40"/>
      <c r="DS820" s="40"/>
      <c r="DT820" s="40"/>
      <c r="DU820" s="40"/>
      <c r="DV820" s="40"/>
      <c r="DW820" s="40"/>
    </row>
    <row r="821" spans="1:127" ht="15.75" customHeight="1" x14ac:dyDescent="0.25">
      <c r="A821" s="1"/>
      <c r="B821" s="40"/>
      <c r="C821" s="40"/>
      <c r="D821" s="40"/>
      <c r="E821" s="40"/>
      <c r="F821" s="40"/>
      <c r="G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c r="CX821" s="40"/>
      <c r="CY821" s="40"/>
      <c r="CZ821" s="40"/>
      <c r="DA821" s="40"/>
      <c r="DB821" s="40"/>
      <c r="DC821" s="40"/>
      <c r="DD821" s="40"/>
      <c r="DE821" s="40"/>
      <c r="DF821" s="40"/>
      <c r="DG821" s="40"/>
      <c r="DH821" s="40"/>
      <c r="DI821" s="40"/>
      <c r="DJ821" s="40"/>
      <c r="DK821" s="40"/>
      <c r="DL821" s="40"/>
      <c r="DM821" s="40"/>
      <c r="DN821" s="40"/>
      <c r="DO821" s="40"/>
      <c r="DP821" s="40"/>
      <c r="DQ821" s="40"/>
      <c r="DR821" s="40"/>
      <c r="DS821" s="40"/>
      <c r="DT821" s="40"/>
      <c r="DU821" s="40"/>
      <c r="DV821" s="40"/>
      <c r="DW821" s="40"/>
    </row>
    <row r="822" spans="1:127" ht="15.75" customHeight="1" x14ac:dyDescent="0.25">
      <c r="A822" s="1"/>
      <c r="B822" s="40"/>
      <c r="C822" s="40"/>
      <c r="D822" s="40"/>
      <c r="E822" s="40"/>
      <c r="F822" s="40"/>
      <c r="G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c r="CX822" s="40"/>
      <c r="CY822" s="40"/>
      <c r="CZ822" s="40"/>
      <c r="DA822" s="40"/>
      <c r="DB822" s="40"/>
      <c r="DC822" s="40"/>
      <c r="DD822" s="40"/>
      <c r="DE822" s="40"/>
      <c r="DF822" s="40"/>
      <c r="DG822" s="40"/>
      <c r="DH822" s="40"/>
      <c r="DI822" s="40"/>
      <c r="DJ822" s="40"/>
      <c r="DK822" s="40"/>
      <c r="DL822" s="40"/>
      <c r="DM822" s="40"/>
      <c r="DN822" s="40"/>
      <c r="DO822" s="40"/>
      <c r="DP822" s="40"/>
      <c r="DQ822" s="40"/>
      <c r="DR822" s="40"/>
      <c r="DS822" s="40"/>
      <c r="DT822" s="40"/>
      <c r="DU822" s="40"/>
      <c r="DV822" s="40"/>
      <c r="DW822" s="40"/>
    </row>
    <row r="823" spans="1:127" ht="15.75" customHeight="1" x14ac:dyDescent="0.25">
      <c r="A823" s="1"/>
      <c r="B823" s="40"/>
      <c r="C823" s="40"/>
      <c r="D823" s="40"/>
      <c r="E823" s="40"/>
      <c r="F823" s="40"/>
      <c r="G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c r="CX823" s="40"/>
      <c r="CY823" s="40"/>
      <c r="CZ823" s="40"/>
      <c r="DA823" s="40"/>
      <c r="DB823" s="40"/>
      <c r="DC823" s="40"/>
      <c r="DD823" s="40"/>
      <c r="DE823" s="40"/>
      <c r="DF823" s="40"/>
      <c r="DG823" s="40"/>
      <c r="DH823" s="40"/>
      <c r="DI823" s="40"/>
      <c r="DJ823" s="40"/>
      <c r="DK823" s="40"/>
      <c r="DL823" s="40"/>
      <c r="DM823" s="40"/>
      <c r="DN823" s="40"/>
      <c r="DO823" s="40"/>
      <c r="DP823" s="40"/>
      <c r="DQ823" s="40"/>
      <c r="DR823" s="40"/>
      <c r="DS823" s="40"/>
      <c r="DT823" s="40"/>
      <c r="DU823" s="40"/>
      <c r="DV823" s="40"/>
      <c r="DW823" s="40"/>
    </row>
    <row r="824" spans="1:127" ht="15.75" customHeight="1" x14ac:dyDescent="0.25">
      <c r="A824" s="1"/>
      <c r="B824" s="40"/>
      <c r="C824" s="40"/>
      <c r="D824" s="40"/>
      <c r="E824" s="40"/>
      <c r="F824" s="40"/>
      <c r="G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c r="CX824" s="40"/>
      <c r="CY824" s="40"/>
      <c r="CZ824" s="40"/>
      <c r="DA824" s="40"/>
      <c r="DB824" s="40"/>
      <c r="DC824" s="40"/>
      <c r="DD824" s="40"/>
      <c r="DE824" s="40"/>
      <c r="DF824" s="40"/>
      <c r="DG824" s="40"/>
      <c r="DH824" s="40"/>
      <c r="DI824" s="40"/>
      <c r="DJ824" s="40"/>
      <c r="DK824" s="40"/>
      <c r="DL824" s="40"/>
      <c r="DM824" s="40"/>
      <c r="DN824" s="40"/>
      <c r="DO824" s="40"/>
      <c r="DP824" s="40"/>
      <c r="DQ824" s="40"/>
      <c r="DR824" s="40"/>
      <c r="DS824" s="40"/>
      <c r="DT824" s="40"/>
      <c r="DU824" s="40"/>
      <c r="DV824" s="40"/>
      <c r="DW824" s="40"/>
    </row>
    <row r="825" spans="1:127" ht="15.75" customHeight="1" x14ac:dyDescent="0.25">
      <c r="A825" s="1"/>
      <c r="B825" s="40"/>
      <c r="C825" s="40"/>
      <c r="D825" s="40"/>
      <c r="E825" s="40"/>
      <c r="F825" s="40"/>
      <c r="G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c r="CX825" s="40"/>
      <c r="CY825" s="40"/>
      <c r="CZ825" s="40"/>
      <c r="DA825" s="40"/>
      <c r="DB825" s="40"/>
      <c r="DC825" s="40"/>
      <c r="DD825" s="40"/>
      <c r="DE825" s="40"/>
      <c r="DF825" s="40"/>
      <c r="DG825" s="40"/>
      <c r="DH825" s="40"/>
      <c r="DI825" s="40"/>
      <c r="DJ825" s="40"/>
      <c r="DK825" s="40"/>
      <c r="DL825" s="40"/>
      <c r="DM825" s="40"/>
      <c r="DN825" s="40"/>
      <c r="DO825" s="40"/>
      <c r="DP825" s="40"/>
      <c r="DQ825" s="40"/>
      <c r="DR825" s="40"/>
      <c r="DS825" s="40"/>
      <c r="DT825" s="40"/>
      <c r="DU825" s="40"/>
      <c r="DV825" s="40"/>
      <c r="DW825" s="40"/>
    </row>
    <row r="826" spans="1:127" ht="15.75" customHeight="1" x14ac:dyDescent="0.25">
      <c r="A826" s="1"/>
      <c r="B826" s="40"/>
      <c r="C826" s="40"/>
      <c r="D826" s="40"/>
      <c r="E826" s="40"/>
      <c r="F826" s="40"/>
      <c r="G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c r="CX826" s="40"/>
      <c r="CY826" s="40"/>
      <c r="CZ826" s="40"/>
      <c r="DA826" s="40"/>
      <c r="DB826" s="40"/>
      <c r="DC826" s="40"/>
      <c r="DD826" s="40"/>
      <c r="DE826" s="40"/>
      <c r="DF826" s="40"/>
      <c r="DG826" s="40"/>
      <c r="DH826" s="40"/>
      <c r="DI826" s="40"/>
      <c r="DJ826" s="40"/>
      <c r="DK826" s="40"/>
      <c r="DL826" s="40"/>
      <c r="DM826" s="40"/>
      <c r="DN826" s="40"/>
      <c r="DO826" s="40"/>
      <c r="DP826" s="40"/>
      <c r="DQ826" s="40"/>
      <c r="DR826" s="40"/>
      <c r="DS826" s="40"/>
      <c r="DT826" s="40"/>
      <c r="DU826" s="40"/>
      <c r="DV826" s="40"/>
      <c r="DW826" s="40"/>
    </row>
    <row r="827" spans="1:127" ht="15.75" customHeight="1" x14ac:dyDescent="0.25">
      <c r="A827" s="1"/>
      <c r="B827" s="40"/>
      <c r="C827" s="40"/>
      <c r="D827" s="40"/>
      <c r="E827" s="40"/>
      <c r="F827" s="40"/>
      <c r="G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c r="CX827" s="40"/>
      <c r="CY827" s="40"/>
      <c r="CZ827" s="40"/>
      <c r="DA827" s="40"/>
      <c r="DB827" s="40"/>
      <c r="DC827" s="40"/>
      <c r="DD827" s="40"/>
      <c r="DE827" s="40"/>
      <c r="DF827" s="40"/>
      <c r="DG827" s="40"/>
      <c r="DH827" s="40"/>
      <c r="DI827" s="40"/>
      <c r="DJ827" s="40"/>
      <c r="DK827" s="40"/>
      <c r="DL827" s="40"/>
      <c r="DM827" s="40"/>
      <c r="DN827" s="40"/>
      <c r="DO827" s="40"/>
      <c r="DP827" s="40"/>
      <c r="DQ827" s="40"/>
      <c r="DR827" s="40"/>
      <c r="DS827" s="40"/>
      <c r="DT827" s="40"/>
      <c r="DU827" s="40"/>
      <c r="DV827" s="40"/>
      <c r="DW827" s="40"/>
    </row>
    <row r="828" spans="1:127" ht="15.75" customHeight="1" x14ac:dyDescent="0.25">
      <c r="A828" s="1"/>
      <c r="B828" s="40"/>
      <c r="C828" s="40"/>
      <c r="D828" s="40"/>
      <c r="E828" s="40"/>
      <c r="F828" s="40"/>
      <c r="G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c r="CX828" s="40"/>
      <c r="CY828" s="40"/>
      <c r="CZ828" s="40"/>
      <c r="DA828" s="40"/>
      <c r="DB828" s="40"/>
      <c r="DC828" s="40"/>
      <c r="DD828" s="40"/>
      <c r="DE828" s="40"/>
      <c r="DF828" s="40"/>
      <c r="DG828" s="40"/>
      <c r="DH828" s="40"/>
      <c r="DI828" s="40"/>
      <c r="DJ828" s="40"/>
      <c r="DK828" s="40"/>
      <c r="DL828" s="40"/>
      <c r="DM828" s="40"/>
      <c r="DN828" s="40"/>
      <c r="DO828" s="40"/>
      <c r="DP828" s="40"/>
      <c r="DQ828" s="40"/>
      <c r="DR828" s="40"/>
      <c r="DS828" s="40"/>
      <c r="DT828" s="40"/>
      <c r="DU828" s="40"/>
      <c r="DV828" s="40"/>
      <c r="DW828" s="40"/>
    </row>
    <row r="829" spans="1:127" ht="15.75" customHeight="1" x14ac:dyDescent="0.25">
      <c r="A829" s="1"/>
      <c r="B829" s="40"/>
      <c r="C829" s="40"/>
      <c r="D829" s="40"/>
      <c r="E829" s="40"/>
      <c r="F829" s="40"/>
      <c r="G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c r="CX829" s="40"/>
      <c r="CY829" s="40"/>
      <c r="CZ829" s="40"/>
      <c r="DA829" s="40"/>
      <c r="DB829" s="40"/>
      <c r="DC829" s="40"/>
      <c r="DD829" s="40"/>
      <c r="DE829" s="40"/>
      <c r="DF829" s="40"/>
      <c r="DG829" s="40"/>
      <c r="DH829" s="40"/>
      <c r="DI829" s="40"/>
      <c r="DJ829" s="40"/>
      <c r="DK829" s="40"/>
      <c r="DL829" s="40"/>
      <c r="DM829" s="40"/>
      <c r="DN829" s="40"/>
      <c r="DO829" s="40"/>
      <c r="DP829" s="40"/>
      <c r="DQ829" s="40"/>
      <c r="DR829" s="40"/>
      <c r="DS829" s="40"/>
      <c r="DT829" s="40"/>
      <c r="DU829" s="40"/>
      <c r="DV829" s="40"/>
      <c r="DW829" s="40"/>
    </row>
    <row r="830" spans="1:127" ht="15.75" customHeight="1" x14ac:dyDescent="0.25">
      <c r="A830" s="1"/>
      <c r="B830" s="40"/>
      <c r="C830" s="40"/>
      <c r="D830" s="40"/>
      <c r="E830" s="40"/>
      <c r="F830" s="40"/>
      <c r="G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c r="CX830" s="40"/>
      <c r="CY830" s="40"/>
      <c r="CZ830" s="40"/>
      <c r="DA830" s="40"/>
      <c r="DB830" s="40"/>
      <c r="DC830" s="40"/>
      <c r="DD830" s="40"/>
      <c r="DE830" s="40"/>
      <c r="DF830" s="40"/>
      <c r="DG830" s="40"/>
      <c r="DH830" s="40"/>
      <c r="DI830" s="40"/>
      <c r="DJ830" s="40"/>
      <c r="DK830" s="40"/>
      <c r="DL830" s="40"/>
      <c r="DM830" s="40"/>
      <c r="DN830" s="40"/>
      <c r="DO830" s="40"/>
      <c r="DP830" s="40"/>
      <c r="DQ830" s="40"/>
      <c r="DR830" s="40"/>
      <c r="DS830" s="40"/>
      <c r="DT830" s="40"/>
      <c r="DU830" s="40"/>
      <c r="DV830" s="40"/>
      <c r="DW830" s="40"/>
    </row>
    <row r="831" spans="1:127" ht="15.75" customHeight="1" x14ac:dyDescent="0.25">
      <c r="A831" s="1"/>
      <c r="B831" s="40"/>
      <c r="C831" s="40"/>
      <c r="D831" s="40"/>
      <c r="E831" s="40"/>
      <c r="F831" s="40"/>
      <c r="G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c r="CX831" s="40"/>
      <c r="CY831" s="40"/>
      <c r="CZ831" s="40"/>
      <c r="DA831" s="40"/>
      <c r="DB831" s="40"/>
      <c r="DC831" s="40"/>
      <c r="DD831" s="40"/>
      <c r="DE831" s="40"/>
      <c r="DF831" s="40"/>
      <c r="DG831" s="40"/>
      <c r="DH831" s="40"/>
      <c r="DI831" s="40"/>
      <c r="DJ831" s="40"/>
      <c r="DK831" s="40"/>
      <c r="DL831" s="40"/>
      <c r="DM831" s="40"/>
      <c r="DN831" s="40"/>
      <c r="DO831" s="40"/>
      <c r="DP831" s="40"/>
      <c r="DQ831" s="40"/>
      <c r="DR831" s="40"/>
      <c r="DS831" s="40"/>
      <c r="DT831" s="40"/>
      <c r="DU831" s="40"/>
      <c r="DV831" s="40"/>
      <c r="DW831" s="40"/>
    </row>
    <row r="832" spans="1:127" ht="15.75" customHeight="1" x14ac:dyDescent="0.25">
      <c r="A832" s="1"/>
      <c r="B832" s="40"/>
      <c r="C832" s="40"/>
      <c r="D832" s="40"/>
      <c r="E832" s="40"/>
      <c r="F832" s="40"/>
      <c r="G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c r="CX832" s="40"/>
      <c r="CY832" s="40"/>
      <c r="CZ832" s="40"/>
      <c r="DA832" s="40"/>
      <c r="DB832" s="40"/>
      <c r="DC832" s="40"/>
      <c r="DD832" s="40"/>
      <c r="DE832" s="40"/>
      <c r="DF832" s="40"/>
      <c r="DG832" s="40"/>
      <c r="DH832" s="40"/>
      <c r="DI832" s="40"/>
      <c r="DJ832" s="40"/>
      <c r="DK832" s="40"/>
      <c r="DL832" s="40"/>
      <c r="DM832" s="40"/>
      <c r="DN832" s="40"/>
      <c r="DO832" s="40"/>
      <c r="DP832" s="40"/>
      <c r="DQ832" s="40"/>
      <c r="DR832" s="40"/>
      <c r="DS832" s="40"/>
      <c r="DT832" s="40"/>
      <c r="DU832" s="40"/>
      <c r="DV832" s="40"/>
      <c r="DW832" s="40"/>
    </row>
    <row r="833" spans="1:127" ht="15.75" customHeight="1" x14ac:dyDescent="0.25">
      <c r="A833" s="1"/>
      <c r="B833" s="40"/>
      <c r="C833" s="40"/>
      <c r="D833" s="40"/>
      <c r="E833" s="40"/>
      <c r="F833" s="40"/>
      <c r="G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c r="CX833" s="40"/>
      <c r="CY833" s="40"/>
      <c r="CZ833" s="40"/>
      <c r="DA833" s="40"/>
      <c r="DB833" s="40"/>
      <c r="DC833" s="40"/>
      <c r="DD833" s="40"/>
      <c r="DE833" s="40"/>
      <c r="DF833" s="40"/>
      <c r="DG833" s="40"/>
      <c r="DH833" s="40"/>
      <c r="DI833" s="40"/>
      <c r="DJ833" s="40"/>
      <c r="DK833" s="40"/>
      <c r="DL833" s="40"/>
      <c r="DM833" s="40"/>
      <c r="DN833" s="40"/>
      <c r="DO833" s="40"/>
      <c r="DP833" s="40"/>
      <c r="DQ833" s="40"/>
      <c r="DR833" s="40"/>
      <c r="DS833" s="40"/>
      <c r="DT833" s="40"/>
      <c r="DU833" s="40"/>
      <c r="DV833" s="40"/>
      <c r="DW833" s="40"/>
    </row>
    <row r="834" spans="1:127" ht="15.75" customHeight="1" x14ac:dyDescent="0.25">
      <c r="A834" s="1"/>
      <c r="B834" s="40"/>
      <c r="C834" s="40"/>
      <c r="D834" s="40"/>
      <c r="E834" s="40"/>
      <c r="F834" s="40"/>
      <c r="G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c r="CX834" s="40"/>
      <c r="CY834" s="40"/>
      <c r="CZ834" s="40"/>
      <c r="DA834" s="40"/>
      <c r="DB834" s="40"/>
      <c r="DC834" s="40"/>
      <c r="DD834" s="40"/>
      <c r="DE834" s="40"/>
      <c r="DF834" s="40"/>
      <c r="DG834" s="40"/>
      <c r="DH834" s="40"/>
      <c r="DI834" s="40"/>
      <c r="DJ834" s="40"/>
      <c r="DK834" s="40"/>
      <c r="DL834" s="40"/>
      <c r="DM834" s="40"/>
      <c r="DN834" s="40"/>
      <c r="DO834" s="40"/>
      <c r="DP834" s="40"/>
      <c r="DQ834" s="40"/>
      <c r="DR834" s="40"/>
      <c r="DS834" s="40"/>
      <c r="DT834" s="40"/>
      <c r="DU834" s="40"/>
      <c r="DV834" s="40"/>
      <c r="DW834" s="40"/>
    </row>
    <row r="835" spans="1:127" ht="15.75" customHeight="1" x14ac:dyDescent="0.25">
      <c r="A835" s="1"/>
      <c r="B835" s="40"/>
      <c r="C835" s="40"/>
      <c r="D835" s="40"/>
      <c r="E835" s="40"/>
      <c r="F835" s="40"/>
      <c r="G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c r="CX835" s="40"/>
      <c r="CY835" s="40"/>
      <c r="CZ835" s="40"/>
      <c r="DA835" s="40"/>
      <c r="DB835" s="40"/>
      <c r="DC835" s="40"/>
      <c r="DD835" s="40"/>
      <c r="DE835" s="40"/>
      <c r="DF835" s="40"/>
      <c r="DG835" s="40"/>
      <c r="DH835" s="40"/>
      <c r="DI835" s="40"/>
      <c r="DJ835" s="40"/>
      <c r="DK835" s="40"/>
      <c r="DL835" s="40"/>
      <c r="DM835" s="40"/>
      <c r="DN835" s="40"/>
      <c r="DO835" s="40"/>
      <c r="DP835" s="40"/>
      <c r="DQ835" s="40"/>
      <c r="DR835" s="40"/>
      <c r="DS835" s="40"/>
      <c r="DT835" s="40"/>
      <c r="DU835" s="40"/>
      <c r="DV835" s="40"/>
      <c r="DW835" s="40"/>
    </row>
    <row r="836" spans="1:127" ht="15.75" customHeight="1" x14ac:dyDescent="0.25">
      <c r="A836" s="1"/>
      <c r="B836" s="40"/>
      <c r="C836" s="40"/>
      <c r="D836" s="40"/>
      <c r="E836" s="40"/>
      <c r="F836" s="40"/>
      <c r="G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c r="CX836" s="40"/>
      <c r="CY836" s="40"/>
      <c r="CZ836" s="40"/>
      <c r="DA836" s="40"/>
      <c r="DB836" s="40"/>
      <c r="DC836" s="40"/>
      <c r="DD836" s="40"/>
      <c r="DE836" s="40"/>
      <c r="DF836" s="40"/>
      <c r="DG836" s="40"/>
      <c r="DH836" s="40"/>
      <c r="DI836" s="40"/>
      <c r="DJ836" s="40"/>
      <c r="DK836" s="40"/>
      <c r="DL836" s="40"/>
      <c r="DM836" s="40"/>
      <c r="DN836" s="40"/>
      <c r="DO836" s="40"/>
      <c r="DP836" s="40"/>
      <c r="DQ836" s="40"/>
      <c r="DR836" s="40"/>
      <c r="DS836" s="40"/>
      <c r="DT836" s="40"/>
      <c r="DU836" s="40"/>
      <c r="DV836" s="40"/>
      <c r="DW836" s="40"/>
    </row>
    <row r="837" spans="1:127" ht="15.75" customHeight="1" x14ac:dyDescent="0.25">
      <c r="A837" s="1"/>
      <c r="B837" s="40"/>
      <c r="C837" s="40"/>
      <c r="D837" s="40"/>
      <c r="E837" s="40"/>
      <c r="F837" s="40"/>
      <c r="G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c r="CX837" s="40"/>
      <c r="CY837" s="40"/>
      <c r="CZ837" s="40"/>
      <c r="DA837" s="40"/>
      <c r="DB837" s="40"/>
      <c r="DC837" s="40"/>
      <c r="DD837" s="40"/>
      <c r="DE837" s="40"/>
      <c r="DF837" s="40"/>
      <c r="DG837" s="40"/>
      <c r="DH837" s="40"/>
      <c r="DI837" s="40"/>
      <c r="DJ837" s="40"/>
      <c r="DK837" s="40"/>
      <c r="DL837" s="40"/>
      <c r="DM837" s="40"/>
      <c r="DN837" s="40"/>
      <c r="DO837" s="40"/>
      <c r="DP837" s="40"/>
      <c r="DQ837" s="40"/>
      <c r="DR837" s="40"/>
      <c r="DS837" s="40"/>
      <c r="DT837" s="40"/>
      <c r="DU837" s="40"/>
      <c r="DV837" s="40"/>
      <c r="DW837" s="40"/>
    </row>
    <row r="838" spans="1:127" ht="15.75" customHeight="1" x14ac:dyDescent="0.25">
      <c r="A838" s="1"/>
      <c r="B838" s="40"/>
      <c r="C838" s="40"/>
      <c r="D838" s="40"/>
      <c r="E838" s="40"/>
      <c r="F838" s="40"/>
      <c r="G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c r="CX838" s="40"/>
      <c r="CY838" s="40"/>
      <c r="CZ838" s="40"/>
      <c r="DA838" s="40"/>
      <c r="DB838" s="40"/>
      <c r="DC838" s="40"/>
      <c r="DD838" s="40"/>
      <c r="DE838" s="40"/>
      <c r="DF838" s="40"/>
      <c r="DG838" s="40"/>
      <c r="DH838" s="40"/>
      <c r="DI838" s="40"/>
      <c r="DJ838" s="40"/>
      <c r="DK838" s="40"/>
      <c r="DL838" s="40"/>
      <c r="DM838" s="40"/>
      <c r="DN838" s="40"/>
      <c r="DO838" s="40"/>
      <c r="DP838" s="40"/>
      <c r="DQ838" s="40"/>
      <c r="DR838" s="40"/>
      <c r="DS838" s="40"/>
      <c r="DT838" s="40"/>
      <c r="DU838" s="40"/>
      <c r="DV838" s="40"/>
      <c r="DW838" s="40"/>
    </row>
    <row r="839" spans="1:127" ht="15.75" customHeight="1" x14ac:dyDescent="0.25">
      <c r="A839" s="1"/>
      <c r="B839" s="40"/>
      <c r="C839" s="40"/>
      <c r="D839" s="40"/>
      <c r="E839" s="40"/>
      <c r="F839" s="40"/>
      <c r="G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c r="CX839" s="40"/>
      <c r="CY839" s="40"/>
      <c r="CZ839" s="40"/>
      <c r="DA839" s="40"/>
      <c r="DB839" s="40"/>
      <c r="DC839" s="40"/>
      <c r="DD839" s="40"/>
      <c r="DE839" s="40"/>
      <c r="DF839" s="40"/>
      <c r="DG839" s="40"/>
      <c r="DH839" s="40"/>
      <c r="DI839" s="40"/>
      <c r="DJ839" s="40"/>
      <c r="DK839" s="40"/>
      <c r="DL839" s="40"/>
      <c r="DM839" s="40"/>
      <c r="DN839" s="40"/>
      <c r="DO839" s="40"/>
      <c r="DP839" s="40"/>
      <c r="DQ839" s="40"/>
      <c r="DR839" s="40"/>
      <c r="DS839" s="40"/>
      <c r="DT839" s="40"/>
      <c r="DU839" s="40"/>
      <c r="DV839" s="40"/>
      <c r="DW839" s="40"/>
    </row>
    <row r="840" spans="1:127" ht="15.75" customHeight="1" x14ac:dyDescent="0.25">
      <c r="A840" s="1"/>
      <c r="B840" s="40"/>
      <c r="C840" s="40"/>
      <c r="D840" s="40"/>
      <c r="E840" s="40"/>
      <c r="F840" s="40"/>
      <c r="G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c r="CX840" s="40"/>
      <c r="CY840" s="40"/>
      <c r="CZ840" s="40"/>
      <c r="DA840" s="40"/>
      <c r="DB840" s="40"/>
      <c r="DC840" s="40"/>
      <c r="DD840" s="40"/>
      <c r="DE840" s="40"/>
      <c r="DF840" s="40"/>
      <c r="DG840" s="40"/>
      <c r="DH840" s="40"/>
      <c r="DI840" s="40"/>
      <c r="DJ840" s="40"/>
      <c r="DK840" s="40"/>
      <c r="DL840" s="40"/>
      <c r="DM840" s="40"/>
      <c r="DN840" s="40"/>
      <c r="DO840" s="40"/>
      <c r="DP840" s="40"/>
      <c r="DQ840" s="40"/>
      <c r="DR840" s="40"/>
      <c r="DS840" s="40"/>
      <c r="DT840" s="40"/>
      <c r="DU840" s="40"/>
      <c r="DV840" s="40"/>
      <c r="DW840" s="40"/>
    </row>
    <row r="841" spans="1:127" ht="15.75" customHeight="1" x14ac:dyDescent="0.25">
      <c r="A841" s="1"/>
      <c r="B841" s="40"/>
      <c r="C841" s="40"/>
      <c r="D841" s="40"/>
      <c r="E841" s="40"/>
      <c r="F841" s="40"/>
      <c r="G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c r="CX841" s="40"/>
      <c r="CY841" s="40"/>
      <c r="CZ841" s="40"/>
      <c r="DA841" s="40"/>
      <c r="DB841" s="40"/>
      <c r="DC841" s="40"/>
      <c r="DD841" s="40"/>
      <c r="DE841" s="40"/>
      <c r="DF841" s="40"/>
      <c r="DG841" s="40"/>
      <c r="DH841" s="40"/>
      <c r="DI841" s="40"/>
      <c r="DJ841" s="40"/>
      <c r="DK841" s="40"/>
      <c r="DL841" s="40"/>
      <c r="DM841" s="40"/>
      <c r="DN841" s="40"/>
      <c r="DO841" s="40"/>
      <c r="DP841" s="40"/>
      <c r="DQ841" s="40"/>
      <c r="DR841" s="40"/>
      <c r="DS841" s="40"/>
      <c r="DT841" s="40"/>
      <c r="DU841" s="40"/>
      <c r="DV841" s="40"/>
      <c r="DW841" s="40"/>
    </row>
    <row r="842" spans="1:127" ht="15.75" customHeight="1" x14ac:dyDescent="0.25">
      <c r="A842" s="1"/>
      <c r="B842" s="40"/>
      <c r="C842" s="40"/>
      <c r="D842" s="40"/>
      <c r="E842" s="40"/>
      <c r="F842" s="40"/>
      <c r="G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c r="CX842" s="40"/>
      <c r="CY842" s="40"/>
      <c r="CZ842" s="40"/>
      <c r="DA842" s="40"/>
      <c r="DB842" s="40"/>
      <c r="DC842" s="40"/>
      <c r="DD842" s="40"/>
      <c r="DE842" s="40"/>
      <c r="DF842" s="40"/>
      <c r="DG842" s="40"/>
      <c r="DH842" s="40"/>
      <c r="DI842" s="40"/>
      <c r="DJ842" s="40"/>
      <c r="DK842" s="40"/>
      <c r="DL842" s="40"/>
      <c r="DM842" s="40"/>
      <c r="DN842" s="40"/>
      <c r="DO842" s="40"/>
      <c r="DP842" s="40"/>
      <c r="DQ842" s="40"/>
      <c r="DR842" s="40"/>
      <c r="DS842" s="40"/>
      <c r="DT842" s="40"/>
      <c r="DU842" s="40"/>
      <c r="DV842" s="40"/>
      <c r="DW842" s="40"/>
    </row>
    <row r="843" spans="1:127" ht="15.75" customHeight="1" x14ac:dyDescent="0.25">
      <c r="A843" s="1"/>
      <c r="B843" s="40"/>
      <c r="C843" s="40"/>
      <c r="D843" s="40"/>
      <c r="E843" s="40"/>
      <c r="F843" s="40"/>
      <c r="G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c r="CX843" s="40"/>
      <c r="CY843" s="40"/>
      <c r="CZ843" s="40"/>
      <c r="DA843" s="40"/>
      <c r="DB843" s="40"/>
      <c r="DC843" s="40"/>
      <c r="DD843" s="40"/>
      <c r="DE843" s="40"/>
      <c r="DF843" s="40"/>
      <c r="DG843" s="40"/>
      <c r="DH843" s="40"/>
      <c r="DI843" s="40"/>
      <c r="DJ843" s="40"/>
      <c r="DK843" s="40"/>
      <c r="DL843" s="40"/>
      <c r="DM843" s="40"/>
      <c r="DN843" s="40"/>
      <c r="DO843" s="40"/>
      <c r="DP843" s="40"/>
      <c r="DQ843" s="40"/>
      <c r="DR843" s="40"/>
      <c r="DS843" s="40"/>
      <c r="DT843" s="40"/>
      <c r="DU843" s="40"/>
      <c r="DV843" s="40"/>
      <c r="DW843" s="40"/>
    </row>
    <row r="844" spans="1:127" ht="15.75" customHeight="1" x14ac:dyDescent="0.25">
      <c r="A844" s="1"/>
      <c r="B844" s="40"/>
      <c r="C844" s="40"/>
      <c r="D844" s="40"/>
      <c r="E844" s="40"/>
      <c r="F844" s="40"/>
      <c r="G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c r="CX844" s="40"/>
      <c r="CY844" s="40"/>
      <c r="CZ844" s="40"/>
      <c r="DA844" s="40"/>
      <c r="DB844" s="40"/>
      <c r="DC844" s="40"/>
      <c r="DD844" s="40"/>
      <c r="DE844" s="40"/>
      <c r="DF844" s="40"/>
      <c r="DG844" s="40"/>
      <c r="DH844" s="40"/>
      <c r="DI844" s="40"/>
      <c r="DJ844" s="40"/>
      <c r="DK844" s="40"/>
      <c r="DL844" s="40"/>
      <c r="DM844" s="40"/>
      <c r="DN844" s="40"/>
      <c r="DO844" s="40"/>
      <c r="DP844" s="40"/>
      <c r="DQ844" s="40"/>
      <c r="DR844" s="40"/>
      <c r="DS844" s="40"/>
      <c r="DT844" s="40"/>
      <c r="DU844" s="40"/>
      <c r="DV844" s="40"/>
      <c r="DW844" s="40"/>
    </row>
    <row r="845" spans="1:127" ht="15.75" customHeight="1" x14ac:dyDescent="0.25">
      <c r="A845" s="1"/>
      <c r="B845" s="40"/>
      <c r="C845" s="40"/>
      <c r="D845" s="40"/>
      <c r="E845" s="40"/>
      <c r="F845" s="40"/>
      <c r="G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c r="CX845" s="40"/>
      <c r="CY845" s="40"/>
      <c r="CZ845" s="40"/>
      <c r="DA845" s="40"/>
      <c r="DB845" s="40"/>
      <c r="DC845" s="40"/>
      <c r="DD845" s="40"/>
      <c r="DE845" s="40"/>
      <c r="DF845" s="40"/>
      <c r="DG845" s="40"/>
      <c r="DH845" s="40"/>
      <c r="DI845" s="40"/>
      <c r="DJ845" s="40"/>
      <c r="DK845" s="40"/>
      <c r="DL845" s="40"/>
      <c r="DM845" s="40"/>
      <c r="DN845" s="40"/>
      <c r="DO845" s="40"/>
      <c r="DP845" s="40"/>
      <c r="DQ845" s="40"/>
      <c r="DR845" s="40"/>
      <c r="DS845" s="40"/>
      <c r="DT845" s="40"/>
      <c r="DU845" s="40"/>
      <c r="DV845" s="40"/>
      <c r="DW845" s="40"/>
    </row>
    <row r="846" spans="1:127" ht="15.75" customHeight="1" x14ac:dyDescent="0.25">
      <c r="A846" s="1"/>
      <c r="B846" s="40"/>
      <c r="C846" s="40"/>
      <c r="D846" s="40"/>
      <c r="E846" s="40"/>
      <c r="F846" s="40"/>
      <c r="G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c r="CX846" s="40"/>
      <c r="CY846" s="40"/>
      <c r="CZ846" s="40"/>
      <c r="DA846" s="40"/>
      <c r="DB846" s="40"/>
      <c r="DC846" s="40"/>
      <c r="DD846" s="40"/>
      <c r="DE846" s="40"/>
      <c r="DF846" s="40"/>
      <c r="DG846" s="40"/>
      <c r="DH846" s="40"/>
      <c r="DI846" s="40"/>
      <c r="DJ846" s="40"/>
      <c r="DK846" s="40"/>
      <c r="DL846" s="40"/>
      <c r="DM846" s="40"/>
      <c r="DN846" s="40"/>
      <c r="DO846" s="40"/>
      <c r="DP846" s="40"/>
      <c r="DQ846" s="40"/>
      <c r="DR846" s="40"/>
      <c r="DS846" s="40"/>
      <c r="DT846" s="40"/>
      <c r="DU846" s="40"/>
      <c r="DV846" s="40"/>
      <c r="DW846" s="40"/>
    </row>
    <row r="847" spans="1:127" ht="15.75" customHeight="1" x14ac:dyDescent="0.25">
      <c r="A847" s="1"/>
      <c r="B847" s="40"/>
      <c r="C847" s="40"/>
      <c r="D847" s="40"/>
      <c r="E847" s="40"/>
      <c r="F847" s="40"/>
      <c r="G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c r="CX847" s="40"/>
      <c r="CY847" s="40"/>
      <c r="CZ847" s="40"/>
      <c r="DA847" s="40"/>
      <c r="DB847" s="40"/>
      <c r="DC847" s="40"/>
      <c r="DD847" s="40"/>
      <c r="DE847" s="40"/>
      <c r="DF847" s="40"/>
      <c r="DG847" s="40"/>
      <c r="DH847" s="40"/>
      <c r="DI847" s="40"/>
      <c r="DJ847" s="40"/>
      <c r="DK847" s="40"/>
      <c r="DL847" s="40"/>
      <c r="DM847" s="40"/>
      <c r="DN847" s="40"/>
      <c r="DO847" s="40"/>
      <c r="DP847" s="40"/>
      <c r="DQ847" s="40"/>
      <c r="DR847" s="40"/>
      <c r="DS847" s="40"/>
      <c r="DT847" s="40"/>
      <c r="DU847" s="40"/>
      <c r="DV847" s="40"/>
      <c r="DW847" s="40"/>
    </row>
    <row r="848" spans="1:127" ht="15.75" customHeight="1" x14ac:dyDescent="0.25">
      <c r="A848" s="1"/>
      <c r="B848" s="40"/>
      <c r="C848" s="40"/>
      <c r="D848" s="40"/>
      <c r="E848" s="40"/>
      <c r="F848" s="40"/>
      <c r="G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c r="CX848" s="40"/>
      <c r="CY848" s="40"/>
      <c r="CZ848" s="40"/>
      <c r="DA848" s="40"/>
      <c r="DB848" s="40"/>
      <c r="DC848" s="40"/>
      <c r="DD848" s="40"/>
      <c r="DE848" s="40"/>
      <c r="DF848" s="40"/>
      <c r="DG848" s="40"/>
      <c r="DH848" s="40"/>
      <c r="DI848" s="40"/>
      <c r="DJ848" s="40"/>
      <c r="DK848" s="40"/>
      <c r="DL848" s="40"/>
      <c r="DM848" s="40"/>
      <c r="DN848" s="40"/>
      <c r="DO848" s="40"/>
      <c r="DP848" s="40"/>
      <c r="DQ848" s="40"/>
      <c r="DR848" s="40"/>
      <c r="DS848" s="40"/>
      <c r="DT848" s="40"/>
      <c r="DU848" s="40"/>
      <c r="DV848" s="40"/>
      <c r="DW848" s="40"/>
    </row>
    <row r="849" spans="1:127" ht="15.75" customHeight="1" x14ac:dyDescent="0.25">
      <c r="A849" s="1"/>
      <c r="B849" s="40"/>
      <c r="C849" s="40"/>
      <c r="D849" s="40"/>
      <c r="E849" s="40"/>
      <c r="F849" s="40"/>
      <c r="G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c r="CX849" s="40"/>
      <c r="CY849" s="40"/>
      <c r="CZ849" s="40"/>
      <c r="DA849" s="40"/>
      <c r="DB849" s="40"/>
      <c r="DC849" s="40"/>
      <c r="DD849" s="40"/>
      <c r="DE849" s="40"/>
      <c r="DF849" s="40"/>
      <c r="DG849" s="40"/>
      <c r="DH849" s="40"/>
      <c r="DI849" s="40"/>
      <c r="DJ849" s="40"/>
      <c r="DK849" s="40"/>
      <c r="DL849" s="40"/>
      <c r="DM849" s="40"/>
      <c r="DN849" s="40"/>
      <c r="DO849" s="40"/>
      <c r="DP849" s="40"/>
      <c r="DQ849" s="40"/>
      <c r="DR849" s="40"/>
      <c r="DS849" s="40"/>
      <c r="DT849" s="40"/>
      <c r="DU849" s="40"/>
      <c r="DV849" s="40"/>
      <c r="DW849" s="40"/>
    </row>
    <row r="850" spans="1:127" ht="15.75" customHeight="1" x14ac:dyDescent="0.25">
      <c r="A850" s="1"/>
      <c r="B850" s="40"/>
      <c r="C850" s="40"/>
      <c r="D850" s="40"/>
      <c r="E850" s="40"/>
      <c r="F850" s="40"/>
      <c r="G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c r="CX850" s="40"/>
      <c r="CY850" s="40"/>
      <c r="CZ850" s="40"/>
      <c r="DA850" s="40"/>
      <c r="DB850" s="40"/>
      <c r="DC850" s="40"/>
      <c r="DD850" s="40"/>
      <c r="DE850" s="40"/>
      <c r="DF850" s="40"/>
      <c r="DG850" s="40"/>
      <c r="DH850" s="40"/>
      <c r="DI850" s="40"/>
      <c r="DJ850" s="40"/>
      <c r="DK850" s="40"/>
      <c r="DL850" s="40"/>
      <c r="DM850" s="40"/>
      <c r="DN850" s="40"/>
      <c r="DO850" s="40"/>
      <c r="DP850" s="40"/>
      <c r="DQ850" s="40"/>
      <c r="DR850" s="40"/>
      <c r="DS850" s="40"/>
      <c r="DT850" s="40"/>
      <c r="DU850" s="40"/>
      <c r="DV850" s="40"/>
      <c r="DW850" s="40"/>
    </row>
    <row r="851" spans="1:127" ht="15.75" customHeight="1" x14ac:dyDescent="0.25">
      <c r="A851" s="1"/>
      <c r="B851" s="40"/>
      <c r="C851" s="40"/>
      <c r="D851" s="40"/>
      <c r="E851" s="40"/>
      <c r="F851" s="40"/>
      <c r="G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c r="CX851" s="40"/>
      <c r="CY851" s="40"/>
      <c r="CZ851" s="40"/>
      <c r="DA851" s="40"/>
      <c r="DB851" s="40"/>
      <c r="DC851" s="40"/>
      <c r="DD851" s="40"/>
      <c r="DE851" s="40"/>
      <c r="DF851" s="40"/>
      <c r="DG851" s="40"/>
      <c r="DH851" s="40"/>
      <c r="DI851" s="40"/>
      <c r="DJ851" s="40"/>
      <c r="DK851" s="40"/>
      <c r="DL851" s="40"/>
      <c r="DM851" s="40"/>
      <c r="DN851" s="40"/>
      <c r="DO851" s="40"/>
      <c r="DP851" s="40"/>
      <c r="DQ851" s="40"/>
      <c r="DR851" s="40"/>
      <c r="DS851" s="40"/>
      <c r="DT851" s="40"/>
      <c r="DU851" s="40"/>
      <c r="DV851" s="40"/>
      <c r="DW851" s="40"/>
    </row>
    <row r="852" spans="1:127" ht="15.75" customHeight="1" x14ac:dyDescent="0.25">
      <c r="A852" s="1"/>
      <c r="B852" s="40"/>
      <c r="C852" s="40"/>
      <c r="D852" s="40"/>
      <c r="E852" s="40"/>
      <c r="F852" s="40"/>
      <c r="G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c r="CX852" s="40"/>
      <c r="CY852" s="40"/>
      <c r="CZ852" s="40"/>
      <c r="DA852" s="40"/>
      <c r="DB852" s="40"/>
      <c r="DC852" s="40"/>
      <c r="DD852" s="40"/>
      <c r="DE852" s="40"/>
      <c r="DF852" s="40"/>
      <c r="DG852" s="40"/>
      <c r="DH852" s="40"/>
      <c r="DI852" s="40"/>
      <c r="DJ852" s="40"/>
      <c r="DK852" s="40"/>
      <c r="DL852" s="40"/>
      <c r="DM852" s="40"/>
      <c r="DN852" s="40"/>
      <c r="DO852" s="40"/>
      <c r="DP852" s="40"/>
      <c r="DQ852" s="40"/>
      <c r="DR852" s="40"/>
      <c r="DS852" s="40"/>
      <c r="DT852" s="40"/>
      <c r="DU852" s="40"/>
      <c r="DV852" s="40"/>
      <c r="DW852" s="40"/>
    </row>
    <row r="853" spans="1:127" ht="15.75" customHeight="1" x14ac:dyDescent="0.25">
      <c r="A853" s="1"/>
      <c r="B853" s="40"/>
      <c r="C853" s="40"/>
      <c r="D853" s="40"/>
      <c r="E853" s="40"/>
      <c r="F853" s="40"/>
      <c r="G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c r="CX853" s="40"/>
      <c r="CY853" s="40"/>
      <c r="CZ853" s="40"/>
      <c r="DA853" s="40"/>
      <c r="DB853" s="40"/>
      <c r="DC853" s="40"/>
      <c r="DD853" s="40"/>
      <c r="DE853" s="40"/>
      <c r="DF853" s="40"/>
      <c r="DG853" s="40"/>
      <c r="DH853" s="40"/>
      <c r="DI853" s="40"/>
      <c r="DJ853" s="40"/>
      <c r="DK853" s="40"/>
      <c r="DL853" s="40"/>
      <c r="DM853" s="40"/>
      <c r="DN853" s="40"/>
      <c r="DO853" s="40"/>
      <c r="DP853" s="40"/>
      <c r="DQ853" s="40"/>
      <c r="DR853" s="40"/>
      <c r="DS853" s="40"/>
      <c r="DT853" s="40"/>
      <c r="DU853" s="40"/>
      <c r="DV853" s="40"/>
      <c r="DW853" s="40"/>
    </row>
    <row r="854" spans="1:127" ht="15.75" customHeight="1" x14ac:dyDescent="0.25">
      <c r="A854" s="1"/>
      <c r="B854" s="40"/>
      <c r="C854" s="40"/>
      <c r="D854" s="40"/>
      <c r="E854" s="40"/>
      <c r="F854" s="40"/>
      <c r="G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c r="CX854" s="40"/>
      <c r="CY854" s="40"/>
      <c r="CZ854" s="40"/>
      <c r="DA854" s="40"/>
      <c r="DB854" s="40"/>
      <c r="DC854" s="40"/>
      <c r="DD854" s="40"/>
      <c r="DE854" s="40"/>
      <c r="DF854" s="40"/>
      <c r="DG854" s="40"/>
      <c r="DH854" s="40"/>
      <c r="DI854" s="40"/>
      <c r="DJ854" s="40"/>
      <c r="DK854" s="40"/>
      <c r="DL854" s="40"/>
      <c r="DM854" s="40"/>
      <c r="DN854" s="40"/>
      <c r="DO854" s="40"/>
      <c r="DP854" s="40"/>
      <c r="DQ854" s="40"/>
      <c r="DR854" s="40"/>
      <c r="DS854" s="40"/>
      <c r="DT854" s="40"/>
      <c r="DU854" s="40"/>
      <c r="DV854" s="40"/>
      <c r="DW854" s="40"/>
    </row>
    <row r="855" spans="1:127" ht="15.75" customHeight="1" x14ac:dyDescent="0.25">
      <c r="A855" s="1"/>
      <c r="B855" s="40"/>
      <c r="C855" s="40"/>
      <c r="D855" s="40"/>
      <c r="E855" s="40"/>
      <c r="F855" s="40"/>
      <c r="G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c r="CX855" s="40"/>
      <c r="CY855" s="40"/>
      <c r="CZ855" s="40"/>
      <c r="DA855" s="40"/>
      <c r="DB855" s="40"/>
      <c r="DC855" s="40"/>
      <c r="DD855" s="40"/>
      <c r="DE855" s="40"/>
      <c r="DF855" s="40"/>
      <c r="DG855" s="40"/>
      <c r="DH855" s="40"/>
      <c r="DI855" s="40"/>
      <c r="DJ855" s="40"/>
      <c r="DK855" s="40"/>
      <c r="DL855" s="40"/>
      <c r="DM855" s="40"/>
      <c r="DN855" s="40"/>
      <c r="DO855" s="40"/>
      <c r="DP855" s="40"/>
      <c r="DQ855" s="40"/>
      <c r="DR855" s="40"/>
      <c r="DS855" s="40"/>
      <c r="DT855" s="40"/>
      <c r="DU855" s="40"/>
      <c r="DV855" s="40"/>
      <c r="DW855" s="40"/>
    </row>
    <row r="856" spans="1:127" ht="15.75" customHeight="1" x14ac:dyDescent="0.25">
      <c r="A856" s="1"/>
      <c r="B856" s="40"/>
      <c r="C856" s="40"/>
      <c r="D856" s="40"/>
      <c r="E856" s="40"/>
      <c r="F856" s="40"/>
      <c r="G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c r="CX856" s="40"/>
      <c r="CY856" s="40"/>
      <c r="CZ856" s="40"/>
      <c r="DA856" s="40"/>
      <c r="DB856" s="40"/>
      <c r="DC856" s="40"/>
      <c r="DD856" s="40"/>
      <c r="DE856" s="40"/>
      <c r="DF856" s="40"/>
      <c r="DG856" s="40"/>
      <c r="DH856" s="40"/>
      <c r="DI856" s="40"/>
      <c r="DJ856" s="40"/>
      <c r="DK856" s="40"/>
      <c r="DL856" s="40"/>
      <c r="DM856" s="40"/>
      <c r="DN856" s="40"/>
      <c r="DO856" s="40"/>
      <c r="DP856" s="40"/>
      <c r="DQ856" s="40"/>
      <c r="DR856" s="40"/>
      <c r="DS856" s="40"/>
      <c r="DT856" s="40"/>
      <c r="DU856" s="40"/>
      <c r="DV856" s="40"/>
      <c r="DW856" s="40"/>
    </row>
    <row r="857" spans="1:127" ht="15.75" customHeight="1" x14ac:dyDescent="0.25">
      <c r="A857" s="1"/>
      <c r="B857" s="40"/>
      <c r="C857" s="40"/>
      <c r="D857" s="40"/>
      <c r="E857" s="40"/>
      <c r="F857" s="40"/>
      <c r="G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c r="CX857" s="40"/>
      <c r="CY857" s="40"/>
      <c r="CZ857" s="40"/>
      <c r="DA857" s="40"/>
      <c r="DB857" s="40"/>
      <c r="DC857" s="40"/>
      <c r="DD857" s="40"/>
      <c r="DE857" s="40"/>
      <c r="DF857" s="40"/>
      <c r="DG857" s="40"/>
      <c r="DH857" s="40"/>
      <c r="DI857" s="40"/>
      <c r="DJ857" s="40"/>
      <c r="DK857" s="40"/>
      <c r="DL857" s="40"/>
      <c r="DM857" s="40"/>
      <c r="DN857" s="40"/>
      <c r="DO857" s="40"/>
      <c r="DP857" s="40"/>
      <c r="DQ857" s="40"/>
      <c r="DR857" s="40"/>
      <c r="DS857" s="40"/>
      <c r="DT857" s="40"/>
      <c r="DU857" s="40"/>
      <c r="DV857" s="40"/>
      <c r="DW857" s="40"/>
    </row>
    <row r="858" spans="1:127" ht="15.75" customHeight="1" x14ac:dyDescent="0.25">
      <c r="A858" s="1"/>
      <c r="B858" s="40"/>
      <c r="C858" s="40"/>
      <c r="D858" s="40"/>
      <c r="E858" s="40"/>
      <c r="F858" s="40"/>
      <c r="G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c r="CX858" s="40"/>
      <c r="CY858" s="40"/>
      <c r="CZ858" s="40"/>
      <c r="DA858" s="40"/>
      <c r="DB858" s="40"/>
      <c r="DC858" s="40"/>
      <c r="DD858" s="40"/>
      <c r="DE858" s="40"/>
      <c r="DF858" s="40"/>
      <c r="DG858" s="40"/>
      <c r="DH858" s="40"/>
      <c r="DI858" s="40"/>
      <c r="DJ858" s="40"/>
      <c r="DK858" s="40"/>
      <c r="DL858" s="40"/>
      <c r="DM858" s="40"/>
      <c r="DN858" s="40"/>
      <c r="DO858" s="40"/>
      <c r="DP858" s="40"/>
      <c r="DQ858" s="40"/>
      <c r="DR858" s="40"/>
      <c r="DS858" s="40"/>
      <c r="DT858" s="40"/>
      <c r="DU858" s="40"/>
      <c r="DV858" s="40"/>
      <c r="DW858" s="40"/>
    </row>
    <row r="859" spans="1:127" ht="15.75" customHeight="1" x14ac:dyDescent="0.25">
      <c r="A859" s="1"/>
      <c r="B859" s="40"/>
      <c r="C859" s="40"/>
      <c r="D859" s="40"/>
      <c r="E859" s="40"/>
      <c r="F859" s="40"/>
      <c r="G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c r="CX859" s="40"/>
      <c r="CY859" s="40"/>
      <c r="CZ859" s="40"/>
      <c r="DA859" s="40"/>
      <c r="DB859" s="40"/>
      <c r="DC859" s="40"/>
      <c r="DD859" s="40"/>
      <c r="DE859" s="40"/>
      <c r="DF859" s="40"/>
      <c r="DG859" s="40"/>
      <c r="DH859" s="40"/>
      <c r="DI859" s="40"/>
      <c r="DJ859" s="40"/>
      <c r="DK859" s="40"/>
      <c r="DL859" s="40"/>
      <c r="DM859" s="40"/>
      <c r="DN859" s="40"/>
      <c r="DO859" s="40"/>
      <c r="DP859" s="40"/>
      <c r="DQ859" s="40"/>
      <c r="DR859" s="40"/>
      <c r="DS859" s="40"/>
      <c r="DT859" s="40"/>
      <c r="DU859" s="40"/>
      <c r="DV859" s="40"/>
      <c r="DW859" s="40"/>
    </row>
    <row r="860" spans="1:127" ht="15.75" customHeight="1" x14ac:dyDescent="0.25">
      <c r="A860" s="1"/>
      <c r="B860" s="40"/>
      <c r="C860" s="40"/>
      <c r="D860" s="40"/>
      <c r="E860" s="40"/>
      <c r="F860" s="40"/>
      <c r="G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c r="CX860" s="40"/>
      <c r="CY860" s="40"/>
      <c r="CZ860" s="40"/>
      <c r="DA860" s="40"/>
      <c r="DB860" s="40"/>
      <c r="DC860" s="40"/>
      <c r="DD860" s="40"/>
      <c r="DE860" s="40"/>
      <c r="DF860" s="40"/>
      <c r="DG860" s="40"/>
      <c r="DH860" s="40"/>
      <c r="DI860" s="40"/>
      <c r="DJ860" s="40"/>
      <c r="DK860" s="40"/>
      <c r="DL860" s="40"/>
      <c r="DM860" s="40"/>
      <c r="DN860" s="40"/>
      <c r="DO860" s="40"/>
      <c r="DP860" s="40"/>
      <c r="DQ860" s="40"/>
      <c r="DR860" s="40"/>
      <c r="DS860" s="40"/>
      <c r="DT860" s="40"/>
      <c r="DU860" s="40"/>
      <c r="DV860" s="40"/>
      <c r="DW860" s="40"/>
    </row>
    <row r="861" spans="1:127" ht="15.75" customHeight="1" x14ac:dyDescent="0.25">
      <c r="A861" s="1"/>
      <c r="B861" s="40"/>
      <c r="C861" s="40"/>
      <c r="D861" s="40"/>
      <c r="E861" s="40"/>
      <c r="F861" s="40"/>
      <c r="G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c r="CX861" s="40"/>
      <c r="CY861" s="40"/>
      <c r="CZ861" s="40"/>
      <c r="DA861" s="40"/>
      <c r="DB861" s="40"/>
      <c r="DC861" s="40"/>
      <c r="DD861" s="40"/>
      <c r="DE861" s="40"/>
      <c r="DF861" s="40"/>
      <c r="DG861" s="40"/>
      <c r="DH861" s="40"/>
      <c r="DI861" s="40"/>
      <c r="DJ861" s="40"/>
      <c r="DK861" s="40"/>
      <c r="DL861" s="40"/>
      <c r="DM861" s="40"/>
      <c r="DN861" s="40"/>
      <c r="DO861" s="40"/>
      <c r="DP861" s="40"/>
      <c r="DQ861" s="40"/>
      <c r="DR861" s="40"/>
      <c r="DS861" s="40"/>
      <c r="DT861" s="40"/>
      <c r="DU861" s="40"/>
      <c r="DV861" s="40"/>
      <c r="DW861" s="40"/>
    </row>
    <row r="862" spans="1:127" ht="15.75" customHeight="1" x14ac:dyDescent="0.25">
      <c r="A862" s="1"/>
      <c r="B862" s="40"/>
      <c r="C862" s="40"/>
      <c r="D862" s="40"/>
      <c r="E862" s="40"/>
      <c r="F862" s="40"/>
      <c r="G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c r="CX862" s="40"/>
      <c r="CY862" s="40"/>
      <c r="CZ862" s="40"/>
      <c r="DA862" s="40"/>
      <c r="DB862" s="40"/>
      <c r="DC862" s="40"/>
      <c r="DD862" s="40"/>
      <c r="DE862" s="40"/>
      <c r="DF862" s="40"/>
      <c r="DG862" s="40"/>
      <c r="DH862" s="40"/>
      <c r="DI862" s="40"/>
      <c r="DJ862" s="40"/>
      <c r="DK862" s="40"/>
      <c r="DL862" s="40"/>
      <c r="DM862" s="40"/>
      <c r="DN862" s="40"/>
      <c r="DO862" s="40"/>
      <c r="DP862" s="40"/>
      <c r="DQ862" s="40"/>
      <c r="DR862" s="40"/>
      <c r="DS862" s="40"/>
      <c r="DT862" s="40"/>
      <c r="DU862" s="40"/>
      <c r="DV862" s="40"/>
      <c r="DW862" s="40"/>
    </row>
    <row r="863" spans="1:127" ht="15.75" customHeight="1" x14ac:dyDescent="0.25">
      <c r="A863" s="1"/>
      <c r="B863" s="40"/>
      <c r="C863" s="40"/>
      <c r="D863" s="40"/>
      <c r="E863" s="40"/>
      <c r="F863" s="40"/>
      <c r="G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c r="CX863" s="40"/>
      <c r="CY863" s="40"/>
      <c r="CZ863" s="40"/>
      <c r="DA863" s="40"/>
      <c r="DB863" s="40"/>
      <c r="DC863" s="40"/>
      <c r="DD863" s="40"/>
      <c r="DE863" s="40"/>
      <c r="DF863" s="40"/>
      <c r="DG863" s="40"/>
      <c r="DH863" s="40"/>
      <c r="DI863" s="40"/>
      <c r="DJ863" s="40"/>
      <c r="DK863" s="40"/>
      <c r="DL863" s="40"/>
      <c r="DM863" s="40"/>
      <c r="DN863" s="40"/>
      <c r="DO863" s="40"/>
      <c r="DP863" s="40"/>
      <c r="DQ863" s="40"/>
      <c r="DR863" s="40"/>
      <c r="DS863" s="40"/>
      <c r="DT863" s="40"/>
      <c r="DU863" s="40"/>
      <c r="DV863" s="40"/>
      <c r="DW863" s="40"/>
    </row>
    <row r="864" spans="1:127" ht="15.75" customHeight="1" x14ac:dyDescent="0.25">
      <c r="A864" s="1"/>
      <c r="B864" s="40"/>
      <c r="C864" s="40"/>
      <c r="D864" s="40"/>
      <c r="E864" s="40"/>
      <c r="F864" s="40"/>
      <c r="G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c r="CX864" s="40"/>
      <c r="CY864" s="40"/>
      <c r="CZ864" s="40"/>
      <c r="DA864" s="40"/>
      <c r="DB864" s="40"/>
      <c r="DC864" s="40"/>
      <c r="DD864" s="40"/>
      <c r="DE864" s="40"/>
      <c r="DF864" s="40"/>
      <c r="DG864" s="40"/>
      <c r="DH864" s="40"/>
      <c r="DI864" s="40"/>
      <c r="DJ864" s="40"/>
      <c r="DK864" s="40"/>
      <c r="DL864" s="40"/>
      <c r="DM864" s="40"/>
      <c r="DN864" s="40"/>
      <c r="DO864" s="40"/>
      <c r="DP864" s="40"/>
      <c r="DQ864" s="40"/>
      <c r="DR864" s="40"/>
      <c r="DS864" s="40"/>
      <c r="DT864" s="40"/>
      <c r="DU864" s="40"/>
      <c r="DV864" s="40"/>
      <c r="DW864" s="40"/>
    </row>
    <row r="865" spans="1:127" ht="15.75" customHeight="1" x14ac:dyDescent="0.25">
      <c r="A865" s="1"/>
      <c r="B865" s="40"/>
      <c r="C865" s="40"/>
      <c r="D865" s="40"/>
      <c r="E865" s="40"/>
      <c r="F865" s="40"/>
      <c r="G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c r="CX865" s="40"/>
      <c r="CY865" s="40"/>
      <c r="CZ865" s="40"/>
      <c r="DA865" s="40"/>
      <c r="DB865" s="40"/>
      <c r="DC865" s="40"/>
      <c r="DD865" s="40"/>
      <c r="DE865" s="40"/>
      <c r="DF865" s="40"/>
      <c r="DG865" s="40"/>
      <c r="DH865" s="40"/>
      <c r="DI865" s="40"/>
      <c r="DJ865" s="40"/>
      <c r="DK865" s="40"/>
      <c r="DL865" s="40"/>
      <c r="DM865" s="40"/>
      <c r="DN865" s="40"/>
      <c r="DO865" s="40"/>
      <c r="DP865" s="40"/>
      <c r="DQ865" s="40"/>
      <c r="DR865" s="40"/>
      <c r="DS865" s="40"/>
      <c r="DT865" s="40"/>
      <c r="DU865" s="40"/>
      <c r="DV865" s="40"/>
      <c r="DW865" s="40"/>
    </row>
    <row r="866" spans="1:127" ht="15.75" customHeight="1" x14ac:dyDescent="0.25">
      <c r="A866" s="1"/>
      <c r="B866" s="40"/>
      <c r="C866" s="40"/>
      <c r="D866" s="40"/>
      <c r="E866" s="40"/>
      <c r="F866" s="40"/>
      <c r="G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c r="CX866" s="40"/>
      <c r="CY866" s="40"/>
      <c r="CZ866" s="40"/>
      <c r="DA866" s="40"/>
      <c r="DB866" s="40"/>
      <c r="DC866" s="40"/>
      <c r="DD866" s="40"/>
      <c r="DE866" s="40"/>
      <c r="DF866" s="40"/>
      <c r="DG866" s="40"/>
      <c r="DH866" s="40"/>
      <c r="DI866" s="40"/>
      <c r="DJ866" s="40"/>
      <c r="DK866" s="40"/>
      <c r="DL866" s="40"/>
      <c r="DM866" s="40"/>
      <c r="DN866" s="40"/>
      <c r="DO866" s="40"/>
      <c r="DP866" s="40"/>
      <c r="DQ866" s="40"/>
      <c r="DR866" s="40"/>
      <c r="DS866" s="40"/>
      <c r="DT866" s="40"/>
      <c r="DU866" s="40"/>
      <c r="DV866" s="40"/>
      <c r="DW866" s="40"/>
    </row>
    <row r="867" spans="1:127" ht="15.75" customHeight="1" x14ac:dyDescent="0.25">
      <c r="A867" s="1"/>
      <c r="B867" s="40"/>
      <c r="C867" s="40"/>
      <c r="D867" s="40"/>
      <c r="E867" s="40"/>
      <c r="F867" s="40"/>
      <c r="G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c r="CX867" s="40"/>
      <c r="CY867" s="40"/>
      <c r="CZ867" s="40"/>
      <c r="DA867" s="40"/>
      <c r="DB867" s="40"/>
      <c r="DC867" s="40"/>
      <c r="DD867" s="40"/>
      <c r="DE867" s="40"/>
      <c r="DF867" s="40"/>
      <c r="DG867" s="40"/>
      <c r="DH867" s="40"/>
      <c r="DI867" s="40"/>
      <c r="DJ867" s="40"/>
      <c r="DK867" s="40"/>
      <c r="DL867" s="40"/>
      <c r="DM867" s="40"/>
      <c r="DN867" s="40"/>
      <c r="DO867" s="40"/>
      <c r="DP867" s="40"/>
      <c r="DQ867" s="40"/>
      <c r="DR867" s="40"/>
      <c r="DS867" s="40"/>
      <c r="DT867" s="40"/>
      <c r="DU867" s="40"/>
      <c r="DV867" s="40"/>
      <c r="DW867" s="40"/>
    </row>
    <row r="868" spans="1:127" ht="15.75" customHeight="1" x14ac:dyDescent="0.25">
      <c r="A868" s="1"/>
      <c r="B868" s="40"/>
      <c r="C868" s="40"/>
      <c r="D868" s="40"/>
      <c r="E868" s="40"/>
      <c r="F868" s="40"/>
      <c r="G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c r="CX868" s="40"/>
      <c r="CY868" s="40"/>
      <c r="CZ868" s="40"/>
      <c r="DA868" s="40"/>
      <c r="DB868" s="40"/>
      <c r="DC868" s="40"/>
      <c r="DD868" s="40"/>
      <c r="DE868" s="40"/>
      <c r="DF868" s="40"/>
      <c r="DG868" s="40"/>
      <c r="DH868" s="40"/>
      <c r="DI868" s="40"/>
      <c r="DJ868" s="40"/>
      <c r="DK868" s="40"/>
      <c r="DL868" s="40"/>
      <c r="DM868" s="40"/>
      <c r="DN868" s="40"/>
      <c r="DO868" s="40"/>
      <c r="DP868" s="40"/>
      <c r="DQ868" s="40"/>
      <c r="DR868" s="40"/>
      <c r="DS868" s="40"/>
      <c r="DT868" s="40"/>
      <c r="DU868" s="40"/>
      <c r="DV868" s="40"/>
      <c r="DW868" s="40"/>
    </row>
    <row r="869" spans="1:127" ht="15.75" customHeight="1" x14ac:dyDescent="0.25">
      <c r="A869" s="1"/>
      <c r="B869" s="40"/>
      <c r="C869" s="40"/>
      <c r="D869" s="40"/>
      <c r="E869" s="40"/>
      <c r="F869" s="40"/>
      <c r="G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c r="CX869" s="40"/>
      <c r="CY869" s="40"/>
      <c r="CZ869" s="40"/>
      <c r="DA869" s="40"/>
      <c r="DB869" s="40"/>
      <c r="DC869" s="40"/>
      <c r="DD869" s="40"/>
      <c r="DE869" s="40"/>
      <c r="DF869" s="40"/>
      <c r="DG869" s="40"/>
      <c r="DH869" s="40"/>
      <c r="DI869" s="40"/>
      <c r="DJ869" s="40"/>
      <c r="DK869" s="40"/>
      <c r="DL869" s="40"/>
      <c r="DM869" s="40"/>
      <c r="DN869" s="40"/>
      <c r="DO869" s="40"/>
      <c r="DP869" s="40"/>
      <c r="DQ869" s="40"/>
      <c r="DR869" s="40"/>
      <c r="DS869" s="40"/>
      <c r="DT869" s="40"/>
      <c r="DU869" s="40"/>
      <c r="DV869" s="40"/>
      <c r="DW869" s="40"/>
    </row>
    <row r="870" spans="1:127" ht="15.75" customHeight="1" x14ac:dyDescent="0.25">
      <c r="A870" s="1"/>
      <c r="B870" s="40"/>
      <c r="C870" s="40"/>
      <c r="D870" s="40"/>
      <c r="E870" s="40"/>
      <c r="F870" s="40"/>
      <c r="G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c r="CX870" s="40"/>
      <c r="CY870" s="40"/>
      <c r="CZ870" s="40"/>
      <c r="DA870" s="40"/>
      <c r="DB870" s="40"/>
      <c r="DC870" s="40"/>
      <c r="DD870" s="40"/>
      <c r="DE870" s="40"/>
      <c r="DF870" s="40"/>
      <c r="DG870" s="40"/>
      <c r="DH870" s="40"/>
      <c r="DI870" s="40"/>
      <c r="DJ870" s="40"/>
      <c r="DK870" s="40"/>
      <c r="DL870" s="40"/>
      <c r="DM870" s="40"/>
      <c r="DN870" s="40"/>
      <c r="DO870" s="40"/>
      <c r="DP870" s="40"/>
      <c r="DQ870" s="40"/>
      <c r="DR870" s="40"/>
      <c r="DS870" s="40"/>
      <c r="DT870" s="40"/>
      <c r="DU870" s="40"/>
      <c r="DV870" s="40"/>
      <c r="DW870" s="40"/>
    </row>
    <row r="871" spans="1:127" ht="15.75" customHeight="1" x14ac:dyDescent="0.25">
      <c r="A871" s="1"/>
      <c r="B871" s="40"/>
      <c r="C871" s="40"/>
      <c r="D871" s="40"/>
      <c r="E871" s="40"/>
      <c r="F871" s="40"/>
      <c r="G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c r="CX871" s="40"/>
      <c r="CY871" s="40"/>
      <c r="CZ871" s="40"/>
      <c r="DA871" s="40"/>
      <c r="DB871" s="40"/>
      <c r="DC871" s="40"/>
      <c r="DD871" s="40"/>
      <c r="DE871" s="40"/>
      <c r="DF871" s="40"/>
      <c r="DG871" s="40"/>
      <c r="DH871" s="40"/>
      <c r="DI871" s="40"/>
      <c r="DJ871" s="40"/>
      <c r="DK871" s="40"/>
      <c r="DL871" s="40"/>
      <c r="DM871" s="40"/>
      <c r="DN871" s="40"/>
      <c r="DO871" s="40"/>
      <c r="DP871" s="40"/>
      <c r="DQ871" s="40"/>
      <c r="DR871" s="40"/>
      <c r="DS871" s="40"/>
      <c r="DT871" s="40"/>
      <c r="DU871" s="40"/>
      <c r="DV871" s="40"/>
      <c r="DW871" s="40"/>
    </row>
    <row r="872" spans="1:127" ht="15.75" customHeight="1" x14ac:dyDescent="0.25">
      <c r="A872" s="1"/>
      <c r="B872" s="40"/>
      <c r="C872" s="40"/>
      <c r="D872" s="40"/>
      <c r="E872" s="40"/>
      <c r="F872" s="40"/>
      <c r="G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c r="CX872" s="40"/>
      <c r="CY872" s="40"/>
      <c r="CZ872" s="40"/>
      <c r="DA872" s="40"/>
      <c r="DB872" s="40"/>
      <c r="DC872" s="40"/>
      <c r="DD872" s="40"/>
      <c r="DE872" s="40"/>
      <c r="DF872" s="40"/>
      <c r="DG872" s="40"/>
      <c r="DH872" s="40"/>
      <c r="DI872" s="40"/>
      <c r="DJ872" s="40"/>
      <c r="DK872" s="40"/>
      <c r="DL872" s="40"/>
      <c r="DM872" s="40"/>
      <c r="DN872" s="40"/>
      <c r="DO872" s="40"/>
      <c r="DP872" s="40"/>
      <c r="DQ872" s="40"/>
      <c r="DR872" s="40"/>
      <c r="DS872" s="40"/>
      <c r="DT872" s="40"/>
      <c r="DU872" s="40"/>
      <c r="DV872" s="40"/>
      <c r="DW872" s="40"/>
    </row>
    <row r="873" spans="1:127" ht="15.75" customHeight="1" x14ac:dyDescent="0.25">
      <c r="A873" s="1"/>
      <c r="B873" s="40"/>
      <c r="C873" s="40"/>
      <c r="D873" s="40"/>
      <c r="E873" s="40"/>
      <c r="F873" s="40"/>
      <c r="G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c r="CX873" s="40"/>
      <c r="CY873" s="40"/>
      <c r="CZ873" s="40"/>
      <c r="DA873" s="40"/>
      <c r="DB873" s="40"/>
      <c r="DC873" s="40"/>
      <c r="DD873" s="40"/>
      <c r="DE873" s="40"/>
      <c r="DF873" s="40"/>
      <c r="DG873" s="40"/>
      <c r="DH873" s="40"/>
      <c r="DI873" s="40"/>
      <c r="DJ873" s="40"/>
      <c r="DK873" s="40"/>
      <c r="DL873" s="40"/>
      <c r="DM873" s="40"/>
      <c r="DN873" s="40"/>
      <c r="DO873" s="40"/>
      <c r="DP873" s="40"/>
      <c r="DQ873" s="40"/>
      <c r="DR873" s="40"/>
      <c r="DS873" s="40"/>
      <c r="DT873" s="40"/>
      <c r="DU873" s="40"/>
      <c r="DV873" s="40"/>
      <c r="DW873" s="40"/>
    </row>
    <row r="874" spans="1:127" ht="15.75" customHeight="1" x14ac:dyDescent="0.25">
      <c r="A874" s="1"/>
      <c r="B874" s="40"/>
      <c r="C874" s="40"/>
      <c r="D874" s="40"/>
      <c r="E874" s="40"/>
      <c r="F874" s="40"/>
      <c r="G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c r="CX874" s="40"/>
      <c r="CY874" s="40"/>
      <c r="CZ874" s="40"/>
      <c r="DA874" s="40"/>
      <c r="DB874" s="40"/>
      <c r="DC874" s="40"/>
      <c r="DD874" s="40"/>
      <c r="DE874" s="40"/>
      <c r="DF874" s="40"/>
      <c r="DG874" s="40"/>
      <c r="DH874" s="40"/>
      <c r="DI874" s="40"/>
      <c r="DJ874" s="40"/>
      <c r="DK874" s="40"/>
      <c r="DL874" s="40"/>
      <c r="DM874" s="40"/>
      <c r="DN874" s="40"/>
      <c r="DO874" s="40"/>
      <c r="DP874" s="40"/>
      <c r="DQ874" s="40"/>
      <c r="DR874" s="40"/>
      <c r="DS874" s="40"/>
      <c r="DT874" s="40"/>
      <c r="DU874" s="40"/>
      <c r="DV874" s="40"/>
      <c r="DW874" s="40"/>
    </row>
    <row r="875" spans="1:127" ht="15.75" customHeight="1" x14ac:dyDescent="0.25">
      <c r="A875" s="1"/>
      <c r="B875" s="40"/>
      <c r="C875" s="40"/>
      <c r="D875" s="40"/>
      <c r="E875" s="40"/>
      <c r="F875" s="40"/>
      <c r="G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c r="CX875" s="40"/>
      <c r="CY875" s="40"/>
      <c r="CZ875" s="40"/>
      <c r="DA875" s="40"/>
      <c r="DB875" s="40"/>
      <c r="DC875" s="40"/>
      <c r="DD875" s="40"/>
      <c r="DE875" s="40"/>
      <c r="DF875" s="40"/>
      <c r="DG875" s="40"/>
      <c r="DH875" s="40"/>
      <c r="DI875" s="40"/>
      <c r="DJ875" s="40"/>
      <c r="DK875" s="40"/>
      <c r="DL875" s="40"/>
      <c r="DM875" s="40"/>
      <c r="DN875" s="40"/>
      <c r="DO875" s="40"/>
      <c r="DP875" s="40"/>
      <c r="DQ875" s="40"/>
      <c r="DR875" s="40"/>
      <c r="DS875" s="40"/>
      <c r="DT875" s="40"/>
      <c r="DU875" s="40"/>
      <c r="DV875" s="40"/>
      <c r="DW875" s="40"/>
    </row>
    <row r="876" spans="1:127" ht="15.75" customHeight="1" x14ac:dyDescent="0.25">
      <c r="A876" s="1"/>
      <c r="B876" s="40"/>
      <c r="C876" s="40"/>
      <c r="D876" s="40"/>
      <c r="E876" s="40"/>
      <c r="F876" s="40"/>
      <c r="G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c r="CX876" s="40"/>
      <c r="CY876" s="40"/>
      <c r="CZ876" s="40"/>
      <c r="DA876" s="40"/>
      <c r="DB876" s="40"/>
      <c r="DC876" s="40"/>
      <c r="DD876" s="40"/>
      <c r="DE876" s="40"/>
      <c r="DF876" s="40"/>
      <c r="DG876" s="40"/>
      <c r="DH876" s="40"/>
      <c r="DI876" s="40"/>
      <c r="DJ876" s="40"/>
      <c r="DK876" s="40"/>
      <c r="DL876" s="40"/>
      <c r="DM876" s="40"/>
      <c r="DN876" s="40"/>
      <c r="DO876" s="40"/>
      <c r="DP876" s="40"/>
      <c r="DQ876" s="40"/>
      <c r="DR876" s="40"/>
      <c r="DS876" s="40"/>
      <c r="DT876" s="40"/>
      <c r="DU876" s="40"/>
      <c r="DV876" s="40"/>
      <c r="DW876" s="40"/>
    </row>
    <row r="877" spans="1:127" ht="15.75" customHeight="1" x14ac:dyDescent="0.25">
      <c r="A877" s="1"/>
      <c r="B877" s="40"/>
      <c r="C877" s="40"/>
      <c r="D877" s="40"/>
      <c r="E877" s="40"/>
      <c r="F877" s="40"/>
      <c r="G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c r="CX877" s="40"/>
      <c r="CY877" s="40"/>
      <c r="CZ877" s="40"/>
      <c r="DA877" s="40"/>
      <c r="DB877" s="40"/>
      <c r="DC877" s="40"/>
      <c r="DD877" s="40"/>
      <c r="DE877" s="40"/>
      <c r="DF877" s="40"/>
      <c r="DG877" s="40"/>
      <c r="DH877" s="40"/>
      <c r="DI877" s="40"/>
      <c r="DJ877" s="40"/>
      <c r="DK877" s="40"/>
      <c r="DL877" s="40"/>
      <c r="DM877" s="40"/>
      <c r="DN877" s="40"/>
      <c r="DO877" s="40"/>
      <c r="DP877" s="40"/>
      <c r="DQ877" s="40"/>
      <c r="DR877" s="40"/>
      <c r="DS877" s="40"/>
      <c r="DT877" s="40"/>
      <c r="DU877" s="40"/>
      <c r="DV877" s="40"/>
      <c r="DW877" s="40"/>
    </row>
    <row r="878" spans="1:127" ht="15.75" customHeight="1" x14ac:dyDescent="0.25">
      <c r="A878" s="1"/>
      <c r="B878" s="40"/>
      <c r="C878" s="40"/>
      <c r="D878" s="40"/>
      <c r="E878" s="40"/>
      <c r="F878" s="40"/>
      <c r="G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c r="CX878" s="40"/>
      <c r="CY878" s="40"/>
      <c r="CZ878" s="40"/>
      <c r="DA878" s="40"/>
      <c r="DB878" s="40"/>
      <c r="DC878" s="40"/>
      <c r="DD878" s="40"/>
      <c r="DE878" s="40"/>
      <c r="DF878" s="40"/>
      <c r="DG878" s="40"/>
      <c r="DH878" s="40"/>
      <c r="DI878" s="40"/>
      <c r="DJ878" s="40"/>
      <c r="DK878" s="40"/>
      <c r="DL878" s="40"/>
      <c r="DM878" s="40"/>
      <c r="DN878" s="40"/>
      <c r="DO878" s="40"/>
      <c r="DP878" s="40"/>
      <c r="DQ878" s="40"/>
      <c r="DR878" s="40"/>
      <c r="DS878" s="40"/>
      <c r="DT878" s="40"/>
      <c r="DU878" s="40"/>
      <c r="DV878" s="40"/>
      <c r="DW878" s="40"/>
    </row>
    <row r="879" spans="1:127" ht="15.75" customHeight="1" x14ac:dyDescent="0.25">
      <c r="A879" s="1"/>
      <c r="B879" s="40"/>
      <c r="C879" s="40"/>
      <c r="D879" s="40"/>
      <c r="E879" s="40"/>
      <c r="F879" s="40"/>
      <c r="G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c r="CX879" s="40"/>
      <c r="CY879" s="40"/>
      <c r="CZ879" s="40"/>
      <c r="DA879" s="40"/>
      <c r="DB879" s="40"/>
      <c r="DC879" s="40"/>
      <c r="DD879" s="40"/>
      <c r="DE879" s="40"/>
      <c r="DF879" s="40"/>
      <c r="DG879" s="40"/>
      <c r="DH879" s="40"/>
      <c r="DI879" s="40"/>
      <c r="DJ879" s="40"/>
      <c r="DK879" s="40"/>
      <c r="DL879" s="40"/>
      <c r="DM879" s="40"/>
      <c r="DN879" s="40"/>
      <c r="DO879" s="40"/>
      <c r="DP879" s="40"/>
      <c r="DQ879" s="40"/>
      <c r="DR879" s="40"/>
      <c r="DS879" s="40"/>
      <c r="DT879" s="40"/>
      <c r="DU879" s="40"/>
      <c r="DV879" s="40"/>
      <c r="DW879" s="40"/>
    </row>
    <row r="880" spans="1:127" ht="15.75" customHeight="1" x14ac:dyDescent="0.25">
      <c r="A880" s="1"/>
      <c r="B880" s="40"/>
      <c r="C880" s="40"/>
      <c r="D880" s="40"/>
      <c r="E880" s="40"/>
      <c r="F880" s="40"/>
      <c r="G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c r="CX880" s="40"/>
      <c r="CY880" s="40"/>
      <c r="CZ880" s="40"/>
      <c r="DA880" s="40"/>
      <c r="DB880" s="40"/>
      <c r="DC880" s="40"/>
      <c r="DD880" s="40"/>
      <c r="DE880" s="40"/>
      <c r="DF880" s="40"/>
      <c r="DG880" s="40"/>
      <c r="DH880" s="40"/>
      <c r="DI880" s="40"/>
      <c r="DJ880" s="40"/>
      <c r="DK880" s="40"/>
      <c r="DL880" s="40"/>
      <c r="DM880" s="40"/>
      <c r="DN880" s="40"/>
      <c r="DO880" s="40"/>
      <c r="DP880" s="40"/>
      <c r="DQ880" s="40"/>
      <c r="DR880" s="40"/>
      <c r="DS880" s="40"/>
      <c r="DT880" s="40"/>
      <c r="DU880" s="40"/>
      <c r="DV880" s="40"/>
      <c r="DW880" s="40"/>
    </row>
    <row r="881" spans="1:127" ht="15.75" customHeight="1" x14ac:dyDescent="0.25">
      <c r="A881" s="1"/>
      <c r="B881" s="40"/>
      <c r="C881" s="40"/>
      <c r="D881" s="40"/>
      <c r="E881" s="40"/>
      <c r="F881" s="40"/>
      <c r="G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c r="CX881" s="40"/>
      <c r="CY881" s="40"/>
      <c r="CZ881" s="40"/>
      <c r="DA881" s="40"/>
      <c r="DB881" s="40"/>
      <c r="DC881" s="40"/>
      <c r="DD881" s="40"/>
      <c r="DE881" s="40"/>
      <c r="DF881" s="40"/>
      <c r="DG881" s="40"/>
      <c r="DH881" s="40"/>
      <c r="DI881" s="40"/>
      <c r="DJ881" s="40"/>
      <c r="DK881" s="40"/>
      <c r="DL881" s="40"/>
      <c r="DM881" s="40"/>
      <c r="DN881" s="40"/>
      <c r="DO881" s="40"/>
      <c r="DP881" s="40"/>
      <c r="DQ881" s="40"/>
      <c r="DR881" s="40"/>
      <c r="DS881" s="40"/>
      <c r="DT881" s="40"/>
      <c r="DU881" s="40"/>
      <c r="DV881" s="40"/>
      <c r="DW881" s="40"/>
    </row>
    <row r="882" spans="1:127" ht="15.75" customHeight="1" x14ac:dyDescent="0.25">
      <c r="A882" s="1"/>
      <c r="B882" s="40"/>
      <c r="C882" s="40"/>
      <c r="D882" s="40"/>
      <c r="E882" s="40"/>
      <c r="F882" s="40"/>
      <c r="G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c r="CX882" s="40"/>
      <c r="CY882" s="40"/>
      <c r="CZ882" s="40"/>
      <c r="DA882" s="40"/>
      <c r="DB882" s="40"/>
      <c r="DC882" s="40"/>
      <c r="DD882" s="40"/>
      <c r="DE882" s="40"/>
      <c r="DF882" s="40"/>
      <c r="DG882" s="40"/>
      <c r="DH882" s="40"/>
      <c r="DI882" s="40"/>
      <c r="DJ882" s="40"/>
      <c r="DK882" s="40"/>
      <c r="DL882" s="40"/>
      <c r="DM882" s="40"/>
      <c r="DN882" s="40"/>
      <c r="DO882" s="40"/>
      <c r="DP882" s="40"/>
      <c r="DQ882" s="40"/>
      <c r="DR882" s="40"/>
      <c r="DS882" s="40"/>
      <c r="DT882" s="40"/>
      <c r="DU882" s="40"/>
      <c r="DV882" s="40"/>
      <c r="DW882" s="40"/>
    </row>
    <row r="883" spans="1:127" ht="15.75" customHeight="1" x14ac:dyDescent="0.25">
      <c r="A883" s="1"/>
      <c r="B883" s="40"/>
      <c r="C883" s="40"/>
      <c r="D883" s="40"/>
      <c r="E883" s="40"/>
      <c r="F883" s="40"/>
      <c r="G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c r="CX883" s="40"/>
      <c r="CY883" s="40"/>
      <c r="CZ883" s="40"/>
      <c r="DA883" s="40"/>
      <c r="DB883" s="40"/>
      <c r="DC883" s="40"/>
      <c r="DD883" s="40"/>
      <c r="DE883" s="40"/>
      <c r="DF883" s="40"/>
      <c r="DG883" s="40"/>
      <c r="DH883" s="40"/>
      <c r="DI883" s="40"/>
      <c r="DJ883" s="40"/>
      <c r="DK883" s="40"/>
      <c r="DL883" s="40"/>
      <c r="DM883" s="40"/>
      <c r="DN883" s="40"/>
      <c r="DO883" s="40"/>
      <c r="DP883" s="40"/>
      <c r="DQ883" s="40"/>
      <c r="DR883" s="40"/>
      <c r="DS883" s="40"/>
      <c r="DT883" s="40"/>
      <c r="DU883" s="40"/>
      <c r="DV883" s="40"/>
      <c r="DW883" s="40"/>
    </row>
    <row r="884" spans="1:127" ht="15.75" customHeight="1" x14ac:dyDescent="0.25">
      <c r="A884" s="1"/>
      <c r="B884" s="40"/>
      <c r="C884" s="40"/>
      <c r="D884" s="40"/>
      <c r="E884" s="40"/>
      <c r="F884" s="40"/>
      <c r="G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c r="CX884" s="40"/>
      <c r="CY884" s="40"/>
      <c r="CZ884" s="40"/>
      <c r="DA884" s="40"/>
      <c r="DB884" s="40"/>
      <c r="DC884" s="40"/>
      <c r="DD884" s="40"/>
      <c r="DE884" s="40"/>
      <c r="DF884" s="40"/>
      <c r="DG884" s="40"/>
      <c r="DH884" s="40"/>
      <c r="DI884" s="40"/>
      <c r="DJ884" s="40"/>
      <c r="DK884" s="40"/>
      <c r="DL884" s="40"/>
      <c r="DM884" s="40"/>
      <c r="DN884" s="40"/>
      <c r="DO884" s="40"/>
      <c r="DP884" s="40"/>
      <c r="DQ884" s="40"/>
      <c r="DR884" s="40"/>
      <c r="DS884" s="40"/>
      <c r="DT884" s="40"/>
      <c r="DU884" s="40"/>
      <c r="DV884" s="40"/>
      <c r="DW884" s="40"/>
    </row>
    <row r="885" spans="1:127" ht="15.75" customHeight="1" x14ac:dyDescent="0.25">
      <c r="A885" s="1"/>
      <c r="B885" s="40"/>
      <c r="C885" s="40"/>
      <c r="D885" s="40"/>
      <c r="E885" s="40"/>
      <c r="F885" s="40"/>
      <c r="G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c r="CX885" s="40"/>
      <c r="CY885" s="40"/>
      <c r="CZ885" s="40"/>
      <c r="DA885" s="40"/>
      <c r="DB885" s="40"/>
      <c r="DC885" s="40"/>
      <c r="DD885" s="40"/>
      <c r="DE885" s="40"/>
      <c r="DF885" s="40"/>
      <c r="DG885" s="40"/>
      <c r="DH885" s="40"/>
      <c r="DI885" s="40"/>
      <c r="DJ885" s="40"/>
      <c r="DK885" s="40"/>
      <c r="DL885" s="40"/>
      <c r="DM885" s="40"/>
      <c r="DN885" s="40"/>
      <c r="DO885" s="40"/>
      <c r="DP885" s="40"/>
      <c r="DQ885" s="40"/>
      <c r="DR885" s="40"/>
      <c r="DS885" s="40"/>
      <c r="DT885" s="40"/>
      <c r="DU885" s="40"/>
      <c r="DV885" s="40"/>
      <c r="DW885" s="40"/>
    </row>
    <row r="886" spans="1:127" ht="15.75" customHeight="1" x14ac:dyDescent="0.25">
      <c r="A886" s="1"/>
      <c r="B886" s="40"/>
      <c r="C886" s="40"/>
      <c r="D886" s="40"/>
      <c r="E886" s="40"/>
      <c r="F886" s="40"/>
      <c r="G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c r="CX886" s="40"/>
      <c r="CY886" s="40"/>
      <c r="CZ886" s="40"/>
      <c r="DA886" s="40"/>
      <c r="DB886" s="40"/>
      <c r="DC886" s="40"/>
      <c r="DD886" s="40"/>
      <c r="DE886" s="40"/>
      <c r="DF886" s="40"/>
      <c r="DG886" s="40"/>
      <c r="DH886" s="40"/>
      <c r="DI886" s="40"/>
      <c r="DJ886" s="40"/>
      <c r="DK886" s="40"/>
      <c r="DL886" s="40"/>
      <c r="DM886" s="40"/>
      <c r="DN886" s="40"/>
      <c r="DO886" s="40"/>
      <c r="DP886" s="40"/>
      <c r="DQ886" s="40"/>
      <c r="DR886" s="40"/>
      <c r="DS886" s="40"/>
      <c r="DT886" s="40"/>
      <c r="DU886" s="40"/>
      <c r="DV886" s="40"/>
      <c r="DW886" s="40"/>
    </row>
    <row r="887" spans="1:127" ht="15.75" customHeight="1" x14ac:dyDescent="0.25">
      <c r="A887" s="1"/>
      <c r="B887" s="40"/>
      <c r="C887" s="40"/>
      <c r="D887" s="40"/>
      <c r="E887" s="40"/>
      <c r="F887" s="40"/>
      <c r="G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c r="CX887" s="40"/>
      <c r="CY887" s="40"/>
      <c r="CZ887" s="40"/>
      <c r="DA887" s="40"/>
      <c r="DB887" s="40"/>
      <c r="DC887" s="40"/>
      <c r="DD887" s="40"/>
      <c r="DE887" s="40"/>
      <c r="DF887" s="40"/>
      <c r="DG887" s="40"/>
      <c r="DH887" s="40"/>
      <c r="DI887" s="40"/>
      <c r="DJ887" s="40"/>
      <c r="DK887" s="40"/>
      <c r="DL887" s="40"/>
      <c r="DM887" s="40"/>
      <c r="DN887" s="40"/>
      <c r="DO887" s="40"/>
      <c r="DP887" s="40"/>
      <c r="DQ887" s="40"/>
      <c r="DR887" s="40"/>
      <c r="DS887" s="40"/>
      <c r="DT887" s="40"/>
      <c r="DU887" s="40"/>
      <c r="DV887" s="40"/>
      <c r="DW887" s="40"/>
    </row>
    <row r="888" spans="1:127" ht="15.75" customHeight="1" x14ac:dyDescent="0.25">
      <c r="A888" s="1"/>
      <c r="B888" s="40"/>
      <c r="C888" s="40"/>
      <c r="D888" s="40"/>
      <c r="E888" s="40"/>
      <c r="F888" s="40"/>
      <c r="G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c r="CX888" s="40"/>
      <c r="CY888" s="40"/>
      <c r="CZ888" s="40"/>
      <c r="DA888" s="40"/>
      <c r="DB888" s="40"/>
      <c r="DC888" s="40"/>
      <c r="DD888" s="40"/>
      <c r="DE888" s="40"/>
      <c r="DF888" s="40"/>
      <c r="DG888" s="40"/>
      <c r="DH888" s="40"/>
      <c r="DI888" s="40"/>
      <c r="DJ888" s="40"/>
      <c r="DK888" s="40"/>
      <c r="DL888" s="40"/>
      <c r="DM888" s="40"/>
      <c r="DN888" s="40"/>
      <c r="DO888" s="40"/>
      <c r="DP888" s="40"/>
      <c r="DQ888" s="40"/>
      <c r="DR888" s="40"/>
      <c r="DS888" s="40"/>
      <c r="DT888" s="40"/>
      <c r="DU888" s="40"/>
      <c r="DV888" s="40"/>
      <c r="DW888" s="40"/>
    </row>
    <row r="889" spans="1:127" ht="15.75" customHeight="1" x14ac:dyDescent="0.25">
      <c r="A889" s="1"/>
      <c r="B889" s="40"/>
      <c r="C889" s="40"/>
      <c r="D889" s="40"/>
      <c r="E889" s="40"/>
      <c r="F889" s="40"/>
      <c r="G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c r="CX889" s="40"/>
      <c r="CY889" s="40"/>
      <c r="CZ889" s="40"/>
      <c r="DA889" s="40"/>
      <c r="DB889" s="40"/>
      <c r="DC889" s="40"/>
      <c r="DD889" s="40"/>
      <c r="DE889" s="40"/>
      <c r="DF889" s="40"/>
      <c r="DG889" s="40"/>
      <c r="DH889" s="40"/>
      <c r="DI889" s="40"/>
      <c r="DJ889" s="40"/>
      <c r="DK889" s="40"/>
      <c r="DL889" s="40"/>
      <c r="DM889" s="40"/>
      <c r="DN889" s="40"/>
      <c r="DO889" s="40"/>
      <c r="DP889" s="40"/>
      <c r="DQ889" s="40"/>
      <c r="DR889" s="40"/>
      <c r="DS889" s="40"/>
      <c r="DT889" s="40"/>
      <c r="DU889" s="40"/>
      <c r="DV889" s="40"/>
      <c r="DW889" s="40"/>
    </row>
    <row r="890" spans="1:127" ht="15.75" customHeight="1" x14ac:dyDescent="0.25">
      <c r="A890" s="1"/>
      <c r="B890" s="40"/>
      <c r="C890" s="40"/>
      <c r="D890" s="40"/>
      <c r="E890" s="40"/>
      <c r="F890" s="40"/>
      <c r="G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c r="CX890" s="40"/>
      <c r="CY890" s="40"/>
      <c r="CZ890" s="40"/>
      <c r="DA890" s="40"/>
      <c r="DB890" s="40"/>
      <c r="DC890" s="40"/>
      <c r="DD890" s="40"/>
      <c r="DE890" s="40"/>
      <c r="DF890" s="40"/>
      <c r="DG890" s="40"/>
      <c r="DH890" s="40"/>
      <c r="DI890" s="40"/>
      <c r="DJ890" s="40"/>
      <c r="DK890" s="40"/>
      <c r="DL890" s="40"/>
      <c r="DM890" s="40"/>
      <c r="DN890" s="40"/>
      <c r="DO890" s="40"/>
      <c r="DP890" s="40"/>
      <c r="DQ890" s="40"/>
      <c r="DR890" s="40"/>
      <c r="DS890" s="40"/>
      <c r="DT890" s="40"/>
      <c r="DU890" s="40"/>
      <c r="DV890" s="40"/>
      <c r="DW890" s="40"/>
    </row>
    <row r="891" spans="1:127" ht="15.75" customHeight="1" x14ac:dyDescent="0.25">
      <c r="A891" s="1"/>
      <c r="B891" s="40"/>
      <c r="C891" s="40"/>
      <c r="D891" s="40"/>
      <c r="E891" s="40"/>
      <c r="F891" s="40"/>
      <c r="G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c r="CX891" s="40"/>
      <c r="CY891" s="40"/>
      <c r="CZ891" s="40"/>
      <c r="DA891" s="40"/>
      <c r="DB891" s="40"/>
      <c r="DC891" s="40"/>
      <c r="DD891" s="40"/>
      <c r="DE891" s="40"/>
      <c r="DF891" s="40"/>
      <c r="DG891" s="40"/>
      <c r="DH891" s="40"/>
      <c r="DI891" s="40"/>
      <c r="DJ891" s="40"/>
      <c r="DK891" s="40"/>
      <c r="DL891" s="40"/>
      <c r="DM891" s="40"/>
      <c r="DN891" s="40"/>
      <c r="DO891" s="40"/>
      <c r="DP891" s="40"/>
      <c r="DQ891" s="40"/>
      <c r="DR891" s="40"/>
      <c r="DS891" s="40"/>
      <c r="DT891" s="40"/>
      <c r="DU891" s="40"/>
      <c r="DV891" s="40"/>
      <c r="DW891" s="40"/>
    </row>
    <row r="892" spans="1:127" ht="15.75" customHeight="1" x14ac:dyDescent="0.25">
      <c r="A892" s="1"/>
      <c r="B892" s="40"/>
      <c r="C892" s="40"/>
      <c r="D892" s="40"/>
      <c r="E892" s="40"/>
      <c r="F892" s="40"/>
      <c r="G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c r="CX892" s="40"/>
      <c r="CY892" s="40"/>
      <c r="CZ892" s="40"/>
      <c r="DA892" s="40"/>
      <c r="DB892" s="40"/>
      <c r="DC892" s="40"/>
      <c r="DD892" s="40"/>
      <c r="DE892" s="40"/>
      <c r="DF892" s="40"/>
      <c r="DG892" s="40"/>
      <c r="DH892" s="40"/>
      <c r="DI892" s="40"/>
      <c r="DJ892" s="40"/>
      <c r="DK892" s="40"/>
      <c r="DL892" s="40"/>
      <c r="DM892" s="40"/>
      <c r="DN892" s="40"/>
      <c r="DO892" s="40"/>
      <c r="DP892" s="40"/>
      <c r="DQ892" s="40"/>
      <c r="DR892" s="40"/>
      <c r="DS892" s="40"/>
      <c r="DT892" s="40"/>
      <c r="DU892" s="40"/>
      <c r="DV892" s="40"/>
      <c r="DW892" s="40"/>
    </row>
    <row r="893" spans="1:127" ht="15.75" customHeight="1" x14ac:dyDescent="0.25">
      <c r="A893" s="1"/>
      <c r="B893" s="40"/>
      <c r="C893" s="40"/>
      <c r="D893" s="40"/>
      <c r="E893" s="40"/>
      <c r="F893" s="40"/>
      <c r="G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c r="CX893" s="40"/>
      <c r="CY893" s="40"/>
      <c r="CZ893" s="40"/>
      <c r="DA893" s="40"/>
      <c r="DB893" s="40"/>
      <c r="DC893" s="40"/>
      <c r="DD893" s="40"/>
      <c r="DE893" s="40"/>
      <c r="DF893" s="40"/>
      <c r="DG893" s="40"/>
      <c r="DH893" s="40"/>
      <c r="DI893" s="40"/>
      <c r="DJ893" s="40"/>
      <c r="DK893" s="40"/>
      <c r="DL893" s="40"/>
      <c r="DM893" s="40"/>
      <c r="DN893" s="40"/>
      <c r="DO893" s="40"/>
      <c r="DP893" s="40"/>
      <c r="DQ893" s="40"/>
      <c r="DR893" s="40"/>
      <c r="DS893" s="40"/>
      <c r="DT893" s="40"/>
      <c r="DU893" s="40"/>
      <c r="DV893" s="40"/>
      <c r="DW893" s="40"/>
    </row>
    <row r="894" spans="1:127" ht="15.75" customHeight="1" x14ac:dyDescent="0.25">
      <c r="A894" s="1"/>
      <c r="B894" s="40"/>
      <c r="C894" s="40"/>
      <c r="D894" s="40"/>
      <c r="E894" s="40"/>
      <c r="F894" s="40"/>
      <c r="G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c r="CX894" s="40"/>
      <c r="CY894" s="40"/>
      <c r="CZ894" s="40"/>
      <c r="DA894" s="40"/>
      <c r="DB894" s="40"/>
      <c r="DC894" s="40"/>
      <c r="DD894" s="40"/>
      <c r="DE894" s="40"/>
      <c r="DF894" s="40"/>
      <c r="DG894" s="40"/>
      <c r="DH894" s="40"/>
      <c r="DI894" s="40"/>
      <c r="DJ894" s="40"/>
      <c r="DK894" s="40"/>
      <c r="DL894" s="40"/>
      <c r="DM894" s="40"/>
      <c r="DN894" s="40"/>
      <c r="DO894" s="40"/>
      <c r="DP894" s="40"/>
      <c r="DQ894" s="40"/>
      <c r="DR894" s="40"/>
      <c r="DS894" s="40"/>
      <c r="DT894" s="40"/>
      <c r="DU894" s="40"/>
      <c r="DV894" s="40"/>
      <c r="DW894" s="40"/>
    </row>
    <row r="895" spans="1:127" ht="15.75" customHeight="1" x14ac:dyDescent="0.25">
      <c r="A895" s="1"/>
      <c r="B895" s="40"/>
      <c r="C895" s="40"/>
      <c r="D895" s="40"/>
      <c r="E895" s="40"/>
      <c r="F895" s="40"/>
      <c r="G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c r="CX895" s="40"/>
      <c r="CY895" s="40"/>
      <c r="CZ895" s="40"/>
      <c r="DA895" s="40"/>
      <c r="DB895" s="40"/>
      <c r="DC895" s="40"/>
      <c r="DD895" s="40"/>
      <c r="DE895" s="40"/>
      <c r="DF895" s="40"/>
      <c r="DG895" s="40"/>
      <c r="DH895" s="40"/>
      <c r="DI895" s="40"/>
      <c r="DJ895" s="40"/>
      <c r="DK895" s="40"/>
      <c r="DL895" s="40"/>
      <c r="DM895" s="40"/>
      <c r="DN895" s="40"/>
      <c r="DO895" s="40"/>
      <c r="DP895" s="40"/>
      <c r="DQ895" s="40"/>
      <c r="DR895" s="40"/>
      <c r="DS895" s="40"/>
      <c r="DT895" s="40"/>
      <c r="DU895" s="40"/>
      <c r="DV895" s="40"/>
      <c r="DW895" s="40"/>
    </row>
    <row r="896" spans="1:127" ht="15.75" customHeight="1" x14ac:dyDescent="0.25">
      <c r="A896" s="1"/>
      <c r="B896" s="40"/>
      <c r="C896" s="40"/>
      <c r="D896" s="40"/>
      <c r="E896" s="40"/>
      <c r="F896" s="40"/>
      <c r="G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c r="CX896" s="40"/>
      <c r="CY896" s="40"/>
      <c r="CZ896" s="40"/>
      <c r="DA896" s="40"/>
      <c r="DB896" s="40"/>
      <c r="DC896" s="40"/>
      <c r="DD896" s="40"/>
      <c r="DE896" s="40"/>
      <c r="DF896" s="40"/>
      <c r="DG896" s="40"/>
      <c r="DH896" s="40"/>
      <c r="DI896" s="40"/>
      <c r="DJ896" s="40"/>
      <c r="DK896" s="40"/>
      <c r="DL896" s="40"/>
      <c r="DM896" s="40"/>
      <c r="DN896" s="40"/>
      <c r="DO896" s="40"/>
      <c r="DP896" s="40"/>
      <c r="DQ896" s="40"/>
      <c r="DR896" s="40"/>
      <c r="DS896" s="40"/>
      <c r="DT896" s="40"/>
      <c r="DU896" s="40"/>
      <c r="DV896" s="40"/>
      <c r="DW896" s="40"/>
    </row>
    <row r="897" spans="1:127" ht="15.75" customHeight="1" x14ac:dyDescent="0.25">
      <c r="A897" s="1"/>
      <c r="B897" s="40"/>
      <c r="C897" s="40"/>
      <c r="D897" s="40"/>
      <c r="E897" s="40"/>
      <c r="F897" s="40"/>
      <c r="G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c r="CX897" s="40"/>
      <c r="CY897" s="40"/>
      <c r="CZ897" s="40"/>
      <c r="DA897" s="40"/>
      <c r="DB897" s="40"/>
      <c r="DC897" s="40"/>
      <c r="DD897" s="40"/>
      <c r="DE897" s="40"/>
      <c r="DF897" s="40"/>
      <c r="DG897" s="40"/>
      <c r="DH897" s="40"/>
      <c r="DI897" s="40"/>
      <c r="DJ897" s="40"/>
      <c r="DK897" s="40"/>
      <c r="DL897" s="40"/>
      <c r="DM897" s="40"/>
      <c r="DN897" s="40"/>
      <c r="DO897" s="40"/>
      <c r="DP897" s="40"/>
      <c r="DQ897" s="40"/>
      <c r="DR897" s="40"/>
      <c r="DS897" s="40"/>
      <c r="DT897" s="40"/>
      <c r="DU897" s="40"/>
      <c r="DV897" s="40"/>
      <c r="DW897" s="40"/>
    </row>
    <row r="898" spans="1:127" ht="15.75" customHeight="1" x14ac:dyDescent="0.25">
      <c r="A898" s="1"/>
      <c r="B898" s="40"/>
      <c r="C898" s="40"/>
      <c r="D898" s="40"/>
      <c r="E898" s="40"/>
      <c r="F898" s="40"/>
      <c r="G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c r="CX898" s="40"/>
      <c r="CY898" s="40"/>
      <c r="CZ898" s="40"/>
      <c r="DA898" s="40"/>
      <c r="DB898" s="40"/>
      <c r="DC898" s="40"/>
      <c r="DD898" s="40"/>
      <c r="DE898" s="40"/>
      <c r="DF898" s="40"/>
      <c r="DG898" s="40"/>
      <c r="DH898" s="40"/>
      <c r="DI898" s="40"/>
      <c r="DJ898" s="40"/>
      <c r="DK898" s="40"/>
      <c r="DL898" s="40"/>
      <c r="DM898" s="40"/>
      <c r="DN898" s="40"/>
      <c r="DO898" s="40"/>
      <c r="DP898" s="40"/>
      <c r="DQ898" s="40"/>
      <c r="DR898" s="40"/>
      <c r="DS898" s="40"/>
      <c r="DT898" s="40"/>
      <c r="DU898" s="40"/>
      <c r="DV898" s="40"/>
      <c r="DW898" s="40"/>
    </row>
    <row r="899" spans="1:127" ht="15.75" customHeight="1" x14ac:dyDescent="0.25">
      <c r="A899" s="1"/>
      <c r="B899" s="40"/>
      <c r="C899" s="40"/>
      <c r="D899" s="40"/>
      <c r="E899" s="40"/>
      <c r="F899" s="40"/>
      <c r="G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c r="CX899" s="40"/>
      <c r="CY899" s="40"/>
      <c r="CZ899" s="40"/>
      <c r="DA899" s="40"/>
      <c r="DB899" s="40"/>
      <c r="DC899" s="40"/>
      <c r="DD899" s="40"/>
      <c r="DE899" s="40"/>
      <c r="DF899" s="40"/>
      <c r="DG899" s="40"/>
      <c r="DH899" s="40"/>
      <c r="DI899" s="40"/>
      <c r="DJ899" s="40"/>
      <c r="DK899" s="40"/>
      <c r="DL899" s="40"/>
      <c r="DM899" s="40"/>
      <c r="DN899" s="40"/>
      <c r="DO899" s="40"/>
      <c r="DP899" s="40"/>
      <c r="DQ899" s="40"/>
      <c r="DR899" s="40"/>
      <c r="DS899" s="40"/>
      <c r="DT899" s="40"/>
      <c r="DU899" s="40"/>
      <c r="DV899" s="40"/>
      <c r="DW899" s="40"/>
    </row>
    <row r="900" spans="1:127" ht="15.75" customHeight="1" x14ac:dyDescent="0.25">
      <c r="A900" s="1"/>
      <c r="B900" s="40"/>
      <c r="C900" s="40"/>
      <c r="D900" s="40"/>
      <c r="E900" s="40"/>
      <c r="F900" s="40"/>
      <c r="G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c r="CX900" s="40"/>
      <c r="CY900" s="40"/>
      <c r="CZ900" s="40"/>
      <c r="DA900" s="40"/>
      <c r="DB900" s="40"/>
      <c r="DC900" s="40"/>
      <c r="DD900" s="40"/>
      <c r="DE900" s="40"/>
      <c r="DF900" s="40"/>
      <c r="DG900" s="40"/>
      <c r="DH900" s="40"/>
      <c r="DI900" s="40"/>
      <c r="DJ900" s="40"/>
      <c r="DK900" s="40"/>
      <c r="DL900" s="40"/>
      <c r="DM900" s="40"/>
      <c r="DN900" s="40"/>
      <c r="DO900" s="40"/>
      <c r="DP900" s="40"/>
      <c r="DQ900" s="40"/>
      <c r="DR900" s="40"/>
      <c r="DS900" s="40"/>
      <c r="DT900" s="40"/>
      <c r="DU900" s="40"/>
      <c r="DV900" s="40"/>
      <c r="DW900" s="40"/>
    </row>
    <row r="901" spans="1:127" ht="15.75" customHeight="1" x14ac:dyDescent="0.25">
      <c r="A901" s="1"/>
      <c r="B901" s="40"/>
      <c r="C901" s="40"/>
      <c r="D901" s="40"/>
      <c r="E901" s="40"/>
      <c r="F901" s="40"/>
      <c r="G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c r="CX901" s="40"/>
      <c r="CY901" s="40"/>
      <c r="CZ901" s="40"/>
      <c r="DA901" s="40"/>
      <c r="DB901" s="40"/>
      <c r="DC901" s="40"/>
      <c r="DD901" s="40"/>
      <c r="DE901" s="40"/>
      <c r="DF901" s="40"/>
      <c r="DG901" s="40"/>
      <c r="DH901" s="40"/>
      <c r="DI901" s="40"/>
      <c r="DJ901" s="40"/>
      <c r="DK901" s="40"/>
      <c r="DL901" s="40"/>
      <c r="DM901" s="40"/>
      <c r="DN901" s="40"/>
      <c r="DO901" s="40"/>
      <c r="DP901" s="40"/>
      <c r="DQ901" s="40"/>
      <c r="DR901" s="40"/>
      <c r="DS901" s="40"/>
      <c r="DT901" s="40"/>
      <c r="DU901" s="40"/>
      <c r="DV901" s="40"/>
      <c r="DW901" s="40"/>
    </row>
    <row r="902" spans="1:127" ht="15.75" customHeight="1" x14ac:dyDescent="0.25">
      <c r="A902" s="1"/>
      <c r="B902" s="40"/>
      <c r="C902" s="40"/>
      <c r="D902" s="40"/>
      <c r="E902" s="40"/>
      <c r="F902" s="40"/>
      <c r="G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c r="CX902" s="40"/>
      <c r="CY902" s="40"/>
      <c r="CZ902" s="40"/>
      <c r="DA902" s="40"/>
      <c r="DB902" s="40"/>
      <c r="DC902" s="40"/>
      <c r="DD902" s="40"/>
      <c r="DE902" s="40"/>
      <c r="DF902" s="40"/>
      <c r="DG902" s="40"/>
      <c r="DH902" s="40"/>
      <c r="DI902" s="40"/>
      <c r="DJ902" s="40"/>
      <c r="DK902" s="40"/>
      <c r="DL902" s="40"/>
      <c r="DM902" s="40"/>
      <c r="DN902" s="40"/>
      <c r="DO902" s="40"/>
      <c r="DP902" s="40"/>
      <c r="DQ902" s="40"/>
      <c r="DR902" s="40"/>
      <c r="DS902" s="40"/>
      <c r="DT902" s="40"/>
      <c r="DU902" s="40"/>
      <c r="DV902" s="40"/>
      <c r="DW902" s="40"/>
    </row>
    <row r="903" spans="1:127" ht="15.75" customHeight="1" x14ac:dyDescent="0.25">
      <c r="A903" s="1"/>
      <c r="B903" s="40"/>
      <c r="C903" s="40"/>
      <c r="D903" s="40"/>
      <c r="E903" s="40"/>
      <c r="F903" s="40"/>
      <c r="G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c r="CX903" s="40"/>
      <c r="CY903" s="40"/>
      <c r="CZ903" s="40"/>
      <c r="DA903" s="40"/>
      <c r="DB903" s="40"/>
      <c r="DC903" s="40"/>
      <c r="DD903" s="40"/>
      <c r="DE903" s="40"/>
      <c r="DF903" s="40"/>
      <c r="DG903" s="40"/>
      <c r="DH903" s="40"/>
      <c r="DI903" s="40"/>
      <c r="DJ903" s="40"/>
      <c r="DK903" s="40"/>
      <c r="DL903" s="40"/>
      <c r="DM903" s="40"/>
      <c r="DN903" s="40"/>
      <c r="DO903" s="40"/>
      <c r="DP903" s="40"/>
      <c r="DQ903" s="40"/>
      <c r="DR903" s="40"/>
      <c r="DS903" s="40"/>
      <c r="DT903" s="40"/>
      <c r="DU903" s="40"/>
      <c r="DV903" s="40"/>
      <c r="DW903" s="40"/>
    </row>
    <row r="904" spans="1:127" ht="15.75" customHeight="1" x14ac:dyDescent="0.25">
      <c r="A904" s="1"/>
      <c r="B904" s="40"/>
      <c r="C904" s="40"/>
      <c r="D904" s="40"/>
      <c r="E904" s="40"/>
      <c r="F904" s="40"/>
      <c r="G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c r="CX904" s="40"/>
      <c r="CY904" s="40"/>
      <c r="CZ904" s="40"/>
      <c r="DA904" s="40"/>
      <c r="DB904" s="40"/>
      <c r="DC904" s="40"/>
      <c r="DD904" s="40"/>
      <c r="DE904" s="40"/>
      <c r="DF904" s="40"/>
      <c r="DG904" s="40"/>
      <c r="DH904" s="40"/>
      <c r="DI904" s="40"/>
      <c r="DJ904" s="40"/>
      <c r="DK904" s="40"/>
      <c r="DL904" s="40"/>
      <c r="DM904" s="40"/>
      <c r="DN904" s="40"/>
      <c r="DO904" s="40"/>
      <c r="DP904" s="40"/>
      <c r="DQ904" s="40"/>
      <c r="DR904" s="40"/>
      <c r="DS904" s="40"/>
      <c r="DT904" s="40"/>
      <c r="DU904" s="40"/>
      <c r="DV904" s="40"/>
      <c r="DW904" s="40"/>
    </row>
    <row r="905" spans="1:127" ht="15.75" customHeight="1" x14ac:dyDescent="0.25">
      <c r="A905" s="1"/>
      <c r="B905" s="40"/>
      <c r="C905" s="40"/>
      <c r="D905" s="40"/>
      <c r="E905" s="40"/>
      <c r="F905" s="40"/>
      <c r="G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c r="CX905" s="40"/>
      <c r="CY905" s="40"/>
      <c r="CZ905" s="40"/>
      <c r="DA905" s="40"/>
      <c r="DB905" s="40"/>
      <c r="DC905" s="40"/>
      <c r="DD905" s="40"/>
      <c r="DE905" s="40"/>
      <c r="DF905" s="40"/>
      <c r="DG905" s="40"/>
      <c r="DH905" s="40"/>
      <c r="DI905" s="40"/>
      <c r="DJ905" s="40"/>
      <c r="DK905" s="40"/>
      <c r="DL905" s="40"/>
      <c r="DM905" s="40"/>
      <c r="DN905" s="40"/>
      <c r="DO905" s="40"/>
      <c r="DP905" s="40"/>
      <c r="DQ905" s="40"/>
      <c r="DR905" s="40"/>
      <c r="DS905" s="40"/>
      <c r="DT905" s="40"/>
      <c r="DU905" s="40"/>
      <c r="DV905" s="40"/>
      <c r="DW905" s="40"/>
    </row>
    <row r="906" spans="1:127" ht="15.75" customHeight="1" x14ac:dyDescent="0.25">
      <c r="A906" s="1"/>
      <c r="B906" s="40"/>
      <c r="C906" s="40"/>
      <c r="D906" s="40"/>
      <c r="E906" s="40"/>
      <c r="F906" s="40"/>
      <c r="G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c r="CX906" s="40"/>
      <c r="CY906" s="40"/>
      <c r="CZ906" s="40"/>
      <c r="DA906" s="40"/>
      <c r="DB906" s="40"/>
      <c r="DC906" s="40"/>
      <c r="DD906" s="40"/>
      <c r="DE906" s="40"/>
      <c r="DF906" s="40"/>
      <c r="DG906" s="40"/>
      <c r="DH906" s="40"/>
      <c r="DI906" s="40"/>
      <c r="DJ906" s="40"/>
      <c r="DK906" s="40"/>
      <c r="DL906" s="40"/>
      <c r="DM906" s="40"/>
      <c r="DN906" s="40"/>
      <c r="DO906" s="40"/>
      <c r="DP906" s="40"/>
      <c r="DQ906" s="40"/>
      <c r="DR906" s="40"/>
      <c r="DS906" s="40"/>
      <c r="DT906" s="40"/>
      <c r="DU906" s="40"/>
      <c r="DV906" s="40"/>
      <c r="DW906" s="40"/>
    </row>
    <row r="907" spans="1:127" ht="15.75" customHeight="1" x14ac:dyDescent="0.25">
      <c r="A907" s="1"/>
      <c r="B907" s="40"/>
      <c r="C907" s="40"/>
      <c r="D907" s="40"/>
      <c r="E907" s="40"/>
      <c r="F907" s="40"/>
      <c r="G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c r="CX907" s="40"/>
      <c r="CY907" s="40"/>
      <c r="CZ907" s="40"/>
      <c r="DA907" s="40"/>
      <c r="DB907" s="40"/>
      <c r="DC907" s="40"/>
      <c r="DD907" s="40"/>
      <c r="DE907" s="40"/>
      <c r="DF907" s="40"/>
      <c r="DG907" s="40"/>
      <c r="DH907" s="40"/>
      <c r="DI907" s="40"/>
      <c r="DJ907" s="40"/>
      <c r="DK907" s="40"/>
      <c r="DL907" s="40"/>
      <c r="DM907" s="40"/>
      <c r="DN907" s="40"/>
      <c r="DO907" s="40"/>
      <c r="DP907" s="40"/>
      <c r="DQ907" s="40"/>
      <c r="DR907" s="40"/>
      <c r="DS907" s="40"/>
      <c r="DT907" s="40"/>
      <c r="DU907" s="40"/>
      <c r="DV907" s="40"/>
      <c r="DW907" s="40"/>
    </row>
    <row r="908" spans="1:127" ht="15.75" customHeight="1" x14ac:dyDescent="0.25">
      <c r="A908" s="1"/>
      <c r="B908" s="40"/>
      <c r="C908" s="40"/>
      <c r="D908" s="40"/>
      <c r="E908" s="40"/>
      <c r="F908" s="40"/>
      <c r="G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c r="CX908" s="40"/>
      <c r="CY908" s="40"/>
      <c r="CZ908" s="40"/>
      <c r="DA908" s="40"/>
      <c r="DB908" s="40"/>
      <c r="DC908" s="40"/>
      <c r="DD908" s="40"/>
      <c r="DE908" s="40"/>
      <c r="DF908" s="40"/>
      <c r="DG908" s="40"/>
      <c r="DH908" s="40"/>
      <c r="DI908" s="40"/>
      <c r="DJ908" s="40"/>
      <c r="DK908" s="40"/>
      <c r="DL908" s="40"/>
      <c r="DM908" s="40"/>
      <c r="DN908" s="40"/>
      <c r="DO908" s="40"/>
      <c r="DP908" s="40"/>
      <c r="DQ908" s="40"/>
      <c r="DR908" s="40"/>
      <c r="DS908" s="40"/>
      <c r="DT908" s="40"/>
      <c r="DU908" s="40"/>
      <c r="DV908" s="40"/>
      <c r="DW908" s="40"/>
    </row>
    <row r="909" spans="1:127" ht="15.75" customHeight="1" x14ac:dyDescent="0.25">
      <c r="A909" s="1"/>
      <c r="B909" s="40"/>
      <c r="C909" s="40"/>
      <c r="D909" s="40"/>
      <c r="E909" s="40"/>
      <c r="F909" s="40"/>
      <c r="G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c r="CX909" s="40"/>
      <c r="CY909" s="40"/>
      <c r="CZ909" s="40"/>
      <c r="DA909" s="40"/>
      <c r="DB909" s="40"/>
      <c r="DC909" s="40"/>
      <c r="DD909" s="40"/>
      <c r="DE909" s="40"/>
      <c r="DF909" s="40"/>
      <c r="DG909" s="40"/>
      <c r="DH909" s="40"/>
      <c r="DI909" s="40"/>
      <c r="DJ909" s="40"/>
      <c r="DK909" s="40"/>
      <c r="DL909" s="40"/>
      <c r="DM909" s="40"/>
      <c r="DN909" s="40"/>
      <c r="DO909" s="40"/>
      <c r="DP909" s="40"/>
      <c r="DQ909" s="40"/>
      <c r="DR909" s="40"/>
      <c r="DS909" s="40"/>
      <c r="DT909" s="40"/>
      <c r="DU909" s="40"/>
      <c r="DV909" s="40"/>
      <c r="DW909" s="40"/>
    </row>
    <row r="910" spans="1:127" ht="15.75" customHeight="1" x14ac:dyDescent="0.25">
      <c r="A910" s="1"/>
      <c r="B910" s="40"/>
      <c r="C910" s="40"/>
      <c r="D910" s="40"/>
      <c r="E910" s="40"/>
      <c r="F910" s="40"/>
      <c r="G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c r="CX910" s="40"/>
      <c r="CY910" s="40"/>
      <c r="CZ910" s="40"/>
      <c r="DA910" s="40"/>
      <c r="DB910" s="40"/>
      <c r="DC910" s="40"/>
      <c r="DD910" s="40"/>
      <c r="DE910" s="40"/>
      <c r="DF910" s="40"/>
      <c r="DG910" s="40"/>
      <c r="DH910" s="40"/>
      <c r="DI910" s="40"/>
      <c r="DJ910" s="40"/>
      <c r="DK910" s="40"/>
      <c r="DL910" s="40"/>
      <c r="DM910" s="40"/>
      <c r="DN910" s="40"/>
      <c r="DO910" s="40"/>
      <c r="DP910" s="40"/>
      <c r="DQ910" s="40"/>
      <c r="DR910" s="40"/>
      <c r="DS910" s="40"/>
      <c r="DT910" s="40"/>
      <c r="DU910" s="40"/>
      <c r="DV910" s="40"/>
      <c r="DW910" s="40"/>
    </row>
    <row r="911" spans="1:127" ht="15.75" customHeight="1" x14ac:dyDescent="0.25">
      <c r="A911" s="1"/>
      <c r="B911" s="40"/>
      <c r="C911" s="40"/>
      <c r="D911" s="40"/>
      <c r="E911" s="40"/>
      <c r="F911" s="40"/>
      <c r="G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c r="CX911" s="40"/>
      <c r="CY911" s="40"/>
      <c r="CZ911" s="40"/>
      <c r="DA911" s="40"/>
      <c r="DB911" s="40"/>
      <c r="DC911" s="40"/>
      <c r="DD911" s="40"/>
      <c r="DE911" s="40"/>
      <c r="DF911" s="40"/>
      <c r="DG911" s="40"/>
      <c r="DH911" s="40"/>
      <c r="DI911" s="40"/>
      <c r="DJ911" s="40"/>
      <c r="DK911" s="40"/>
      <c r="DL911" s="40"/>
      <c r="DM911" s="40"/>
      <c r="DN911" s="40"/>
      <c r="DO911" s="40"/>
      <c r="DP911" s="40"/>
      <c r="DQ911" s="40"/>
      <c r="DR911" s="40"/>
      <c r="DS911" s="40"/>
      <c r="DT911" s="40"/>
      <c r="DU911" s="40"/>
      <c r="DV911" s="40"/>
      <c r="DW911" s="40"/>
    </row>
    <row r="912" spans="1:127" ht="15.75" customHeight="1" x14ac:dyDescent="0.25">
      <c r="A912" s="1"/>
      <c r="B912" s="40"/>
      <c r="C912" s="40"/>
      <c r="D912" s="40"/>
      <c r="E912" s="40"/>
      <c r="F912" s="40"/>
      <c r="G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c r="CX912" s="40"/>
      <c r="CY912" s="40"/>
      <c r="CZ912" s="40"/>
      <c r="DA912" s="40"/>
      <c r="DB912" s="40"/>
      <c r="DC912" s="40"/>
      <c r="DD912" s="40"/>
      <c r="DE912" s="40"/>
      <c r="DF912" s="40"/>
      <c r="DG912" s="40"/>
      <c r="DH912" s="40"/>
      <c r="DI912" s="40"/>
      <c r="DJ912" s="40"/>
      <c r="DK912" s="40"/>
      <c r="DL912" s="40"/>
      <c r="DM912" s="40"/>
      <c r="DN912" s="40"/>
      <c r="DO912" s="40"/>
      <c r="DP912" s="40"/>
      <c r="DQ912" s="40"/>
      <c r="DR912" s="40"/>
      <c r="DS912" s="40"/>
      <c r="DT912" s="40"/>
      <c r="DU912" s="40"/>
      <c r="DV912" s="40"/>
      <c r="DW912" s="40"/>
    </row>
    <row r="913" spans="1:127" ht="15.75" customHeight="1" x14ac:dyDescent="0.25">
      <c r="A913" s="1"/>
      <c r="B913" s="40"/>
      <c r="C913" s="40"/>
      <c r="D913" s="40"/>
      <c r="E913" s="40"/>
      <c r="F913" s="40"/>
      <c r="G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c r="CX913" s="40"/>
      <c r="CY913" s="40"/>
      <c r="CZ913" s="40"/>
      <c r="DA913" s="40"/>
      <c r="DB913" s="40"/>
      <c r="DC913" s="40"/>
      <c r="DD913" s="40"/>
      <c r="DE913" s="40"/>
      <c r="DF913" s="40"/>
      <c r="DG913" s="40"/>
      <c r="DH913" s="40"/>
      <c r="DI913" s="40"/>
      <c r="DJ913" s="40"/>
      <c r="DK913" s="40"/>
      <c r="DL913" s="40"/>
      <c r="DM913" s="40"/>
      <c r="DN913" s="40"/>
      <c r="DO913" s="40"/>
      <c r="DP913" s="40"/>
      <c r="DQ913" s="40"/>
      <c r="DR913" s="40"/>
      <c r="DS913" s="40"/>
      <c r="DT913" s="40"/>
      <c r="DU913" s="40"/>
      <c r="DV913" s="40"/>
      <c r="DW913" s="40"/>
    </row>
    <row r="914" spans="1:127" ht="15.75" customHeight="1" x14ac:dyDescent="0.25">
      <c r="A914" s="1"/>
      <c r="B914" s="40"/>
      <c r="C914" s="40"/>
      <c r="D914" s="40"/>
      <c r="E914" s="40"/>
      <c r="F914" s="40"/>
      <c r="G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c r="CX914" s="40"/>
      <c r="CY914" s="40"/>
      <c r="CZ914" s="40"/>
      <c r="DA914" s="40"/>
      <c r="DB914" s="40"/>
      <c r="DC914" s="40"/>
      <c r="DD914" s="40"/>
      <c r="DE914" s="40"/>
      <c r="DF914" s="40"/>
      <c r="DG914" s="40"/>
      <c r="DH914" s="40"/>
      <c r="DI914" s="40"/>
      <c r="DJ914" s="40"/>
      <c r="DK914" s="40"/>
      <c r="DL914" s="40"/>
      <c r="DM914" s="40"/>
      <c r="DN914" s="40"/>
      <c r="DO914" s="40"/>
      <c r="DP914" s="40"/>
      <c r="DQ914" s="40"/>
      <c r="DR914" s="40"/>
      <c r="DS914" s="40"/>
      <c r="DT914" s="40"/>
      <c r="DU914" s="40"/>
      <c r="DV914" s="40"/>
      <c r="DW914" s="40"/>
    </row>
    <row r="915" spans="1:127" ht="15.75" customHeight="1" x14ac:dyDescent="0.25">
      <c r="A915" s="1"/>
      <c r="B915" s="40"/>
      <c r="C915" s="40"/>
      <c r="D915" s="40"/>
      <c r="E915" s="40"/>
      <c r="F915" s="40"/>
      <c r="G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c r="CX915" s="40"/>
      <c r="CY915" s="40"/>
      <c r="CZ915" s="40"/>
      <c r="DA915" s="40"/>
      <c r="DB915" s="40"/>
      <c r="DC915" s="40"/>
      <c r="DD915" s="40"/>
      <c r="DE915" s="40"/>
      <c r="DF915" s="40"/>
      <c r="DG915" s="40"/>
      <c r="DH915" s="40"/>
      <c r="DI915" s="40"/>
      <c r="DJ915" s="40"/>
      <c r="DK915" s="40"/>
      <c r="DL915" s="40"/>
      <c r="DM915" s="40"/>
      <c r="DN915" s="40"/>
      <c r="DO915" s="40"/>
      <c r="DP915" s="40"/>
      <c r="DQ915" s="40"/>
      <c r="DR915" s="40"/>
      <c r="DS915" s="40"/>
      <c r="DT915" s="40"/>
      <c r="DU915" s="40"/>
      <c r="DV915" s="40"/>
      <c r="DW915" s="40"/>
    </row>
    <row r="916" spans="1:127" ht="15.75" customHeight="1" x14ac:dyDescent="0.25">
      <c r="A916" s="1"/>
      <c r="B916" s="40"/>
      <c r="C916" s="40"/>
      <c r="D916" s="40"/>
      <c r="E916" s="40"/>
      <c r="F916" s="40"/>
      <c r="G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c r="CX916" s="40"/>
      <c r="CY916" s="40"/>
      <c r="CZ916" s="40"/>
      <c r="DA916" s="40"/>
      <c r="DB916" s="40"/>
      <c r="DC916" s="40"/>
      <c r="DD916" s="40"/>
      <c r="DE916" s="40"/>
      <c r="DF916" s="40"/>
      <c r="DG916" s="40"/>
      <c r="DH916" s="40"/>
      <c r="DI916" s="40"/>
      <c r="DJ916" s="40"/>
      <c r="DK916" s="40"/>
      <c r="DL916" s="40"/>
      <c r="DM916" s="40"/>
      <c r="DN916" s="40"/>
      <c r="DO916" s="40"/>
      <c r="DP916" s="40"/>
      <c r="DQ916" s="40"/>
      <c r="DR916" s="40"/>
      <c r="DS916" s="40"/>
      <c r="DT916" s="40"/>
      <c r="DU916" s="40"/>
      <c r="DV916" s="40"/>
      <c r="DW916" s="40"/>
    </row>
    <row r="917" spans="1:127" ht="15.75" customHeight="1" x14ac:dyDescent="0.25">
      <c r="A917" s="1"/>
      <c r="B917" s="40"/>
      <c r="C917" s="40"/>
      <c r="D917" s="40"/>
      <c r="E917" s="40"/>
      <c r="F917" s="40"/>
      <c r="G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c r="CX917" s="40"/>
      <c r="CY917" s="40"/>
      <c r="CZ917" s="40"/>
      <c r="DA917" s="40"/>
      <c r="DB917" s="40"/>
      <c r="DC917" s="40"/>
      <c r="DD917" s="40"/>
      <c r="DE917" s="40"/>
      <c r="DF917" s="40"/>
      <c r="DG917" s="40"/>
      <c r="DH917" s="40"/>
      <c r="DI917" s="40"/>
      <c r="DJ917" s="40"/>
      <c r="DK917" s="40"/>
      <c r="DL917" s="40"/>
      <c r="DM917" s="40"/>
      <c r="DN917" s="40"/>
      <c r="DO917" s="40"/>
      <c r="DP917" s="40"/>
      <c r="DQ917" s="40"/>
      <c r="DR917" s="40"/>
      <c r="DS917" s="40"/>
      <c r="DT917" s="40"/>
      <c r="DU917" s="40"/>
      <c r="DV917" s="40"/>
      <c r="DW917" s="40"/>
    </row>
    <row r="918" spans="1:127" ht="15.75" customHeight="1" x14ac:dyDescent="0.25">
      <c r="A918" s="1"/>
      <c r="B918" s="40"/>
      <c r="C918" s="40"/>
      <c r="D918" s="40"/>
      <c r="E918" s="40"/>
      <c r="F918" s="40"/>
      <c r="G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c r="CX918" s="40"/>
      <c r="CY918" s="40"/>
      <c r="CZ918" s="40"/>
      <c r="DA918" s="40"/>
      <c r="DB918" s="40"/>
      <c r="DC918" s="40"/>
      <c r="DD918" s="40"/>
      <c r="DE918" s="40"/>
      <c r="DF918" s="40"/>
      <c r="DG918" s="40"/>
      <c r="DH918" s="40"/>
      <c r="DI918" s="40"/>
      <c r="DJ918" s="40"/>
      <c r="DK918" s="40"/>
      <c r="DL918" s="40"/>
      <c r="DM918" s="40"/>
      <c r="DN918" s="40"/>
      <c r="DO918" s="40"/>
      <c r="DP918" s="40"/>
      <c r="DQ918" s="40"/>
      <c r="DR918" s="40"/>
      <c r="DS918" s="40"/>
      <c r="DT918" s="40"/>
      <c r="DU918" s="40"/>
      <c r="DV918" s="40"/>
      <c r="DW918" s="40"/>
    </row>
    <row r="919" spans="1:127" ht="15.75" customHeight="1" x14ac:dyDescent="0.25">
      <c r="A919" s="1"/>
      <c r="B919" s="40"/>
      <c r="C919" s="40"/>
      <c r="D919" s="40"/>
      <c r="E919" s="40"/>
      <c r="F919" s="40"/>
      <c r="G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c r="CX919" s="40"/>
      <c r="CY919" s="40"/>
      <c r="CZ919" s="40"/>
      <c r="DA919" s="40"/>
      <c r="DB919" s="40"/>
      <c r="DC919" s="40"/>
      <c r="DD919" s="40"/>
      <c r="DE919" s="40"/>
      <c r="DF919" s="40"/>
      <c r="DG919" s="40"/>
      <c r="DH919" s="40"/>
      <c r="DI919" s="40"/>
      <c r="DJ919" s="40"/>
      <c r="DK919" s="40"/>
      <c r="DL919" s="40"/>
      <c r="DM919" s="40"/>
      <c r="DN919" s="40"/>
      <c r="DO919" s="40"/>
      <c r="DP919" s="40"/>
      <c r="DQ919" s="40"/>
      <c r="DR919" s="40"/>
      <c r="DS919" s="40"/>
      <c r="DT919" s="40"/>
      <c r="DU919" s="40"/>
      <c r="DV919" s="40"/>
      <c r="DW919" s="40"/>
    </row>
    <row r="920" spans="1:127" ht="15.75" customHeight="1" x14ac:dyDescent="0.25">
      <c r="A920" s="1"/>
      <c r="B920" s="40"/>
      <c r="C920" s="40"/>
      <c r="D920" s="40"/>
      <c r="E920" s="40"/>
      <c r="F920" s="40"/>
      <c r="G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c r="CX920" s="40"/>
      <c r="CY920" s="40"/>
      <c r="CZ920" s="40"/>
      <c r="DA920" s="40"/>
      <c r="DB920" s="40"/>
      <c r="DC920" s="40"/>
      <c r="DD920" s="40"/>
      <c r="DE920" s="40"/>
      <c r="DF920" s="40"/>
      <c r="DG920" s="40"/>
      <c r="DH920" s="40"/>
      <c r="DI920" s="40"/>
      <c r="DJ920" s="40"/>
      <c r="DK920" s="40"/>
      <c r="DL920" s="40"/>
      <c r="DM920" s="40"/>
      <c r="DN920" s="40"/>
      <c r="DO920" s="40"/>
      <c r="DP920" s="40"/>
      <c r="DQ920" s="40"/>
      <c r="DR920" s="40"/>
      <c r="DS920" s="40"/>
      <c r="DT920" s="40"/>
      <c r="DU920" s="40"/>
      <c r="DV920" s="40"/>
      <c r="DW920" s="40"/>
    </row>
    <row r="921" spans="1:127" ht="15.75" customHeight="1" x14ac:dyDescent="0.25">
      <c r="A921" s="1"/>
      <c r="B921" s="40"/>
      <c r="C921" s="40"/>
      <c r="D921" s="40"/>
      <c r="E921" s="40"/>
      <c r="F921" s="40"/>
      <c r="G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c r="CX921" s="40"/>
      <c r="CY921" s="40"/>
      <c r="CZ921" s="40"/>
      <c r="DA921" s="40"/>
      <c r="DB921" s="40"/>
      <c r="DC921" s="40"/>
      <c r="DD921" s="40"/>
      <c r="DE921" s="40"/>
      <c r="DF921" s="40"/>
      <c r="DG921" s="40"/>
      <c r="DH921" s="40"/>
      <c r="DI921" s="40"/>
      <c r="DJ921" s="40"/>
      <c r="DK921" s="40"/>
      <c r="DL921" s="40"/>
      <c r="DM921" s="40"/>
      <c r="DN921" s="40"/>
      <c r="DO921" s="40"/>
      <c r="DP921" s="40"/>
      <c r="DQ921" s="40"/>
      <c r="DR921" s="40"/>
      <c r="DS921" s="40"/>
      <c r="DT921" s="40"/>
      <c r="DU921" s="40"/>
      <c r="DV921" s="40"/>
      <c r="DW921" s="40"/>
    </row>
    <row r="922" spans="1:127" ht="15.75" customHeight="1" x14ac:dyDescent="0.25">
      <c r="A922" s="1"/>
      <c r="B922" s="40"/>
      <c r="C922" s="40"/>
      <c r="D922" s="40"/>
      <c r="E922" s="40"/>
      <c r="F922" s="40"/>
      <c r="G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c r="CX922" s="40"/>
      <c r="CY922" s="40"/>
      <c r="CZ922" s="40"/>
      <c r="DA922" s="40"/>
      <c r="DB922" s="40"/>
      <c r="DC922" s="40"/>
      <c r="DD922" s="40"/>
      <c r="DE922" s="40"/>
      <c r="DF922" s="40"/>
      <c r="DG922" s="40"/>
      <c r="DH922" s="40"/>
      <c r="DI922" s="40"/>
      <c r="DJ922" s="40"/>
      <c r="DK922" s="40"/>
      <c r="DL922" s="40"/>
      <c r="DM922" s="40"/>
      <c r="DN922" s="40"/>
      <c r="DO922" s="40"/>
      <c r="DP922" s="40"/>
      <c r="DQ922" s="40"/>
      <c r="DR922" s="40"/>
      <c r="DS922" s="40"/>
      <c r="DT922" s="40"/>
      <c r="DU922" s="40"/>
      <c r="DV922" s="40"/>
      <c r="DW922" s="40"/>
    </row>
    <row r="923" spans="1:127" ht="15.75" customHeight="1" x14ac:dyDescent="0.25">
      <c r="A923" s="1"/>
      <c r="B923" s="40"/>
      <c r="C923" s="40"/>
      <c r="D923" s="40"/>
      <c r="E923" s="40"/>
      <c r="F923" s="40"/>
      <c r="G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c r="CX923" s="40"/>
      <c r="CY923" s="40"/>
      <c r="CZ923" s="40"/>
      <c r="DA923" s="40"/>
      <c r="DB923" s="40"/>
      <c r="DC923" s="40"/>
      <c r="DD923" s="40"/>
      <c r="DE923" s="40"/>
      <c r="DF923" s="40"/>
      <c r="DG923" s="40"/>
      <c r="DH923" s="40"/>
      <c r="DI923" s="40"/>
      <c r="DJ923" s="40"/>
      <c r="DK923" s="40"/>
      <c r="DL923" s="40"/>
      <c r="DM923" s="40"/>
      <c r="DN923" s="40"/>
      <c r="DO923" s="40"/>
      <c r="DP923" s="40"/>
      <c r="DQ923" s="40"/>
      <c r="DR923" s="40"/>
      <c r="DS923" s="40"/>
      <c r="DT923" s="40"/>
      <c r="DU923" s="40"/>
      <c r="DV923" s="40"/>
      <c r="DW923" s="40"/>
    </row>
    <row r="924" spans="1:127" ht="15.75" customHeight="1" x14ac:dyDescent="0.25">
      <c r="A924" s="1"/>
      <c r="B924" s="40"/>
      <c r="C924" s="40"/>
      <c r="D924" s="40"/>
      <c r="E924" s="40"/>
      <c r="F924" s="40"/>
      <c r="G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c r="CX924" s="40"/>
      <c r="CY924" s="40"/>
      <c r="CZ924" s="40"/>
      <c r="DA924" s="40"/>
      <c r="DB924" s="40"/>
      <c r="DC924" s="40"/>
      <c r="DD924" s="40"/>
      <c r="DE924" s="40"/>
      <c r="DF924" s="40"/>
      <c r="DG924" s="40"/>
      <c r="DH924" s="40"/>
      <c r="DI924" s="40"/>
      <c r="DJ924" s="40"/>
      <c r="DK924" s="40"/>
      <c r="DL924" s="40"/>
      <c r="DM924" s="40"/>
      <c r="DN924" s="40"/>
      <c r="DO924" s="40"/>
      <c r="DP924" s="40"/>
      <c r="DQ924" s="40"/>
      <c r="DR924" s="40"/>
      <c r="DS924" s="40"/>
      <c r="DT924" s="40"/>
      <c r="DU924" s="40"/>
      <c r="DV924" s="40"/>
      <c r="DW924" s="40"/>
    </row>
    <row r="925" spans="1:127" ht="15.75" customHeight="1" x14ac:dyDescent="0.25">
      <c r="A925" s="1"/>
      <c r="B925" s="40"/>
      <c r="C925" s="40"/>
      <c r="D925" s="40"/>
      <c r="E925" s="40"/>
      <c r="F925" s="40"/>
      <c r="G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c r="CX925" s="40"/>
      <c r="CY925" s="40"/>
      <c r="CZ925" s="40"/>
      <c r="DA925" s="40"/>
      <c r="DB925" s="40"/>
      <c r="DC925" s="40"/>
      <c r="DD925" s="40"/>
      <c r="DE925" s="40"/>
      <c r="DF925" s="40"/>
      <c r="DG925" s="40"/>
      <c r="DH925" s="40"/>
      <c r="DI925" s="40"/>
      <c r="DJ925" s="40"/>
      <c r="DK925" s="40"/>
      <c r="DL925" s="40"/>
      <c r="DM925" s="40"/>
      <c r="DN925" s="40"/>
      <c r="DO925" s="40"/>
      <c r="DP925" s="40"/>
      <c r="DQ925" s="40"/>
      <c r="DR925" s="40"/>
      <c r="DS925" s="40"/>
      <c r="DT925" s="40"/>
      <c r="DU925" s="40"/>
      <c r="DV925" s="40"/>
      <c r="DW925" s="40"/>
    </row>
    <row r="926" spans="1:127" ht="15.75" customHeight="1" x14ac:dyDescent="0.25">
      <c r="A926" s="1"/>
      <c r="B926" s="40"/>
      <c r="C926" s="40"/>
      <c r="D926" s="40"/>
      <c r="E926" s="40"/>
      <c r="F926" s="40"/>
      <c r="G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c r="CX926" s="40"/>
      <c r="CY926" s="40"/>
      <c r="CZ926" s="40"/>
      <c r="DA926" s="40"/>
      <c r="DB926" s="40"/>
      <c r="DC926" s="40"/>
      <c r="DD926" s="40"/>
      <c r="DE926" s="40"/>
      <c r="DF926" s="40"/>
      <c r="DG926" s="40"/>
      <c r="DH926" s="40"/>
      <c r="DI926" s="40"/>
      <c r="DJ926" s="40"/>
      <c r="DK926" s="40"/>
      <c r="DL926" s="40"/>
      <c r="DM926" s="40"/>
      <c r="DN926" s="40"/>
      <c r="DO926" s="40"/>
      <c r="DP926" s="40"/>
      <c r="DQ926" s="40"/>
      <c r="DR926" s="40"/>
      <c r="DS926" s="40"/>
      <c r="DT926" s="40"/>
      <c r="DU926" s="40"/>
      <c r="DV926" s="40"/>
      <c r="DW926" s="40"/>
    </row>
    <row r="927" spans="1:127" ht="15.75" customHeight="1" x14ac:dyDescent="0.25">
      <c r="A927" s="1"/>
      <c r="B927" s="40"/>
      <c r="C927" s="40"/>
      <c r="D927" s="40"/>
      <c r="E927" s="40"/>
      <c r="F927" s="40"/>
      <c r="G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c r="CX927" s="40"/>
      <c r="CY927" s="40"/>
      <c r="CZ927" s="40"/>
      <c r="DA927" s="40"/>
      <c r="DB927" s="40"/>
      <c r="DC927" s="40"/>
      <c r="DD927" s="40"/>
      <c r="DE927" s="40"/>
      <c r="DF927" s="40"/>
      <c r="DG927" s="40"/>
      <c r="DH927" s="40"/>
      <c r="DI927" s="40"/>
      <c r="DJ927" s="40"/>
      <c r="DK927" s="40"/>
      <c r="DL927" s="40"/>
      <c r="DM927" s="40"/>
      <c r="DN927" s="40"/>
      <c r="DO927" s="40"/>
      <c r="DP927" s="40"/>
      <c r="DQ927" s="40"/>
      <c r="DR927" s="40"/>
      <c r="DS927" s="40"/>
      <c r="DT927" s="40"/>
      <c r="DU927" s="40"/>
      <c r="DV927" s="40"/>
      <c r="DW927" s="40"/>
    </row>
    <row r="928" spans="1:127" ht="15.75" customHeight="1" x14ac:dyDescent="0.25">
      <c r="A928" s="1"/>
      <c r="B928" s="40"/>
      <c r="C928" s="40"/>
      <c r="D928" s="40"/>
      <c r="E928" s="40"/>
      <c r="F928" s="40"/>
      <c r="G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c r="CX928" s="40"/>
      <c r="CY928" s="40"/>
      <c r="CZ928" s="40"/>
      <c r="DA928" s="40"/>
      <c r="DB928" s="40"/>
      <c r="DC928" s="40"/>
      <c r="DD928" s="40"/>
      <c r="DE928" s="40"/>
      <c r="DF928" s="40"/>
      <c r="DG928" s="40"/>
      <c r="DH928" s="40"/>
      <c r="DI928" s="40"/>
      <c r="DJ928" s="40"/>
      <c r="DK928" s="40"/>
      <c r="DL928" s="40"/>
      <c r="DM928" s="40"/>
      <c r="DN928" s="40"/>
      <c r="DO928" s="40"/>
      <c r="DP928" s="40"/>
      <c r="DQ928" s="40"/>
      <c r="DR928" s="40"/>
      <c r="DS928" s="40"/>
      <c r="DT928" s="40"/>
      <c r="DU928" s="40"/>
      <c r="DV928" s="40"/>
      <c r="DW928" s="40"/>
    </row>
    <row r="929" spans="1:127" ht="15.75" customHeight="1" x14ac:dyDescent="0.25">
      <c r="A929" s="1"/>
      <c r="B929" s="40"/>
      <c r="C929" s="40"/>
      <c r="D929" s="40"/>
      <c r="E929" s="40"/>
      <c r="F929" s="40"/>
      <c r="G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c r="CX929" s="40"/>
      <c r="CY929" s="40"/>
      <c r="CZ929" s="40"/>
      <c r="DA929" s="40"/>
      <c r="DB929" s="40"/>
      <c r="DC929" s="40"/>
      <c r="DD929" s="40"/>
      <c r="DE929" s="40"/>
      <c r="DF929" s="40"/>
      <c r="DG929" s="40"/>
      <c r="DH929" s="40"/>
      <c r="DI929" s="40"/>
      <c r="DJ929" s="40"/>
      <c r="DK929" s="40"/>
      <c r="DL929" s="40"/>
      <c r="DM929" s="40"/>
      <c r="DN929" s="40"/>
      <c r="DO929" s="40"/>
      <c r="DP929" s="40"/>
      <c r="DQ929" s="40"/>
      <c r="DR929" s="40"/>
      <c r="DS929" s="40"/>
      <c r="DT929" s="40"/>
      <c r="DU929" s="40"/>
      <c r="DV929" s="40"/>
      <c r="DW929" s="40"/>
    </row>
    <row r="930" spans="1:127" ht="15.75" customHeight="1" x14ac:dyDescent="0.25">
      <c r="A930" s="1"/>
      <c r="B930" s="40"/>
      <c r="C930" s="40"/>
      <c r="D930" s="40"/>
      <c r="E930" s="40"/>
      <c r="F930" s="40"/>
      <c r="G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c r="CX930" s="40"/>
      <c r="CY930" s="40"/>
      <c r="CZ930" s="40"/>
      <c r="DA930" s="40"/>
      <c r="DB930" s="40"/>
      <c r="DC930" s="40"/>
      <c r="DD930" s="40"/>
      <c r="DE930" s="40"/>
      <c r="DF930" s="40"/>
      <c r="DG930" s="40"/>
      <c r="DH930" s="40"/>
      <c r="DI930" s="40"/>
      <c r="DJ930" s="40"/>
      <c r="DK930" s="40"/>
      <c r="DL930" s="40"/>
      <c r="DM930" s="40"/>
      <c r="DN930" s="40"/>
      <c r="DO930" s="40"/>
      <c r="DP930" s="40"/>
      <c r="DQ930" s="40"/>
      <c r="DR930" s="40"/>
      <c r="DS930" s="40"/>
      <c r="DT930" s="40"/>
      <c r="DU930" s="40"/>
      <c r="DV930" s="40"/>
      <c r="DW930" s="40"/>
    </row>
    <row r="931" spans="1:127" ht="15.75" customHeight="1" x14ac:dyDescent="0.25">
      <c r="A931" s="1"/>
      <c r="B931" s="40"/>
      <c r="C931" s="40"/>
      <c r="D931" s="40"/>
      <c r="E931" s="40"/>
      <c r="F931" s="40"/>
      <c r="G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c r="CX931" s="40"/>
      <c r="CY931" s="40"/>
      <c r="CZ931" s="40"/>
      <c r="DA931" s="40"/>
      <c r="DB931" s="40"/>
      <c r="DC931" s="40"/>
      <c r="DD931" s="40"/>
      <c r="DE931" s="40"/>
      <c r="DF931" s="40"/>
      <c r="DG931" s="40"/>
      <c r="DH931" s="40"/>
      <c r="DI931" s="40"/>
      <c r="DJ931" s="40"/>
      <c r="DK931" s="40"/>
      <c r="DL931" s="40"/>
      <c r="DM931" s="40"/>
      <c r="DN931" s="40"/>
      <c r="DO931" s="40"/>
      <c r="DP931" s="40"/>
      <c r="DQ931" s="40"/>
      <c r="DR931" s="40"/>
      <c r="DS931" s="40"/>
      <c r="DT931" s="40"/>
      <c r="DU931" s="40"/>
      <c r="DV931" s="40"/>
      <c r="DW931" s="40"/>
    </row>
    <row r="932" spans="1:127" ht="15.75" customHeight="1" x14ac:dyDescent="0.25">
      <c r="A932" s="1"/>
      <c r="B932" s="40"/>
      <c r="C932" s="40"/>
      <c r="D932" s="40"/>
      <c r="E932" s="40"/>
      <c r="F932" s="40"/>
      <c r="G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c r="CX932" s="40"/>
      <c r="CY932" s="40"/>
      <c r="CZ932" s="40"/>
      <c r="DA932" s="40"/>
      <c r="DB932" s="40"/>
      <c r="DC932" s="40"/>
      <c r="DD932" s="40"/>
      <c r="DE932" s="40"/>
      <c r="DF932" s="40"/>
      <c r="DG932" s="40"/>
      <c r="DH932" s="40"/>
      <c r="DI932" s="40"/>
      <c r="DJ932" s="40"/>
      <c r="DK932" s="40"/>
      <c r="DL932" s="40"/>
      <c r="DM932" s="40"/>
      <c r="DN932" s="40"/>
      <c r="DO932" s="40"/>
      <c r="DP932" s="40"/>
      <c r="DQ932" s="40"/>
      <c r="DR932" s="40"/>
      <c r="DS932" s="40"/>
      <c r="DT932" s="40"/>
      <c r="DU932" s="40"/>
      <c r="DV932" s="40"/>
      <c r="DW932" s="40"/>
    </row>
    <row r="933" spans="1:127" ht="15.75" customHeight="1" x14ac:dyDescent="0.25">
      <c r="A933" s="1"/>
      <c r="B933" s="40"/>
      <c r="C933" s="40"/>
      <c r="D933" s="40"/>
      <c r="E933" s="40"/>
      <c r="F933" s="40"/>
      <c r="G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c r="CX933" s="40"/>
      <c r="CY933" s="40"/>
      <c r="CZ933" s="40"/>
      <c r="DA933" s="40"/>
      <c r="DB933" s="40"/>
      <c r="DC933" s="40"/>
      <c r="DD933" s="40"/>
      <c r="DE933" s="40"/>
      <c r="DF933" s="40"/>
      <c r="DG933" s="40"/>
      <c r="DH933" s="40"/>
      <c r="DI933" s="40"/>
      <c r="DJ933" s="40"/>
      <c r="DK933" s="40"/>
      <c r="DL933" s="40"/>
      <c r="DM933" s="40"/>
      <c r="DN933" s="40"/>
      <c r="DO933" s="40"/>
      <c r="DP933" s="40"/>
      <c r="DQ933" s="40"/>
      <c r="DR933" s="40"/>
      <c r="DS933" s="40"/>
      <c r="DT933" s="40"/>
      <c r="DU933" s="40"/>
      <c r="DV933" s="40"/>
      <c r="DW933" s="40"/>
    </row>
    <row r="934" spans="1:127" ht="15.75" customHeight="1" x14ac:dyDescent="0.25">
      <c r="A934" s="1"/>
      <c r="B934" s="40"/>
      <c r="C934" s="40"/>
      <c r="D934" s="40"/>
      <c r="E934" s="40"/>
      <c r="F934" s="40"/>
      <c r="G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c r="CX934" s="40"/>
      <c r="CY934" s="40"/>
      <c r="CZ934" s="40"/>
      <c r="DA934" s="40"/>
      <c r="DB934" s="40"/>
      <c r="DC934" s="40"/>
      <c r="DD934" s="40"/>
      <c r="DE934" s="40"/>
      <c r="DF934" s="40"/>
      <c r="DG934" s="40"/>
      <c r="DH934" s="40"/>
      <c r="DI934" s="40"/>
      <c r="DJ934" s="40"/>
      <c r="DK934" s="40"/>
      <c r="DL934" s="40"/>
      <c r="DM934" s="40"/>
      <c r="DN934" s="40"/>
      <c r="DO934" s="40"/>
      <c r="DP934" s="40"/>
      <c r="DQ934" s="40"/>
      <c r="DR934" s="40"/>
      <c r="DS934" s="40"/>
      <c r="DT934" s="40"/>
      <c r="DU934" s="40"/>
      <c r="DV934" s="40"/>
      <c r="DW934" s="40"/>
    </row>
    <row r="935" spans="1:127" ht="15.75" customHeight="1" x14ac:dyDescent="0.25">
      <c r="A935" s="1"/>
      <c r="B935" s="40"/>
      <c r="C935" s="40"/>
      <c r="D935" s="40"/>
      <c r="E935" s="40"/>
      <c r="F935" s="40"/>
      <c r="G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c r="CX935" s="40"/>
      <c r="CY935" s="40"/>
      <c r="CZ935" s="40"/>
      <c r="DA935" s="40"/>
      <c r="DB935" s="40"/>
      <c r="DC935" s="40"/>
      <c r="DD935" s="40"/>
      <c r="DE935" s="40"/>
      <c r="DF935" s="40"/>
      <c r="DG935" s="40"/>
      <c r="DH935" s="40"/>
      <c r="DI935" s="40"/>
      <c r="DJ935" s="40"/>
      <c r="DK935" s="40"/>
      <c r="DL935" s="40"/>
      <c r="DM935" s="40"/>
      <c r="DN935" s="40"/>
      <c r="DO935" s="40"/>
      <c r="DP935" s="40"/>
      <c r="DQ935" s="40"/>
      <c r="DR935" s="40"/>
      <c r="DS935" s="40"/>
      <c r="DT935" s="40"/>
      <c r="DU935" s="40"/>
      <c r="DV935" s="40"/>
      <c r="DW935" s="40"/>
    </row>
    <row r="936" spans="1:127" ht="15.75" customHeight="1" x14ac:dyDescent="0.25">
      <c r="A936" s="1"/>
      <c r="B936" s="40"/>
      <c r="C936" s="40"/>
      <c r="D936" s="40"/>
      <c r="E936" s="40"/>
      <c r="F936" s="40"/>
      <c r="G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c r="CX936" s="40"/>
      <c r="CY936" s="40"/>
      <c r="CZ936" s="40"/>
      <c r="DA936" s="40"/>
      <c r="DB936" s="40"/>
      <c r="DC936" s="40"/>
      <c r="DD936" s="40"/>
      <c r="DE936" s="40"/>
      <c r="DF936" s="40"/>
      <c r="DG936" s="40"/>
      <c r="DH936" s="40"/>
      <c r="DI936" s="40"/>
      <c r="DJ936" s="40"/>
      <c r="DK936" s="40"/>
      <c r="DL936" s="40"/>
      <c r="DM936" s="40"/>
      <c r="DN936" s="40"/>
      <c r="DO936" s="40"/>
      <c r="DP936" s="40"/>
      <c r="DQ936" s="40"/>
      <c r="DR936" s="40"/>
      <c r="DS936" s="40"/>
      <c r="DT936" s="40"/>
      <c r="DU936" s="40"/>
      <c r="DV936" s="40"/>
      <c r="DW936" s="40"/>
    </row>
    <row r="937" spans="1:127" ht="15.75" customHeight="1" x14ac:dyDescent="0.25">
      <c r="A937" s="1"/>
      <c r="B937" s="40"/>
      <c r="C937" s="40"/>
      <c r="D937" s="40"/>
      <c r="E937" s="40"/>
      <c r="F937" s="40"/>
      <c r="G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c r="CX937" s="40"/>
      <c r="CY937" s="40"/>
      <c r="CZ937" s="40"/>
      <c r="DA937" s="40"/>
      <c r="DB937" s="40"/>
      <c r="DC937" s="40"/>
      <c r="DD937" s="40"/>
      <c r="DE937" s="40"/>
      <c r="DF937" s="40"/>
      <c r="DG937" s="40"/>
      <c r="DH937" s="40"/>
      <c r="DI937" s="40"/>
      <c r="DJ937" s="40"/>
      <c r="DK937" s="40"/>
      <c r="DL937" s="40"/>
      <c r="DM937" s="40"/>
      <c r="DN937" s="40"/>
      <c r="DO937" s="40"/>
      <c r="DP937" s="40"/>
      <c r="DQ937" s="40"/>
      <c r="DR937" s="40"/>
      <c r="DS937" s="40"/>
      <c r="DT937" s="40"/>
      <c r="DU937" s="40"/>
      <c r="DV937" s="40"/>
      <c r="DW937" s="40"/>
    </row>
    <row r="938" spans="1:127" ht="15.75" customHeight="1" x14ac:dyDescent="0.25">
      <c r="A938" s="1"/>
      <c r="B938" s="40"/>
      <c r="C938" s="40"/>
      <c r="D938" s="40"/>
      <c r="E938" s="40"/>
      <c r="F938" s="40"/>
      <c r="G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c r="CX938" s="40"/>
      <c r="CY938" s="40"/>
      <c r="CZ938" s="40"/>
      <c r="DA938" s="40"/>
      <c r="DB938" s="40"/>
      <c r="DC938" s="40"/>
      <c r="DD938" s="40"/>
      <c r="DE938" s="40"/>
      <c r="DF938" s="40"/>
      <c r="DG938" s="40"/>
      <c r="DH938" s="40"/>
      <c r="DI938" s="40"/>
      <c r="DJ938" s="40"/>
      <c r="DK938" s="40"/>
      <c r="DL938" s="40"/>
      <c r="DM938" s="40"/>
      <c r="DN938" s="40"/>
      <c r="DO938" s="40"/>
      <c r="DP938" s="40"/>
      <c r="DQ938" s="40"/>
      <c r="DR938" s="40"/>
      <c r="DS938" s="40"/>
      <c r="DT938" s="40"/>
      <c r="DU938" s="40"/>
      <c r="DV938" s="40"/>
      <c r="DW938" s="40"/>
    </row>
    <row r="939" spans="1:127" ht="15.75" customHeight="1" x14ac:dyDescent="0.25">
      <c r="A939" s="1"/>
      <c r="B939" s="40"/>
      <c r="C939" s="40"/>
      <c r="D939" s="40"/>
      <c r="E939" s="40"/>
      <c r="F939" s="40"/>
      <c r="G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c r="CX939" s="40"/>
      <c r="CY939" s="40"/>
      <c r="CZ939" s="40"/>
      <c r="DA939" s="40"/>
      <c r="DB939" s="40"/>
      <c r="DC939" s="40"/>
      <c r="DD939" s="40"/>
      <c r="DE939" s="40"/>
      <c r="DF939" s="40"/>
      <c r="DG939" s="40"/>
      <c r="DH939" s="40"/>
      <c r="DI939" s="40"/>
      <c r="DJ939" s="40"/>
      <c r="DK939" s="40"/>
      <c r="DL939" s="40"/>
      <c r="DM939" s="40"/>
      <c r="DN939" s="40"/>
      <c r="DO939" s="40"/>
      <c r="DP939" s="40"/>
      <c r="DQ939" s="40"/>
      <c r="DR939" s="40"/>
      <c r="DS939" s="40"/>
      <c r="DT939" s="40"/>
      <c r="DU939" s="40"/>
      <c r="DV939" s="40"/>
      <c r="DW939" s="40"/>
    </row>
    <row r="940" spans="1:127" ht="15.75" customHeight="1" x14ac:dyDescent="0.25">
      <c r="A940" s="1"/>
      <c r="B940" s="40"/>
      <c r="C940" s="40"/>
      <c r="D940" s="40"/>
      <c r="E940" s="40"/>
      <c r="F940" s="40"/>
      <c r="G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c r="CX940" s="40"/>
      <c r="CY940" s="40"/>
      <c r="CZ940" s="40"/>
      <c r="DA940" s="40"/>
      <c r="DB940" s="40"/>
      <c r="DC940" s="40"/>
      <c r="DD940" s="40"/>
      <c r="DE940" s="40"/>
      <c r="DF940" s="40"/>
      <c r="DG940" s="40"/>
      <c r="DH940" s="40"/>
      <c r="DI940" s="40"/>
      <c r="DJ940" s="40"/>
      <c r="DK940" s="40"/>
      <c r="DL940" s="40"/>
      <c r="DM940" s="40"/>
      <c r="DN940" s="40"/>
      <c r="DO940" s="40"/>
      <c r="DP940" s="40"/>
      <c r="DQ940" s="40"/>
      <c r="DR940" s="40"/>
      <c r="DS940" s="40"/>
      <c r="DT940" s="40"/>
      <c r="DU940" s="40"/>
      <c r="DV940" s="40"/>
      <c r="DW940" s="40"/>
    </row>
    <row r="941" spans="1:127" ht="15.75" customHeight="1" x14ac:dyDescent="0.25">
      <c r="A941" s="1"/>
      <c r="B941" s="40"/>
      <c r="C941" s="40"/>
      <c r="D941" s="40"/>
      <c r="E941" s="40"/>
      <c r="F941" s="40"/>
      <c r="G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c r="CX941" s="40"/>
      <c r="CY941" s="40"/>
      <c r="CZ941" s="40"/>
      <c r="DA941" s="40"/>
      <c r="DB941" s="40"/>
      <c r="DC941" s="40"/>
      <c r="DD941" s="40"/>
      <c r="DE941" s="40"/>
      <c r="DF941" s="40"/>
      <c r="DG941" s="40"/>
      <c r="DH941" s="40"/>
      <c r="DI941" s="40"/>
      <c r="DJ941" s="40"/>
      <c r="DK941" s="40"/>
      <c r="DL941" s="40"/>
      <c r="DM941" s="40"/>
      <c r="DN941" s="40"/>
      <c r="DO941" s="40"/>
      <c r="DP941" s="40"/>
      <c r="DQ941" s="40"/>
      <c r="DR941" s="40"/>
      <c r="DS941" s="40"/>
      <c r="DT941" s="40"/>
      <c r="DU941" s="40"/>
      <c r="DV941" s="40"/>
      <c r="DW941" s="40"/>
    </row>
    <row r="942" spans="1:127" ht="15.75" customHeight="1" x14ac:dyDescent="0.25">
      <c r="A942" s="1"/>
      <c r="B942" s="40"/>
      <c r="C942" s="40"/>
      <c r="D942" s="40"/>
      <c r="E942" s="40"/>
      <c r="F942" s="40"/>
      <c r="G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c r="CX942" s="40"/>
      <c r="CY942" s="40"/>
      <c r="CZ942" s="40"/>
      <c r="DA942" s="40"/>
      <c r="DB942" s="40"/>
      <c r="DC942" s="40"/>
      <c r="DD942" s="40"/>
      <c r="DE942" s="40"/>
      <c r="DF942" s="40"/>
      <c r="DG942" s="40"/>
      <c r="DH942" s="40"/>
      <c r="DI942" s="40"/>
      <c r="DJ942" s="40"/>
      <c r="DK942" s="40"/>
      <c r="DL942" s="40"/>
      <c r="DM942" s="40"/>
      <c r="DN942" s="40"/>
      <c r="DO942" s="40"/>
      <c r="DP942" s="40"/>
      <c r="DQ942" s="40"/>
      <c r="DR942" s="40"/>
      <c r="DS942" s="40"/>
      <c r="DT942" s="40"/>
      <c r="DU942" s="40"/>
      <c r="DV942" s="40"/>
      <c r="DW942" s="40"/>
    </row>
    <row r="943" spans="1:127" ht="15.75" customHeight="1" x14ac:dyDescent="0.25">
      <c r="A943" s="1"/>
      <c r="B943" s="40"/>
      <c r="C943" s="40"/>
      <c r="D943" s="40"/>
      <c r="E943" s="40"/>
      <c r="F943" s="40"/>
      <c r="G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c r="CX943" s="40"/>
      <c r="CY943" s="40"/>
      <c r="CZ943" s="40"/>
      <c r="DA943" s="40"/>
      <c r="DB943" s="40"/>
      <c r="DC943" s="40"/>
      <c r="DD943" s="40"/>
      <c r="DE943" s="40"/>
      <c r="DF943" s="40"/>
      <c r="DG943" s="40"/>
      <c r="DH943" s="40"/>
      <c r="DI943" s="40"/>
      <c r="DJ943" s="40"/>
      <c r="DK943" s="40"/>
      <c r="DL943" s="40"/>
      <c r="DM943" s="40"/>
      <c r="DN943" s="40"/>
      <c r="DO943" s="40"/>
      <c r="DP943" s="40"/>
      <c r="DQ943" s="40"/>
      <c r="DR943" s="40"/>
      <c r="DS943" s="40"/>
      <c r="DT943" s="40"/>
      <c r="DU943" s="40"/>
      <c r="DV943" s="40"/>
      <c r="DW943" s="40"/>
    </row>
    <row r="944" spans="1:127" ht="15.75" customHeight="1" x14ac:dyDescent="0.25">
      <c r="A944" s="1"/>
      <c r="B944" s="40"/>
      <c r="C944" s="40"/>
      <c r="D944" s="40"/>
      <c r="E944" s="40"/>
      <c r="F944" s="40"/>
      <c r="G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c r="CX944" s="40"/>
      <c r="CY944" s="40"/>
      <c r="CZ944" s="40"/>
      <c r="DA944" s="40"/>
      <c r="DB944" s="40"/>
      <c r="DC944" s="40"/>
      <c r="DD944" s="40"/>
      <c r="DE944" s="40"/>
      <c r="DF944" s="40"/>
      <c r="DG944" s="40"/>
      <c r="DH944" s="40"/>
      <c r="DI944" s="40"/>
      <c r="DJ944" s="40"/>
      <c r="DK944" s="40"/>
      <c r="DL944" s="40"/>
      <c r="DM944" s="40"/>
      <c r="DN944" s="40"/>
      <c r="DO944" s="40"/>
      <c r="DP944" s="40"/>
      <c r="DQ944" s="40"/>
      <c r="DR944" s="40"/>
      <c r="DS944" s="40"/>
      <c r="DT944" s="40"/>
      <c r="DU944" s="40"/>
      <c r="DV944" s="40"/>
      <c r="DW944" s="40"/>
    </row>
    <row r="945" spans="1:127" ht="15.75" customHeight="1" x14ac:dyDescent="0.25">
      <c r="A945" s="1"/>
      <c r="B945" s="40"/>
      <c r="C945" s="40"/>
      <c r="D945" s="40"/>
      <c r="E945" s="40"/>
      <c r="F945" s="40"/>
      <c r="G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c r="CX945" s="40"/>
      <c r="CY945" s="40"/>
      <c r="CZ945" s="40"/>
      <c r="DA945" s="40"/>
      <c r="DB945" s="40"/>
      <c r="DC945" s="40"/>
      <c r="DD945" s="40"/>
      <c r="DE945" s="40"/>
      <c r="DF945" s="40"/>
      <c r="DG945" s="40"/>
      <c r="DH945" s="40"/>
      <c r="DI945" s="40"/>
      <c r="DJ945" s="40"/>
      <c r="DK945" s="40"/>
      <c r="DL945" s="40"/>
      <c r="DM945" s="40"/>
      <c r="DN945" s="40"/>
      <c r="DO945" s="40"/>
      <c r="DP945" s="40"/>
      <c r="DQ945" s="40"/>
      <c r="DR945" s="40"/>
      <c r="DS945" s="40"/>
      <c r="DT945" s="40"/>
      <c r="DU945" s="40"/>
      <c r="DV945" s="40"/>
      <c r="DW945" s="40"/>
    </row>
    <row r="946" spans="1:127" ht="15.75" customHeight="1" x14ac:dyDescent="0.25">
      <c r="A946" s="1"/>
      <c r="B946" s="40"/>
      <c r="C946" s="40"/>
      <c r="D946" s="40"/>
      <c r="E946" s="40"/>
      <c r="F946" s="40"/>
      <c r="G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c r="CX946" s="40"/>
      <c r="CY946" s="40"/>
      <c r="CZ946" s="40"/>
      <c r="DA946" s="40"/>
      <c r="DB946" s="40"/>
      <c r="DC946" s="40"/>
      <c r="DD946" s="40"/>
      <c r="DE946" s="40"/>
      <c r="DF946" s="40"/>
      <c r="DG946" s="40"/>
      <c r="DH946" s="40"/>
      <c r="DI946" s="40"/>
      <c r="DJ946" s="40"/>
      <c r="DK946" s="40"/>
      <c r="DL946" s="40"/>
      <c r="DM946" s="40"/>
      <c r="DN946" s="40"/>
      <c r="DO946" s="40"/>
      <c r="DP946" s="40"/>
      <c r="DQ946" s="40"/>
      <c r="DR946" s="40"/>
      <c r="DS946" s="40"/>
      <c r="DT946" s="40"/>
      <c r="DU946" s="40"/>
      <c r="DV946" s="40"/>
      <c r="DW946" s="40"/>
    </row>
    <row r="947" spans="1:127" ht="15.75" customHeight="1" x14ac:dyDescent="0.25">
      <c r="A947" s="1"/>
      <c r="B947" s="40"/>
      <c r="C947" s="40"/>
      <c r="D947" s="40"/>
      <c r="E947" s="40"/>
      <c r="F947" s="40"/>
      <c r="G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c r="CU947" s="40"/>
      <c r="CV947" s="40"/>
      <c r="CW947" s="40"/>
      <c r="CX947" s="40"/>
      <c r="CY947" s="40"/>
      <c r="CZ947" s="40"/>
      <c r="DA947" s="40"/>
      <c r="DB947" s="40"/>
      <c r="DC947" s="40"/>
      <c r="DD947" s="40"/>
      <c r="DE947" s="40"/>
      <c r="DF947" s="40"/>
      <c r="DG947" s="40"/>
      <c r="DH947" s="40"/>
      <c r="DI947" s="40"/>
      <c r="DJ947" s="40"/>
      <c r="DK947" s="40"/>
      <c r="DL947" s="40"/>
      <c r="DM947" s="40"/>
      <c r="DN947" s="40"/>
      <c r="DO947" s="40"/>
      <c r="DP947" s="40"/>
      <c r="DQ947" s="40"/>
      <c r="DR947" s="40"/>
      <c r="DS947" s="40"/>
      <c r="DT947" s="40"/>
      <c r="DU947" s="40"/>
      <c r="DV947" s="40"/>
      <c r="DW947" s="40"/>
    </row>
    <row r="948" spans="1:127" ht="15.75" customHeight="1" x14ac:dyDescent="0.25">
      <c r="A948" s="1"/>
      <c r="B948" s="40"/>
      <c r="C948" s="40"/>
      <c r="D948" s="40"/>
      <c r="E948" s="40"/>
      <c r="F948" s="40"/>
      <c r="G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c r="CU948" s="40"/>
      <c r="CV948" s="40"/>
      <c r="CW948" s="40"/>
      <c r="CX948" s="40"/>
      <c r="CY948" s="40"/>
      <c r="CZ948" s="40"/>
      <c r="DA948" s="40"/>
      <c r="DB948" s="40"/>
      <c r="DC948" s="40"/>
      <c r="DD948" s="40"/>
      <c r="DE948" s="40"/>
      <c r="DF948" s="40"/>
      <c r="DG948" s="40"/>
      <c r="DH948" s="40"/>
      <c r="DI948" s="40"/>
      <c r="DJ948" s="40"/>
      <c r="DK948" s="40"/>
      <c r="DL948" s="40"/>
      <c r="DM948" s="40"/>
      <c r="DN948" s="40"/>
      <c r="DO948" s="40"/>
      <c r="DP948" s="40"/>
      <c r="DQ948" s="40"/>
      <c r="DR948" s="40"/>
      <c r="DS948" s="40"/>
      <c r="DT948" s="40"/>
      <c r="DU948" s="40"/>
      <c r="DV948" s="40"/>
      <c r="DW948" s="40"/>
    </row>
    <row r="949" spans="1:127" ht="15.75" customHeight="1" x14ac:dyDescent="0.25">
      <c r="A949" s="1"/>
      <c r="B949" s="40"/>
      <c r="C949" s="40"/>
      <c r="D949" s="40"/>
      <c r="E949" s="40"/>
      <c r="F949" s="40"/>
      <c r="G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c r="CU949" s="40"/>
      <c r="CV949" s="40"/>
      <c r="CW949" s="40"/>
      <c r="CX949" s="40"/>
      <c r="CY949" s="40"/>
      <c r="CZ949" s="40"/>
      <c r="DA949" s="40"/>
      <c r="DB949" s="40"/>
      <c r="DC949" s="40"/>
      <c r="DD949" s="40"/>
      <c r="DE949" s="40"/>
      <c r="DF949" s="40"/>
      <c r="DG949" s="40"/>
      <c r="DH949" s="40"/>
      <c r="DI949" s="40"/>
      <c r="DJ949" s="40"/>
      <c r="DK949" s="40"/>
      <c r="DL949" s="40"/>
      <c r="DM949" s="40"/>
      <c r="DN949" s="40"/>
      <c r="DO949" s="40"/>
      <c r="DP949" s="40"/>
      <c r="DQ949" s="40"/>
      <c r="DR949" s="40"/>
      <c r="DS949" s="40"/>
      <c r="DT949" s="40"/>
      <c r="DU949" s="40"/>
      <c r="DV949" s="40"/>
      <c r="DW949" s="40"/>
    </row>
    <row r="950" spans="1:127" ht="15.75" customHeight="1" x14ac:dyDescent="0.25">
      <c r="A950" s="1"/>
      <c r="B950" s="40"/>
      <c r="C950" s="40"/>
      <c r="D950" s="40"/>
      <c r="E950" s="40"/>
      <c r="F950" s="40"/>
      <c r="G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c r="CU950" s="40"/>
      <c r="CV950" s="40"/>
      <c r="CW950" s="40"/>
      <c r="CX950" s="40"/>
      <c r="CY950" s="40"/>
      <c r="CZ950" s="40"/>
      <c r="DA950" s="40"/>
      <c r="DB950" s="40"/>
      <c r="DC950" s="40"/>
      <c r="DD950" s="40"/>
      <c r="DE950" s="40"/>
      <c r="DF950" s="40"/>
      <c r="DG950" s="40"/>
      <c r="DH950" s="40"/>
      <c r="DI950" s="40"/>
      <c r="DJ950" s="40"/>
      <c r="DK950" s="40"/>
      <c r="DL950" s="40"/>
      <c r="DM950" s="40"/>
      <c r="DN950" s="40"/>
      <c r="DO950" s="40"/>
      <c r="DP950" s="40"/>
      <c r="DQ950" s="40"/>
      <c r="DR950" s="40"/>
      <c r="DS950" s="40"/>
      <c r="DT950" s="40"/>
      <c r="DU950" s="40"/>
      <c r="DV950" s="40"/>
      <c r="DW950" s="40"/>
    </row>
    <row r="951" spans="1:127" ht="15.75" customHeight="1" x14ac:dyDescent="0.25">
      <c r="A951" s="1"/>
      <c r="B951" s="40"/>
      <c r="C951" s="40"/>
      <c r="D951" s="40"/>
      <c r="E951" s="40"/>
      <c r="F951" s="40"/>
      <c r="G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c r="CU951" s="40"/>
      <c r="CV951" s="40"/>
      <c r="CW951" s="40"/>
      <c r="CX951" s="40"/>
      <c r="CY951" s="40"/>
      <c r="CZ951" s="40"/>
      <c r="DA951" s="40"/>
      <c r="DB951" s="40"/>
      <c r="DC951" s="40"/>
      <c r="DD951" s="40"/>
      <c r="DE951" s="40"/>
      <c r="DF951" s="40"/>
      <c r="DG951" s="40"/>
      <c r="DH951" s="40"/>
      <c r="DI951" s="40"/>
      <c r="DJ951" s="40"/>
      <c r="DK951" s="40"/>
      <c r="DL951" s="40"/>
      <c r="DM951" s="40"/>
      <c r="DN951" s="40"/>
      <c r="DO951" s="40"/>
      <c r="DP951" s="40"/>
      <c r="DQ951" s="40"/>
      <c r="DR951" s="40"/>
      <c r="DS951" s="40"/>
      <c r="DT951" s="40"/>
      <c r="DU951" s="40"/>
      <c r="DV951" s="40"/>
      <c r="DW951" s="40"/>
    </row>
    <row r="952" spans="1:127" ht="15.75" customHeight="1" x14ac:dyDescent="0.25">
      <c r="A952" s="1"/>
      <c r="B952" s="40"/>
      <c r="C952" s="40"/>
      <c r="D952" s="40"/>
      <c r="E952" s="40"/>
      <c r="F952" s="40"/>
      <c r="G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c r="CU952" s="40"/>
      <c r="CV952" s="40"/>
      <c r="CW952" s="40"/>
      <c r="CX952" s="40"/>
      <c r="CY952" s="40"/>
      <c r="CZ952" s="40"/>
      <c r="DA952" s="40"/>
      <c r="DB952" s="40"/>
      <c r="DC952" s="40"/>
      <c r="DD952" s="40"/>
      <c r="DE952" s="40"/>
      <c r="DF952" s="40"/>
      <c r="DG952" s="40"/>
      <c r="DH952" s="40"/>
      <c r="DI952" s="40"/>
      <c r="DJ952" s="40"/>
      <c r="DK952" s="40"/>
      <c r="DL952" s="40"/>
      <c r="DM952" s="40"/>
      <c r="DN952" s="40"/>
      <c r="DO952" s="40"/>
      <c r="DP952" s="40"/>
      <c r="DQ952" s="40"/>
      <c r="DR952" s="40"/>
      <c r="DS952" s="40"/>
      <c r="DT952" s="40"/>
      <c r="DU952" s="40"/>
      <c r="DV952" s="40"/>
      <c r="DW952" s="40"/>
    </row>
    <row r="953" spans="1:127" ht="15.75" customHeight="1" x14ac:dyDescent="0.25">
      <c r="A953" s="1"/>
      <c r="B953" s="40"/>
      <c r="C953" s="40"/>
      <c r="D953" s="40"/>
      <c r="E953" s="40"/>
      <c r="F953" s="40"/>
      <c r="G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c r="CU953" s="40"/>
      <c r="CV953" s="40"/>
      <c r="CW953" s="40"/>
      <c r="CX953" s="40"/>
      <c r="CY953" s="40"/>
      <c r="CZ953" s="40"/>
      <c r="DA953" s="40"/>
      <c r="DB953" s="40"/>
      <c r="DC953" s="40"/>
      <c r="DD953" s="40"/>
      <c r="DE953" s="40"/>
      <c r="DF953" s="40"/>
      <c r="DG953" s="40"/>
      <c r="DH953" s="40"/>
      <c r="DI953" s="40"/>
      <c r="DJ953" s="40"/>
      <c r="DK953" s="40"/>
      <c r="DL953" s="40"/>
      <c r="DM953" s="40"/>
      <c r="DN953" s="40"/>
      <c r="DO953" s="40"/>
      <c r="DP953" s="40"/>
      <c r="DQ953" s="40"/>
      <c r="DR953" s="40"/>
      <c r="DS953" s="40"/>
      <c r="DT953" s="40"/>
      <c r="DU953" s="40"/>
      <c r="DV953" s="40"/>
      <c r="DW953" s="40"/>
    </row>
    <row r="954" spans="1:127" ht="15.75" customHeight="1" x14ac:dyDescent="0.25">
      <c r="A954" s="1"/>
      <c r="B954" s="40"/>
      <c r="C954" s="40"/>
      <c r="D954" s="40"/>
      <c r="E954" s="40"/>
      <c r="F954" s="40"/>
      <c r="G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c r="CU954" s="40"/>
      <c r="CV954" s="40"/>
      <c r="CW954" s="40"/>
      <c r="CX954" s="40"/>
      <c r="CY954" s="40"/>
      <c r="CZ954" s="40"/>
      <c r="DA954" s="40"/>
      <c r="DB954" s="40"/>
      <c r="DC954" s="40"/>
      <c r="DD954" s="40"/>
      <c r="DE954" s="40"/>
      <c r="DF954" s="40"/>
      <c r="DG954" s="40"/>
      <c r="DH954" s="40"/>
      <c r="DI954" s="40"/>
      <c r="DJ954" s="40"/>
      <c r="DK954" s="40"/>
      <c r="DL954" s="40"/>
      <c r="DM954" s="40"/>
      <c r="DN954" s="40"/>
      <c r="DO954" s="40"/>
      <c r="DP954" s="40"/>
      <c r="DQ954" s="40"/>
      <c r="DR954" s="40"/>
      <c r="DS954" s="40"/>
      <c r="DT954" s="40"/>
      <c r="DU954" s="40"/>
      <c r="DV954" s="40"/>
      <c r="DW954" s="40"/>
    </row>
    <row r="955" spans="1:127" ht="15.75" customHeight="1" x14ac:dyDescent="0.25">
      <c r="A955" s="1"/>
      <c r="B955" s="40"/>
      <c r="C955" s="40"/>
      <c r="D955" s="40"/>
      <c r="E955" s="40"/>
      <c r="F955" s="40"/>
      <c r="G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c r="CU955" s="40"/>
      <c r="CV955" s="40"/>
      <c r="CW955" s="40"/>
      <c r="CX955" s="40"/>
      <c r="CY955" s="40"/>
      <c r="CZ955" s="40"/>
      <c r="DA955" s="40"/>
      <c r="DB955" s="40"/>
      <c r="DC955" s="40"/>
      <c r="DD955" s="40"/>
      <c r="DE955" s="40"/>
      <c r="DF955" s="40"/>
      <c r="DG955" s="40"/>
      <c r="DH955" s="40"/>
      <c r="DI955" s="40"/>
      <c r="DJ955" s="40"/>
      <c r="DK955" s="40"/>
      <c r="DL955" s="40"/>
      <c r="DM955" s="40"/>
      <c r="DN955" s="40"/>
      <c r="DO955" s="40"/>
      <c r="DP955" s="40"/>
      <c r="DQ955" s="40"/>
      <c r="DR955" s="40"/>
      <c r="DS955" s="40"/>
      <c r="DT955" s="40"/>
      <c r="DU955" s="40"/>
      <c r="DV955" s="40"/>
      <c r="DW955" s="40"/>
    </row>
    <row r="956" spans="1:127" ht="15.75" customHeight="1" x14ac:dyDescent="0.25">
      <c r="A956" s="1"/>
      <c r="B956" s="40"/>
      <c r="C956" s="40"/>
      <c r="D956" s="40"/>
      <c r="E956" s="40"/>
      <c r="F956" s="40"/>
      <c r="G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c r="CU956" s="40"/>
      <c r="CV956" s="40"/>
      <c r="CW956" s="40"/>
      <c r="CX956" s="40"/>
      <c r="CY956" s="40"/>
      <c r="CZ956" s="40"/>
      <c r="DA956" s="40"/>
      <c r="DB956" s="40"/>
      <c r="DC956" s="40"/>
      <c r="DD956" s="40"/>
      <c r="DE956" s="40"/>
      <c r="DF956" s="40"/>
      <c r="DG956" s="40"/>
      <c r="DH956" s="40"/>
      <c r="DI956" s="40"/>
      <c r="DJ956" s="40"/>
      <c r="DK956" s="40"/>
      <c r="DL956" s="40"/>
      <c r="DM956" s="40"/>
      <c r="DN956" s="40"/>
      <c r="DO956" s="40"/>
      <c r="DP956" s="40"/>
      <c r="DQ956" s="40"/>
      <c r="DR956" s="40"/>
      <c r="DS956" s="40"/>
      <c r="DT956" s="40"/>
      <c r="DU956" s="40"/>
      <c r="DV956" s="40"/>
      <c r="DW956" s="40"/>
    </row>
    <row r="957" spans="1:127" ht="15.75" customHeight="1" x14ac:dyDescent="0.25">
      <c r="A957" s="1"/>
      <c r="B957" s="40"/>
      <c r="C957" s="40"/>
      <c r="D957" s="40"/>
      <c r="E957" s="40"/>
      <c r="F957" s="40"/>
      <c r="G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c r="CU957" s="40"/>
      <c r="CV957" s="40"/>
      <c r="CW957" s="40"/>
      <c r="CX957" s="40"/>
      <c r="CY957" s="40"/>
      <c r="CZ957" s="40"/>
      <c r="DA957" s="40"/>
      <c r="DB957" s="40"/>
      <c r="DC957" s="40"/>
      <c r="DD957" s="40"/>
      <c r="DE957" s="40"/>
      <c r="DF957" s="40"/>
      <c r="DG957" s="40"/>
      <c r="DH957" s="40"/>
      <c r="DI957" s="40"/>
      <c r="DJ957" s="40"/>
      <c r="DK957" s="40"/>
      <c r="DL957" s="40"/>
      <c r="DM957" s="40"/>
      <c r="DN957" s="40"/>
      <c r="DO957" s="40"/>
      <c r="DP957" s="40"/>
      <c r="DQ957" s="40"/>
      <c r="DR957" s="40"/>
      <c r="DS957" s="40"/>
      <c r="DT957" s="40"/>
      <c r="DU957" s="40"/>
      <c r="DV957" s="40"/>
      <c r="DW957" s="40"/>
    </row>
    <row r="958" spans="1:127" ht="15.75" customHeight="1" x14ac:dyDescent="0.25">
      <c r="A958" s="1"/>
      <c r="B958" s="40"/>
      <c r="C958" s="40"/>
      <c r="D958" s="40"/>
      <c r="E958" s="40"/>
      <c r="F958" s="40"/>
      <c r="G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c r="CU958" s="40"/>
      <c r="CV958" s="40"/>
      <c r="CW958" s="40"/>
      <c r="CX958" s="40"/>
      <c r="CY958" s="40"/>
      <c r="CZ958" s="40"/>
      <c r="DA958" s="40"/>
      <c r="DB958" s="40"/>
      <c r="DC958" s="40"/>
      <c r="DD958" s="40"/>
      <c r="DE958" s="40"/>
      <c r="DF958" s="40"/>
      <c r="DG958" s="40"/>
      <c r="DH958" s="40"/>
      <c r="DI958" s="40"/>
      <c r="DJ958" s="40"/>
      <c r="DK958" s="40"/>
      <c r="DL958" s="40"/>
      <c r="DM958" s="40"/>
      <c r="DN958" s="40"/>
      <c r="DO958" s="40"/>
      <c r="DP958" s="40"/>
      <c r="DQ958" s="40"/>
      <c r="DR958" s="40"/>
      <c r="DS958" s="40"/>
      <c r="DT958" s="40"/>
      <c r="DU958" s="40"/>
      <c r="DV958" s="40"/>
      <c r="DW958" s="40"/>
    </row>
    <row r="959" spans="1:127" ht="15.75" customHeight="1" x14ac:dyDescent="0.25">
      <c r="A959" s="1"/>
      <c r="B959" s="40"/>
      <c r="C959" s="40"/>
      <c r="D959" s="40"/>
      <c r="E959" s="40"/>
      <c r="F959" s="40"/>
      <c r="G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c r="CU959" s="40"/>
      <c r="CV959" s="40"/>
      <c r="CW959" s="40"/>
      <c r="CX959" s="40"/>
      <c r="CY959" s="40"/>
      <c r="CZ959" s="40"/>
      <c r="DA959" s="40"/>
      <c r="DB959" s="40"/>
      <c r="DC959" s="40"/>
      <c r="DD959" s="40"/>
      <c r="DE959" s="40"/>
      <c r="DF959" s="40"/>
      <c r="DG959" s="40"/>
      <c r="DH959" s="40"/>
      <c r="DI959" s="40"/>
      <c r="DJ959" s="40"/>
      <c r="DK959" s="40"/>
      <c r="DL959" s="40"/>
      <c r="DM959" s="40"/>
      <c r="DN959" s="40"/>
      <c r="DO959" s="40"/>
      <c r="DP959" s="40"/>
      <c r="DQ959" s="40"/>
      <c r="DR959" s="40"/>
      <c r="DS959" s="40"/>
      <c r="DT959" s="40"/>
      <c r="DU959" s="40"/>
      <c r="DV959" s="40"/>
      <c r="DW959" s="40"/>
    </row>
    <row r="960" spans="1:127" ht="15.75" customHeight="1" x14ac:dyDescent="0.25">
      <c r="A960" s="1"/>
      <c r="B960" s="40"/>
      <c r="C960" s="40"/>
      <c r="D960" s="40"/>
      <c r="E960" s="40"/>
      <c r="F960" s="40"/>
      <c r="G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c r="CU960" s="40"/>
      <c r="CV960" s="40"/>
      <c r="CW960" s="40"/>
      <c r="CX960" s="40"/>
      <c r="CY960" s="40"/>
      <c r="CZ960" s="40"/>
      <c r="DA960" s="40"/>
      <c r="DB960" s="40"/>
      <c r="DC960" s="40"/>
      <c r="DD960" s="40"/>
      <c r="DE960" s="40"/>
      <c r="DF960" s="40"/>
      <c r="DG960" s="40"/>
      <c r="DH960" s="40"/>
      <c r="DI960" s="40"/>
      <c r="DJ960" s="40"/>
      <c r="DK960" s="40"/>
      <c r="DL960" s="40"/>
      <c r="DM960" s="40"/>
      <c r="DN960" s="40"/>
      <c r="DO960" s="40"/>
      <c r="DP960" s="40"/>
      <c r="DQ960" s="40"/>
      <c r="DR960" s="40"/>
      <c r="DS960" s="40"/>
      <c r="DT960" s="40"/>
      <c r="DU960" s="40"/>
      <c r="DV960" s="40"/>
      <c r="DW960" s="40"/>
    </row>
    <row r="961" spans="1:127" ht="15.75" customHeight="1" x14ac:dyDescent="0.25">
      <c r="A961" s="1"/>
      <c r="B961" s="40"/>
      <c r="C961" s="40"/>
      <c r="D961" s="40"/>
      <c r="E961" s="40"/>
      <c r="F961" s="40"/>
      <c r="G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c r="CU961" s="40"/>
      <c r="CV961" s="40"/>
      <c r="CW961" s="40"/>
      <c r="CX961" s="40"/>
      <c r="CY961" s="40"/>
      <c r="CZ961" s="40"/>
      <c r="DA961" s="40"/>
      <c r="DB961" s="40"/>
      <c r="DC961" s="40"/>
      <c r="DD961" s="40"/>
      <c r="DE961" s="40"/>
      <c r="DF961" s="40"/>
      <c r="DG961" s="40"/>
      <c r="DH961" s="40"/>
      <c r="DI961" s="40"/>
      <c r="DJ961" s="40"/>
      <c r="DK961" s="40"/>
      <c r="DL961" s="40"/>
      <c r="DM961" s="40"/>
      <c r="DN961" s="40"/>
      <c r="DO961" s="40"/>
      <c r="DP961" s="40"/>
      <c r="DQ961" s="40"/>
      <c r="DR961" s="40"/>
      <c r="DS961" s="40"/>
      <c r="DT961" s="40"/>
      <c r="DU961" s="40"/>
      <c r="DV961" s="40"/>
      <c r="DW961" s="40"/>
    </row>
    <row r="962" spans="1:127" ht="15.75" customHeight="1" x14ac:dyDescent="0.25">
      <c r="A962" s="1"/>
      <c r="B962" s="40"/>
      <c r="C962" s="40"/>
      <c r="D962" s="40"/>
      <c r="E962" s="40"/>
      <c r="F962" s="40"/>
      <c r="G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c r="CU962" s="40"/>
      <c r="CV962" s="40"/>
      <c r="CW962" s="40"/>
      <c r="CX962" s="40"/>
      <c r="CY962" s="40"/>
      <c r="CZ962" s="40"/>
      <c r="DA962" s="40"/>
      <c r="DB962" s="40"/>
      <c r="DC962" s="40"/>
      <c r="DD962" s="40"/>
      <c r="DE962" s="40"/>
      <c r="DF962" s="40"/>
      <c r="DG962" s="40"/>
      <c r="DH962" s="40"/>
      <c r="DI962" s="40"/>
      <c r="DJ962" s="40"/>
      <c r="DK962" s="40"/>
      <c r="DL962" s="40"/>
      <c r="DM962" s="40"/>
      <c r="DN962" s="40"/>
      <c r="DO962" s="40"/>
      <c r="DP962" s="40"/>
      <c r="DQ962" s="40"/>
      <c r="DR962" s="40"/>
      <c r="DS962" s="40"/>
      <c r="DT962" s="40"/>
      <c r="DU962" s="40"/>
      <c r="DV962" s="40"/>
      <c r="DW962" s="40"/>
    </row>
    <row r="963" spans="1:127" ht="15.75" customHeight="1" x14ac:dyDescent="0.25">
      <c r="A963" s="1"/>
      <c r="B963" s="40"/>
      <c r="C963" s="40"/>
      <c r="D963" s="40"/>
      <c r="E963" s="40"/>
      <c r="F963" s="40"/>
      <c r="G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c r="CU963" s="40"/>
      <c r="CV963" s="40"/>
      <c r="CW963" s="40"/>
      <c r="CX963" s="40"/>
      <c r="CY963" s="40"/>
      <c r="CZ963" s="40"/>
      <c r="DA963" s="40"/>
      <c r="DB963" s="40"/>
      <c r="DC963" s="40"/>
      <c r="DD963" s="40"/>
      <c r="DE963" s="40"/>
      <c r="DF963" s="40"/>
      <c r="DG963" s="40"/>
      <c r="DH963" s="40"/>
      <c r="DI963" s="40"/>
      <c r="DJ963" s="40"/>
      <c r="DK963" s="40"/>
      <c r="DL963" s="40"/>
      <c r="DM963" s="40"/>
      <c r="DN963" s="40"/>
      <c r="DO963" s="40"/>
      <c r="DP963" s="40"/>
      <c r="DQ963" s="40"/>
      <c r="DR963" s="40"/>
      <c r="DS963" s="40"/>
      <c r="DT963" s="40"/>
      <c r="DU963" s="40"/>
      <c r="DV963" s="40"/>
      <c r="DW963" s="40"/>
    </row>
    <row r="964" spans="1:127" ht="15.75" customHeight="1" x14ac:dyDescent="0.25">
      <c r="A964" s="1"/>
      <c r="B964" s="40"/>
      <c r="C964" s="40"/>
      <c r="D964" s="40"/>
      <c r="E964" s="40"/>
      <c r="F964" s="40"/>
      <c r="G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c r="CU964" s="40"/>
      <c r="CV964" s="40"/>
      <c r="CW964" s="40"/>
      <c r="CX964" s="40"/>
      <c r="CY964" s="40"/>
      <c r="CZ964" s="40"/>
      <c r="DA964" s="40"/>
      <c r="DB964" s="40"/>
      <c r="DC964" s="40"/>
      <c r="DD964" s="40"/>
      <c r="DE964" s="40"/>
      <c r="DF964" s="40"/>
      <c r="DG964" s="40"/>
      <c r="DH964" s="40"/>
      <c r="DI964" s="40"/>
      <c r="DJ964" s="40"/>
      <c r="DK964" s="40"/>
      <c r="DL964" s="40"/>
      <c r="DM964" s="40"/>
      <c r="DN964" s="40"/>
      <c r="DO964" s="40"/>
      <c r="DP964" s="40"/>
      <c r="DQ964" s="40"/>
      <c r="DR964" s="40"/>
      <c r="DS964" s="40"/>
      <c r="DT964" s="40"/>
      <c r="DU964" s="40"/>
      <c r="DV964" s="40"/>
      <c r="DW964" s="40"/>
    </row>
    <row r="965" spans="1:127" ht="15.75" customHeight="1" x14ac:dyDescent="0.25">
      <c r="A965" s="1"/>
      <c r="B965" s="40"/>
      <c r="C965" s="40"/>
      <c r="D965" s="40"/>
      <c r="E965" s="40"/>
      <c r="F965" s="40"/>
      <c r="G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c r="CU965" s="40"/>
      <c r="CV965" s="40"/>
      <c r="CW965" s="40"/>
      <c r="CX965" s="40"/>
      <c r="CY965" s="40"/>
      <c r="CZ965" s="40"/>
      <c r="DA965" s="40"/>
      <c r="DB965" s="40"/>
      <c r="DC965" s="40"/>
      <c r="DD965" s="40"/>
      <c r="DE965" s="40"/>
      <c r="DF965" s="40"/>
      <c r="DG965" s="40"/>
      <c r="DH965" s="40"/>
      <c r="DI965" s="40"/>
      <c r="DJ965" s="40"/>
      <c r="DK965" s="40"/>
      <c r="DL965" s="40"/>
      <c r="DM965" s="40"/>
      <c r="DN965" s="40"/>
      <c r="DO965" s="40"/>
      <c r="DP965" s="40"/>
      <c r="DQ965" s="40"/>
      <c r="DR965" s="40"/>
      <c r="DS965" s="40"/>
      <c r="DT965" s="40"/>
      <c r="DU965" s="40"/>
      <c r="DV965" s="40"/>
      <c r="DW965" s="40"/>
    </row>
    <row r="966" spans="1:127" ht="15.75" customHeight="1" x14ac:dyDescent="0.25">
      <c r="A966" s="1"/>
      <c r="B966" s="40"/>
      <c r="C966" s="40"/>
      <c r="D966" s="40"/>
      <c r="E966" s="40"/>
      <c r="F966" s="40"/>
      <c r="G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c r="CU966" s="40"/>
      <c r="CV966" s="40"/>
      <c r="CW966" s="40"/>
      <c r="CX966" s="40"/>
      <c r="CY966" s="40"/>
      <c r="CZ966" s="40"/>
      <c r="DA966" s="40"/>
      <c r="DB966" s="40"/>
      <c r="DC966" s="40"/>
      <c r="DD966" s="40"/>
      <c r="DE966" s="40"/>
      <c r="DF966" s="40"/>
      <c r="DG966" s="40"/>
      <c r="DH966" s="40"/>
      <c r="DI966" s="40"/>
      <c r="DJ966" s="40"/>
      <c r="DK966" s="40"/>
      <c r="DL966" s="40"/>
      <c r="DM966" s="40"/>
      <c r="DN966" s="40"/>
      <c r="DO966" s="40"/>
      <c r="DP966" s="40"/>
      <c r="DQ966" s="40"/>
      <c r="DR966" s="40"/>
      <c r="DS966" s="40"/>
      <c r="DT966" s="40"/>
      <c r="DU966" s="40"/>
      <c r="DV966" s="40"/>
      <c r="DW966" s="40"/>
    </row>
    <row r="967" spans="1:127" ht="15.75" customHeight="1" x14ac:dyDescent="0.25">
      <c r="A967" s="1"/>
      <c r="B967" s="40"/>
      <c r="C967" s="40"/>
      <c r="D967" s="40"/>
      <c r="E967" s="40"/>
      <c r="F967" s="40"/>
      <c r="G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c r="CU967" s="40"/>
      <c r="CV967" s="40"/>
      <c r="CW967" s="40"/>
      <c r="CX967" s="40"/>
      <c r="CY967" s="40"/>
      <c r="CZ967" s="40"/>
      <c r="DA967" s="40"/>
      <c r="DB967" s="40"/>
      <c r="DC967" s="40"/>
      <c r="DD967" s="40"/>
      <c r="DE967" s="40"/>
      <c r="DF967" s="40"/>
      <c r="DG967" s="40"/>
      <c r="DH967" s="40"/>
      <c r="DI967" s="40"/>
      <c r="DJ967" s="40"/>
      <c r="DK967" s="40"/>
      <c r="DL967" s="40"/>
      <c r="DM967" s="40"/>
      <c r="DN967" s="40"/>
      <c r="DO967" s="40"/>
      <c r="DP967" s="40"/>
      <c r="DQ967" s="40"/>
      <c r="DR967" s="40"/>
      <c r="DS967" s="40"/>
      <c r="DT967" s="40"/>
      <c r="DU967" s="40"/>
      <c r="DV967" s="40"/>
      <c r="DW967" s="40"/>
    </row>
    <row r="968" spans="1:127" ht="15.75" customHeight="1" x14ac:dyDescent="0.25">
      <c r="A968" s="1"/>
      <c r="B968" s="40"/>
      <c r="C968" s="40"/>
      <c r="D968" s="40"/>
      <c r="E968" s="40"/>
      <c r="F968" s="40"/>
      <c r="G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c r="CU968" s="40"/>
      <c r="CV968" s="40"/>
      <c r="CW968" s="40"/>
      <c r="CX968" s="40"/>
      <c r="CY968" s="40"/>
      <c r="CZ968" s="40"/>
      <c r="DA968" s="40"/>
      <c r="DB968" s="40"/>
      <c r="DC968" s="40"/>
      <c r="DD968" s="40"/>
      <c r="DE968" s="40"/>
      <c r="DF968" s="40"/>
      <c r="DG968" s="40"/>
      <c r="DH968" s="40"/>
      <c r="DI968" s="40"/>
      <c r="DJ968" s="40"/>
      <c r="DK968" s="40"/>
      <c r="DL968" s="40"/>
      <c r="DM968" s="40"/>
      <c r="DN968" s="40"/>
      <c r="DO968" s="40"/>
      <c r="DP968" s="40"/>
      <c r="DQ968" s="40"/>
      <c r="DR968" s="40"/>
      <c r="DS968" s="40"/>
      <c r="DT968" s="40"/>
      <c r="DU968" s="40"/>
      <c r="DV968" s="40"/>
      <c r="DW968" s="40"/>
    </row>
    <row r="969" spans="1:127" ht="15.75" customHeight="1" x14ac:dyDescent="0.25">
      <c r="A969" s="1"/>
      <c r="B969" s="40"/>
      <c r="C969" s="40"/>
      <c r="D969" s="40"/>
      <c r="E969" s="40"/>
      <c r="F969" s="40"/>
      <c r="G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c r="CU969" s="40"/>
      <c r="CV969" s="40"/>
      <c r="CW969" s="40"/>
      <c r="CX969" s="40"/>
      <c r="CY969" s="40"/>
      <c r="CZ969" s="40"/>
      <c r="DA969" s="40"/>
      <c r="DB969" s="40"/>
      <c r="DC969" s="40"/>
      <c r="DD969" s="40"/>
      <c r="DE969" s="40"/>
      <c r="DF969" s="40"/>
      <c r="DG969" s="40"/>
      <c r="DH969" s="40"/>
      <c r="DI969" s="40"/>
      <c r="DJ969" s="40"/>
      <c r="DK969" s="40"/>
      <c r="DL969" s="40"/>
      <c r="DM969" s="40"/>
      <c r="DN969" s="40"/>
      <c r="DO969" s="40"/>
      <c r="DP969" s="40"/>
      <c r="DQ969" s="40"/>
      <c r="DR969" s="40"/>
      <c r="DS969" s="40"/>
      <c r="DT969" s="40"/>
      <c r="DU969" s="40"/>
      <c r="DV969" s="40"/>
      <c r="DW969" s="40"/>
    </row>
    <row r="970" spans="1:127" ht="15.75" customHeight="1" x14ac:dyDescent="0.25">
      <c r="A970" s="1"/>
      <c r="B970" s="40"/>
      <c r="C970" s="40"/>
      <c r="D970" s="40"/>
      <c r="E970" s="40"/>
      <c r="F970" s="40"/>
      <c r="G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c r="CU970" s="40"/>
      <c r="CV970" s="40"/>
      <c r="CW970" s="40"/>
      <c r="CX970" s="40"/>
      <c r="CY970" s="40"/>
      <c r="CZ970" s="40"/>
      <c r="DA970" s="40"/>
      <c r="DB970" s="40"/>
      <c r="DC970" s="40"/>
      <c r="DD970" s="40"/>
      <c r="DE970" s="40"/>
      <c r="DF970" s="40"/>
      <c r="DG970" s="40"/>
      <c r="DH970" s="40"/>
      <c r="DI970" s="40"/>
      <c r="DJ970" s="40"/>
      <c r="DK970" s="40"/>
      <c r="DL970" s="40"/>
      <c r="DM970" s="40"/>
      <c r="DN970" s="40"/>
      <c r="DO970" s="40"/>
      <c r="DP970" s="40"/>
      <c r="DQ970" s="40"/>
      <c r="DR970" s="40"/>
      <c r="DS970" s="40"/>
      <c r="DT970" s="40"/>
      <c r="DU970" s="40"/>
      <c r="DV970" s="40"/>
      <c r="DW970" s="40"/>
    </row>
    <row r="971" spans="1:127" ht="15.75" customHeight="1" x14ac:dyDescent="0.25">
      <c r="A971" s="1"/>
      <c r="B971" s="40"/>
      <c r="C971" s="40"/>
      <c r="D971" s="40"/>
      <c r="E971" s="40"/>
      <c r="F971" s="40"/>
      <c r="G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c r="CU971" s="40"/>
      <c r="CV971" s="40"/>
      <c r="CW971" s="40"/>
      <c r="CX971" s="40"/>
      <c r="CY971" s="40"/>
      <c r="CZ971" s="40"/>
      <c r="DA971" s="40"/>
      <c r="DB971" s="40"/>
      <c r="DC971" s="40"/>
      <c r="DD971" s="40"/>
      <c r="DE971" s="40"/>
      <c r="DF971" s="40"/>
      <c r="DG971" s="40"/>
      <c r="DH971" s="40"/>
      <c r="DI971" s="40"/>
      <c r="DJ971" s="40"/>
      <c r="DK971" s="40"/>
      <c r="DL971" s="40"/>
      <c r="DM971" s="40"/>
      <c r="DN971" s="40"/>
      <c r="DO971" s="40"/>
      <c r="DP971" s="40"/>
      <c r="DQ971" s="40"/>
      <c r="DR971" s="40"/>
      <c r="DS971" s="40"/>
      <c r="DT971" s="40"/>
      <c r="DU971" s="40"/>
      <c r="DV971" s="40"/>
      <c r="DW971" s="40"/>
    </row>
    <row r="972" spans="1:127" ht="15.75" customHeight="1" x14ac:dyDescent="0.25">
      <c r="A972" s="1"/>
      <c r="B972" s="40"/>
      <c r="C972" s="40"/>
      <c r="D972" s="40"/>
      <c r="E972" s="40"/>
      <c r="F972" s="40"/>
      <c r="G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c r="CT972" s="40"/>
      <c r="CU972" s="40"/>
      <c r="CV972" s="40"/>
      <c r="CW972" s="40"/>
      <c r="CX972" s="40"/>
      <c r="CY972" s="40"/>
      <c r="CZ972" s="40"/>
      <c r="DA972" s="40"/>
      <c r="DB972" s="40"/>
      <c r="DC972" s="40"/>
      <c r="DD972" s="40"/>
      <c r="DE972" s="40"/>
      <c r="DF972" s="40"/>
      <c r="DG972" s="40"/>
      <c r="DH972" s="40"/>
      <c r="DI972" s="40"/>
      <c r="DJ972" s="40"/>
      <c r="DK972" s="40"/>
      <c r="DL972" s="40"/>
      <c r="DM972" s="40"/>
      <c r="DN972" s="40"/>
      <c r="DO972" s="40"/>
      <c r="DP972" s="40"/>
      <c r="DQ972" s="40"/>
      <c r="DR972" s="40"/>
      <c r="DS972" s="40"/>
      <c r="DT972" s="40"/>
      <c r="DU972" s="40"/>
      <c r="DV972" s="40"/>
      <c r="DW972" s="40"/>
    </row>
    <row r="973" spans="1:127" ht="15.75" customHeight="1" x14ac:dyDescent="0.25">
      <c r="A973" s="1"/>
      <c r="B973" s="40"/>
      <c r="C973" s="40"/>
      <c r="D973" s="40"/>
      <c r="E973" s="40"/>
      <c r="F973" s="40"/>
      <c r="G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c r="CT973" s="40"/>
      <c r="CU973" s="40"/>
      <c r="CV973" s="40"/>
      <c r="CW973" s="40"/>
      <c r="CX973" s="40"/>
      <c r="CY973" s="40"/>
      <c r="CZ973" s="40"/>
      <c r="DA973" s="40"/>
      <c r="DB973" s="40"/>
      <c r="DC973" s="40"/>
      <c r="DD973" s="40"/>
      <c r="DE973" s="40"/>
      <c r="DF973" s="40"/>
      <c r="DG973" s="40"/>
      <c r="DH973" s="40"/>
      <c r="DI973" s="40"/>
      <c r="DJ973" s="40"/>
      <c r="DK973" s="40"/>
      <c r="DL973" s="40"/>
      <c r="DM973" s="40"/>
      <c r="DN973" s="40"/>
      <c r="DO973" s="40"/>
      <c r="DP973" s="40"/>
      <c r="DQ973" s="40"/>
      <c r="DR973" s="40"/>
      <c r="DS973" s="40"/>
      <c r="DT973" s="40"/>
      <c r="DU973" s="40"/>
      <c r="DV973" s="40"/>
      <c r="DW973" s="40"/>
    </row>
    <row r="974" spans="1:127" ht="15.75" customHeight="1" x14ac:dyDescent="0.25">
      <c r="A974" s="1"/>
      <c r="B974" s="40"/>
      <c r="C974" s="40"/>
      <c r="D974" s="40"/>
      <c r="E974" s="40"/>
      <c r="F974" s="40"/>
      <c r="G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c r="CT974" s="40"/>
      <c r="CU974" s="40"/>
      <c r="CV974" s="40"/>
      <c r="CW974" s="40"/>
      <c r="CX974" s="40"/>
      <c r="CY974" s="40"/>
      <c r="CZ974" s="40"/>
      <c r="DA974" s="40"/>
      <c r="DB974" s="40"/>
      <c r="DC974" s="40"/>
      <c r="DD974" s="40"/>
      <c r="DE974" s="40"/>
      <c r="DF974" s="40"/>
      <c r="DG974" s="40"/>
      <c r="DH974" s="40"/>
      <c r="DI974" s="40"/>
      <c r="DJ974" s="40"/>
      <c r="DK974" s="40"/>
      <c r="DL974" s="40"/>
      <c r="DM974" s="40"/>
      <c r="DN974" s="40"/>
      <c r="DO974" s="40"/>
      <c r="DP974" s="40"/>
      <c r="DQ974" s="40"/>
      <c r="DR974" s="40"/>
      <c r="DS974" s="40"/>
      <c r="DT974" s="40"/>
      <c r="DU974" s="40"/>
      <c r="DV974" s="40"/>
      <c r="DW974" s="40"/>
    </row>
    <row r="975" spans="1:127" ht="15.75" customHeight="1" x14ac:dyDescent="0.25">
      <c r="A975" s="1"/>
      <c r="B975" s="40"/>
      <c r="C975" s="40"/>
      <c r="D975" s="40"/>
      <c r="E975" s="40"/>
      <c r="F975" s="40"/>
      <c r="G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c r="CT975" s="40"/>
      <c r="CU975" s="40"/>
      <c r="CV975" s="40"/>
      <c r="CW975" s="40"/>
      <c r="CX975" s="40"/>
      <c r="CY975" s="40"/>
      <c r="CZ975" s="40"/>
      <c r="DA975" s="40"/>
      <c r="DB975" s="40"/>
      <c r="DC975" s="40"/>
      <c r="DD975" s="40"/>
      <c r="DE975" s="40"/>
      <c r="DF975" s="40"/>
      <c r="DG975" s="40"/>
      <c r="DH975" s="40"/>
      <c r="DI975" s="40"/>
      <c r="DJ975" s="40"/>
      <c r="DK975" s="40"/>
      <c r="DL975" s="40"/>
      <c r="DM975" s="40"/>
      <c r="DN975" s="40"/>
      <c r="DO975" s="40"/>
      <c r="DP975" s="40"/>
      <c r="DQ975" s="40"/>
      <c r="DR975" s="40"/>
      <c r="DS975" s="40"/>
      <c r="DT975" s="40"/>
      <c r="DU975" s="40"/>
      <c r="DV975" s="40"/>
      <c r="DW975" s="40"/>
    </row>
    <row r="976" spans="1:127" ht="15.75" customHeight="1" x14ac:dyDescent="0.25">
      <c r="A976" s="1"/>
      <c r="B976" s="40"/>
      <c r="C976" s="40"/>
      <c r="D976" s="40"/>
      <c r="E976" s="40"/>
      <c r="F976" s="40"/>
      <c r="G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c r="CT976" s="40"/>
      <c r="CU976" s="40"/>
      <c r="CV976" s="40"/>
      <c r="CW976" s="40"/>
      <c r="CX976" s="40"/>
      <c r="CY976" s="40"/>
      <c r="CZ976" s="40"/>
      <c r="DA976" s="40"/>
      <c r="DB976" s="40"/>
      <c r="DC976" s="40"/>
      <c r="DD976" s="40"/>
      <c r="DE976" s="40"/>
      <c r="DF976" s="40"/>
      <c r="DG976" s="40"/>
      <c r="DH976" s="40"/>
      <c r="DI976" s="40"/>
      <c r="DJ976" s="40"/>
      <c r="DK976" s="40"/>
      <c r="DL976" s="40"/>
      <c r="DM976" s="40"/>
      <c r="DN976" s="40"/>
      <c r="DO976" s="40"/>
      <c r="DP976" s="40"/>
      <c r="DQ976" s="40"/>
      <c r="DR976" s="40"/>
      <c r="DS976" s="40"/>
      <c r="DT976" s="40"/>
      <c r="DU976" s="40"/>
      <c r="DV976" s="40"/>
      <c r="DW976" s="40"/>
    </row>
    <row r="977" spans="1:127" ht="15.75" customHeight="1" x14ac:dyDescent="0.25">
      <c r="A977" s="1"/>
      <c r="B977" s="40"/>
      <c r="C977" s="40"/>
      <c r="D977" s="40"/>
      <c r="E977" s="40"/>
      <c r="F977" s="40"/>
      <c r="G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c r="CT977" s="40"/>
      <c r="CU977" s="40"/>
      <c r="CV977" s="40"/>
      <c r="CW977" s="40"/>
      <c r="CX977" s="40"/>
      <c r="CY977" s="40"/>
      <c r="CZ977" s="40"/>
      <c r="DA977" s="40"/>
      <c r="DB977" s="40"/>
      <c r="DC977" s="40"/>
      <c r="DD977" s="40"/>
      <c r="DE977" s="40"/>
      <c r="DF977" s="40"/>
      <c r="DG977" s="40"/>
      <c r="DH977" s="40"/>
      <c r="DI977" s="40"/>
      <c r="DJ977" s="40"/>
      <c r="DK977" s="40"/>
      <c r="DL977" s="40"/>
      <c r="DM977" s="40"/>
      <c r="DN977" s="40"/>
      <c r="DO977" s="40"/>
      <c r="DP977" s="40"/>
      <c r="DQ977" s="40"/>
      <c r="DR977" s="40"/>
      <c r="DS977" s="40"/>
      <c r="DT977" s="40"/>
      <c r="DU977" s="40"/>
      <c r="DV977" s="40"/>
      <c r="DW977" s="40"/>
    </row>
    <row r="978" spans="1:127" ht="15.75" customHeight="1" x14ac:dyDescent="0.25">
      <c r="A978" s="1"/>
      <c r="B978" s="40"/>
      <c r="C978" s="40"/>
      <c r="D978" s="40"/>
      <c r="E978" s="40"/>
      <c r="F978" s="40"/>
      <c r="G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c r="CT978" s="40"/>
      <c r="CU978" s="40"/>
      <c r="CV978" s="40"/>
      <c r="CW978" s="40"/>
      <c r="CX978" s="40"/>
      <c r="CY978" s="40"/>
      <c r="CZ978" s="40"/>
      <c r="DA978" s="40"/>
      <c r="DB978" s="40"/>
      <c r="DC978" s="40"/>
      <c r="DD978" s="40"/>
      <c r="DE978" s="40"/>
      <c r="DF978" s="40"/>
      <c r="DG978" s="40"/>
      <c r="DH978" s="40"/>
      <c r="DI978" s="40"/>
      <c r="DJ978" s="40"/>
      <c r="DK978" s="40"/>
      <c r="DL978" s="40"/>
      <c r="DM978" s="40"/>
      <c r="DN978" s="40"/>
      <c r="DO978" s="40"/>
      <c r="DP978" s="40"/>
      <c r="DQ978" s="40"/>
      <c r="DR978" s="40"/>
      <c r="DS978" s="40"/>
      <c r="DT978" s="40"/>
      <c r="DU978" s="40"/>
      <c r="DV978" s="40"/>
      <c r="DW978" s="40"/>
    </row>
    <row r="979" spans="1:127" ht="15.75" customHeight="1" x14ac:dyDescent="0.25">
      <c r="A979" s="1"/>
      <c r="B979" s="40"/>
      <c r="C979" s="40"/>
      <c r="D979" s="40"/>
      <c r="E979" s="40"/>
      <c r="F979" s="40"/>
      <c r="G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c r="CT979" s="40"/>
      <c r="CU979" s="40"/>
      <c r="CV979" s="40"/>
      <c r="CW979" s="40"/>
      <c r="CX979" s="40"/>
      <c r="CY979" s="40"/>
      <c r="CZ979" s="40"/>
      <c r="DA979" s="40"/>
      <c r="DB979" s="40"/>
      <c r="DC979" s="40"/>
      <c r="DD979" s="40"/>
      <c r="DE979" s="40"/>
      <c r="DF979" s="40"/>
      <c r="DG979" s="40"/>
      <c r="DH979" s="40"/>
      <c r="DI979" s="40"/>
      <c r="DJ979" s="40"/>
      <c r="DK979" s="40"/>
      <c r="DL979" s="40"/>
      <c r="DM979" s="40"/>
      <c r="DN979" s="40"/>
      <c r="DO979" s="40"/>
      <c r="DP979" s="40"/>
      <c r="DQ979" s="40"/>
      <c r="DR979" s="40"/>
      <c r="DS979" s="40"/>
      <c r="DT979" s="40"/>
      <c r="DU979" s="40"/>
      <c r="DV979" s="40"/>
      <c r="DW979" s="40"/>
    </row>
    <row r="980" spans="1:127" ht="15.75" customHeight="1" x14ac:dyDescent="0.25">
      <c r="A980" s="1"/>
      <c r="B980" s="40"/>
      <c r="C980" s="40"/>
      <c r="D980" s="40"/>
      <c r="E980" s="40"/>
      <c r="F980" s="40"/>
      <c r="G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c r="CT980" s="40"/>
      <c r="CU980" s="40"/>
      <c r="CV980" s="40"/>
      <c r="CW980" s="40"/>
      <c r="CX980" s="40"/>
      <c r="CY980" s="40"/>
      <c r="CZ980" s="40"/>
      <c r="DA980" s="40"/>
      <c r="DB980" s="40"/>
      <c r="DC980" s="40"/>
      <c r="DD980" s="40"/>
      <c r="DE980" s="40"/>
      <c r="DF980" s="40"/>
      <c r="DG980" s="40"/>
      <c r="DH980" s="40"/>
      <c r="DI980" s="40"/>
      <c r="DJ980" s="40"/>
      <c r="DK980" s="40"/>
      <c r="DL980" s="40"/>
      <c r="DM980" s="40"/>
      <c r="DN980" s="40"/>
      <c r="DO980" s="40"/>
      <c r="DP980" s="40"/>
      <c r="DQ980" s="40"/>
      <c r="DR980" s="40"/>
      <c r="DS980" s="40"/>
      <c r="DT980" s="40"/>
      <c r="DU980" s="40"/>
      <c r="DV980" s="40"/>
      <c r="DW980" s="40"/>
    </row>
    <row r="981" spans="1:127" ht="15.75" customHeight="1" x14ac:dyDescent="0.25">
      <c r="A981" s="1"/>
      <c r="B981" s="40"/>
      <c r="C981" s="40"/>
      <c r="D981" s="40"/>
      <c r="E981" s="40"/>
      <c r="F981" s="40"/>
      <c r="G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c r="CT981" s="40"/>
      <c r="CU981" s="40"/>
      <c r="CV981" s="40"/>
      <c r="CW981" s="40"/>
      <c r="CX981" s="40"/>
      <c r="CY981" s="40"/>
      <c r="CZ981" s="40"/>
      <c r="DA981" s="40"/>
      <c r="DB981" s="40"/>
      <c r="DC981" s="40"/>
      <c r="DD981" s="40"/>
      <c r="DE981" s="40"/>
      <c r="DF981" s="40"/>
      <c r="DG981" s="40"/>
      <c r="DH981" s="40"/>
      <c r="DI981" s="40"/>
      <c r="DJ981" s="40"/>
      <c r="DK981" s="40"/>
      <c r="DL981" s="40"/>
      <c r="DM981" s="40"/>
      <c r="DN981" s="40"/>
      <c r="DO981" s="40"/>
      <c r="DP981" s="40"/>
      <c r="DQ981" s="40"/>
      <c r="DR981" s="40"/>
      <c r="DS981" s="40"/>
      <c r="DT981" s="40"/>
      <c r="DU981" s="40"/>
      <c r="DV981" s="40"/>
      <c r="DW981" s="40"/>
    </row>
    <row r="982" spans="1:127" ht="15.75" customHeight="1" x14ac:dyDescent="0.25">
      <c r="A982" s="1"/>
      <c r="B982" s="40"/>
      <c r="C982" s="40"/>
      <c r="D982" s="40"/>
      <c r="E982" s="40"/>
      <c r="F982" s="40"/>
      <c r="G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c r="CT982" s="40"/>
      <c r="CU982" s="40"/>
      <c r="CV982" s="40"/>
      <c r="CW982" s="40"/>
      <c r="CX982" s="40"/>
      <c r="CY982" s="40"/>
      <c r="CZ982" s="40"/>
      <c r="DA982" s="40"/>
      <c r="DB982" s="40"/>
      <c r="DC982" s="40"/>
      <c r="DD982" s="40"/>
      <c r="DE982" s="40"/>
      <c r="DF982" s="40"/>
      <c r="DG982" s="40"/>
      <c r="DH982" s="40"/>
      <c r="DI982" s="40"/>
      <c r="DJ982" s="40"/>
      <c r="DK982" s="40"/>
      <c r="DL982" s="40"/>
      <c r="DM982" s="40"/>
      <c r="DN982" s="40"/>
      <c r="DO982" s="40"/>
      <c r="DP982" s="40"/>
      <c r="DQ982" s="40"/>
      <c r="DR982" s="40"/>
      <c r="DS982" s="40"/>
      <c r="DT982" s="40"/>
      <c r="DU982" s="40"/>
      <c r="DV982" s="40"/>
      <c r="DW982" s="40"/>
    </row>
    <row r="983" spans="1:127" ht="15.75" customHeight="1" x14ac:dyDescent="0.25">
      <c r="A983" s="1"/>
      <c r="B983" s="40"/>
      <c r="C983" s="40"/>
      <c r="D983" s="40"/>
      <c r="E983" s="40"/>
      <c r="F983" s="40"/>
      <c r="G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c r="CT983" s="40"/>
      <c r="CU983" s="40"/>
      <c r="CV983" s="40"/>
      <c r="CW983" s="40"/>
      <c r="CX983" s="40"/>
      <c r="CY983" s="40"/>
      <c r="CZ983" s="40"/>
      <c r="DA983" s="40"/>
      <c r="DB983" s="40"/>
      <c r="DC983" s="40"/>
      <c r="DD983" s="40"/>
      <c r="DE983" s="40"/>
      <c r="DF983" s="40"/>
      <c r="DG983" s="40"/>
      <c r="DH983" s="40"/>
      <c r="DI983" s="40"/>
      <c r="DJ983" s="40"/>
      <c r="DK983" s="40"/>
      <c r="DL983" s="40"/>
      <c r="DM983" s="40"/>
      <c r="DN983" s="40"/>
      <c r="DO983" s="40"/>
      <c r="DP983" s="40"/>
      <c r="DQ983" s="40"/>
      <c r="DR983" s="40"/>
      <c r="DS983" s="40"/>
      <c r="DT983" s="40"/>
      <c r="DU983" s="40"/>
      <c r="DV983" s="40"/>
      <c r="DW983" s="40"/>
    </row>
    <row r="984" spans="1:127" ht="15.75" customHeight="1" x14ac:dyDescent="0.25">
      <c r="A984" s="1"/>
      <c r="B984" s="40"/>
      <c r="C984" s="40"/>
      <c r="D984" s="40"/>
      <c r="E984" s="40"/>
      <c r="F984" s="40"/>
      <c r="G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c r="CT984" s="40"/>
      <c r="CU984" s="40"/>
      <c r="CV984" s="40"/>
      <c r="CW984" s="40"/>
      <c r="CX984" s="40"/>
      <c r="CY984" s="40"/>
      <c r="CZ984" s="40"/>
      <c r="DA984" s="40"/>
      <c r="DB984" s="40"/>
      <c r="DC984" s="40"/>
      <c r="DD984" s="40"/>
      <c r="DE984" s="40"/>
      <c r="DF984" s="40"/>
      <c r="DG984" s="40"/>
      <c r="DH984" s="40"/>
      <c r="DI984" s="40"/>
      <c r="DJ984" s="40"/>
      <c r="DK984" s="40"/>
      <c r="DL984" s="40"/>
      <c r="DM984" s="40"/>
      <c r="DN984" s="40"/>
      <c r="DO984" s="40"/>
      <c r="DP984" s="40"/>
      <c r="DQ984" s="40"/>
      <c r="DR984" s="40"/>
      <c r="DS984" s="40"/>
      <c r="DT984" s="40"/>
      <c r="DU984" s="40"/>
      <c r="DV984" s="40"/>
      <c r="DW984" s="40"/>
    </row>
    <row r="985" spans="1:127" ht="15.75" customHeight="1" x14ac:dyDescent="0.25">
      <c r="A985" s="1"/>
      <c r="B985" s="40"/>
      <c r="C985" s="40"/>
      <c r="D985" s="40"/>
      <c r="E985" s="40"/>
      <c r="F985" s="40"/>
      <c r="G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c r="CT985" s="40"/>
      <c r="CU985" s="40"/>
      <c r="CV985" s="40"/>
      <c r="CW985" s="40"/>
      <c r="CX985" s="40"/>
      <c r="CY985" s="40"/>
      <c r="CZ985" s="40"/>
      <c r="DA985" s="40"/>
      <c r="DB985" s="40"/>
      <c r="DC985" s="40"/>
      <c r="DD985" s="40"/>
      <c r="DE985" s="40"/>
      <c r="DF985" s="40"/>
      <c r="DG985" s="40"/>
      <c r="DH985" s="40"/>
      <c r="DI985" s="40"/>
      <c r="DJ985" s="40"/>
      <c r="DK985" s="40"/>
      <c r="DL985" s="40"/>
      <c r="DM985" s="40"/>
      <c r="DN985" s="40"/>
      <c r="DO985" s="40"/>
      <c r="DP985" s="40"/>
      <c r="DQ985" s="40"/>
      <c r="DR985" s="40"/>
      <c r="DS985" s="40"/>
      <c r="DT985" s="40"/>
      <c r="DU985" s="40"/>
      <c r="DV985" s="40"/>
      <c r="DW985" s="40"/>
    </row>
    <row r="986" spans="1:127" ht="15.75" customHeight="1" x14ac:dyDescent="0.25">
      <c r="A986" s="1"/>
      <c r="B986" s="40"/>
      <c r="C986" s="40"/>
      <c r="D986" s="40"/>
      <c r="E986" s="40"/>
      <c r="F986" s="40"/>
      <c r="G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c r="CT986" s="40"/>
      <c r="CU986" s="40"/>
      <c r="CV986" s="40"/>
      <c r="CW986" s="40"/>
      <c r="CX986" s="40"/>
      <c r="CY986" s="40"/>
      <c r="CZ986" s="40"/>
      <c r="DA986" s="40"/>
      <c r="DB986" s="40"/>
      <c r="DC986" s="40"/>
      <c r="DD986" s="40"/>
      <c r="DE986" s="40"/>
      <c r="DF986" s="40"/>
      <c r="DG986" s="40"/>
      <c r="DH986" s="40"/>
      <c r="DI986" s="40"/>
      <c r="DJ986" s="40"/>
      <c r="DK986" s="40"/>
      <c r="DL986" s="40"/>
      <c r="DM986" s="40"/>
      <c r="DN986" s="40"/>
      <c r="DO986" s="40"/>
      <c r="DP986" s="40"/>
      <c r="DQ986" s="40"/>
      <c r="DR986" s="40"/>
      <c r="DS986" s="40"/>
      <c r="DT986" s="40"/>
      <c r="DU986" s="40"/>
      <c r="DV986" s="40"/>
      <c r="DW986" s="40"/>
    </row>
    <row r="987" spans="1:127" ht="15.75" customHeight="1" x14ac:dyDescent="0.25">
      <c r="A987" s="1"/>
      <c r="B987" s="40"/>
      <c r="C987" s="40"/>
      <c r="D987" s="40"/>
      <c r="E987" s="40"/>
      <c r="F987" s="40"/>
      <c r="G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c r="CT987" s="40"/>
      <c r="CU987" s="40"/>
      <c r="CV987" s="40"/>
      <c r="CW987" s="40"/>
      <c r="CX987" s="40"/>
      <c r="CY987" s="40"/>
      <c r="CZ987" s="40"/>
      <c r="DA987" s="40"/>
      <c r="DB987" s="40"/>
      <c r="DC987" s="40"/>
      <c r="DD987" s="40"/>
      <c r="DE987" s="40"/>
      <c r="DF987" s="40"/>
      <c r="DG987" s="40"/>
      <c r="DH987" s="40"/>
      <c r="DI987" s="40"/>
      <c r="DJ987" s="40"/>
      <c r="DK987" s="40"/>
      <c r="DL987" s="40"/>
      <c r="DM987" s="40"/>
      <c r="DN987" s="40"/>
      <c r="DO987" s="40"/>
      <c r="DP987" s="40"/>
      <c r="DQ987" s="40"/>
      <c r="DR987" s="40"/>
      <c r="DS987" s="40"/>
      <c r="DT987" s="40"/>
      <c r="DU987" s="40"/>
      <c r="DV987" s="40"/>
      <c r="DW987" s="40"/>
    </row>
    <row r="988" spans="1:127" ht="15.75" customHeight="1" x14ac:dyDescent="0.25">
      <c r="A988" s="1"/>
      <c r="B988" s="40"/>
      <c r="C988" s="40"/>
      <c r="D988" s="40"/>
      <c r="E988" s="40"/>
      <c r="F988" s="40"/>
      <c r="G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c r="CT988" s="40"/>
      <c r="CU988" s="40"/>
      <c r="CV988" s="40"/>
      <c r="CW988" s="40"/>
      <c r="CX988" s="40"/>
      <c r="CY988" s="40"/>
      <c r="CZ988" s="40"/>
      <c r="DA988" s="40"/>
      <c r="DB988" s="40"/>
      <c r="DC988" s="40"/>
      <c r="DD988" s="40"/>
      <c r="DE988" s="40"/>
      <c r="DF988" s="40"/>
      <c r="DG988" s="40"/>
      <c r="DH988" s="40"/>
      <c r="DI988" s="40"/>
      <c r="DJ988" s="40"/>
      <c r="DK988" s="40"/>
      <c r="DL988" s="40"/>
      <c r="DM988" s="40"/>
      <c r="DN988" s="40"/>
      <c r="DO988" s="40"/>
      <c r="DP988" s="40"/>
      <c r="DQ988" s="40"/>
      <c r="DR988" s="40"/>
      <c r="DS988" s="40"/>
      <c r="DT988" s="40"/>
      <c r="DU988" s="40"/>
      <c r="DV988" s="40"/>
      <c r="DW988" s="40"/>
    </row>
    <row r="989" spans="1:127" ht="15.75" customHeight="1" x14ac:dyDescent="0.25">
      <c r="A989" s="1"/>
      <c r="B989" s="40"/>
      <c r="C989" s="40"/>
      <c r="D989" s="40"/>
      <c r="E989" s="40"/>
      <c r="F989" s="40"/>
      <c r="G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c r="CT989" s="40"/>
      <c r="CU989" s="40"/>
      <c r="CV989" s="40"/>
      <c r="CW989" s="40"/>
      <c r="CX989" s="40"/>
      <c r="CY989" s="40"/>
      <c r="CZ989" s="40"/>
      <c r="DA989" s="40"/>
      <c r="DB989" s="40"/>
      <c r="DC989" s="40"/>
      <c r="DD989" s="40"/>
      <c r="DE989" s="40"/>
      <c r="DF989" s="40"/>
      <c r="DG989" s="40"/>
      <c r="DH989" s="40"/>
      <c r="DI989" s="40"/>
      <c r="DJ989" s="40"/>
      <c r="DK989" s="40"/>
      <c r="DL989" s="40"/>
      <c r="DM989" s="40"/>
      <c r="DN989" s="40"/>
      <c r="DO989" s="40"/>
      <c r="DP989" s="40"/>
      <c r="DQ989" s="40"/>
      <c r="DR989" s="40"/>
      <c r="DS989" s="40"/>
      <c r="DT989" s="40"/>
      <c r="DU989" s="40"/>
      <c r="DV989" s="40"/>
      <c r="DW989" s="40"/>
    </row>
    <row r="990" spans="1:127" ht="15.75" customHeight="1" x14ac:dyDescent="0.25">
      <c r="A990" s="1"/>
      <c r="B990" s="40"/>
      <c r="C990" s="40"/>
      <c r="D990" s="40"/>
      <c r="E990" s="40"/>
      <c r="F990" s="40"/>
      <c r="G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c r="CT990" s="40"/>
      <c r="CU990" s="40"/>
      <c r="CV990" s="40"/>
      <c r="CW990" s="40"/>
      <c r="CX990" s="40"/>
      <c r="CY990" s="40"/>
      <c r="CZ990" s="40"/>
      <c r="DA990" s="40"/>
      <c r="DB990" s="40"/>
      <c r="DC990" s="40"/>
      <c r="DD990" s="40"/>
      <c r="DE990" s="40"/>
      <c r="DF990" s="40"/>
      <c r="DG990" s="40"/>
      <c r="DH990" s="40"/>
      <c r="DI990" s="40"/>
      <c r="DJ990" s="40"/>
      <c r="DK990" s="40"/>
      <c r="DL990" s="40"/>
      <c r="DM990" s="40"/>
      <c r="DN990" s="40"/>
      <c r="DO990" s="40"/>
      <c r="DP990" s="40"/>
      <c r="DQ990" s="40"/>
      <c r="DR990" s="40"/>
      <c r="DS990" s="40"/>
      <c r="DT990" s="40"/>
      <c r="DU990" s="40"/>
      <c r="DV990" s="40"/>
      <c r="DW990" s="40"/>
    </row>
    <row r="991" spans="1:127" ht="15.75" customHeight="1" x14ac:dyDescent="0.25">
      <c r="A991" s="1"/>
      <c r="B991" s="40"/>
      <c r="C991" s="40"/>
      <c r="D991" s="40"/>
      <c r="E991" s="40"/>
      <c r="F991" s="40"/>
      <c r="G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c r="CT991" s="40"/>
      <c r="CU991" s="40"/>
      <c r="CV991" s="40"/>
      <c r="CW991" s="40"/>
      <c r="CX991" s="40"/>
      <c r="CY991" s="40"/>
      <c r="CZ991" s="40"/>
      <c r="DA991" s="40"/>
      <c r="DB991" s="40"/>
      <c r="DC991" s="40"/>
      <c r="DD991" s="40"/>
      <c r="DE991" s="40"/>
      <c r="DF991" s="40"/>
      <c r="DG991" s="40"/>
      <c r="DH991" s="40"/>
      <c r="DI991" s="40"/>
      <c r="DJ991" s="40"/>
      <c r="DK991" s="40"/>
      <c r="DL991" s="40"/>
      <c r="DM991" s="40"/>
      <c r="DN991" s="40"/>
      <c r="DO991" s="40"/>
      <c r="DP991" s="40"/>
      <c r="DQ991" s="40"/>
      <c r="DR991" s="40"/>
      <c r="DS991" s="40"/>
      <c r="DT991" s="40"/>
      <c r="DU991" s="40"/>
      <c r="DV991" s="40"/>
      <c r="DW991" s="40"/>
    </row>
    <row r="992" spans="1:127" ht="15.75" customHeight="1" x14ac:dyDescent="0.25">
      <c r="A992" s="1"/>
      <c r="B992" s="40"/>
      <c r="C992" s="40"/>
      <c r="D992" s="40"/>
      <c r="E992" s="40"/>
      <c r="F992" s="40"/>
      <c r="G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c r="CT992" s="40"/>
      <c r="CU992" s="40"/>
      <c r="CV992" s="40"/>
      <c r="CW992" s="40"/>
      <c r="CX992" s="40"/>
      <c r="CY992" s="40"/>
      <c r="CZ992" s="40"/>
      <c r="DA992" s="40"/>
      <c r="DB992" s="40"/>
      <c r="DC992" s="40"/>
      <c r="DD992" s="40"/>
      <c r="DE992" s="40"/>
      <c r="DF992" s="40"/>
      <c r="DG992" s="40"/>
      <c r="DH992" s="40"/>
      <c r="DI992" s="40"/>
      <c r="DJ992" s="40"/>
      <c r="DK992" s="40"/>
      <c r="DL992" s="40"/>
      <c r="DM992" s="40"/>
      <c r="DN992" s="40"/>
      <c r="DO992" s="40"/>
      <c r="DP992" s="40"/>
      <c r="DQ992" s="40"/>
      <c r="DR992" s="40"/>
      <c r="DS992" s="40"/>
      <c r="DT992" s="40"/>
      <c r="DU992" s="40"/>
      <c r="DV992" s="40"/>
      <c r="DW992" s="40"/>
    </row>
    <row r="993" spans="1:127" ht="15.75" customHeight="1" x14ac:dyDescent="0.25">
      <c r="A993" s="1"/>
      <c r="B993" s="40"/>
      <c r="C993" s="40"/>
      <c r="D993" s="40"/>
      <c r="E993" s="40"/>
      <c r="F993" s="40"/>
      <c r="G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c r="CT993" s="40"/>
      <c r="CU993" s="40"/>
      <c r="CV993" s="40"/>
      <c r="CW993" s="40"/>
      <c r="CX993" s="40"/>
      <c r="CY993" s="40"/>
      <c r="CZ993" s="40"/>
      <c r="DA993" s="40"/>
      <c r="DB993" s="40"/>
      <c r="DC993" s="40"/>
      <c r="DD993" s="40"/>
      <c r="DE993" s="40"/>
      <c r="DF993" s="40"/>
      <c r="DG993" s="40"/>
      <c r="DH993" s="40"/>
      <c r="DI993" s="40"/>
      <c r="DJ993" s="40"/>
      <c r="DK993" s="40"/>
      <c r="DL993" s="40"/>
      <c r="DM993" s="40"/>
      <c r="DN993" s="40"/>
      <c r="DO993" s="40"/>
      <c r="DP993" s="40"/>
      <c r="DQ993" s="40"/>
      <c r="DR993" s="40"/>
      <c r="DS993" s="40"/>
      <c r="DT993" s="40"/>
      <c r="DU993" s="40"/>
      <c r="DV993" s="40"/>
      <c r="DW993" s="40"/>
    </row>
    <row r="994" spans="1:127" ht="15.75" customHeight="1" x14ac:dyDescent="0.25">
      <c r="A994" s="1"/>
      <c r="B994" s="40"/>
      <c r="C994" s="40"/>
      <c r="D994" s="40"/>
      <c r="E994" s="40"/>
      <c r="F994" s="40"/>
      <c r="G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c r="CT994" s="40"/>
      <c r="CU994" s="40"/>
      <c r="CV994" s="40"/>
      <c r="CW994" s="40"/>
      <c r="CX994" s="40"/>
      <c r="CY994" s="40"/>
      <c r="CZ994" s="40"/>
      <c r="DA994" s="40"/>
      <c r="DB994" s="40"/>
      <c r="DC994" s="40"/>
      <c r="DD994" s="40"/>
      <c r="DE994" s="40"/>
      <c r="DF994" s="40"/>
      <c r="DG994" s="40"/>
      <c r="DH994" s="40"/>
      <c r="DI994" s="40"/>
      <c r="DJ994" s="40"/>
      <c r="DK994" s="40"/>
      <c r="DL994" s="40"/>
      <c r="DM994" s="40"/>
      <c r="DN994" s="40"/>
      <c r="DO994" s="40"/>
      <c r="DP994" s="40"/>
      <c r="DQ994" s="40"/>
      <c r="DR994" s="40"/>
      <c r="DS994" s="40"/>
      <c r="DT994" s="40"/>
      <c r="DU994" s="40"/>
      <c r="DV994" s="40"/>
      <c r="DW994" s="40"/>
    </row>
    <row r="995" spans="1:127" ht="15.75" customHeight="1" x14ac:dyDescent="0.25">
      <c r="A995" s="1"/>
      <c r="B995" s="40"/>
      <c r="C995" s="40"/>
      <c r="D995" s="40"/>
      <c r="E995" s="40"/>
      <c r="F995" s="40"/>
      <c r="G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c r="CT995" s="40"/>
      <c r="CU995" s="40"/>
      <c r="CV995" s="40"/>
      <c r="CW995" s="40"/>
      <c r="CX995" s="40"/>
      <c r="CY995" s="40"/>
      <c r="CZ995" s="40"/>
      <c r="DA995" s="40"/>
      <c r="DB995" s="40"/>
      <c r="DC995" s="40"/>
      <c r="DD995" s="40"/>
      <c r="DE995" s="40"/>
      <c r="DF995" s="40"/>
      <c r="DG995" s="40"/>
      <c r="DH995" s="40"/>
      <c r="DI995" s="40"/>
      <c r="DJ995" s="40"/>
      <c r="DK995" s="40"/>
      <c r="DL995" s="40"/>
      <c r="DM995" s="40"/>
      <c r="DN995" s="40"/>
      <c r="DO995" s="40"/>
      <c r="DP995" s="40"/>
      <c r="DQ995" s="40"/>
      <c r="DR995" s="40"/>
      <c r="DS995" s="40"/>
      <c r="DT995" s="40"/>
      <c r="DU995" s="40"/>
      <c r="DV995" s="40"/>
      <c r="DW995" s="40"/>
    </row>
    <row r="996" spans="1:127" ht="15.75" customHeight="1" x14ac:dyDescent="0.25">
      <c r="A996" s="1"/>
      <c r="B996" s="40"/>
      <c r="C996" s="40"/>
      <c r="D996" s="40"/>
      <c r="E996" s="40"/>
      <c r="F996" s="40"/>
      <c r="G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c r="CT996" s="40"/>
      <c r="CU996" s="40"/>
      <c r="CV996" s="40"/>
      <c r="CW996" s="40"/>
      <c r="CX996" s="40"/>
      <c r="CY996" s="40"/>
      <c r="CZ996" s="40"/>
      <c r="DA996" s="40"/>
      <c r="DB996" s="40"/>
      <c r="DC996" s="40"/>
      <c r="DD996" s="40"/>
      <c r="DE996" s="40"/>
      <c r="DF996" s="40"/>
      <c r="DG996" s="40"/>
      <c r="DH996" s="40"/>
      <c r="DI996" s="40"/>
      <c r="DJ996" s="40"/>
      <c r="DK996" s="40"/>
      <c r="DL996" s="40"/>
      <c r="DM996" s="40"/>
      <c r="DN996" s="40"/>
      <c r="DO996" s="40"/>
      <c r="DP996" s="40"/>
      <c r="DQ996" s="40"/>
      <c r="DR996" s="40"/>
      <c r="DS996" s="40"/>
      <c r="DT996" s="40"/>
      <c r="DU996" s="40"/>
      <c r="DV996" s="40"/>
      <c r="DW996" s="40"/>
    </row>
    <row r="997" spans="1:127" ht="15.75" customHeight="1" x14ac:dyDescent="0.25">
      <c r="A997" s="1"/>
      <c r="B997" s="40"/>
      <c r="C997" s="40"/>
      <c r="D997" s="40"/>
      <c r="E997" s="40"/>
      <c r="F997" s="40"/>
      <c r="G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c r="CT997" s="40"/>
      <c r="CU997" s="40"/>
      <c r="CV997" s="40"/>
      <c r="CW997" s="40"/>
      <c r="CX997" s="40"/>
      <c r="CY997" s="40"/>
      <c r="CZ997" s="40"/>
      <c r="DA997" s="40"/>
      <c r="DB997" s="40"/>
      <c r="DC997" s="40"/>
      <c r="DD997" s="40"/>
      <c r="DE997" s="40"/>
      <c r="DF997" s="40"/>
      <c r="DG997" s="40"/>
      <c r="DH997" s="40"/>
      <c r="DI997" s="40"/>
      <c r="DJ997" s="40"/>
      <c r="DK997" s="40"/>
      <c r="DL997" s="40"/>
      <c r="DM997" s="40"/>
      <c r="DN997" s="40"/>
      <c r="DO997" s="40"/>
      <c r="DP997" s="40"/>
      <c r="DQ997" s="40"/>
      <c r="DR997" s="40"/>
      <c r="DS997" s="40"/>
      <c r="DT997" s="40"/>
      <c r="DU997" s="40"/>
      <c r="DV997" s="40"/>
      <c r="DW997" s="40"/>
    </row>
    <row r="998" spans="1:127" ht="15.75" customHeight="1" x14ac:dyDescent="0.25">
      <c r="A998" s="1"/>
      <c r="B998" s="40"/>
      <c r="C998" s="40"/>
      <c r="D998" s="40"/>
      <c r="E998" s="40"/>
      <c r="F998" s="40"/>
      <c r="G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c r="CT998" s="40"/>
      <c r="CU998" s="40"/>
      <c r="CV998" s="40"/>
      <c r="CW998" s="40"/>
      <c r="CX998" s="40"/>
      <c r="CY998" s="40"/>
      <c r="CZ998" s="40"/>
      <c r="DA998" s="40"/>
      <c r="DB998" s="40"/>
      <c r="DC998" s="40"/>
      <c r="DD998" s="40"/>
      <c r="DE998" s="40"/>
      <c r="DF998" s="40"/>
      <c r="DG998" s="40"/>
      <c r="DH998" s="40"/>
      <c r="DI998" s="40"/>
      <c r="DJ998" s="40"/>
      <c r="DK998" s="40"/>
      <c r="DL998" s="40"/>
      <c r="DM998" s="40"/>
      <c r="DN998" s="40"/>
      <c r="DO998" s="40"/>
      <c r="DP998" s="40"/>
      <c r="DQ998" s="40"/>
      <c r="DR998" s="40"/>
      <c r="DS998" s="40"/>
      <c r="DT998" s="40"/>
      <c r="DU998" s="40"/>
      <c r="DV998" s="40"/>
      <c r="DW998" s="40"/>
    </row>
    <row r="999" spans="1:127" ht="15.75" customHeight="1" x14ac:dyDescent="0.25">
      <c r="A999" s="1"/>
      <c r="B999" s="40"/>
      <c r="C999" s="40"/>
      <c r="D999" s="40"/>
      <c r="E999" s="40"/>
      <c r="F999" s="40"/>
      <c r="G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c r="CT999" s="40"/>
      <c r="CU999" s="40"/>
      <c r="CV999" s="40"/>
      <c r="CW999" s="40"/>
      <c r="CX999" s="40"/>
      <c r="CY999" s="40"/>
      <c r="CZ999" s="40"/>
      <c r="DA999" s="40"/>
      <c r="DB999" s="40"/>
      <c r="DC999" s="40"/>
      <c r="DD999" s="40"/>
      <c r="DE999" s="40"/>
      <c r="DF999" s="40"/>
      <c r="DG999" s="40"/>
      <c r="DH999" s="40"/>
      <c r="DI999" s="40"/>
      <c r="DJ999" s="40"/>
      <c r="DK999" s="40"/>
      <c r="DL999" s="40"/>
      <c r="DM999" s="40"/>
      <c r="DN999" s="40"/>
      <c r="DO999" s="40"/>
      <c r="DP999" s="40"/>
      <c r="DQ999" s="40"/>
      <c r="DR999" s="40"/>
      <c r="DS999" s="40"/>
      <c r="DT999" s="40"/>
      <c r="DU999" s="40"/>
      <c r="DV999" s="40"/>
      <c r="DW999" s="40"/>
    </row>
    <row r="1000" spans="1:127" ht="15.75" customHeight="1" x14ac:dyDescent="0.25">
      <c r="A1000" s="1"/>
      <c r="B1000" s="40"/>
      <c r="C1000" s="40"/>
      <c r="D1000" s="40"/>
      <c r="E1000" s="40"/>
      <c r="F1000" s="40"/>
      <c r="G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c r="CT1000" s="40"/>
      <c r="CU1000" s="40"/>
      <c r="CV1000" s="40"/>
      <c r="CW1000" s="40"/>
      <c r="CX1000" s="40"/>
      <c r="CY1000" s="40"/>
      <c r="CZ1000" s="40"/>
      <c r="DA1000" s="40"/>
      <c r="DB1000" s="40"/>
      <c r="DC1000" s="40"/>
      <c r="DD1000" s="40"/>
      <c r="DE1000" s="40"/>
      <c r="DF1000" s="40"/>
      <c r="DG1000" s="40"/>
      <c r="DH1000" s="40"/>
      <c r="DI1000" s="40"/>
      <c r="DJ1000" s="40"/>
      <c r="DK1000" s="40"/>
      <c r="DL1000" s="40"/>
      <c r="DM1000" s="40"/>
      <c r="DN1000" s="40"/>
      <c r="DO1000" s="40"/>
      <c r="DP1000" s="40"/>
      <c r="DQ1000" s="40"/>
      <c r="DR1000" s="40"/>
      <c r="DS1000" s="40"/>
      <c r="DT1000" s="40"/>
      <c r="DU1000" s="40"/>
      <c r="DV1000" s="40"/>
      <c r="DW1000" s="40"/>
    </row>
    <row r="1001" spans="1:127" ht="15.75" customHeight="1" x14ac:dyDescent="0.25">
      <c r="A1001" s="1"/>
      <c r="B1001" s="40"/>
      <c r="C1001" s="40"/>
      <c r="D1001" s="40"/>
      <c r="E1001" s="40"/>
      <c r="F1001" s="40"/>
      <c r="G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c r="CT1001" s="40"/>
      <c r="CU1001" s="40"/>
      <c r="CV1001" s="40"/>
      <c r="CW1001" s="40"/>
      <c r="CX1001" s="40"/>
      <c r="CY1001" s="40"/>
      <c r="CZ1001" s="40"/>
      <c r="DA1001" s="40"/>
      <c r="DB1001" s="40"/>
      <c r="DC1001" s="40"/>
      <c r="DD1001" s="40"/>
      <c r="DE1001" s="40"/>
      <c r="DF1001" s="40"/>
      <c r="DG1001" s="40"/>
      <c r="DH1001" s="40"/>
      <c r="DI1001" s="40"/>
      <c r="DJ1001" s="40"/>
      <c r="DK1001" s="40"/>
      <c r="DL1001" s="40"/>
      <c r="DM1001" s="40"/>
      <c r="DN1001" s="40"/>
      <c r="DO1001" s="40"/>
      <c r="DP1001" s="40"/>
      <c r="DQ1001" s="40"/>
      <c r="DR1001" s="40"/>
      <c r="DS1001" s="40"/>
      <c r="DT1001" s="40"/>
      <c r="DU1001" s="40"/>
      <c r="DV1001" s="40"/>
      <c r="DW1001" s="40"/>
    </row>
    <row r="1002" spans="1:127" ht="15.75" customHeight="1" x14ac:dyDescent="0.25">
      <c r="A1002" s="1"/>
      <c r="B1002" s="40"/>
      <c r="C1002" s="40"/>
      <c r="D1002" s="40"/>
      <c r="E1002" s="40"/>
      <c r="F1002" s="40"/>
      <c r="G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c r="CT1002" s="40"/>
      <c r="CU1002" s="40"/>
      <c r="CV1002" s="40"/>
      <c r="CW1002" s="40"/>
      <c r="CX1002" s="40"/>
      <c r="CY1002" s="40"/>
      <c r="CZ1002" s="40"/>
      <c r="DA1002" s="40"/>
      <c r="DB1002" s="40"/>
      <c r="DC1002" s="40"/>
      <c r="DD1002" s="40"/>
      <c r="DE1002" s="40"/>
      <c r="DF1002" s="40"/>
      <c r="DG1002" s="40"/>
      <c r="DH1002" s="40"/>
      <c r="DI1002" s="40"/>
      <c r="DJ1002" s="40"/>
      <c r="DK1002" s="40"/>
      <c r="DL1002" s="40"/>
      <c r="DM1002" s="40"/>
      <c r="DN1002" s="40"/>
      <c r="DO1002" s="40"/>
      <c r="DP1002" s="40"/>
      <c r="DQ1002" s="40"/>
      <c r="DR1002" s="40"/>
      <c r="DS1002" s="40"/>
      <c r="DT1002" s="40"/>
      <c r="DU1002" s="40"/>
      <c r="DV1002" s="40"/>
      <c r="DW1002" s="40"/>
    </row>
    <row r="1003" spans="1:127" ht="15.75" customHeight="1" x14ac:dyDescent="0.25">
      <c r="A1003" s="1"/>
      <c r="B1003" s="40"/>
      <c r="C1003" s="40"/>
      <c r="D1003" s="40"/>
      <c r="E1003" s="40"/>
      <c r="F1003" s="40"/>
      <c r="G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c r="CT1003" s="40"/>
      <c r="CU1003" s="40"/>
      <c r="CV1003" s="40"/>
      <c r="CW1003" s="40"/>
      <c r="CX1003" s="40"/>
      <c r="CY1003" s="40"/>
      <c r="CZ1003" s="40"/>
      <c r="DA1003" s="40"/>
      <c r="DB1003" s="40"/>
      <c r="DC1003" s="40"/>
      <c r="DD1003" s="40"/>
      <c r="DE1003" s="40"/>
      <c r="DF1003" s="40"/>
      <c r="DG1003" s="40"/>
      <c r="DH1003" s="40"/>
      <c r="DI1003" s="40"/>
      <c r="DJ1003" s="40"/>
      <c r="DK1003" s="40"/>
      <c r="DL1003" s="40"/>
      <c r="DM1003" s="40"/>
      <c r="DN1003" s="40"/>
      <c r="DO1003" s="40"/>
      <c r="DP1003" s="40"/>
      <c r="DQ1003" s="40"/>
      <c r="DR1003" s="40"/>
      <c r="DS1003" s="40"/>
      <c r="DT1003" s="40"/>
      <c r="DU1003" s="40"/>
      <c r="DV1003" s="40"/>
      <c r="DW1003" s="40"/>
    </row>
    <row r="1004" spans="1:127" ht="15.75" customHeight="1" x14ac:dyDescent="0.25">
      <c r="A1004" s="1"/>
      <c r="B1004" s="40"/>
      <c r="C1004" s="40"/>
      <c r="D1004" s="40"/>
      <c r="E1004" s="40"/>
      <c r="F1004" s="40"/>
      <c r="G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c r="CT1004" s="40"/>
      <c r="CU1004" s="40"/>
      <c r="CV1004" s="40"/>
      <c r="CW1004" s="40"/>
      <c r="CX1004" s="40"/>
      <c r="CY1004" s="40"/>
      <c r="CZ1004" s="40"/>
      <c r="DA1004" s="40"/>
      <c r="DB1004" s="40"/>
      <c r="DC1004" s="40"/>
      <c r="DD1004" s="40"/>
      <c r="DE1004" s="40"/>
      <c r="DF1004" s="40"/>
      <c r="DG1004" s="40"/>
      <c r="DH1004" s="40"/>
      <c r="DI1004" s="40"/>
      <c r="DJ1004" s="40"/>
      <c r="DK1004" s="40"/>
      <c r="DL1004" s="40"/>
      <c r="DM1004" s="40"/>
      <c r="DN1004" s="40"/>
      <c r="DO1004" s="40"/>
      <c r="DP1004" s="40"/>
      <c r="DQ1004" s="40"/>
      <c r="DR1004" s="40"/>
      <c r="DS1004" s="40"/>
      <c r="DT1004" s="40"/>
      <c r="DU1004" s="40"/>
      <c r="DV1004" s="40"/>
      <c r="DW1004" s="40"/>
    </row>
    <row r="1005" spans="1:127" ht="15.75" customHeight="1" x14ac:dyDescent="0.25">
      <c r="A1005" s="1"/>
      <c r="B1005" s="40"/>
      <c r="C1005" s="40"/>
      <c r="D1005" s="40"/>
      <c r="E1005" s="40"/>
      <c r="F1005" s="40"/>
      <c r="G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c r="CT1005" s="40"/>
      <c r="CU1005" s="40"/>
      <c r="CV1005" s="40"/>
      <c r="CW1005" s="40"/>
      <c r="CX1005" s="40"/>
      <c r="CY1005" s="40"/>
      <c r="CZ1005" s="40"/>
      <c r="DA1005" s="40"/>
      <c r="DB1005" s="40"/>
      <c r="DC1005" s="40"/>
      <c r="DD1005" s="40"/>
      <c r="DE1005" s="40"/>
      <c r="DF1005" s="40"/>
      <c r="DG1005" s="40"/>
      <c r="DH1005" s="40"/>
      <c r="DI1005" s="40"/>
      <c r="DJ1005" s="40"/>
      <c r="DK1005" s="40"/>
      <c r="DL1005" s="40"/>
      <c r="DM1005" s="40"/>
      <c r="DN1005" s="40"/>
      <c r="DO1005" s="40"/>
      <c r="DP1005" s="40"/>
      <c r="DQ1005" s="40"/>
      <c r="DR1005" s="40"/>
      <c r="DS1005" s="40"/>
      <c r="DT1005" s="40"/>
      <c r="DU1005" s="40"/>
      <c r="DV1005" s="40"/>
      <c r="DW1005" s="40"/>
    </row>
    <row r="1006" spans="1:127" ht="15.75" customHeight="1" x14ac:dyDescent="0.25">
      <c r="A1006" s="1"/>
      <c r="B1006" s="40"/>
      <c r="C1006" s="40"/>
      <c r="D1006" s="40"/>
      <c r="E1006" s="40"/>
      <c r="F1006" s="40"/>
      <c r="G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c r="CT1006" s="40"/>
      <c r="CU1006" s="40"/>
      <c r="CV1006" s="40"/>
      <c r="CW1006" s="40"/>
      <c r="CX1006" s="40"/>
      <c r="CY1006" s="40"/>
      <c r="CZ1006" s="40"/>
      <c r="DA1006" s="40"/>
      <c r="DB1006" s="40"/>
      <c r="DC1006" s="40"/>
      <c r="DD1006" s="40"/>
      <c r="DE1006" s="40"/>
      <c r="DF1006" s="40"/>
      <c r="DG1006" s="40"/>
      <c r="DH1006" s="40"/>
      <c r="DI1006" s="40"/>
      <c r="DJ1006" s="40"/>
      <c r="DK1006" s="40"/>
      <c r="DL1006" s="40"/>
      <c r="DM1006" s="40"/>
      <c r="DN1006" s="40"/>
      <c r="DO1006" s="40"/>
      <c r="DP1006" s="40"/>
      <c r="DQ1006" s="40"/>
      <c r="DR1006" s="40"/>
      <c r="DS1006" s="40"/>
      <c r="DT1006" s="40"/>
      <c r="DU1006" s="40"/>
      <c r="DV1006" s="40"/>
      <c r="DW1006" s="40"/>
    </row>
    <row r="1007" spans="1:127" ht="15.75" customHeight="1" x14ac:dyDescent="0.25">
      <c r="A1007" s="1"/>
      <c r="B1007" s="40"/>
      <c r="C1007" s="40"/>
      <c r="D1007" s="40"/>
      <c r="E1007" s="40"/>
      <c r="F1007" s="40"/>
      <c r="G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c r="CT1007" s="40"/>
      <c r="CU1007" s="40"/>
      <c r="CV1007" s="40"/>
      <c r="CW1007" s="40"/>
      <c r="CX1007" s="40"/>
      <c r="CY1007" s="40"/>
      <c r="CZ1007" s="40"/>
      <c r="DA1007" s="40"/>
      <c r="DB1007" s="40"/>
      <c r="DC1007" s="40"/>
      <c r="DD1007" s="40"/>
      <c r="DE1007" s="40"/>
      <c r="DF1007" s="40"/>
      <c r="DG1007" s="40"/>
      <c r="DH1007" s="40"/>
      <c r="DI1007" s="40"/>
      <c r="DJ1007" s="40"/>
      <c r="DK1007" s="40"/>
      <c r="DL1007" s="40"/>
      <c r="DM1007" s="40"/>
      <c r="DN1007" s="40"/>
      <c r="DO1007" s="40"/>
      <c r="DP1007" s="40"/>
      <c r="DQ1007" s="40"/>
      <c r="DR1007" s="40"/>
      <c r="DS1007" s="40"/>
      <c r="DT1007" s="40"/>
      <c r="DU1007" s="40"/>
      <c r="DV1007" s="40"/>
      <c r="DW1007" s="40"/>
    </row>
    <row r="1008" spans="1:127" ht="15.75" customHeight="1" x14ac:dyDescent="0.25">
      <c r="A1008" s="1"/>
      <c r="B1008" s="40"/>
      <c r="C1008" s="40"/>
      <c r="D1008" s="40"/>
      <c r="E1008" s="40"/>
      <c r="F1008" s="40"/>
      <c r="G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c r="CT1008" s="40"/>
      <c r="CU1008" s="40"/>
      <c r="CV1008" s="40"/>
      <c r="CW1008" s="40"/>
      <c r="CX1008" s="40"/>
      <c r="CY1008" s="40"/>
      <c r="CZ1008" s="40"/>
      <c r="DA1008" s="40"/>
      <c r="DB1008" s="40"/>
      <c r="DC1008" s="40"/>
      <c r="DD1008" s="40"/>
      <c r="DE1008" s="40"/>
      <c r="DF1008" s="40"/>
      <c r="DG1008" s="40"/>
      <c r="DH1008" s="40"/>
      <c r="DI1008" s="40"/>
      <c r="DJ1008" s="40"/>
      <c r="DK1008" s="40"/>
      <c r="DL1008" s="40"/>
      <c r="DM1008" s="40"/>
      <c r="DN1008" s="40"/>
      <c r="DO1008" s="40"/>
      <c r="DP1008" s="40"/>
      <c r="DQ1008" s="40"/>
      <c r="DR1008" s="40"/>
      <c r="DS1008" s="40"/>
      <c r="DT1008" s="40"/>
      <c r="DU1008" s="40"/>
      <c r="DV1008" s="40"/>
      <c r="DW1008" s="40"/>
    </row>
    <row r="1009" spans="1:127" ht="15.75" customHeight="1" x14ac:dyDescent="0.25">
      <c r="A1009" s="1"/>
      <c r="B1009" s="40"/>
      <c r="C1009" s="40"/>
      <c r="D1009" s="40"/>
      <c r="E1009" s="40"/>
      <c r="F1009" s="40"/>
      <c r="G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c r="CT1009" s="40"/>
      <c r="CU1009" s="40"/>
      <c r="CV1009" s="40"/>
      <c r="CW1009" s="40"/>
      <c r="CX1009" s="40"/>
      <c r="CY1009" s="40"/>
      <c r="CZ1009" s="40"/>
      <c r="DA1009" s="40"/>
      <c r="DB1009" s="40"/>
      <c r="DC1009" s="40"/>
      <c r="DD1009" s="40"/>
      <c r="DE1009" s="40"/>
      <c r="DF1009" s="40"/>
      <c r="DG1009" s="40"/>
      <c r="DH1009" s="40"/>
      <c r="DI1009" s="40"/>
      <c r="DJ1009" s="40"/>
      <c r="DK1009" s="40"/>
      <c r="DL1009" s="40"/>
      <c r="DM1009" s="40"/>
      <c r="DN1009" s="40"/>
      <c r="DO1009" s="40"/>
      <c r="DP1009" s="40"/>
      <c r="DQ1009" s="40"/>
      <c r="DR1009" s="40"/>
      <c r="DS1009" s="40"/>
      <c r="DT1009" s="40"/>
      <c r="DU1009" s="40"/>
      <c r="DV1009" s="40"/>
      <c r="DW1009" s="40"/>
    </row>
    <row r="1010" spans="1:127" ht="15.75" customHeight="1" x14ac:dyDescent="0.25">
      <c r="A1010" s="1"/>
      <c r="B1010" s="40"/>
      <c r="C1010" s="40"/>
      <c r="D1010" s="40"/>
      <c r="E1010" s="40"/>
      <c r="F1010" s="40"/>
      <c r="G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c r="CT1010" s="40"/>
      <c r="CU1010" s="40"/>
      <c r="CV1010" s="40"/>
      <c r="CW1010" s="40"/>
      <c r="CX1010" s="40"/>
      <c r="CY1010" s="40"/>
      <c r="CZ1010" s="40"/>
      <c r="DA1010" s="40"/>
      <c r="DB1010" s="40"/>
      <c r="DC1010" s="40"/>
      <c r="DD1010" s="40"/>
      <c r="DE1010" s="40"/>
      <c r="DF1010" s="40"/>
      <c r="DG1010" s="40"/>
      <c r="DH1010" s="40"/>
      <c r="DI1010" s="40"/>
      <c r="DJ1010" s="40"/>
      <c r="DK1010" s="40"/>
      <c r="DL1010" s="40"/>
      <c r="DM1010" s="40"/>
      <c r="DN1010" s="40"/>
      <c r="DO1010" s="40"/>
      <c r="DP1010" s="40"/>
      <c r="DQ1010" s="40"/>
      <c r="DR1010" s="40"/>
      <c r="DS1010" s="40"/>
      <c r="DT1010" s="40"/>
      <c r="DU1010" s="40"/>
      <c r="DV1010" s="40"/>
      <c r="DW1010" s="40"/>
    </row>
    <row r="1011" spans="1:127" ht="15.75" customHeight="1" x14ac:dyDescent="0.25">
      <c r="A1011" s="1"/>
      <c r="B1011" s="40"/>
      <c r="C1011" s="40"/>
      <c r="D1011" s="40"/>
      <c r="E1011" s="40"/>
      <c r="F1011" s="40"/>
      <c r="G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c r="CT1011" s="40"/>
      <c r="CU1011" s="40"/>
      <c r="CV1011" s="40"/>
      <c r="CW1011" s="40"/>
      <c r="CX1011" s="40"/>
      <c r="CY1011" s="40"/>
      <c r="CZ1011" s="40"/>
      <c r="DA1011" s="40"/>
      <c r="DB1011" s="40"/>
      <c r="DC1011" s="40"/>
      <c r="DD1011" s="40"/>
      <c r="DE1011" s="40"/>
      <c r="DF1011" s="40"/>
      <c r="DG1011" s="40"/>
      <c r="DH1011" s="40"/>
      <c r="DI1011" s="40"/>
      <c r="DJ1011" s="40"/>
      <c r="DK1011" s="40"/>
      <c r="DL1011" s="40"/>
      <c r="DM1011" s="40"/>
      <c r="DN1011" s="40"/>
      <c r="DO1011" s="40"/>
      <c r="DP1011" s="40"/>
      <c r="DQ1011" s="40"/>
      <c r="DR1011" s="40"/>
      <c r="DS1011" s="40"/>
      <c r="DT1011" s="40"/>
      <c r="DU1011" s="40"/>
      <c r="DV1011" s="40"/>
      <c r="DW1011" s="40"/>
    </row>
    <row r="1012" spans="1:127" ht="15.75" customHeight="1" x14ac:dyDescent="0.25">
      <c r="A1012" s="1"/>
      <c r="B1012" s="40"/>
      <c r="C1012" s="40"/>
      <c r="D1012" s="40"/>
      <c r="E1012" s="40"/>
      <c r="F1012" s="40"/>
      <c r="G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c r="CT1012" s="40"/>
      <c r="CU1012" s="40"/>
      <c r="CV1012" s="40"/>
      <c r="CW1012" s="40"/>
      <c r="CX1012" s="40"/>
      <c r="CY1012" s="40"/>
      <c r="CZ1012" s="40"/>
      <c r="DA1012" s="40"/>
      <c r="DB1012" s="40"/>
      <c r="DC1012" s="40"/>
      <c r="DD1012" s="40"/>
      <c r="DE1012" s="40"/>
      <c r="DF1012" s="40"/>
      <c r="DG1012" s="40"/>
      <c r="DH1012" s="40"/>
      <c r="DI1012" s="40"/>
      <c r="DJ1012" s="40"/>
      <c r="DK1012" s="40"/>
      <c r="DL1012" s="40"/>
      <c r="DM1012" s="40"/>
      <c r="DN1012" s="40"/>
      <c r="DO1012" s="40"/>
      <c r="DP1012" s="40"/>
      <c r="DQ1012" s="40"/>
      <c r="DR1012" s="40"/>
      <c r="DS1012" s="40"/>
      <c r="DT1012" s="40"/>
      <c r="DU1012" s="40"/>
      <c r="DV1012" s="40"/>
      <c r="DW1012" s="40"/>
    </row>
    <row r="1013" spans="1:127" ht="15.75" customHeight="1" x14ac:dyDescent="0.25">
      <c r="A1013" s="1"/>
      <c r="B1013" s="40"/>
      <c r="C1013" s="40"/>
      <c r="D1013" s="40"/>
      <c r="E1013" s="40"/>
      <c r="F1013" s="40"/>
      <c r="G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c r="CT1013" s="40"/>
      <c r="CU1013" s="40"/>
      <c r="CV1013" s="40"/>
      <c r="CW1013" s="40"/>
      <c r="CX1013" s="40"/>
      <c r="CY1013" s="40"/>
      <c r="CZ1013" s="40"/>
      <c r="DA1013" s="40"/>
      <c r="DB1013" s="40"/>
      <c r="DC1013" s="40"/>
      <c r="DD1013" s="40"/>
      <c r="DE1013" s="40"/>
      <c r="DF1013" s="40"/>
      <c r="DG1013" s="40"/>
      <c r="DH1013" s="40"/>
      <c r="DI1013" s="40"/>
      <c r="DJ1013" s="40"/>
      <c r="DK1013" s="40"/>
      <c r="DL1013" s="40"/>
      <c r="DM1013" s="40"/>
      <c r="DN1013" s="40"/>
      <c r="DO1013" s="40"/>
      <c r="DP1013" s="40"/>
      <c r="DQ1013" s="40"/>
      <c r="DR1013" s="40"/>
      <c r="DS1013" s="40"/>
      <c r="DT1013" s="40"/>
      <c r="DU1013" s="40"/>
      <c r="DV1013" s="40"/>
      <c r="DW1013" s="40"/>
    </row>
    <row r="1014" spans="1:127" ht="15.75" customHeight="1" x14ac:dyDescent="0.25">
      <c r="A1014" s="1"/>
      <c r="B1014" s="40"/>
      <c r="C1014" s="40"/>
      <c r="D1014" s="40"/>
      <c r="E1014" s="40"/>
      <c r="F1014" s="40"/>
      <c r="G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c r="CT1014" s="40"/>
      <c r="CU1014" s="40"/>
      <c r="CV1014" s="40"/>
      <c r="CW1014" s="40"/>
      <c r="CX1014" s="40"/>
      <c r="CY1014" s="40"/>
      <c r="CZ1014" s="40"/>
      <c r="DA1014" s="40"/>
      <c r="DB1014" s="40"/>
      <c r="DC1014" s="40"/>
      <c r="DD1014" s="40"/>
      <c r="DE1014" s="40"/>
      <c r="DF1014" s="40"/>
      <c r="DG1014" s="40"/>
      <c r="DH1014" s="40"/>
      <c r="DI1014" s="40"/>
      <c r="DJ1014" s="40"/>
      <c r="DK1014" s="40"/>
      <c r="DL1014" s="40"/>
      <c r="DM1014" s="40"/>
      <c r="DN1014" s="40"/>
      <c r="DO1014" s="40"/>
      <c r="DP1014" s="40"/>
      <c r="DQ1014" s="40"/>
      <c r="DR1014" s="40"/>
      <c r="DS1014" s="40"/>
      <c r="DT1014" s="40"/>
      <c r="DU1014" s="40"/>
      <c r="DV1014" s="40"/>
      <c r="DW1014" s="40"/>
    </row>
    <row r="1015" spans="1:127" ht="15.75" customHeight="1" x14ac:dyDescent="0.25">
      <c r="A1015" s="1"/>
      <c r="B1015" s="40"/>
      <c r="C1015" s="40"/>
      <c r="D1015" s="40"/>
      <c r="E1015" s="40"/>
      <c r="F1015" s="40"/>
      <c r="G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c r="CT1015" s="40"/>
      <c r="CU1015" s="40"/>
      <c r="CV1015" s="40"/>
      <c r="CW1015" s="40"/>
      <c r="CX1015" s="40"/>
      <c r="CY1015" s="40"/>
      <c r="CZ1015" s="40"/>
      <c r="DA1015" s="40"/>
      <c r="DB1015" s="40"/>
      <c r="DC1015" s="40"/>
      <c r="DD1015" s="40"/>
      <c r="DE1015" s="40"/>
      <c r="DF1015" s="40"/>
      <c r="DG1015" s="40"/>
      <c r="DH1015" s="40"/>
      <c r="DI1015" s="40"/>
      <c r="DJ1015" s="40"/>
      <c r="DK1015" s="40"/>
      <c r="DL1015" s="40"/>
      <c r="DM1015" s="40"/>
      <c r="DN1015" s="40"/>
      <c r="DO1015" s="40"/>
      <c r="DP1015" s="40"/>
      <c r="DQ1015" s="40"/>
      <c r="DR1015" s="40"/>
      <c r="DS1015" s="40"/>
      <c r="DT1015" s="40"/>
      <c r="DU1015" s="40"/>
      <c r="DV1015" s="40"/>
      <c r="DW1015" s="40"/>
    </row>
    <row r="1016" spans="1:127" ht="15.75" customHeight="1" x14ac:dyDescent="0.25">
      <c r="A1016" s="1"/>
      <c r="B1016" s="40"/>
      <c r="C1016" s="40"/>
      <c r="D1016" s="40"/>
      <c r="E1016" s="40"/>
      <c r="F1016" s="40"/>
      <c r="G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c r="CT1016" s="40"/>
      <c r="CU1016" s="40"/>
      <c r="CV1016" s="40"/>
      <c r="CW1016" s="40"/>
      <c r="CX1016" s="40"/>
      <c r="CY1016" s="40"/>
      <c r="CZ1016" s="40"/>
      <c r="DA1016" s="40"/>
      <c r="DB1016" s="40"/>
      <c r="DC1016" s="40"/>
      <c r="DD1016" s="40"/>
      <c r="DE1016" s="40"/>
      <c r="DF1016" s="40"/>
      <c r="DG1016" s="40"/>
      <c r="DH1016" s="40"/>
      <c r="DI1016" s="40"/>
      <c r="DJ1016" s="40"/>
      <c r="DK1016" s="40"/>
      <c r="DL1016" s="40"/>
      <c r="DM1016" s="40"/>
      <c r="DN1016" s="40"/>
      <c r="DO1016" s="40"/>
      <c r="DP1016" s="40"/>
      <c r="DQ1016" s="40"/>
      <c r="DR1016" s="40"/>
      <c r="DS1016" s="40"/>
      <c r="DT1016" s="40"/>
      <c r="DU1016" s="40"/>
      <c r="DV1016" s="40"/>
      <c r="DW1016" s="40"/>
    </row>
    <row r="1017" spans="1:127" ht="15.75" customHeight="1" x14ac:dyDescent="0.25">
      <c r="A1017" s="1"/>
      <c r="B1017" s="40"/>
      <c r="C1017" s="40"/>
      <c r="D1017" s="40"/>
      <c r="E1017" s="40"/>
      <c r="F1017" s="40"/>
      <c r="G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c r="CT1017" s="40"/>
      <c r="CU1017" s="40"/>
      <c r="CV1017" s="40"/>
      <c r="CW1017" s="40"/>
      <c r="CX1017" s="40"/>
      <c r="CY1017" s="40"/>
      <c r="CZ1017" s="40"/>
      <c r="DA1017" s="40"/>
      <c r="DB1017" s="40"/>
      <c r="DC1017" s="40"/>
      <c r="DD1017" s="40"/>
      <c r="DE1017" s="40"/>
      <c r="DF1017" s="40"/>
      <c r="DG1017" s="40"/>
      <c r="DH1017" s="40"/>
      <c r="DI1017" s="40"/>
      <c r="DJ1017" s="40"/>
      <c r="DK1017" s="40"/>
      <c r="DL1017" s="40"/>
      <c r="DM1017" s="40"/>
      <c r="DN1017" s="40"/>
      <c r="DO1017" s="40"/>
      <c r="DP1017" s="40"/>
      <c r="DQ1017" s="40"/>
      <c r="DR1017" s="40"/>
      <c r="DS1017" s="40"/>
      <c r="DT1017" s="40"/>
      <c r="DU1017" s="40"/>
      <c r="DV1017" s="40"/>
      <c r="DW1017" s="40"/>
    </row>
    <row r="1018" spans="1:127" ht="15.75" customHeight="1" x14ac:dyDescent="0.25">
      <c r="A1018" s="1"/>
      <c r="B1018" s="40"/>
      <c r="C1018" s="40"/>
      <c r="D1018" s="40"/>
      <c r="E1018" s="40"/>
      <c r="F1018" s="40"/>
      <c r="G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c r="CT1018" s="40"/>
      <c r="CU1018" s="40"/>
      <c r="CV1018" s="40"/>
      <c r="CW1018" s="40"/>
      <c r="CX1018" s="40"/>
      <c r="CY1018" s="40"/>
      <c r="CZ1018" s="40"/>
      <c r="DA1018" s="40"/>
      <c r="DB1018" s="40"/>
      <c r="DC1018" s="40"/>
      <c r="DD1018" s="40"/>
      <c r="DE1018" s="40"/>
      <c r="DF1018" s="40"/>
      <c r="DG1018" s="40"/>
      <c r="DH1018" s="40"/>
      <c r="DI1018" s="40"/>
      <c r="DJ1018" s="40"/>
      <c r="DK1018" s="40"/>
      <c r="DL1018" s="40"/>
      <c r="DM1018" s="40"/>
      <c r="DN1018" s="40"/>
      <c r="DO1018" s="40"/>
      <c r="DP1018" s="40"/>
      <c r="DQ1018" s="40"/>
      <c r="DR1018" s="40"/>
      <c r="DS1018" s="40"/>
      <c r="DT1018" s="40"/>
      <c r="DU1018" s="40"/>
      <c r="DV1018" s="40"/>
      <c r="DW1018" s="40"/>
    </row>
    <row r="1019" spans="1:127" ht="15.75" customHeight="1" x14ac:dyDescent="0.25">
      <c r="A1019" s="1"/>
      <c r="B1019" s="40"/>
      <c r="C1019" s="40"/>
      <c r="D1019" s="40"/>
      <c r="E1019" s="40"/>
      <c r="F1019" s="40"/>
      <c r="G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c r="CT1019" s="40"/>
      <c r="CU1019" s="40"/>
      <c r="CV1019" s="40"/>
      <c r="CW1019" s="40"/>
      <c r="CX1019" s="40"/>
      <c r="CY1019" s="40"/>
      <c r="CZ1019" s="40"/>
      <c r="DA1019" s="40"/>
      <c r="DB1019" s="40"/>
      <c r="DC1019" s="40"/>
      <c r="DD1019" s="40"/>
      <c r="DE1019" s="40"/>
      <c r="DF1019" s="40"/>
      <c r="DG1019" s="40"/>
      <c r="DH1019" s="40"/>
      <c r="DI1019" s="40"/>
      <c r="DJ1019" s="40"/>
      <c r="DK1019" s="40"/>
      <c r="DL1019" s="40"/>
      <c r="DM1019" s="40"/>
      <c r="DN1019" s="40"/>
      <c r="DO1019" s="40"/>
      <c r="DP1019" s="40"/>
      <c r="DQ1019" s="40"/>
      <c r="DR1019" s="40"/>
      <c r="DS1019" s="40"/>
      <c r="DT1019" s="40"/>
      <c r="DU1019" s="40"/>
      <c r="DV1019" s="40"/>
      <c r="DW1019" s="40"/>
    </row>
    <row r="1020" spans="1:127" ht="15.75" customHeight="1" x14ac:dyDescent="0.25">
      <c r="A1020" s="1"/>
      <c r="B1020" s="40"/>
      <c r="C1020" s="40"/>
      <c r="D1020" s="40"/>
      <c r="E1020" s="40"/>
      <c r="F1020" s="40"/>
      <c r="G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c r="CT1020" s="40"/>
      <c r="CU1020" s="40"/>
      <c r="CV1020" s="40"/>
      <c r="CW1020" s="40"/>
      <c r="CX1020" s="40"/>
      <c r="CY1020" s="40"/>
      <c r="CZ1020" s="40"/>
      <c r="DA1020" s="40"/>
      <c r="DB1020" s="40"/>
      <c r="DC1020" s="40"/>
      <c r="DD1020" s="40"/>
      <c r="DE1020" s="40"/>
      <c r="DF1020" s="40"/>
      <c r="DG1020" s="40"/>
      <c r="DH1020" s="40"/>
      <c r="DI1020" s="40"/>
      <c r="DJ1020" s="40"/>
      <c r="DK1020" s="40"/>
      <c r="DL1020" s="40"/>
      <c r="DM1020" s="40"/>
      <c r="DN1020" s="40"/>
      <c r="DO1020" s="40"/>
      <c r="DP1020" s="40"/>
      <c r="DQ1020" s="40"/>
      <c r="DR1020" s="40"/>
      <c r="DS1020" s="40"/>
      <c r="DT1020" s="40"/>
      <c r="DU1020" s="40"/>
      <c r="DV1020" s="40"/>
      <c r="DW1020" s="40"/>
    </row>
    <row r="1021" spans="1:127" ht="15.75" customHeight="1" x14ac:dyDescent="0.25">
      <c r="A1021" s="1"/>
      <c r="B1021" s="40"/>
      <c r="C1021" s="40"/>
      <c r="D1021" s="40"/>
      <c r="E1021" s="40"/>
      <c r="F1021" s="40"/>
      <c r="G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c r="CT1021" s="40"/>
      <c r="CU1021" s="40"/>
      <c r="CV1021" s="40"/>
      <c r="CW1021" s="40"/>
      <c r="CX1021" s="40"/>
      <c r="CY1021" s="40"/>
      <c r="CZ1021" s="40"/>
      <c r="DA1021" s="40"/>
      <c r="DB1021" s="40"/>
      <c r="DC1021" s="40"/>
      <c r="DD1021" s="40"/>
      <c r="DE1021" s="40"/>
      <c r="DF1021" s="40"/>
      <c r="DG1021" s="40"/>
      <c r="DH1021" s="40"/>
      <c r="DI1021" s="40"/>
      <c r="DJ1021" s="40"/>
      <c r="DK1021" s="40"/>
      <c r="DL1021" s="40"/>
      <c r="DM1021" s="40"/>
      <c r="DN1021" s="40"/>
      <c r="DO1021" s="40"/>
      <c r="DP1021" s="40"/>
      <c r="DQ1021" s="40"/>
      <c r="DR1021" s="40"/>
      <c r="DS1021" s="40"/>
      <c r="DT1021" s="40"/>
      <c r="DU1021" s="40"/>
      <c r="DV1021" s="40"/>
      <c r="DW1021" s="40"/>
    </row>
    <row r="1022" spans="1:127" ht="15.75" customHeight="1" x14ac:dyDescent="0.25">
      <c r="A1022" s="1"/>
      <c r="B1022" s="40"/>
      <c r="C1022" s="40"/>
      <c r="D1022" s="40"/>
      <c r="E1022" s="40"/>
      <c r="F1022" s="40"/>
      <c r="G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c r="CT1022" s="40"/>
      <c r="CU1022" s="40"/>
      <c r="CV1022" s="40"/>
      <c r="CW1022" s="40"/>
      <c r="CX1022" s="40"/>
      <c r="CY1022" s="40"/>
      <c r="CZ1022" s="40"/>
      <c r="DA1022" s="40"/>
      <c r="DB1022" s="40"/>
      <c r="DC1022" s="40"/>
      <c r="DD1022" s="40"/>
      <c r="DE1022" s="40"/>
      <c r="DF1022" s="40"/>
      <c r="DG1022" s="40"/>
      <c r="DH1022" s="40"/>
      <c r="DI1022" s="40"/>
      <c r="DJ1022" s="40"/>
      <c r="DK1022" s="40"/>
      <c r="DL1022" s="40"/>
      <c r="DM1022" s="40"/>
      <c r="DN1022" s="40"/>
      <c r="DO1022" s="40"/>
      <c r="DP1022" s="40"/>
      <c r="DQ1022" s="40"/>
      <c r="DR1022" s="40"/>
      <c r="DS1022" s="40"/>
      <c r="DT1022" s="40"/>
      <c r="DU1022" s="40"/>
      <c r="DV1022" s="40"/>
      <c r="DW1022" s="40"/>
    </row>
  </sheetData>
  <mergeCells count="27">
    <mergeCell ref="B8:G8"/>
    <mergeCell ref="H8:M8"/>
    <mergeCell ref="N8:S8"/>
    <mergeCell ref="T8:Y8"/>
    <mergeCell ref="Z8:AE8"/>
    <mergeCell ref="AF8:AK8"/>
    <mergeCell ref="AL8:AQ8"/>
    <mergeCell ref="CB8:CG8"/>
    <mergeCell ref="DF8:DK8"/>
    <mergeCell ref="DL8:DQ8"/>
    <mergeCell ref="AR8:AW8"/>
    <mergeCell ref="AX8:BC8"/>
    <mergeCell ref="BD8:BI8"/>
    <mergeCell ref="BV8:CA8"/>
    <mergeCell ref="BJ8:BO8"/>
    <mergeCell ref="BP8:BU8"/>
    <mergeCell ref="CZ58:DE59"/>
    <mergeCell ref="DF62:DK62"/>
    <mergeCell ref="DR84:DW84"/>
    <mergeCell ref="CH8:CM8"/>
    <mergeCell ref="CN8:CS8"/>
    <mergeCell ref="CT8:CY8"/>
    <mergeCell ref="CZ8:DE8"/>
    <mergeCell ref="CZ43:DE43"/>
    <mergeCell ref="CZ47:DE56"/>
    <mergeCell ref="DF47:DK47"/>
    <mergeCell ref="DR8:DW8"/>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2.625" defaultRowHeight="15" customHeight="1" x14ac:dyDescent="0.2"/>
  <cols>
    <col min="1" max="1" width="21.375" customWidth="1"/>
    <col min="2" max="2" width="14.375" customWidth="1"/>
    <col min="3" max="3" width="13.375" customWidth="1"/>
    <col min="4" max="4" width="13" customWidth="1"/>
    <col min="5" max="5" width="18.25" customWidth="1"/>
    <col min="6" max="6" width="10.375" customWidth="1"/>
    <col min="7" max="7" width="10.5" customWidth="1"/>
    <col min="8" max="9" width="9.625" customWidth="1"/>
    <col min="10" max="10" width="10.5" customWidth="1"/>
    <col min="11" max="11" width="8.125" customWidth="1"/>
    <col min="12" max="12" width="13" customWidth="1"/>
    <col min="13" max="13" width="16.875" customWidth="1"/>
    <col min="14" max="14" width="10" customWidth="1"/>
    <col min="15" max="15" width="6.75" customWidth="1"/>
    <col min="16" max="16" width="15.875" customWidth="1"/>
    <col min="17" max="17" width="13.5" customWidth="1"/>
    <col min="18" max="18" width="30.125" customWidth="1"/>
    <col min="19" max="19" width="15.75" customWidth="1"/>
    <col min="20" max="20" width="19.875" customWidth="1"/>
    <col min="21" max="21" width="25.625" customWidth="1"/>
    <col min="22" max="26" width="10" customWidth="1"/>
  </cols>
  <sheetData>
    <row r="1" spans="1:26" ht="36" customHeight="1" x14ac:dyDescent="0.2">
      <c r="A1" s="51" t="s">
        <v>119</v>
      </c>
      <c r="B1" s="51"/>
      <c r="C1" s="51"/>
      <c r="D1" s="51"/>
      <c r="E1" s="51"/>
      <c r="F1" s="51"/>
      <c r="G1" s="51"/>
      <c r="H1" s="51"/>
      <c r="I1" s="51"/>
      <c r="J1" s="51"/>
      <c r="K1" s="52"/>
      <c r="L1" s="51"/>
      <c r="M1" s="51"/>
      <c r="N1" s="53"/>
      <c r="O1" s="51"/>
      <c r="P1" s="51"/>
      <c r="Q1" s="51"/>
      <c r="R1" s="51"/>
      <c r="S1" s="54"/>
      <c r="T1" s="55"/>
      <c r="U1" s="54"/>
      <c r="V1" s="54"/>
      <c r="W1" s="54"/>
      <c r="X1" s="54"/>
      <c r="Y1" s="54"/>
      <c r="Z1" s="54"/>
    </row>
    <row r="2" spans="1:26" ht="18.75" customHeight="1" x14ac:dyDescent="0.2">
      <c r="A2" s="56" t="s">
        <v>120</v>
      </c>
      <c r="B2" s="52"/>
      <c r="C2" s="52"/>
      <c r="D2" s="52"/>
      <c r="E2" s="52"/>
      <c r="F2" s="52"/>
      <c r="G2" s="52"/>
      <c r="H2" s="52"/>
      <c r="I2" s="52"/>
      <c r="J2" s="52"/>
      <c r="K2" s="52"/>
      <c r="L2" s="52"/>
      <c r="M2" s="52"/>
      <c r="N2" s="56"/>
      <c r="O2" s="52"/>
      <c r="P2" s="52"/>
      <c r="Q2" s="52"/>
      <c r="R2" s="52"/>
      <c r="S2" s="54"/>
      <c r="T2" s="55"/>
      <c r="U2" s="54"/>
      <c r="V2" s="54"/>
      <c r="W2" s="54"/>
      <c r="X2" s="54"/>
      <c r="Y2" s="54"/>
      <c r="Z2" s="54"/>
    </row>
    <row r="3" spans="1:26" ht="18.75" customHeight="1" x14ac:dyDescent="0.2">
      <c r="A3" s="56" t="s">
        <v>121</v>
      </c>
      <c r="B3" s="52"/>
      <c r="C3" s="52"/>
      <c r="D3" s="52"/>
      <c r="E3" s="52"/>
      <c r="F3" s="52"/>
      <c r="G3" s="52"/>
      <c r="H3" s="52"/>
      <c r="I3" s="52"/>
      <c r="J3" s="52"/>
      <c r="K3" s="52"/>
      <c r="L3" s="52"/>
      <c r="M3" s="52"/>
      <c r="N3" s="56"/>
      <c r="O3" s="52"/>
      <c r="P3" s="52"/>
      <c r="Q3" s="52"/>
      <c r="R3" s="52"/>
      <c r="S3" s="54"/>
      <c r="T3" s="55"/>
      <c r="U3" s="54"/>
      <c r="V3" s="54"/>
      <c r="W3" s="54"/>
      <c r="X3" s="54"/>
      <c r="Y3" s="54"/>
      <c r="Z3" s="54"/>
    </row>
    <row r="4" spans="1:26" ht="18.75" customHeight="1" x14ac:dyDescent="0.2">
      <c r="A4" s="57"/>
      <c r="B4" s="57"/>
      <c r="C4" s="58"/>
      <c r="D4" s="58"/>
      <c r="E4" s="59"/>
      <c r="F4" s="60"/>
      <c r="G4" s="60"/>
      <c r="H4" s="60"/>
      <c r="I4" s="52"/>
      <c r="J4" s="61"/>
      <c r="K4" s="57"/>
      <c r="L4" s="57"/>
      <c r="M4" s="60"/>
      <c r="N4" s="62"/>
      <c r="O4" s="57"/>
      <c r="P4" s="63"/>
      <c r="Q4" s="63"/>
      <c r="R4" s="57"/>
      <c r="S4" s="54"/>
      <c r="T4" s="55"/>
      <c r="U4" s="54"/>
      <c r="V4" s="54"/>
      <c r="W4" s="54"/>
      <c r="X4" s="54"/>
      <c r="Y4" s="54"/>
      <c r="Z4" s="54"/>
    </row>
    <row r="5" spans="1:26" ht="21" customHeight="1" x14ac:dyDescent="0.25">
      <c r="A5" s="64" t="s">
        <v>122</v>
      </c>
      <c r="B5" s="65"/>
      <c r="C5" s="66"/>
      <c r="D5" s="66"/>
      <c r="E5" s="65"/>
      <c r="F5" s="67"/>
      <c r="G5" s="67"/>
      <c r="H5" s="68" t="s">
        <v>123</v>
      </c>
      <c r="I5" s="69"/>
      <c r="J5" s="70"/>
      <c r="K5" s="71"/>
      <c r="L5" s="72"/>
      <c r="M5" s="73"/>
      <c r="N5" s="74"/>
      <c r="O5" s="71"/>
      <c r="P5" s="75"/>
      <c r="Q5" s="75"/>
      <c r="R5" s="76"/>
      <c r="S5" s="54"/>
      <c r="T5" s="77"/>
      <c r="U5" s="54"/>
      <c r="V5" s="54"/>
      <c r="W5" s="54"/>
      <c r="X5" s="54"/>
      <c r="Y5" s="54"/>
      <c r="Z5" s="54"/>
    </row>
    <row r="6" spans="1:26" ht="18.75" customHeight="1" x14ac:dyDescent="0.25">
      <c r="A6" s="78"/>
      <c r="B6" s="59"/>
      <c r="C6" s="58"/>
      <c r="D6" s="58"/>
      <c r="E6" s="59"/>
      <c r="F6" s="60"/>
      <c r="G6" s="60"/>
      <c r="H6" s="79" t="s">
        <v>124</v>
      </c>
      <c r="I6" s="80"/>
      <c r="J6" s="81" t="s">
        <v>125</v>
      </c>
      <c r="K6" s="57"/>
      <c r="L6" s="57"/>
      <c r="M6" s="82"/>
      <c r="N6" s="83"/>
      <c r="O6" s="84"/>
      <c r="P6" s="63"/>
      <c r="Q6" s="63"/>
      <c r="R6" s="85"/>
      <c r="S6" s="54"/>
      <c r="T6" s="55"/>
      <c r="U6" s="54"/>
      <c r="V6" s="54"/>
      <c r="W6" s="54"/>
      <c r="X6" s="54"/>
      <c r="Y6" s="54"/>
      <c r="Z6" s="54"/>
    </row>
    <row r="7" spans="1:26" ht="18.75" customHeight="1" x14ac:dyDescent="0.2">
      <c r="A7" s="78"/>
      <c r="B7" s="59"/>
      <c r="C7" s="58"/>
      <c r="D7" s="58"/>
      <c r="E7" s="59"/>
      <c r="F7" s="60"/>
      <c r="G7" s="60"/>
      <c r="H7" s="86" t="s">
        <v>126</v>
      </c>
      <c r="I7" s="87"/>
      <c r="J7" s="61"/>
      <c r="K7" s="57" t="s">
        <v>127</v>
      </c>
      <c r="L7" s="57"/>
      <c r="M7" s="88"/>
      <c r="N7" s="62"/>
      <c r="O7" s="57"/>
      <c r="P7" s="63"/>
      <c r="Q7" s="63"/>
      <c r="R7" s="85"/>
      <c r="S7" s="54"/>
      <c r="T7" s="55"/>
      <c r="U7" s="54"/>
      <c r="V7" s="54"/>
      <c r="W7" s="54"/>
      <c r="X7" s="54"/>
      <c r="Y7" s="54"/>
      <c r="Z7" s="54"/>
    </row>
    <row r="8" spans="1:26" ht="18.75" customHeight="1" x14ac:dyDescent="0.2">
      <c r="A8" s="78"/>
      <c r="B8" s="59"/>
      <c r="C8" s="58"/>
      <c r="D8" s="58"/>
      <c r="E8" s="59"/>
      <c r="F8" s="60"/>
      <c r="G8" s="585"/>
      <c r="H8" s="86" t="s">
        <v>128</v>
      </c>
      <c r="I8" s="87"/>
      <c r="J8" s="61"/>
      <c r="K8" s="57" t="s">
        <v>129</v>
      </c>
      <c r="L8" s="57"/>
      <c r="M8" s="88"/>
      <c r="N8" s="62"/>
      <c r="O8" s="57"/>
      <c r="P8" s="63"/>
      <c r="Q8" s="63"/>
      <c r="R8" s="85"/>
      <c r="S8" s="54"/>
      <c r="T8" s="55"/>
      <c r="U8" s="54"/>
      <c r="V8" s="54"/>
      <c r="W8" s="54"/>
      <c r="X8" s="54"/>
      <c r="Y8" s="54"/>
      <c r="Z8" s="54"/>
    </row>
    <row r="9" spans="1:26" ht="18.75" customHeight="1" x14ac:dyDescent="0.2">
      <c r="A9" s="586"/>
      <c r="B9" s="587"/>
      <c r="C9" s="588"/>
      <c r="D9" s="588"/>
      <c r="E9" s="587"/>
      <c r="F9" s="589"/>
      <c r="G9" s="589"/>
      <c r="H9" s="89" t="s">
        <v>130</v>
      </c>
      <c r="I9" s="590"/>
      <c r="J9" s="591"/>
      <c r="K9" s="592" t="s">
        <v>131</v>
      </c>
      <c r="L9" s="592"/>
      <c r="M9" s="593"/>
      <c r="N9" s="594"/>
      <c r="O9" s="592"/>
      <c r="P9" s="595"/>
      <c r="Q9" s="595"/>
      <c r="R9" s="596"/>
      <c r="S9" s="54"/>
      <c r="T9" s="55"/>
      <c r="U9" s="54"/>
      <c r="V9" s="54"/>
      <c r="W9" s="54"/>
      <c r="X9" s="54"/>
      <c r="Y9" s="54"/>
      <c r="Z9" s="54"/>
    </row>
    <row r="10" spans="1:26" ht="18" customHeight="1" x14ac:dyDescent="0.2">
      <c r="A10" s="644" t="s">
        <v>132</v>
      </c>
      <c r="B10" s="645"/>
      <c r="C10" s="645"/>
      <c r="D10" s="645"/>
      <c r="E10" s="645"/>
      <c r="F10" s="645"/>
      <c r="G10" s="645"/>
      <c r="H10" s="645"/>
      <c r="I10" s="645"/>
      <c r="J10" s="645"/>
      <c r="K10" s="645"/>
      <c r="L10" s="645"/>
      <c r="M10" s="645"/>
      <c r="N10" s="645"/>
      <c r="O10" s="645"/>
      <c r="P10" s="645"/>
      <c r="Q10" s="645"/>
      <c r="R10" s="646"/>
      <c r="S10" s="54"/>
      <c r="T10" s="90"/>
      <c r="U10" s="54"/>
      <c r="V10" s="54"/>
      <c r="W10" s="54"/>
      <c r="X10" s="54"/>
      <c r="Y10" s="54"/>
      <c r="Z10" s="54"/>
    </row>
    <row r="11" spans="1:26" ht="18.75" customHeight="1" x14ac:dyDescent="0.2">
      <c r="A11" s="647" t="s">
        <v>133</v>
      </c>
      <c r="B11" s="650" t="s">
        <v>134</v>
      </c>
      <c r="C11" s="653" t="s">
        <v>135</v>
      </c>
      <c r="D11" s="655" t="s">
        <v>136</v>
      </c>
      <c r="E11" s="656" t="s">
        <v>137</v>
      </c>
      <c r="F11" s="657" t="s">
        <v>138</v>
      </c>
      <c r="G11" s="641"/>
      <c r="H11" s="642"/>
      <c r="I11" s="661" t="s">
        <v>139</v>
      </c>
      <c r="J11" s="642"/>
      <c r="K11" s="656" t="s">
        <v>140</v>
      </c>
      <c r="L11" s="662" t="s">
        <v>141</v>
      </c>
      <c r="M11" s="663"/>
      <c r="N11" s="663"/>
      <c r="O11" s="663"/>
      <c r="P11" s="663"/>
      <c r="Q11" s="91"/>
      <c r="R11" s="664" t="s">
        <v>142</v>
      </c>
      <c r="S11" s="54"/>
      <c r="T11" s="92"/>
      <c r="U11" s="54"/>
      <c r="V11" s="54"/>
      <c r="W11" s="54"/>
      <c r="X11" s="54"/>
      <c r="Y11" s="54"/>
      <c r="Z11" s="54"/>
    </row>
    <row r="12" spans="1:26" ht="15.75" customHeight="1" x14ac:dyDescent="0.2">
      <c r="A12" s="648"/>
      <c r="B12" s="651"/>
      <c r="C12" s="651"/>
      <c r="D12" s="651"/>
      <c r="E12" s="651"/>
      <c r="F12" s="658"/>
      <c r="G12" s="659"/>
      <c r="H12" s="660"/>
      <c r="I12" s="658"/>
      <c r="J12" s="660"/>
      <c r="K12" s="651"/>
      <c r="L12" s="667" t="s">
        <v>143</v>
      </c>
      <c r="M12" s="668"/>
      <c r="N12" s="667" t="s">
        <v>144</v>
      </c>
      <c r="O12" s="668"/>
      <c r="P12" s="669"/>
      <c r="Q12" s="670" t="s">
        <v>145</v>
      </c>
      <c r="R12" s="665"/>
      <c r="S12" s="54"/>
      <c r="T12" s="55"/>
      <c r="U12" s="54"/>
      <c r="V12" s="54"/>
      <c r="W12" s="54"/>
      <c r="X12" s="54"/>
      <c r="Y12" s="54"/>
      <c r="Z12" s="54"/>
    </row>
    <row r="13" spans="1:26" ht="78" customHeight="1" x14ac:dyDescent="0.2">
      <c r="A13" s="649"/>
      <c r="B13" s="652"/>
      <c r="C13" s="654"/>
      <c r="D13" s="652"/>
      <c r="E13" s="654"/>
      <c r="F13" s="93" t="s">
        <v>146</v>
      </c>
      <c r="G13" s="93" t="s">
        <v>147</v>
      </c>
      <c r="H13" s="93" t="s">
        <v>148</v>
      </c>
      <c r="I13" s="94" t="s">
        <v>149</v>
      </c>
      <c r="J13" s="95" t="s">
        <v>150</v>
      </c>
      <c r="K13" s="654"/>
      <c r="L13" s="96" t="s">
        <v>151</v>
      </c>
      <c r="M13" s="97" t="s">
        <v>152</v>
      </c>
      <c r="N13" s="98" t="s">
        <v>153</v>
      </c>
      <c r="O13" s="96" t="s">
        <v>154</v>
      </c>
      <c r="P13" s="97" t="s">
        <v>145</v>
      </c>
      <c r="Q13" s="654"/>
      <c r="R13" s="666"/>
      <c r="S13" s="99"/>
      <c r="T13" s="99"/>
      <c r="U13" s="99"/>
      <c r="V13" s="99"/>
      <c r="W13" s="99"/>
      <c r="X13" s="99"/>
      <c r="Y13" s="99"/>
      <c r="Z13" s="99"/>
    </row>
    <row r="14" spans="1:26" ht="18.75" customHeight="1" x14ac:dyDescent="0.2">
      <c r="A14" s="100" t="s">
        <v>155</v>
      </c>
      <c r="B14" s="101"/>
      <c r="C14" s="102" t="s">
        <v>156</v>
      </c>
      <c r="D14" s="102"/>
      <c r="E14" s="103" t="s">
        <v>157</v>
      </c>
      <c r="F14" s="104" t="s">
        <v>158</v>
      </c>
      <c r="G14" s="104" t="s">
        <v>159</v>
      </c>
      <c r="H14" s="104" t="s">
        <v>160</v>
      </c>
      <c r="I14" s="105" t="s">
        <v>161</v>
      </c>
      <c r="J14" s="106" t="s">
        <v>162</v>
      </c>
      <c r="K14" s="105" t="s">
        <v>163</v>
      </c>
      <c r="L14" s="105" t="s">
        <v>164</v>
      </c>
      <c r="M14" s="104" t="s">
        <v>165</v>
      </c>
      <c r="N14" s="104" t="s">
        <v>166</v>
      </c>
      <c r="O14" s="105" t="s">
        <v>167</v>
      </c>
      <c r="P14" s="104" t="s">
        <v>168</v>
      </c>
      <c r="Q14" s="104" t="s">
        <v>169</v>
      </c>
      <c r="R14" s="107" t="s">
        <v>170</v>
      </c>
      <c r="S14" s="99"/>
      <c r="T14" s="108"/>
      <c r="U14" s="109"/>
      <c r="V14" s="108"/>
      <c r="W14" s="108"/>
      <c r="X14" s="108"/>
      <c r="Y14" s="108"/>
      <c r="Z14" s="108"/>
    </row>
    <row r="15" spans="1:26" ht="18.75" customHeight="1" x14ac:dyDescent="0.2">
      <c r="A15" s="597" t="s">
        <v>171</v>
      </c>
      <c r="B15" s="597" t="s">
        <v>172</v>
      </c>
      <c r="C15" s="597" t="s">
        <v>173</v>
      </c>
      <c r="D15" s="597" t="s">
        <v>174</v>
      </c>
      <c r="E15" s="597" t="s">
        <v>175</v>
      </c>
      <c r="F15" s="597" t="s">
        <v>176</v>
      </c>
      <c r="G15" s="597" t="s">
        <v>177</v>
      </c>
      <c r="H15" s="597" t="s">
        <v>178</v>
      </c>
      <c r="I15" s="597" t="s">
        <v>179</v>
      </c>
      <c r="J15" s="597" t="s">
        <v>180</v>
      </c>
      <c r="K15" s="597" t="s">
        <v>181</v>
      </c>
      <c r="L15" s="597" t="s">
        <v>182</v>
      </c>
      <c r="M15" s="597" t="s">
        <v>183</v>
      </c>
      <c r="N15" s="597" t="s">
        <v>184</v>
      </c>
      <c r="O15" s="597" t="s">
        <v>185</v>
      </c>
      <c r="P15" s="597" t="s">
        <v>186</v>
      </c>
      <c r="Q15" s="597" t="s">
        <v>187</v>
      </c>
      <c r="R15" s="597" t="s">
        <v>188</v>
      </c>
      <c r="S15" s="99"/>
      <c r="T15" s="108"/>
      <c r="U15" s="109"/>
      <c r="V15" s="108"/>
      <c r="W15" s="108"/>
      <c r="X15" s="108"/>
      <c r="Y15" s="108"/>
      <c r="Z15" s="108"/>
    </row>
    <row r="16" spans="1:26" ht="20.25" customHeight="1" x14ac:dyDescent="0.2">
      <c r="A16" s="110" t="s">
        <v>189</v>
      </c>
      <c r="B16" s="111"/>
      <c r="C16" s="112">
        <f t="shared" ref="C16:D16" si="0">C51+C58+C64+C42+C17</f>
        <v>11589</v>
      </c>
      <c r="D16" s="112">
        <f t="shared" si="0"/>
        <v>10710.58</v>
      </c>
      <c r="E16" s="110"/>
      <c r="F16" s="113">
        <f t="shared" ref="F16:H16" si="1">F51+F58+F64+F42+F17</f>
        <v>3261.873</v>
      </c>
      <c r="G16" s="113">
        <f t="shared" si="1"/>
        <v>5987.0969999999998</v>
      </c>
      <c r="H16" s="113">
        <f t="shared" si="1"/>
        <v>9248.9700000000012</v>
      </c>
      <c r="I16" s="114"/>
      <c r="J16" s="113"/>
      <c r="K16" s="113"/>
      <c r="L16" s="115"/>
      <c r="M16" s="113">
        <f t="shared" ref="M16:N16" si="2">M51+M58+M64+M42+M17</f>
        <v>145112569.89200136</v>
      </c>
      <c r="N16" s="116">
        <f t="shared" si="2"/>
        <v>11.25</v>
      </c>
      <c r="O16" s="113"/>
      <c r="P16" s="113">
        <f>P51+P58+P64+P42+P17</f>
        <v>0</v>
      </c>
      <c r="Q16" s="114"/>
      <c r="R16" s="117"/>
      <c r="S16" s="118"/>
      <c r="T16" s="119"/>
      <c r="U16" s="120"/>
      <c r="V16" s="119"/>
      <c r="W16" s="119"/>
      <c r="X16" s="119"/>
      <c r="Y16" s="119"/>
      <c r="Z16" s="119"/>
    </row>
    <row r="17" spans="1:26" ht="20.25" customHeight="1" x14ac:dyDescent="0.2">
      <c r="A17" s="121" t="s">
        <v>190</v>
      </c>
      <c r="B17" s="122"/>
      <c r="C17" s="123">
        <f t="shared" ref="C17:D17" si="3">SUM(C18:C40)</f>
        <v>9920</v>
      </c>
      <c r="D17" s="123">
        <f t="shared" si="3"/>
        <v>9140</v>
      </c>
      <c r="E17" s="121"/>
      <c r="F17" s="124">
        <f t="shared" ref="F17:H17" si="4">SUM(F18:F40)</f>
        <v>2731.723</v>
      </c>
      <c r="G17" s="124">
        <f t="shared" si="4"/>
        <v>5369.9070000000002</v>
      </c>
      <c r="H17" s="124">
        <f t="shared" si="4"/>
        <v>8101.63</v>
      </c>
      <c r="I17" s="125"/>
      <c r="J17" s="124"/>
      <c r="K17" s="124"/>
      <c r="L17" s="126"/>
      <c r="M17" s="124">
        <f t="shared" ref="M17:N17" si="5">SUM(M18:M40)</f>
        <v>135063496.29142159</v>
      </c>
      <c r="N17" s="127">
        <f t="shared" si="5"/>
        <v>0</v>
      </c>
      <c r="O17" s="124"/>
      <c r="P17" s="124">
        <f>SUM(P18:P40)</f>
        <v>0</v>
      </c>
      <c r="Q17" s="125"/>
      <c r="R17" s="128"/>
      <c r="S17" s="99"/>
      <c r="T17" s="108"/>
      <c r="U17" s="109"/>
      <c r="V17" s="108"/>
      <c r="W17" s="108"/>
      <c r="X17" s="108"/>
      <c r="Y17" s="108"/>
      <c r="Z17" s="108"/>
    </row>
    <row r="18" spans="1:26" ht="39" customHeight="1" x14ac:dyDescent="0.2">
      <c r="A18" s="129" t="s">
        <v>191</v>
      </c>
      <c r="B18" s="130"/>
      <c r="C18" s="131"/>
      <c r="D18" s="131"/>
      <c r="E18" s="132" t="s">
        <v>192</v>
      </c>
      <c r="F18" s="133">
        <f>230/10000</f>
        <v>2.3E-2</v>
      </c>
      <c r="G18" s="133">
        <f>9770/10000</f>
        <v>0.97699999999999998</v>
      </c>
      <c r="H18" s="133">
        <f t="shared" ref="H18:H19" si="6">F18+G18</f>
        <v>1</v>
      </c>
      <c r="I18" s="134">
        <v>4.08</v>
      </c>
      <c r="J18" s="135">
        <v>1.3</v>
      </c>
      <c r="K18" s="136">
        <f t="shared" ref="K18:K19" si="7">(I18-J18)/I18</f>
        <v>0.68137254901960786</v>
      </c>
      <c r="L18" s="137">
        <v>7470</v>
      </c>
      <c r="M18" s="138">
        <f t="shared" ref="M18:M19" si="8">(F18*L18)+(G18*L18*K18)</f>
        <v>5144.5963235294121</v>
      </c>
      <c r="N18" s="133"/>
      <c r="O18" s="139"/>
      <c r="P18" s="140"/>
      <c r="Q18" s="140">
        <f t="shared" ref="Q18:Q19" si="9">O18*1000*17</f>
        <v>0</v>
      </c>
      <c r="R18" s="141"/>
      <c r="S18" s="598"/>
      <c r="T18" s="599"/>
      <c r="U18" s="600"/>
      <c r="V18" s="599"/>
      <c r="W18" s="599"/>
      <c r="X18" s="599"/>
      <c r="Y18" s="599"/>
      <c r="Z18" s="599"/>
    </row>
    <row r="19" spans="1:26" ht="24.75" customHeight="1" x14ac:dyDescent="0.2">
      <c r="A19" s="129" t="s">
        <v>193</v>
      </c>
      <c r="B19" s="130"/>
      <c r="C19" s="142">
        <v>64</v>
      </c>
      <c r="D19" s="142">
        <v>100</v>
      </c>
      <c r="E19" s="143" t="s">
        <v>194</v>
      </c>
      <c r="F19" s="144">
        <v>45.6</v>
      </c>
      <c r="G19" s="144">
        <v>8</v>
      </c>
      <c r="H19" s="145">
        <f t="shared" si="6"/>
        <v>53.6</v>
      </c>
      <c r="I19" s="145">
        <v>4.08</v>
      </c>
      <c r="J19" s="135">
        <v>1.3</v>
      </c>
      <c r="K19" s="146">
        <f t="shared" si="7"/>
        <v>0.68137254901960786</v>
      </c>
      <c r="L19" s="147">
        <v>33464</v>
      </c>
      <c r="M19" s="148">
        <f t="shared" si="8"/>
        <v>1708370.0078431375</v>
      </c>
      <c r="N19" s="149"/>
      <c r="O19" s="150"/>
      <c r="P19" s="151"/>
      <c r="Q19" s="140">
        <f t="shared" si="9"/>
        <v>0</v>
      </c>
      <c r="R19" s="141" t="s">
        <v>195</v>
      </c>
      <c r="S19" s="598"/>
      <c r="T19" s="599"/>
      <c r="U19" s="600"/>
      <c r="V19" s="599"/>
      <c r="W19" s="599"/>
      <c r="X19" s="599"/>
      <c r="Y19" s="599"/>
      <c r="Z19" s="599"/>
    </row>
    <row r="20" spans="1:26" ht="24.75" customHeight="1" x14ac:dyDescent="0.2">
      <c r="A20" s="129" t="s">
        <v>196</v>
      </c>
      <c r="B20" s="152"/>
      <c r="C20" s="153">
        <v>482</v>
      </c>
      <c r="D20" s="153">
        <v>448</v>
      </c>
      <c r="E20" s="153">
        <v>0</v>
      </c>
      <c r="F20" s="153">
        <v>390.45</v>
      </c>
      <c r="G20" s="153">
        <v>13.3</v>
      </c>
      <c r="H20" s="153">
        <v>403.75</v>
      </c>
      <c r="I20" s="153">
        <v>8.16</v>
      </c>
      <c r="J20" s="153">
        <v>1.3</v>
      </c>
      <c r="K20" s="153">
        <v>1.6813725490196079</v>
      </c>
      <c r="L20" s="153">
        <v>33464</v>
      </c>
      <c r="M20" s="153">
        <v>13441070.098039215</v>
      </c>
      <c r="N20" s="154"/>
      <c r="O20" s="155"/>
      <c r="P20" s="156"/>
      <c r="Q20" s="157"/>
      <c r="R20" s="158"/>
      <c r="S20" s="601"/>
      <c r="T20" s="602"/>
      <c r="U20" s="603"/>
      <c r="V20" s="602"/>
      <c r="W20" s="602"/>
      <c r="X20" s="602"/>
      <c r="Y20" s="602"/>
      <c r="Z20" s="602"/>
    </row>
    <row r="21" spans="1:26" ht="24.75" customHeight="1" x14ac:dyDescent="0.2">
      <c r="A21" s="129" t="s">
        <v>197</v>
      </c>
      <c r="B21" s="130"/>
      <c r="C21" s="142">
        <v>380</v>
      </c>
      <c r="D21" s="142">
        <v>471</v>
      </c>
      <c r="E21" s="132" t="s">
        <v>192</v>
      </c>
      <c r="F21" s="133">
        <v>320.18</v>
      </c>
      <c r="G21" s="133"/>
      <c r="H21" s="133">
        <f t="shared" ref="H21:H22" si="10">F21+G21</f>
        <v>320.18</v>
      </c>
      <c r="I21" s="134">
        <v>4.08</v>
      </c>
      <c r="J21" s="135"/>
      <c r="K21" s="136">
        <f t="shared" ref="K21:K22" si="11">(I21-J21)/I21</f>
        <v>1</v>
      </c>
      <c r="L21" s="137">
        <v>7470</v>
      </c>
      <c r="M21" s="138">
        <f t="shared" ref="M21:M22" si="12">(F21*L21)+(G21*L21*K21)</f>
        <v>2391744.6</v>
      </c>
      <c r="N21" s="133"/>
      <c r="O21" s="139"/>
      <c r="P21" s="140"/>
      <c r="Q21" s="140">
        <f t="shared" ref="Q21:Q22" si="13">O21*1000*17</f>
        <v>0</v>
      </c>
      <c r="R21" s="141" t="s">
        <v>195</v>
      </c>
      <c r="S21" s="598"/>
      <c r="T21" s="599"/>
      <c r="U21" s="600"/>
      <c r="V21" s="599"/>
      <c r="W21" s="599"/>
      <c r="X21" s="599"/>
      <c r="Y21" s="599"/>
      <c r="Z21" s="599"/>
    </row>
    <row r="22" spans="1:26" ht="24.75" customHeight="1" x14ac:dyDescent="0.2">
      <c r="A22" s="129" t="s">
        <v>198</v>
      </c>
      <c r="B22" s="130"/>
      <c r="C22" s="142">
        <v>460</v>
      </c>
      <c r="D22" s="142">
        <v>429</v>
      </c>
      <c r="E22" s="132" t="s">
        <v>192</v>
      </c>
      <c r="F22" s="133">
        <v>429</v>
      </c>
      <c r="G22" s="133"/>
      <c r="H22" s="133">
        <f t="shared" si="10"/>
        <v>429</v>
      </c>
      <c r="I22" s="134">
        <v>4.08</v>
      </c>
      <c r="J22" s="135"/>
      <c r="K22" s="136">
        <f t="shared" si="11"/>
        <v>1</v>
      </c>
      <c r="L22" s="137">
        <v>7470</v>
      </c>
      <c r="M22" s="138">
        <f t="shared" si="12"/>
        <v>3204630</v>
      </c>
      <c r="N22" s="133"/>
      <c r="O22" s="139"/>
      <c r="P22" s="140"/>
      <c r="Q22" s="140">
        <f t="shared" si="13"/>
        <v>0</v>
      </c>
      <c r="R22" s="141" t="s">
        <v>195</v>
      </c>
      <c r="S22" s="598"/>
      <c r="T22" s="599"/>
      <c r="U22" s="600"/>
      <c r="V22" s="599"/>
      <c r="W22" s="599"/>
      <c r="X22" s="599"/>
      <c r="Y22" s="599"/>
      <c r="Z22" s="599"/>
    </row>
    <row r="23" spans="1:26" ht="24.75" customHeight="1" x14ac:dyDescent="0.2">
      <c r="A23" s="129" t="s">
        <v>199</v>
      </c>
      <c r="B23" s="152"/>
      <c r="C23" s="153">
        <v>1280</v>
      </c>
      <c r="D23" s="153">
        <v>1162.5</v>
      </c>
      <c r="E23" s="153">
        <v>0</v>
      </c>
      <c r="F23" s="153">
        <v>245</v>
      </c>
      <c r="G23" s="153">
        <v>866.1</v>
      </c>
      <c r="H23" s="153">
        <v>1111.0999999999999</v>
      </c>
      <c r="I23" s="153">
        <v>8.16</v>
      </c>
      <c r="J23" s="153">
        <v>2.6</v>
      </c>
      <c r="K23" s="153">
        <v>1.3627450980392157</v>
      </c>
      <c r="L23" s="153">
        <v>40934</v>
      </c>
      <c r="M23" s="153">
        <v>14304180.473529413</v>
      </c>
      <c r="N23" s="159"/>
      <c r="O23" s="160"/>
      <c r="P23" s="157"/>
      <c r="Q23" s="157"/>
      <c r="R23" s="158"/>
      <c r="S23" s="601"/>
      <c r="T23" s="602"/>
      <c r="U23" s="603"/>
      <c r="V23" s="602"/>
      <c r="W23" s="602"/>
      <c r="X23" s="602"/>
      <c r="Y23" s="602"/>
      <c r="Z23" s="602"/>
    </row>
    <row r="24" spans="1:26" ht="24.75" customHeight="1" x14ac:dyDescent="0.2">
      <c r="A24" s="129" t="s">
        <v>200</v>
      </c>
      <c r="B24" s="152"/>
      <c r="C24" s="153">
        <v>595</v>
      </c>
      <c r="D24" s="153">
        <v>511</v>
      </c>
      <c r="E24" s="153">
        <v>0</v>
      </c>
      <c r="F24" s="153">
        <v>65</v>
      </c>
      <c r="G24" s="153">
        <v>446</v>
      </c>
      <c r="H24" s="153">
        <v>511</v>
      </c>
      <c r="I24" s="153">
        <v>8.16</v>
      </c>
      <c r="J24" s="153">
        <v>2.6</v>
      </c>
      <c r="K24" s="153">
        <v>1.3627450980392157</v>
      </c>
      <c r="L24" s="153">
        <v>40934</v>
      </c>
      <c r="M24" s="153">
        <v>8841533.3725490198</v>
      </c>
      <c r="N24" s="154"/>
      <c r="O24" s="155"/>
      <c r="P24" s="156"/>
      <c r="Q24" s="157"/>
      <c r="R24" s="158"/>
      <c r="S24" s="601"/>
      <c r="T24" s="602"/>
      <c r="U24" s="603"/>
      <c r="V24" s="602"/>
      <c r="W24" s="602"/>
      <c r="X24" s="602"/>
      <c r="Y24" s="602"/>
      <c r="Z24" s="602"/>
    </row>
    <row r="25" spans="1:26" ht="24.75" customHeight="1" x14ac:dyDescent="0.2">
      <c r="A25" s="129" t="s">
        <v>201</v>
      </c>
      <c r="B25" s="152"/>
      <c r="C25" s="153">
        <v>600</v>
      </c>
      <c r="D25" s="153">
        <v>500</v>
      </c>
      <c r="E25" s="153">
        <v>0</v>
      </c>
      <c r="F25" s="153">
        <v>0</v>
      </c>
      <c r="G25" s="153">
        <v>500</v>
      </c>
      <c r="H25" s="153">
        <v>500</v>
      </c>
      <c r="I25" s="153">
        <v>8.16</v>
      </c>
      <c r="J25" s="153">
        <v>2.6</v>
      </c>
      <c r="K25" s="153">
        <v>1.3627450980392157</v>
      </c>
      <c r="L25" s="153">
        <v>40934</v>
      </c>
      <c r="M25" s="153">
        <v>9098217.7450980395</v>
      </c>
      <c r="N25" s="154"/>
      <c r="O25" s="155"/>
      <c r="P25" s="156"/>
      <c r="Q25" s="157"/>
      <c r="R25" s="158"/>
      <c r="S25" s="601"/>
      <c r="T25" s="602"/>
      <c r="U25" s="603"/>
      <c r="V25" s="602"/>
      <c r="W25" s="602"/>
      <c r="X25" s="602"/>
      <c r="Y25" s="602"/>
      <c r="Z25" s="602"/>
    </row>
    <row r="26" spans="1:26" ht="24.75" customHeight="1" x14ac:dyDescent="0.2">
      <c r="A26" s="129" t="s">
        <v>202</v>
      </c>
      <c r="B26" s="130"/>
      <c r="C26" s="142">
        <v>588</v>
      </c>
      <c r="D26" s="142">
        <v>490</v>
      </c>
      <c r="E26" s="132" t="s">
        <v>192</v>
      </c>
      <c r="F26" s="133"/>
      <c r="G26" s="133">
        <v>490</v>
      </c>
      <c r="H26" s="133">
        <f t="shared" ref="H26:H27" si="14">F26+G26</f>
        <v>490</v>
      </c>
      <c r="I26" s="134">
        <v>4.08</v>
      </c>
      <c r="J26" s="135">
        <v>1.3</v>
      </c>
      <c r="K26" s="136">
        <f t="shared" ref="K26:K27" si="15">(I26-J26)/I26</f>
        <v>0.68137254901960786</v>
      </c>
      <c r="L26" s="137">
        <v>7470</v>
      </c>
      <c r="M26" s="138">
        <f t="shared" ref="M26:M27" si="16">(F26*L26)+(G26*L26*K26)</f>
        <v>2494027.9411764708</v>
      </c>
      <c r="N26" s="133"/>
      <c r="O26" s="139"/>
      <c r="P26" s="140"/>
      <c r="Q26" s="140">
        <f t="shared" ref="Q26:Q27" si="17">O26*1000*17</f>
        <v>0</v>
      </c>
      <c r="R26" s="141" t="s">
        <v>195</v>
      </c>
      <c r="S26" s="598"/>
      <c r="T26" s="599"/>
      <c r="U26" s="600"/>
      <c r="V26" s="599"/>
      <c r="W26" s="599"/>
      <c r="X26" s="599"/>
      <c r="Y26" s="599"/>
      <c r="Z26" s="599"/>
    </row>
    <row r="27" spans="1:26" ht="24.75" customHeight="1" x14ac:dyDescent="0.2">
      <c r="A27" s="129" t="s">
        <v>203</v>
      </c>
      <c r="B27" s="130"/>
      <c r="C27" s="142">
        <v>61</v>
      </c>
      <c r="D27" s="142">
        <v>51</v>
      </c>
      <c r="E27" s="132" t="s">
        <v>192</v>
      </c>
      <c r="F27" s="133"/>
      <c r="G27" s="133">
        <v>51</v>
      </c>
      <c r="H27" s="133">
        <f t="shared" si="14"/>
        <v>51</v>
      </c>
      <c r="I27" s="134">
        <v>4.08</v>
      </c>
      <c r="J27" s="135">
        <v>1.3</v>
      </c>
      <c r="K27" s="136">
        <f t="shared" si="15"/>
        <v>0.68137254901960786</v>
      </c>
      <c r="L27" s="137">
        <v>7470</v>
      </c>
      <c r="M27" s="138">
        <f t="shared" si="16"/>
        <v>259582.5</v>
      </c>
      <c r="N27" s="133"/>
      <c r="O27" s="139"/>
      <c r="P27" s="140"/>
      <c r="Q27" s="140">
        <f t="shared" si="17"/>
        <v>0</v>
      </c>
      <c r="R27" s="141" t="s">
        <v>195</v>
      </c>
      <c r="S27" s="598"/>
      <c r="T27" s="599"/>
      <c r="U27" s="600"/>
      <c r="V27" s="599"/>
      <c r="W27" s="599"/>
      <c r="X27" s="599"/>
      <c r="Y27" s="599"/>
      <c r="Z27" s="599"/>
    </row>
    <row r="28" spans="1:26" ht="24.75" customHeight="1" x14ac:dyDescent="0.2">
      <c r="A28" s="161" t="s">
        <v>204</v>
      </c>
      <c r="B28" s="152"/>
      <c r="C28" s="153">
        <v>11</v>
      </c>
      <c r="D28" s="153">
        <v>12</v>
      </c>
      <c r="E28" s="153">
        <v>0</v>
      </c>
      <c r="F28" s="153">
        <v>5</v>
      </c>
      <c r="G28" s="153">
        <v>7</v>
      </c>
      <c r="H28" s="153">
        <v>12</v>
      </c>
      <c r="I28" s="153">
        <v>8.16</v>
      </c>
      <c r="J28" s="153">
        <v>1.3</v>
      </c>
      <c r="K28" s="153">
        <v>1.6813725490196079</v>
      </c>
      <c r="L28" s="153">
        <v>40934</v>
      </c>
      <c r="M28" s="153">
        <v>196960.15686274509</v>
      </c>
      <c r="N28" s="159"/>
      <c r="O28" s="160"/>
      <c r="P28" s="157"/>
      <c r="Q28" s="157"/>
      <c r="R28" s="158"/>
      <c r="S28" s="601"/>
      <c r="T28" s="602"/>
      <c r="U28" s="603"/>
      <c r="V28" s="602"/>
      <c r="W28" s="602"/>
      <c r="X28" s="602"/>
      <c r="Y28" s="602"/>
      <c r="Z28" s="602"/>
    </row>
    <row r="29" spans="1:26" ht="24.75" customHeight="1" x14ac:dyDescent="0.2">
      <c r="A29" s="129" t="s">
        <v>205</v>
      </c>
      <c r="B29" s="152"/>
      <c r="C29" s="153">
        <v>65</v>
      </c>
      <c r="D29" s="153">
        <v>60</v>
      </c>
      <c r="E29" s="153">
        <v>0</v>
      </c>
      <c r="F29" s="153">
        <v>1.72</v>
      </c>
      <c r="G29" s="153">
        <v>58.28</v>
      </c>
      <c r="H29" s="153">
        <v>60</v>
      </c>
      <c r="I29" s="153">
        <v>8.16</v>
      </c>
      <c r="J29" s="153">
        <v>2.6</v>
      </c>
      <c r="K29" s="153">
        <v>1.3627450980392157</v>
      </c>
      <c r="L29" s="153">
        <v>40934</v>
      </c>
      <c r="M29" s="153">
        <v>642539.52549019619</v>
      </c>
      <c r="N29" s="154"/>
      <c r="O29" s="155"/>
      <c r="P29" s="156"/>
      <c r="Q29" s="157"/>
      <c r="R29" s="158"/>
      <c r="S29" s="601"/>
      <c r="T29" s="602"/>
      <c r="U29" s="603"/>
      <c r="V29" s="602"/>
      <c r="W29" s="602"/>
      <c r="X29" s="602"/>
      <c r="Y29" s="602"/>
      <c r="Z29" s="602"/>
    </row>
    <row r="30" spans="1:26" ht="27.75" customHeight="1" x14ac:dyDescent="0.2">
      <c r="A30" s="129" t="s">
        <v>206</v>
      </c>
      <c r="B30" s="130"/>
      <c r="C30" s="142">
        <v>1300</v>
      </c>
      <c r="D30" s="142">
        <v>1200</v>
      </c>
      <c r="E30" s="143" t="s">
        <v>194</v>
      </c>
      <c r="F30" s="144"/>
      <c r="G30" s="162">
        <v>1200</v>
      </c>
      <c r="H30" s="145">
        <f t="shared" ref="H30:H32" si="18">F30+G30</f>
        <v>1200</v>
      </c>
      <c r="I30" s="145">
        <v>4.08</v>
      </c>
      <c r="J30" s="135">
        <v>1.3</v>
      </c>
      <c r="K30" s="146">
        <f t="shared" ref="K30:K32" si="19">(I30-J30)/I30</f>
        <v>0.68137254901960786</v>
      </c>
      <c r="L30" s="147">
        <v>33464</v>
      </c>
      <c r="M30" s="148">
        <f t="shared" ref="M30:M32" si="20">(F30*L30)+(G30*L30*K30)</f>
        <v>27361741.176470589</v>
      </c>
      <c r="N30" s="149"/>
      <c r="O30" s="150"/>
      <c r="P30" s="151"/>
      <c r="Q30" s="140">
        <f t="shared" ref="Q30:Q32" si="21">O30*1000*17</f>
        <v>0</v>
      </c>
      <c r="R30" s="141" t="s">
        <v>195</v>
      </c>
      <c r="S30" s="598"/>
      <c r="T30" s="599"/>
      <c r="U30" s="600"/>
      <c r="V30" s="599"/>
      <c r="W30" s="599"/>
      <c r="X30" s="599"/>
      <c r="Y30" s="599"/>
      <c r="Z30" s="599"/>
    </row>
    <row r="31" spans="1:26" ht="24.75" customHeight="1" x14ac:dyDescent="0.2">
      <c r="A31" s="129" t="s">
        <v>207</v>
      </c>
      <c r="B31" s="130"/>
      <c r="C31" s="142">
        <v>1241</v>
      </c>
      <c r="D31" s="142">
        <v>497</v>
      </c>
      <c r="E31" s="132" t="s">
        <v>192</v>
      </c>
      <c r="F31" s="163"/>
      <c r="G31" s="133">
        <v>497</v>
      </c>
      <c r="H31" s="133">
        <f t="shared" si="18"/>
        <v>497</v>
      </c>
      <c r="I31" s="134">
        <v>4.08</v>
      </c>
      <c r="J31" s="135">
        <v>2.04</v>
      </c>
      <c r="K31" s="136">
        <f t="shared" si="19"/>
        <v>0.5</v>
      </c>
      <c r="L31" s="137">
        <v>7470</v>
      </c>
      <c r="M31" s="138">
        <f t="shared" si="20"/>
        <v>1856295</v>
      </c>
      <c r="N31" s="133"/>
      <c r="O31" s="139"/>
      <c r="P31" s="140"/>
      <c r="Q31" s="140">
        <f t="shared" si="21"/>
        <v>0</v>
      </c>
      <c r="R31" s="141" t="s">
        <v>195</v>
      </c>
      <c r="S31" s="598"/>
      <c r="T31" s="599"/>
      <c r="U31" s="600"/>
      <c r="V31" s="599"/>
      <c r="W31" s="599"/>
      <c r="X31" s="599"/>
      <c r="Y31" s="599"/>
      <c r="Z31" s="599"/>
    </row>
    <row r="32" spans="1:26" ht="24.75" customHeight="1" x14ac:dyDescent="0.2">
      <c r="A32" s="129" t="s">
        <v>208</v>
      </c>
      <c r="B32" s="130"/>
      <c r="C32" s="142">
        <v>275</v>
      </c>
      <c r="D32" s="142">
        <v>247</v>
      </c>
      <c r="E32" s="132" t="s">
        <v>192</v>
      </c>
      <c r="F32" s="133"/>
      <c r="G32" s="133">
        <v>247</v>
      </c>
      <c r="H32" s="133">
        <f t="shared" si="18"/>
        <v>247</v>
      </c>
      <c r="I32" s="134">
        <v>4.08</v>
      </c>
      <c r="J32" s="135">
        <v>1.3</v>
      </c>
      <c r="K32" s="136">
        <f t="shared" si="19"/>
        <v>0.68137254901960786</v>
      </c>
      <c r="L32" s="137">
        <v>7470</v>
      </c>
      <c r="M32" s="138">
        <f t="shared" si="20"/>
        <v>1257193.6764705882</v>
      </c>
      <c r="N32" s="133"/>
      <c r="O32" s="139"/>
      <c r="P32" s="140"/>
      <c r="Q32" s="140">
        <f t="shared" si="21"/>
        <v>0</v>
      </c>
      <c r="R32" s="141" t="s">
        <v>195</v>
      </c>
      <c r="S32" s="598"/>
      <c r="T32" s="599"/>
      <c r="U32" s="600"/>
      <c r="V32" s="599"/>
      <c r="W32" s="599"/>
      <c r="X32" s="599"/>
      <c r="Y32" s="599"/>
      <c r="Z32" s="599"/>
    </row>
    <row r="33" spans="1:26" ht="24.75" customHeight="1" x14ac:dyDescent="0.2">
      <c r="A33" s="129" t="s">
        <v>209</v>
      </c>
      <c r="B33" s="152"/>
      <c r="C33" s="153">
        <v>35</v>
      </c>
      <c r="D33" s="153">
        <v>28</v>
      </c>
      <c r="E33" s="153">
        <v>0</v>
      </c>
      <c r="F33" s="153">
        <v>28</v>
      </c>
      <c r="G33" s="153">
        <v>0</v>
      </c>
      <c r="H33" s="153">
        <v>28</v>
      </c>
      <c r="I33" s="153">
        <v>12.24</v>
      </c>
      <c r="J33" s="153">
        <v>0</v>
      </c>
      <c r="K33" s="153">
        <v>3</v>
      </c>
      <c r="L33" s="153">
        <v>40934</v>
      </c>
      <c r="M33" s="153">
        <v>644868</v>
      </c>
      <c r="N33" s="159"/>
      <c r="O33" s="160"/>
      <c r="P33" s="157"/>
      <c r="Q33" s="157"/>
      <c r="R33" s="158"/>
      <c r="S33" s="601"/>
      <c r="T33" s="602"/>
      <c r="U33" s="603"/>
      <c r="V33" s="602"/>
      <c r="W33" s="602"/>
      <c r="X33" s="602"/>
      <c r="Y33" s="602"/>
      <c r="Z33" s="602"/>
    </row>
    <row r="34" spans="1:26" ht="24.75" customHeight="1" x14ac:dyDescent="0.2">
      <c r="A34" s="161" t="s">
        <v>210</v>
      </c>
      <c r="B34" s="152"/>
      <c r="C34" s="153">
        <v>270</v>
      </c>
      <c r="D34" s="153">
        <v>220</v>
      </c>
      <c r="E34" s="153">
        <v>0</v>
      </c>
      <c r="F34" s="153">
        <v>0</v>
      </c>
      <c r="G34" s="153">
        <v>220</v>
      </c>
      <c r="H34" s="153">
        <v>220</v>
      </c>
      <c r="I34" s="153">
        <v>8.16</v>
      </c>
      <c r="J34" s="153">
        <v>3.34</v>
      </c>
      <c r="K34" s="153">
        <v>1.1813725490196079</v>
      </c>
      <c r="L34" s="153">
        <v>40934</v>
      </c>
      <c r="M34" s="153">
        <v>1012364.5098039216</v>
      </c>
      <c r="N34" s="159"/>
      <c r="O34" s="160"/>
      <c r="P34" s="157"/>
      <c r="Q34" s="157"/>
      <c r="R34" s="158"/>
      <c r="S34" s="601"/>
      <c r="T34" s="602"/>
      <c r="U34" s="603"/>
      <c r="V34" s="602"/>
      <c r="W34" s="602"/>
      <c r="X34" s="602"/>
      <c r="Y34" s="602"/>
      <c r="Z34" s="602"/>
    </row>
    <row r="35" spans="1:26" ht="24.75" customHeight="1" x14ac:dyDescent="0.2">
      <c r="A35" s="129" t="s">
        <v>211</v>
      </c>
      <c r="B35" s="130"/>
      <c r="C35" s="142">
        <v>2</v>
      </c>
      <c r="D35" s="142">
        <v>94</v>
      </c>
      <c r="E35" s="132" t="s">
        <v>192</v>
      </c>
      <c r="F35" s="133"/>
      <c r="G35" s="133">
        <v>4</v>
      </c>
      <c r="H35" s="133">
        <f>F35+G35</f>
        <v>4</v>
      </c>
      <c r="I35" s="134">
        <v>4.08</v>
      </c>
      <c r="J35" s="135">
        <v>2.04</v>
      </c>
      <c r="K35" s="136">
        <f>(I35-J35)/I35</f>
        <v>0.5</v>
      </c>
      <c r="L35" s="137">
        <v>7470</v>
      </c>
      <c r="M35" s="138">
        <f>(F35*L35)+(G35*L35*K35)</f>
        <v>14940</v>
      </c>
      <c r="N35" s="133"/>
      <c r="O35" s="139"/>
      <c r="P35" s="140"/>
      <c r="Q35" s="140">
        <f>O35*1000*17</f>
        <v>0</v>
      </c>
      <c r="R35" s="141" t="s">
        <v>195</v>
      </c>
      <c r="S35" s="598"/>
      <c r="T35" s="599"/>
      <c r="U35" s="600"/>
      <c r="V35" s="599"/>
      <c r="W35" s="599"/>
      <c r="X35" s="599"/>
      <c r="Y35" s="599"/>
      <c r="Z35" s="599"/>
    </row>
    <row r="36" spans="1:26" ht="24.75" customHeight="1" x14ac:dyDescent="0.2">
      <c r="A36" s="161" t="s">
        <v>212</v>
      </c>
      <c r="B36" s="152"/>
      <c r="C36" s="153">
        <v>514</v>
      </c>
      <c r="D36" s="153">
        <v>1135</v>
      </c>
      <c r="E36" s="153">
        <v>0</v>
      </c>
      <c r="F36" s="153">
        <v>495.75</v>
      </c>
      <c r="G36" s="153">
        <v>1.25</v>
      </c>
      <c r="H36" s="153">
        <v>497</v>
      </c>
      <c r="I36" s="153">
        <v>8.16</v>
      </c>
      <c r="J36" s="153">
        <v>2.6</v>
      </c>
      <c r="K36" s="153">
        <v>1.3627450980392157</v>
      </c>
      <c r="L36" s="153">
        <v>33464</v>
      </c>
      <c r="M36" s="153">
        <v>16675775</v>
      </c>
      <c r="N36" s="159"/>
      <c r="O36" s="160"/>
      <c r="P36" s="157"/>
      <c r="Q36" s="157"/>
      <c r="R36" s="158"/>
      <c r="S36" s="601"/>
      <c r="T36" s="602"/>
      <c r="U36" s="603"/>
      <c r="V36" s="602"/>
      <c r="W36" s="602"/>
      <c r="X36" s="602"/>
      <c r="Y36" s="602"/>
      <c r="Z36" s="602"/>
    </row>
    <row r="37" spans="1:26" ht="24.75" customHeight="1" x14ac:dyDescent="0.2">
      <c r="A37" s="129" t="s">
        <v>213</v>
      </c>
      <c r="B37" s="152"/>
      <c r="C37" s="153">
        <v>54</v>
      </c>
      <c r="D37" s="153">
        <v>50.5</v>
      </c>
      <c r="E37" s="153">
        <v>0</v>
      </c>
      <c r="F37" s="153">
        <v>34</v>
      </c>
      <c r="G37" s="153">
        <v>0</v>
      </c>
      <c r="H37" s="153">
        <v>34</v>
      </c>
      <c r="I37" s="153">
        <v>12.24</v>
      </c>
      <c r="J37" s="153">
        <v>0</v>
      </c>
      <c r="K37" s="153">
        <v>3</v>
      </c>
      <c r="L37" s="153">
        <v>40934</v>
      </c>
      <c r="M37" s="153">
        <v>1516540</v>
      </c>
      <c r="N37" s="159"/>
      <c r="O37" s="160"/>
      <c r="P37" s="157"/>
      <c r="Q37" s="157"/>
      <c r="R37" s="158"/>
      <c r="S37" s="601"/>
      <c r="T37" s="602"/>
      <c r="U37" s="603"/>
      <c r="V37" s="602"/>
      <c r="W37" s="602"/>
      <c r="X37" s="602"/>
      <c r="Y37" s="602"/>
      <c r="Z37" s="602"/>
    </row>
    <row r="38" spans="1:26" ht="24.75" customHeight="1" x14ac:dyDescent="0.2">
      <c r="A38" s="129" t="s">
        <v>214</v>
      </c>
      <c r="B38" s="152"/>
      <c r="C38" s="153">
        <v>1165</v>
      </c>
      <c r="D38" s="153">
        <v>987</v>
      </c>
      <c r="E38" s="153">
        <v>0</v>
      </c>
      <c r="F38" s="153">
        <v>671</v>
      </c>
      <c r="G38" s="153">
        <v>314</v>
      </c>
      <c r="H38" s="153">
        <v>985</v>
      </c>
      <c r="I38" s="153">
        <v>8.16</v>
      </c>
      <c r="J38" s="153">
        <v>2.6</v>
      </c>
      <c r="K38" s="153">
        <v>1.3627450980392157</v>
      </c>
      <c r="L38" s="153">
        <v>40934</v>
      </c>
      <c r="M38" s="153">
        <v>20641864.696078431</v>
      </c>
      <c r="N38" s="159"/>
      <c r="O38" s="160"/>
      <c r="P38" s="157"/>
      <c r="Q38" s="157"/>
      <c r="R38" s="158"/>
      <c r="S38" s="601"/>
      <c r="T38" s="602"/>
      <c r="U38" s="604"/>
      <c r="V38" s="602"/>
      <c r="W38" s="602"/>
      <c r="X38" s="602"/>
      <c r="Y38" s="602"/>
      <c r="Z38" s="602"/>
    </row>
    <row r="39" spans="1:26" ht="24.75" customHeight="1" x14ac:dyDescent="0.2">
      <c r="A39" s="161" t="s">
        <v>215</v>
      </c>
      <c r="B39" s="152"/>
      <c r="C39" s="153">
        <v>450</v>
      </c>
      <c r="D39" s="153">
        <v>434</v>
      </c>
      <c r="E39" s="153">
        <v>0</v>
      </c>
      <c r="F39" s="153">
        <v>0</v>
      </c>
      <c r="G39" s="153">
        <v>434</v>
      </c>
      <c r="H39" s="153">
        <v>434</v>
      </c>
      <c r="I39" s="153">
        <v>8.16</v>
      </c>
      <c r="J39" s="153">
        <v>1.3</v>
      </c>
      <c r="K39" s="153">
        <v>1.6813725490196079</v>
      </c>
      <c r="L39" s="153">
        <v>40934</v>
      </c>
      <c r="M39" s="153">
        <v>7212825.8039215691</v>
      </c>
      <c r="N39" s="159"/>
      <c r="O39" s="160"/>
      <c r="P39" s="157"/>
      <c r="Q39" s="157"/>
      <c r="R39" s="158"/>
      <c r="S39" s="601"/>
      <c r="T39" s="602"/>
      <c r="U39" s="603"/>
      <c r="V39" s="602"/>
      <c r="W39" s="602"/>
      <c r="X39" s="602"/>
      <c r="Y39" s="602"/>
      <c r="Z39" s="602"/>
    </row>
    <row r="40" spans="1:26" ht="24.75" customHeight="1" x14ac:dyDescent="0.2">
      <c r="A40" s="161" t="s">
        <v>216</v>
      </c>
      <c r="B40" s="152"/>
      <c r="C40" s="153">
        <v>28</v>
      </c>
      <c r="D40" s="153">
        <v>13</v>
      </c>
      <c r="E40" s="153">
        <v>0</v>
      </c>
      <c r="F40" s="153">
        <v>1</v>
      </c>
      <c r="G40" s="153">
        <v>12</v>
      </c>
      <c r="H40" s="153">
        <v>13</v>
      </c>
      <c r="I40" s="153">
        <v>8.16</v>
      </c>
      <c r="J40" s="153">
        <v>1.3</v>
      </c>
      <c r="K40" s="153">
        <v>1.6813725490196079</v>
      </c>
      <c r="L40" s="153">
        <v>40934</v>
      </c>
      <c r="M40" s="153">
        <v>281087.4117647059</v>
      </c>
      <c r="N40" s="154"/>
      <c r="O40" s="155"/>
      <c r="P40" s="156"/>
      <c r="Q40" s="157"/>
      <c r="R40" s="158"/>
      <c r="S40" s="601"/>
      <c r="T40" s="602"/>
      <c r="U40" s="603"/>
      <c r="V40" s="602"/>
      <c r="W40" s="602"/>
      <c r="X40" s="602"/>
      <c r="Y40" s="602"/>
      <c r="Z40" s="602"/>
    </row>
    <row r="41" spans="1:26" ht="18.75" customHeight="1" x14ac:dyDescent="0.2">
      <c r="A41" s="164"/>
      <c r="B41" s="130"/>
      <c r="C41" s="165"/>
      <c r="D41" s="165"/>
      <c r="E41" s="165"/>
      <c r="F41" s="165"/>
      <c r="G41" s="165"/>
      <c r="H41" s="165"/>
      <c r="I41" s="165"/>
      <c r="J41" s="165"/>
      <c r="K41" s="165"/>
      <c r="L41" s="165"/>
      <c r="M41" s="165"/>
      <c r="N41" s="166"/>
      <c r="O41" s="165"/>
      <c r="P41" s="165"/>
      <c r="Q41" s="165"/>
      <c r="R41" s="165"/>
      <c r="S41" s="598"/>
      <c r="T41" s="599"/>
      <c r="U41" s="600"/>
      <c r="V41" s="599"/>
      <c r="W41" s="599"/>
      <c r="X41" s="599"/>
      <c r="Y41" s="599"/>
      <c r="Z41" s="599"/>
    </row>
    <row r="42" spans="1:26" ht="20.25" customHeight="1" x14ac:dyDescent="0.2">
      <c r="A42" s="121" t="s">
        <v>217</v>
      </c>
      <c r="B42" s="122"/>
      <c r="C42" s="123">
        <f t="shared" ref="C42:D42" si="22">SUM(C43:C49)</f>
        <v>1114</v>
      </c>
      <c r="D42" s="123">
        <f t="shared" si="22"/>
        <v>745.75</v>
      </c>
      <c r="E42" s="121"/>
      <c r="F42" s="124">
        <f t="shared" ref="F42:H42" si="23">SUM(F43:F49)</f>
        <v>523.15000000000009</v>
      </c>
      <c r="G42" s="124">
        <f t="shared" si="23"/>
        <v>231.35000000000002</v>
      </c>
      <c r="H42" s="124">
        <f t="shared" si="23"/>
        <v>754.5</v>
      </c>
      <c r="I42" s="125"/>
      <c r="J42" s="124"/>
      <c r="K42" s="124"/>
      <c r="L42" s="126"/>
      <c r="M42" s="124">
        <f t="shared" ref="M42:N42" si="24">SUM(M43:M49)</f>
        <v>7877378.5417777775</v>
      </c>
      <c r="N42" s="127">
        <f t="shared" si="24"/>
        <v>11.25</v>
      </c>
      <c r="O42" s="124"/>
      <c r="P42" s="124">
        <f>SUM(P43:P49)</f>
        <v>0</v>
      </c>
      <c r="Q42" s="125"/>
      <c r="R42" s="128"/>
      <c r="S42" s="99"/>
      <c r="T42" s="108"/>
      <c r="U42" s="109"/>
      <c r="V42" s="108"/>
      <c r="W42" s="108"/>
      <c r="X42" s="108"/>
      <c r="Y42" s="108"/>
      <c r="Z42" s="108"/>
    </row>
    <row r="43" spans="1:26" ht="20.25" customHeight="1" x14ac:dyDescent="0.2">
      <c r="A43" s="167" t="s">
        <v>218</v>
      </c>
      <c r="B43" s="168"/>
      <c r="C43" s="169">
        <v>16</v>
      </c>
      <c r="D43" s="169">
        <v>14</v>
      </c>
      <c r="E43" s="132" t="s">
        <v>192</v>
      </c>
      <c r="F43" s="133">
        <v>14</v>
      </c>
      <c r="G43" s="133"/>
      <c r="H43" s="133">
        <f t="shared" ref="H43:H45" si="25">F43+G43</f>
        <v>14</v>
      </c>
      <c r="I43" s="134">
        <v>4.5</v>
      </c>
      <c r="J43" s="135"/>
      <c r="K43" s="136">
        <f t="shared" ref="K43:K45" si="26">(I43-J43)/I43</f>
        <v>1</v>
      </c>
      <c r="L43" s="137">
        <v>7470</v>
      </c>
      <c r="M43" s="138">
        <f t="shared" ref="M43:M45" si="27">(F43*L43)+(G43*L43*K43)</f>
        <v>104580</v>
      </c>
      <c r="N43" s="133"/>
      <c r="O43" s="139"/>
      <c r="P43" s="140"/>
      <c r="Q43" s="140">
        <f t="shared" ref="Q43:Q45" si="28">O43*1000*17</f>
        <v>0</v>
      </c>
      <c r="R43" s="141" t="s">
        <v>195</v>
      </c>
      <c r="S43" s="598"/>
      <c r="T43" s="599"/>
      <c r="U43" s="600"/>
      <c r="V43" s="599"/>
      <c r="W43" s="599"/>
      <c r="X43" s="599"/>
      <c r="Y43" s="599"/>
      <c r="Z43" s="599"/>
    </row>
    <row r="44" spans="1:26" ht="20.25" customHeight="1" x14ac:dyDescent="0.2">
      <c r="A44" s="167" t="s">
        <v>217</v>
      </c>
      <c r="B44" s="168"/>
      <c r="C44" s="169">
        <v>1</v>
      </c>
      <c r="D44" s="169">
        <v>1</v>
      </c>
      <c r="E44" s="132" t="s">
        <v>192</v>
      </c>
      <c r="F44" s="133">
        <v>0.75</v>
      </c>
      <c r="G44" s="133"/>
      <c r="H44" s="133">
        <f t="shared" si="25"/>
        <v>0.75</v>
      </c>
      <c r="I44" s="134">
        <v>4.5</v>
      </c>
      <c r="J44" s="135"/>
      <c r="K44" s="136">
        <f t="shared" si="26"/>
        <v>1</v>
      </c>
      <c r="L44" s="137">
        <v>7470</v>
      </c>
      <c r="M44" s="138">
        <f t="shared" si="27"/>
        <v>5602.5</v>
      </c>
      <c r="N44" s="133"/>
      <c r="O44" s="139"/>
      <c r="P44" s="140"/>
      <c r="Q44" s="140">
        <f t="shared" si="28"/>
        <v>0</v>
      </c>
      <c r="R44" s="141" t="s">
        <v>195</v>
      </c>
      <c r="S44" s="598"/>
      <c r="T44" s="599"/>
      <c r="U44" s="600"/>
      <c r="V44" s="599"/>
      <c r="W44" s="599"/>
      <c r="X44" s="599"/>
      <c r="Y44" s="599"/>
      <c r="Z44" s="599"/>
    </row>
    <row r="45" spans="1:26" ht="20.25" customHeight="1" x14ac:dyDescent="0.2">
      <c r="A45" s="167" t="s">
        <v>219</v>
      </c>
      <c r="B45" s="168"/>
      <c r="C45" s="169">
        <v>3</v>
      </c>
      <c r="D45" s="169">
        <v>5</v>
      </c>
      <c r="E45" s="132" t="s">
        <v>192</v>
      </c>
      <c r="F45" s="133">
        <v>5</v>
      </c>
      <c r="G45" s="133"/>
      <c r="H45" s="133">
        <f t="shared" si="25"/>
        <v>5</v>
      </c>
      <c r="I45" s="134">
        <v>4.5</v>
      </c>
      <c r="J45" s="135"/>
      <c r="K45" s="136">
        <f t="shared" si="26"/>
        <v>1</v>
      </c>
      <c r="L45" s="137">
        <v>7470</v>
      </c>
      <c r="M45" s="138">
        <f t="shared" si="27"/>
        <v>37350</v>
      </c>
      <c r="N45" s="133"/>
      <c r="O45" s="139"/>
      <c r="P45" s="140"/>
      <c r="Q45" s="140">
        <f t="shared" si="28"/>
        <v>0</v>
      </c>
      <c r="R45" s="141" t="s">
        <v>195</v>
      </c>
      <c r="S45" s="598"/>
      <c r="T45" s="599"/>
      <c r="U45" s="600"/>
      <c r="V45" s="599"/>
      <c r="W45" s="599"/>
      <c r="X45" s="599"/>
      <c r="Y45" s="599"/>
      <c r="Z45" s="599"/>
    </row>
    <row r="46" spans="1:26" ht="20.25" customHeight="1" x14ac:dyDescent="0.2">
      <c r="A46" s="170" t="s">
        <v>220</v>
      </c>
      <c r="B46" s="171"/>
      <c r="C46" s="153">
        <v>75</v>
      </c>
      <c r="D46" s="153">
        <v>56</v>
      </c>
      <c r="E46" s="153">
        <v>0</v>
      </c>
      <c r="F46" s="153">
        <v>56</v>
      </c>
      <c r="G46" s="153">
        <v>17</v>
      </c>
      <c r="H46" s="153">
        <v>73</v>
      </c>
      <c r="I46" s="153">
        <v>9</v>
      </c>
      <c r="J46" s="153">
        <v>1.3</v>
      </c>
      <c r="K46" s="153">
        <v>1.7111111111111112</v>
      </c>
      <c r="L46" s="153">
        <v>7470</v>
      </c>
      <c r="M46" s="153">
        <v>1060864</v>
      </c>
      <c r="N46" s="159"/>
      <c r="O46" s="160"/>
      <c r="P46" s="157"/>
      <c r="Q46" s="157"/>
      <c r="R46" s="158"/>
      <c r="S46" s="601"/>
      <c r="T46" s="602"/>
      <c r="U46" s="603"/>
      <c r="V46" s="602"/>
      <c r="W46" s="602"/>
      <c r="X46" s="602"/>
      <c r="Y46" s="602"/>
      <c r="Z46" s="602"/>
    </row>
    <row r="47" spans="1:26" ht="23.25" customHeight="1" x14ac:dyDescent="0.2">
      <c r="A47" s="167" t="s">
        <v>221</v>
      </c>
      <c r="B47" s="130"/>
      <c r="C47" s="142">
        <v>1</v>
      </c>
      <c r="D47" s="142">
        <v>2.5</v>
      </c>
      <c r="E47" s="172" t="s">
        <v>222</v>
      </c>
      <c r="F47" s="133">
        <v>2.5</v>
      </c>
      <c r="G47" s="133"/>
      <c r="H47" s="173">
        <f t="shared" ref="H47:H48" si="29">F47+G47</f>
        <v>2.5</v>
      </c>
      <c r="I47" s="134">
        <v>4.5</v>
      </c>
      <c r="J47" s="174"/>
      <c r="K47" s="136">
        <f t="shared" ref="K47:K48" si="30">(I47-J47)/I47</f>
        <v>1</v>
      </c>
      <c r="L47" s="137"/>
      <c r="M47" s="140">
        <f>N47*1000*O47</f>
        <v>191250</v>
      </c>
      <c r="N47" s="133">
        <f>(F47*I47)+(G47*K47*I47)</f>
        <v>11.25</v>
      </c>
      <c r="O47" s="139">
        <v>17</v>
      </c>
      <c r="P47" s="599"/>
      <c r="Q47" s="140">
        <f t="shared" ref="Q47:Q48" si="31">O47*1000*17</f>
        <v>289000</v>
      </c>
      <c r="R47" s="141" t="s">
        <v>195</v>
      </c>
      <c r="S47" s="598"/>
      <c r="T47" s="599"/>
      <c r="U47" s="600"/>
      <c r="V47" s="599"/>
      <c r="W47" s="599"/>
      <c r="X47" s="599"/>
      <c r="Y47" s="599"/>
      <c r="Z47" s="599"/>
    </row>
    <row r="48" spans="1:26" ht="20.25" customHeight="1" x14ac:dyDescent="0.2">
      <c r="A48" s="167" t="s">
        <v>223</v>
      </c>
      <c r="B48" s="168"/>
      <c r="C48" s="169">
        <v>368</v>
      </c>
      <c r="D48" s="169">
        <v>123.25</v>
      </c>
      <c r="E48" s="132" t="s">
        <v>192</v>
      </c>
      <c r="F48" s="133">
        <v>97.86</v>
      </c>
      <c r="G48" s="133">
        <v>25.39</v>
      </c>
      <c r="H48" s="133">
        <f t="shared" si="29"/>
        <v>123.25</v>
      </c>
      <c r="I48" s="134">
        <v>4.5</v>
      </c>
      <c r="J48" s="135">
        <v>1.3</v>
      </c>
      <c r="K48" s="136">
        <f t="shared" si="30"/>
        <v>0.71111111111111114</v>
      </c>
      <c r="L48" s="137">
        <v>7470</v>
      </c>
      <c r="M48" s="138">
        <f>(F48*L48)+(G48*L48*K48)</f>
        <v>865885.88</v>
      </c>
      <c r="N48" s="133"/>
      <c r="O48" s="139"/>
      <c r="P48" s="140"/>
      <c r="Q48" s="140">
        <f t="shared" si="31"/>
        <v>0</v>
      </c>
      <c r="R48" s="141" t="s">
        <v>195</v>
      </c>
      <c r="S48" s="598"/>
      <c r="T48" s="599"/>
      <c r="U48" s="600"/>
      <c r="V48" s="599"/>
      <c r="W48" s="599"/>
      <c r="X48" s="599"/>
      <c r="Y48" s="599"/>
      <c r="Z48" s="599"/>
    </row>
    <row r="49" spans="1:26" ht="20.25" customHeight="1" x14ac:dyDescent="0.2">
      <c r="A49" s="170" t="s">
        <v>224</v>
      </c>
      <c r="B49" s="171"/>
      <c r="C49" s="153">
        <v>650</v>
      </c>
      <c r="D49" s="153">
        <v>544</v>
      </c>
      <c r="E49" s="153">
        <v>0</v>
      </c>
      <c r="F49" s="153">
        <v>347.04</v>
      </c>
      <c r="G49" s="153">
        <v>188.96</v>
      </c>
      <c r="H49" s="153">
        <v>536</v>
      </c>
      <c r="I49" s="153">
        <v>9</v>
      </c>
      <c r="J49" s="153">
        <v>2.6</v>
      </c>
      <c r="K49" s="153">
        <v>1.4222222222222223</v>
      </c>
      <c r="L49" s="153">
        <v>40934</v>
      </c>
      <c r="M49" s="153">
        <v>5611846.1617777776</v>
      </c>
      <c r="N49" s="153">
        <v>0</v>
      </c>
      <c r="O49" s="153">
        <v>0</v>
      </c>
      <c r="P49" s="153">
        <v>0</v>
      </c>
      <c r="Q49" s="157"/>
      <c r="R49" s="158"/>
      <c r="S49" s="601"/>
      <c r="T49" s="602"/>
      <c r="U49" s="603"/>
      <c r="V49" s="602"/>
      <c r="W49" s="602"/>
      <c r="X49" s="602"/>
      <c r="Y49" s="602"/>
      <c r="Z49" s="602"/>
    </row>
    <row r="50" spans="1:26" ht="20.25" customHeight="1" x14ac:dyDescent="0.2">
      <c r="A50" s="164"/>
      <c r="B50" s="130"/>
      <c r="C50" s="131"/>
      <c r="D50" s="131"/>
      <c r="E50" s="164"/>
      <c r="F50" s="163"/>
      <c r="G50" s="163"/>
      <c r="H50" s="163"/>
      <c r="I50" s="175"/>
      <c r="J50" s="163"/>
      <c r="K50" s="163"/>
      <c r="L50" s="176"/>
      <c r="M50" s="163"/>
      <c r="N50" s="133"/>
      <c r="O50" s="163"/>
      <c r="P50" s="163"/>
      <c r="Q50" s="175"/>
      <c r="R50" s="177"/>
      <c r="S50" s="598"/>
      <c r="T50" s="599"/>
      <c r="U50" s="600"/>
      <c r="V50" s="599"/>
      <c r="W50" s="599"/>
      <c r="X50" s="599"/>
      <c r="Y50" s="599"/>
      <c r="Z50" s="599"/>
    </row>
    <row r="51" spans="1:26" ht="20.25" customHeight="1" x14ac:dyDescent="0.2">
      <c r="A51" s="121" t="s">
        <v>225</v>
      </c>
      <c r="B51" s="122"/>
      <c r="C51" s="123">
        <f t="shared" ref="C51:D51" si="32">SUM(C52:C56)</f>
        <v>244</v>
      </c>
      <c r="D51" s="123">
        <f t="shared" si="32"/>
        <v>563</v>
      </c>
      <c r="E51" s="121"/>
      <c r="F51" s="124">
        <f t="shared" ref="F51:H51" si="33">SUM(F52:F56)</f>
        <v>0</v>
      </c>
      <c r="G51" s="124">
        <f t="shared" si="33"/>
        <v>163.01</v>
      </c>
      <c r="H51" s="124">
        <f t="shared" si="33"/>
        <v>163.01</v>
      </c>
      <c r="I51" s="125"/>
      <c r="J51" s="124"/>
      <c r="K51" s="124"/>
      <c r="L51" s="126"/>
      <c r="M51" s="124">
        <f>SUM(M52:M56)</f>
        <v>1276792.4493680298</v>
      </c>
      <c r="N51" s="127">
        <f>SUM(N52)</f>
        <v>0</v>
      </c>
      <c r="O51" s="124"/>
      <c r="P51" s="124">
        <f>SUM(P52)</f>
        <v>0</v>
      </c>
      <c r="Q51" s="125"/>
      <c r="R51" s="128"/>
      <c r="S51" s="99"/>
      <c r="T51" s="108"/>
      <c r="U51" s="109"/>
      <c r="V51" s="108"/>
      <c r="W51" s="108"/>
      <c r="X51" s="108"/>
      <c r="Y51" s="108"/>
      <c r="Z51" s="108"/>
    </row>
    <row r="52" spans="1:26" ht="19.5" customHeight="1" x14ac:dyDescent="0.2">
      <c r="A52" s="129" t="s">
        <v>226</v>
      </c>
      <c r="B52" s="130"/>
      <c r="C52" s="142">
        <v>40</v>
      </c>
      <c r="D52" s="142">
        <v>290</v>
      </c>
      <c r="E52" s="132" t="s">
        <v>192</v>
      </c>
      <c r="F52" s="163"/>
      <c r="G52" s="133">
        <v>10</v>
      </c>
      <c r="H52" s="145">
        <f t="shared" ref="H52:H56" si="34">F52+G52</f>
        <v>10</v>
      </c>
      <c r="I52" s="134">
        <v>2.69</v>
      </c>
      <c r="J52" s="135">
        <v>1.88</v>
      </c>
      <c r="K52" s="136">
        <f t="shared" ref="K52:K56" si="35">(I52-J52)/I52</f>
        <v>0.30111524163568776</v>
      </c>
      <c r="L52" s="137">
        <v>7470</v>
      </c>
      <c r="M52" s="138">
        <f t="shared" ref="M52:M56" si="36">(F52*L52)+(G52*L52*K52)</f>
        <v>22493.308550185877</v>
      </c>
      <c r="N52" s="133"/>
      <c r="O52" s="139"/>
      <c r="P52" s="140"/>
      <c r="Q52" s="140">
        <f t="shared" ref="Q52:Q56" si="37">O52*1000*17</f>
        <v>0</v>
      </c>
      <c r="R52" s="141" t="s">
        <v>195</v>
      </c>
      <c r="S52" s="99"/>
      <c r="T52" s="108"/>
      <c r="U52" s="109"/>
      <c r="V52" s="108"/>
      <c r="W52" s="108"/>
      <c r="X52" s="108"/>
      <c r="Y52" s="108"/>
      <c r="Z52" s="108"/>
    </row>
    <row r="53" spans="1:26" ht="19.5" customHeight="1" x14ac:dyDescent="0.2">
      <c r="A53" s="129" t="s">
        <v>227</v>
      </c>
      <c r="B53" s="130"/>
      <c r="C53" s="142">
        <v>30</v>
      </c>
      <c r="D53" s="142">
        <v>150</v>
      </c>
      <c r="E53" s="143" t="s">
        <v>194</v>
      </c>
      <c r="F53" s="144"/>
      <c r="G53" s="144">
        <v>29.01</v>
      </c>
      <c r="H53" s="145">
        <f t="shared" si="34"/>
        <v>29.01</v>
      </c>
      <c r="I53" s="134">
        <v>2.69</v>
      </c>
      <c r="J53" s="135">
        <v>2.02</v>
      </c>
      <c r="K53" s="146">
        <f t="shared" si="35"/>
        <v>0.24907063197026019</v>
      </c>
      <c r="L53" s="147">
        <v>33464</v>
      </c>
      <c r="M53" s="148">
        <f t="shared" si="36"/>
        <v>241795.43821561337</v>
      </c>
      <c r="N53" s="149"/>
      <c r="O53" s="150"/>
      <c r="P53" s="151"/>
      <c r="Q53" s="140">
        <f t="shared" si="37"/>
        <v>0</v>
      </c>
      <c r="R53" s="141" t="s">
        <v>195</v>
      </c>
      <c r="S53" s="99"/>
      <c r="T53" s="108"/>
      <c r="U53" s="109"/>
      <c r="V53" s="108"/>
      <c r="W53" s="108"/>
      <c r="X53" s="108"/>
      <c r="Y53" s="108"/>
      <c r="Z53" s="108"/>
    </row>
    <row r="54" spans="1:26" ht="19.5" customHeight="1" x14ac:dyDescent="0.2">
      <c r="A54" s="129" t="s">
        <v>228</v>
      </c>
      <c r="B54" s="130"/>
      <c r="C54" s="142">
        <v>12</v>
      </c>
      <c r="D54" s="142">
        <v>68</v>
      </c>
      <c r="E54" s="143" t="s">
        <v>194</v>
      </c>
      <c r="F54" s="144"/>
      <c r="G54" s="144">
        <v>15</v>
      </c>
      <c r="H54" s="145">
        <f t="shared" si="34"/>
        <v>15</v>
      </c>
      <c r="I54" s="134">
        <v>2.69</v>
      </c>
      <c r="J54" s="135">
        <v>1.35</v>
      </c>
      <c r="K54" s="146">
        <f t="shared" si="35"/>
        <v>0.49814126394052038</v>
      </c>
      <c r="L54" s="147">
        <v>33464</v>
      </c>
      <c r="M54" s="148">
        <f t="shared" si="36"/>
        <v>250046.98884758362</v>
      </c>
      <c r="N54" s="149"/>
      <c r="O54" s="150"/>
      <c r="P54" s="151"/>
      <c r="Q54" s="140">
        <f t="shared" si="37"/>
        <v>0</v>
      </c>
      <c r="R54" s="141" t="s">
        <v>195</v>
      </c>
      <c r="S54" s="99"/>
      <c r="T54" s="108"/>
      <c r="U54" s="109"/>
      <c r="V54" s="108"/>
      <c r="W54" s="108"/>
      <c r="X54" s="108"/>
      <c r="Y54" s="108"/>
      <c r="Z54" s="108"/>
    </row>
    <row r="55" spans="1:26" ht="19.5" customHeight="1" x14ac:dyDescent="0.2">
      <c r="A55" s="129" t="s">
        <v>229</v>
      </c>
      <c r="B55" s="130"/>
      <c r="C55" s="142">
        <v>150</v>
      </c>
      <c r="D55" s="142">
        <v>25</v>
      </c>
      <c r="E55" s="143" t="s">
        <v>194</v>
      </c>
      <c r="F55" s="144"/>
      <c r="G55" s="144">
        <v>100</v>
      </c>
      <c r="H55" s="145">
        <f t="shared" si="34"/>
        <v>100</v>
      </c>
      <c r="I55" s="134">
        <v>2.69</v>
      </c>
      <c r="J55" s="135">
        <v>2.15</v>
      </c>
      <c r="K55" s="146">
        <f t="shared" si="35"/>
        <v>0.20074349442379183</v>
      </c>
      <c r="L55" s="147">
        <v>33464</v>
      </c>
      <c r="M55" s="148">
        <f t="shared" si="36"/>
        <v>671768.02973977698</v>
      </c>
      <c r="N55" s="149"/>
      <c r="O55" s="150"/>
      <c r="P55" s="151"/>
      <c r="Q55" s="140">
        <f t="shared" si="37"/>
        <v>0</v>
      </c>
      <c r="R55" s="141" t="s">
        <v>195</v>
      </c>
      <c r="S55" s="99"/>
      <c r="T55" s="108"/>
      <c r="U55" s="109"/>
      <c r="V55" s="108"/>
      <c r="W55" s="108"/>
      <c r="X55" s="108"/>
      <c r="Y55" s="108"/>
      <c r="Z55" s="108"/>
    </row>
    <row r="56" spans="1:26" ht="19.5" customHeight="1" x14ac:dyDescent="0.2">
      <c r="A56" s="129" t="s">
        <v>230</v>
      </c>
      <c r="B56" s="130"/>
      <c r="C56" s="142">
        <v>12</v>
      </c>
      <c r="D56" s="142">
        <v>30</v>
      </c>
      <c r="E56" s="143" t="s">
        <v>194</v>
      </c>
      <c r="F56" s="144"/>
      <c r="G56" s="144">
        <v>9</v>
      </c>
      <c r="H56" s="145">
        <f t="shared" si="34"/>
        <v>9</v>
      </c>
      <c r="I56" s="134">
        <v>2.69</v>
      </c>
      <c r="J56" s="135">
        <v>1.88</v>
      </c>
      <c r="K56" s="146">
        <f t="shared" si="35"/>
        <v>0.30111524163568776</v>
      </c>
      <c r="L56" s="147">
        <v>33464</v>
      </c>
      <c r="M56" s="148">
        <f t="shared" si="36"/>
        <v>90688.684014869898</v>
      </c>
      <c r="N56" s="149"/>
      <c r="O56" s="150"/>
      <c r="P56" s="151"/>
      <c r="Q56" s="140">
        <f t="shared" si="37"/>
        <v>0</v>
      </c>
      <c r="R56" s="141" t="s">
        <v>195</v>
      </c>
      <c r="S56" s="99"/>
      <c r="T56" s="108"/>
      <c r="U56" s="109"/>
      <c r="V56" s="108"/>
      <c r="W56" s="108"/>
      <c r="X56" s="108"/>
      <c r="Y56" s="108"/>
      <c r="Z56" s="108"/>
    </row>
    <row r="57" spans="1:26" ht="19.5" customHeight="1" x14ac:dyDescent="0.2">
      <c r="A57" s="167"/>
      <c r="B57" s="168"/>
      <c r="C57" s="169"/>
      <c r="D57" s="169"/>
      <c r="E57" s="178"/>
      <c r="F57" s="179"/>
      <c r="G57" s="179"/>
      <c r="H57" s="180"/>
      <c r="I57" s="180"/>
      <c r="J57" s="181"/>
      <c r="K57" s="146"/>
      <c r="L57" s="182"/>
      <c r="M57" s="183"/>
      <c r="N57" s="184"/>
      <c r="O57" s="185"/>
      <c r="P57" s="186"/>
      <c r="Q57" s="186"/>
      <c r="R57" s="187"/>
      <c r="S57" s="188"/>
      <c r="T57" s="189"/>
      <c r="U57" s="190"/>
      <c r="V57" s="189"/>
      <c r="W57" s="189"/>
      <c r="X57" s="189"/>
      <c r="Y57" s="189"/>
      <c r="Z57" s="189"/>
    </row>
    <row r="58" spans="1:26" ht="20.25" customHeight="1" x14ac:dyDescent="0.2">
      <c r="A58" s="191" t="s">
        <v>231</v>
      </c>
      <c r="B58" s="192"/>
      <c r="C58" s="193">
        <f t="shared" ref="C58:D58" si="38">SUM(C59:C63)</f>
        <v>311</v>
      </c>
      <c r="D58" s="193">
        <f t="shared" si="38"/>
        <v>261.83000000000004</v>
      </c>
      <c r="E58" s="191"/>
      <c r="F58" s="194">
        <f t="shared" ref="F58:H58" si="39">SUM(F59:F63)</f>
        <v>7</v>
      </c>
      <c r="G58" s="194">
        <f t="shared" si="39"/>
        <v>222.83</v>
      </c>
      <c r="H58" s="194">
        <f t="shared" si="39"/>
        <v>229.83</v>
      </c>
      <c r="I58" s="195"/>
      <c r="J58" s="194"/>
      <c r="K58" s="194"/>
      <c r="L58" s="196"/>
      <c r="M58" s="194">
        <f>SUM(M59:M63)</f>
        <v>894902.60943396227</v>
      </c>
      <c r="N58" s="197"/>
      <c r="O58" s="194"/>
      <c r="P58" s="195">
        <f>SUM(P59:P63)</f>
        <v>0</v>
      </c>
      <c r="Q58" s="195"/>
      <c r="R58" s="198"/>
      <c r="S58" s="99"/>
      <c r="T58" s="108"/>
      <c r="U58" s="109"/>
      <c r="V58" s="108"/>
      <c r="W58" s="108"/>
      <c r="X58" s="108"/>
      <c r="Y58" s="108"/>
      <c r="Z58" s="108"/>
    </row>
    <row r="59" spans="1:26" ht="19.5" customHeight="1" x14ac:dyDescent="0.2">
      <c r="A59" s="129" t="s">
        <v>232</v>
      </c>
      <c r="B59" s="130"/>
      <c r="C59" s="142">
        <v>30</v>
      </c>
      <c r="D59" s="142">
        <v>10</v>
      </c>
      <c r="E59" s="132" t="s">
        <v>192</v>
      </c>
      <c r="F59" s="163"/>
      <c r="G59" s="133">
        <v>10</v>
      </c>
      <c r="H59" s="133">
        <f t="shared" ref="H59:H62" si="40">F59+G59</f>
        <v>10</v>
      </c>
      <c r="I59" s="134">
        <v>2.65</v>
      </c>
      <c r="J59" s="135"/>
      <c r="K59" s="136">
        <f t="shared" ref="K59:K62" si="41">(I59-J59)/I59</f>
        <v>1</v>
      </c>
      <c r="L59" s="137">
        <v>7470</v>
      </c>
      <c r="M59" s="138">
        <f t="shared" ref="M59:M62" si="42">(F59*L59)+(G59*L59*K59)</f>
        <v>74700</v>
      </c>
      <c r="N59" s="133"/>
      <c r="O59" s="139"/>
      <c r="P59" s="140"/>
      <c r="Q59" s="140">
        <f t="shared" ref="Q59:Q62" si="43">O59*1000*17</f>
        <v>0</v>
      </c>
      <c r="R59" s="141" t="s">
        <v>195</v>
      </c>
      <c r="S59" s="188"/>
      <c r="T59" s="189"/>
      <c r="U59" s="190"/>
      <c r="V59" s="189"/>
      <c r="W59" s="189"/>
      <c r="X59" s="189"/>
      <c r="Y59" s="189"/>
      <c r="Z59" s="189"/>
    </row>
    <row r="60" spans="1:26" ht="21" customHeight="1" x14ac:dyDescent="0.2">
      <c r="A60" s="167" t="s">
        <v>233</v>
      </c>
      <c r="B60" s="130"/>
      <c r="C60" s="142">
        <v>3</v>
      </c>
      <c r="D60" s="142">
        <v>3</v>
      </c>
      <c r="E60" s="143" t="s">
        <v>194</v>
      </c>
      <c r="F60" s="144">
        <v>3</v>
      </c>
      <c r="G60" s="144"/>
      <c r="H60" s="145">
        <f t="shared" si="40"/>
        <v>3</v>
      </c>
      <c r="I60" s="134">
        <v>2.65</v>
      </c>
      <c r="J60" s="135"/>
      <c r="K60" s="146">
        <f t="shared" si="41"/>
        <v>1</v>
      </c>
      <c r="L60" s="147">
        <v>33464</v>
      </c>
      <c r="M60" s="148">
        <f t="shared" si="42"/>
        <v>100392</v>
      </c>
      <c r="N60" s="149"/>
      <c r="O60" s="150"/>
      <c r="P60" s="151"/>
      <c r="Q60" s="140">
        <f t="shared" si="43"/>
        <v>0</v>
      </c>
      <c r="R60" s="141" t="s">
        <v>195</v>
      </c>
      <c r="S60" s="598"/>
      <c r="T60" s="599"/>
      <c r="U60" s="600"/>
      <c r="V60" s="599"/>
      <c r="W60" s="599"/>
      <c r="X60" s="599"/>
      <c r="Y60" s="599"/>
      <c r="Z60" s="599"/>
    </row>
    <row r="61" spans="1:26" ht="19.5" customHeight="1" x14ac:dyDescent="0.2">
      <c r="A61" s="129" t="s">
        <v>234</v>
      </c>
      <c r="B61" s="130"/>
      <c r="C61" s="142">
        <v>254</v>
      </c>
      <c r="D61" s="142">
        <v>193.83</v>
      </c>
      <c r="E61" s="132" t="s">
        <v>192</v>
      </c>
      <c r="F61" s="163"/>
      <c r="G61" s="133">
        <v>193.83</v>
      </c>
      <c r="H61" s="133">
        <f t="shared" si="40"/>
        <v>193.83</v>
      </c>
      <c r="I61" s="134">
        <v>2.65</v>
      </c>
      <c r="J61" s="135">
        <v>1.5</v>
      </c>
      <c r="K61" s="136">
        <f t="shared" si="41"/>
        <v>0.43396226415094336</v>
      </c>
      <c r="L61" s="137">
        <v>7470</v>
      </c>
      <c r="M61" s="138">
        <f t="shared" si="42"/>
        <v>628338.34528301889</v>
      </c>
      <c r="N61" s="133"/>
      <c r="O61" s="139"/>
      <c r="P61" s="140"/>
      <c r="Q61" s="140">
        <f t="shared" si="43"/>
        <v>0</v>
      </c>
      <c r="R61" s="141" t="s">
        <v>195</v>
      </c>
      <c r="S61" s="188"/>
      <c r="T61" s="189"/>
      <c r="U61" s="190"/>
      <c r="V61" s="189"/>
      <c r="W61" s="189"/>
      <c r="X61" s="189"/>
      <c r="Y61" s="189"/>
      <c r="Z61" s="189"/>
    </row>
    <row r="62" spans="1:26" ht="19.5" customHeight="1" x14ac:dyDescent="0.2">
      <c r="A62" s="129" t="s">
        <v>235</v>
      </c>
      <c r="B62" s="130"/>
      <c r="C62" s="142">
        <v>24</v>
      </c>
      <c r="D62" s="142">
        <v>55</v>
      </c>
      <c r="E62" s="132" t="s">
        <v>192</v>
      </c>
      <c r="F62" s="133">
        <v>4</v>
      </c>
      <c r="G62" s="133">
        <v>19</v>
      </c>
      <c r="H62" s="133">
        <f t="shared" si="40"/>
        <v>23</v>
      </c>
      <c r="I62" s="134">
        <v>2.65</v>
      </c>
      <c r="J62" s="135">
        <v>1.5</v>
      </c>
      <c r="K62" s="136">
        <f t="shared" si="41"/>
        <v>0.43396226415094336</v>
      </c>
      <c r="L62" s="137">
        <v>7470</v>
      </c>
      <c r="M62" s="138">
        <f t="shared" si="42"/>
        <v>91472.264150943389</v>
      </c>
      <c r="N62" s="133"/>
      <c r="O62" s="139"/>
      <c r="P62" s="140"/>
      <c r="Q62" s="140">
        <f t="shared" si="43"/>
        <v>0</v>
      </c>
      <c r="R62" s="141" t="s">
        <v>195</v>
      </c>
      <c r="S62" s="188"/>
      <c r="T62" s="189"/>
      <c r="U62" s="190"/>
      <c r="V62" s="189"/>
      <c r="W62" s="189"/>
      <c r="X62" s="189"/>
      <c r="Y62" s="189"/>
      <c r="Z62" s="189"/>
    </row>
    <row r="63" spans="1:26" ht="18.75" customHeight="1" x14ac:dyDescent="0.2">
      <c r="A63" s="167"/>
      <c r="B63" s="168"/>
      <c r="C63" s="169"/>
      <c r="D63" s="169"/>
      <c r="E63" s="178"/>
      <c r="F63" s="179"/>
      <c r="G63" s="179"/>
      <c r="H63" s="180"/>
      <c r="I63" s="180"/>
      <c r="J63" s="181"/>
      <c r="K63" s="146"/>
      <c r="L63" s="182"/>
      <c r="M63" s="183"/>
      <c r="N63" s="184"/>
      <c r="O63" s="185"/>
      <c r="P63" s="186"/>
      <c r="Q63" s="186"/>
      <c r="R63" s="187"/>
      <c r="S63" s="188"/>
      <c r="T63" s="189"/>
      <c r="U63" s="190"/>
      <c r="V63" s="189"/>
      <c r="W63" s="189"/>
      <c r="X63" s="189"/>
      <c r="Y63" s="189"/>
      <c r="Z63" s="189"/>
    </row>
    <row r="64" spans="1:26" ht="20.25" hidden="1" customHeight="1" x14ac:dyDescent="0.2">
      <c r="A64" s="191" t="s">
        <v>236</v>
      </c>
      <c r="B64" s="192"/>
      <c r="C64" s="193">
        <f t="shared" ref="C64:D64" si="44">SUM(C65)</f>
        <v>0</v>
      </c>
      <c r="D64" s="193">
        <f t="shared" si="44"/>
        <v>0</v>
      </c>
      <c r="E64" s="191"/>
      <c r="F64" s="194">
        <f t="shared" ref="F64:H64" si="45">SUM(F65)</f>
        <v>0</v>
      </c>
      <c r="G64" s="194">
        <f t="shared" si="45"/>
        <v>0</v>
      </c>
      <c r="H64" s="194">
        <f t="shared" si="45"/>
        <v>0</v>
      </c>
      <c r="I64" s="195"/>
      <c r="J64" s="194"/>
      <c r="K64" s="194"/>
      <c r="L64" s="196"/>
      <c r="M64" s="194">
        <f t="shared" ref="M64:N64" si="46">SUM(M65)</f>
        <v>0</v>
      </c>
      <c r="N64" s="197">
        <f t="shared" si="46"/>
        <v>0</v>
      </c>
      <c r="O64" s="194"/>
      <c r="P64" s="194">
        <f>SUM(P65)</f>
        <v>0</v>
      </c>
      <c r="Q64" s="195"/>
      <c r="R64" s="198"/>
      <c r="S64" s="99"/>
      <c r="T64" s="108"/>
      <c r="U64" s="109"/>
      <c r="V64" s="108"/>
      <c r="W64" s="108"/>
      <c r="X64" s="108"/>
      <c r="Y64" s="108"/>
      <c r="Z64" s="108"/>
    </row>
    <row r="65" spans="1:26" ht="18.75" hidden="1" customHeight="1" x14ac:dyDescent="0.2">
      <c r="A65" s="129"/>
      <c r="B65" s="199" t="s">
        <v>237</v>
      </c>
      <c r="C65" s="200"/>
      <c r="D65" s="201"/>
      <c r="E65" s="172" t="s">
        <v>222</v>
      </c>
      <c r="F65" s="133"/>
      <c r="G65" s="133"/>
      <c r="H65" s="173">
        <f>F65+G65</f>
        <v>0</v>
      </c>
      <c r="I65" s="145">
        <v>2.73</v>
      </c>
      <c r="J65" s="174"/>
      <c r="K65" s="136">
        <f>(I65-J65)/I65</f>
        <v>1</v>
      </c>
      <c r="L65" s="137"/>
      <c r="M65" s="138"/>
      <c r="N65" s="133">
        <f>(F65*I65)+(G65*K65*I65)</f>
        <v>0</v>
      </c>
      <c r="O65" s="139">
        <v>17</v>
      </c>
      <c r="P65" s="140">
        <f>N65*1000*O65</f>
        <v>0</v>
      </c>
      <c r="Q65" s="140">
        <f>O65*1000*17</f>
        <v>289000</v>
      </c>
      <c r="R65" s="141"/>
      <c r="S65" s="188"/>
      <c r="T65" s="189"/>
      <c r="U65" s="190"/>
      <c r="V65" s="189"/>
      <c r="W65" s="189"/>
      <c r="X65" s="189"/>
      <c r="Y65" s="189"/>
      <c r="Z65" s="189"/>
    </row>
    <row r="66" spans="1:26" ht="18.75" hidden="1" customHeight="1" x14ac:dyDescent="0.2">
      <c r="A66" s="129"/>
      <c r="B66" s="199"/>
      <c r="C66" s="200"/>
      <c r="D66" s="201"/>
      <c r="E66" s="172"/>
      <c r="F66" s="133"/>
      <c r="G66" s="133"/>
      <c r="H66" s="173"/>
      <c r="I66" s="145"/>
      <c r="J66" s="174"/>
      <c r="K66" s="136"/>
      <c r="L66" s="137"/>
      <c r="M66" s="138"/>
      <c r="N66" s="133"/>
      <c r="O66" s="139"/>
      <c r="P66" s="140"/>
      <c r="Q66" s="140"/>
      <c r="R66" s="141"/>
      <c r="S66" s="188"/>
      <c r="T66" s="189"/>
      <c r="U66" s="190"/>
      <c r="V66" s="189"/>
      <c r="W66" s="189"/>
      <c r="X66" s="189"/>
      <c r="Y66" s="189"/>
      <c r="Z66" s="189"/>
    </row>
    <row r="67" spans="1:26" ht="18.75" hidden="1" customHeight="1" x14ac:dyDescent="0.2">
      <c r="A67" s="129"/>
      <c r="B67" s="199"/>
      <c r="C67" s="200"/>
      <c r="D67" s="201"/>
      <c r="E67" s="172"/>
      <c r="F67" s="133"/>
      <c r="G67" s="133"/>
      <c r="H67" s="173"/>
      <c r="I67" s="145"/>
      <c r="J67" s="174"/>
      <c r="K67" s="136"/>
      <c r="L67" s="137"/>
      <c r="M67" s="138"/>
      <c r="N67" s="133"/>
      <c r="O67" s="139"/>
      <c r="P67" s="140"/>
      <c r="Q67" s="140"/>
      <c r="R67" s="141"/>
      <c r="S67" s="188"/>
      <c r="T67" s="189"/>
      <c r="U67" s="190"/>
      <c r="V67" s="189"/>
      <c r="W67" s="189"/>
      <c r="X67" s="189"/>
      <c r="Y67" s="189"/>
      <c r="Z67" s="189"/>
    </row>
    <row r="68" spans="1:26" ht="18.75" hidden="1" customHeight="1" x14ac:dyDescent="0.2">
      <c r="A68" s="129"/>
      <c r="B68" s="199"/>
      <c r="C68" s="200"/>
      <c r="D68" s="201"/>
      <c r="E68" s="172"/>
      <c r="F68" s="133"/>
      <c r="G68" s="133"/>
      <c r="H68" s="173"/>
      <c r="I68" s="145"/>
      <c r="J68" s="174"/>
      <c r="K68" s="136"/>
      <c r="L68" s="137"/>
      <c r="M68" s="138"/>
      <c r="N68" s="133"/>
      <c r="O68" s="139"/>
      <c r="P68" s="140"/>
      <c r="Q68" s="140"/>
      <c r="R68" s="141"/>
      <c r="S68" s="188"/>
      <c r="T68" s="189"/>
      <c r="U68" s="190"/>
      <c r="V68" s="189"/>
      <c r="W68" s="189"/>
      <c r="X68" s="189"/>
      <c r="Y68" s="189"/>
      <c r="Z68" s="189"/>
    </row>
    <row r="69" spans="1:26" ht="18.75" hidden="1" customHeight="1" x14ac:dyDescent="0.2">
      <c r="A69" s="129"/>
      <c r="B69" s="199"/>
      <c r="C69" s="200"/>
      <c r="D69" s="201"/>
      <c r="E69" s="172"/>
      <c r="F69" s="133"/>
      <c r="G69" s="133"/>
      <c r="H69" s="173"/>
      <c r="I69" s="145"/>
      <c r="J69" s="174"/>
      <c r="K69" s="136"/>
      <c r="L69" s="137"/>
      <c r="M69" s="138"/>
      <c r="N69" s="133"/>
      <c r="O69" s="139"/>
      <c r="P69" s="140"/>
      <c r="Q69" s="140"/>
      <c r="R69" s="141"/>
      <c r="S69" s="188"/>
      <c r="T69" s="189"/>
      <c r="U69" s="190"/>
      <c r="V69" s="189"/>
      <c r="W69" s="189"/>
      <c r="X69" s="189"/>
      <c r="Y69" s="189"/>
      <c r="Z69" s="189"/>
    </row>
    <row r="70" spans="1:26" ht="18.75" hidden="1" customHeight="1" x14ac:dyDescent="0.2">
      <c r="A70" s="129"/>
      <c r="B70" s="199"/>
      <c r="C70" s="200"/>
      <c r="D70" s="201"/>
      <c r="E70" s="172"/>
      <c r="F70" s="133"/>
      <c r="G70" s="133"/>
      <c r="H70" s="173"/>
      <c r="I70" s="145"/>
      <c r="J70" s="174"/>
      <c r="K70" s="136"/>
      <c r="L70" s="137"/>
      <c r="M70" s="138"/>
      <c r="N70" s="133"/>
      <c r="O70" s="139"/>
      <c r="P70" s="140"/>
      <c r="Q70" s="140"/>
      <c r="R70" s="141"/>
      <c r="S70" s="188"/>
      <c r="T70" s="189"/>
      <c r="U70" s="190"/>
      <c r="V70" s="189"/>
      <c r="W70" s="189"/>
      <c r="X70" s="189"/>
      <c r="Y70" s="189"/>
      <c r="Z70" s="189"/>
    </row>
    <row r="71" spans="1:26" ht="19.5" hidden="1" customHeight="1" x14ac:dyDescent="0.2">
      <c r="A71" s="202"/>
      <c r="B71" s="202"/>
      <c r="C71" s="203"/>
      <c r="D71" s="203"/>
      <c r="E71" s="204"/>
      <c r="F71" s="205"/>
      <c r="G71" s="205"/>
      <c r="H71" s="206"/>
      <c r="I71" s="207"/>
      <c r="J71" s="208"/>
      <c r="K71" s="146"/>
      <c r="L71" s="209"/>
      <c r="M71" s="210"/>
      <c r="N71" s="205"/>
      <c r="O71" s="211"/>
      <c r="P71" s="207"/>
      <c r="Q71" s="207"/>
      <c r="R71" s="212"/>
      <c r="S71" s="213"/>
      <c r="T71" s="214"/>
      <c r="U71" s="215"/>
      <c r="V71" s="214"/>
      <c r="W71" s="214"/>
      <c r="X71" s="214"/>
      <c r="Y71" s="214"/>
      <c r="Z71" s="214"/>
    </row>
    <row r="72" spans="1:26" ht="18.75" customHeight="1" x14ac:dyDescent="0.2">
      <c r="A72" s="216"/>
      <c r="B72" s="216"/>
      <c r="C72" s="217"/>
      <c r="D72" s="217"/>
      <c r="E72" s="218"/>
      <c r="F72" s="219"/>
      <c r="G72" s="219"/>
      <c r="H72" s="219"/>
      <c r="I72" s="216"/>
      <c r="J72" s="220"/>
      <c r="K72" s="99"/>
      <c r="L72" s="221"/>
      <c r="M72" s="222"/>
      <c r="N72" s="219"/>
      <c r="O72" s="223"/>
      <c r="P72" s="222"/>
      <c r="Q72" s="222"/>
      <c r="R72" s="216"/>
      <c r="S72" s="216"/>
      <c r="T72" s="218"/>
      <c r="U72" s="216"/>
      <c r="V72" s="216"/>
      <c r="W72" s="216"/>
      <c r="X72" s="216"/>
      <c r="Y72" s="216"/>
      <c r="Z72" s="216"/>
    </row>
    <row r="73" spans="1:26" ht="18.75" customHeight="1" x14ac:dyDescent="0.2">
      <c r="A73" s="216"/>
      <c r="B73" s="216"/>
      <c r="C73" s="217"/>
      <c r="D73" s="217"/>
      <c r="E73" s="218"/>
      <c r="F73" s="219"/>
      <c r="G73" s="219"/>
      <c r="H73" s="219"/>
      <c r="I73" s="216"/>
      <c r="J73" s="220"/>
      <c r="K73" s="99"/>
      <c r="L73" s="221"/>
      <c r="M73" s="222"/>
      <c r="N73" s="219"/>
      <c r="O73" s="223"/>
      <c r="P73" s="222"/>
      <c r="Q73" s="222"/>
      <c r="R73" s="216"/>
      <c r="S73" s="216"/>
      <c r="T73" s="218"/>
      <c r="U73" s="216"/>
      <c r="V73" s="216"/>
      <c r="W73" s="216"/>
      <c r="X73" s="216"/>
      <c r="Y73" s="216"/>
      <c r="Z73" s="216"/>
    </row>
    <row r="74" spans="1:26" ht="18.75" customHeight="1" x14ac:dyDescent="0.2">
      <c r="A74" s="216"/>
      <c r="B74" s="216"/>
      <c r="C74" s="217"/>
      <c r="D74" s="217"/>
      <c r="E74" s="218"/>
      <c r="F74" s="219"/>
      <c r="G74" s="219"/>
      <c r="H74" s="219"/>
      <c r="I74" s="216"/>
      <c r="J74" s="220"/>
      <c r="K74" s="99"/>
      <c r="L74" s="221"/>
      <c r="M74" s="222"/>
      <c r="N74" s="219"/>
      <c r="O74" s="223"/>
      <c r="P74" s="222"/>
      <c r="Q74" s="222"/>
      <c r="R74" s="216"/>
      <c r="S74" s="216"/>
      <c r="T74" s="218"/>
      <c r="U74" s="216"/>
      <c r="V74" s="216"/>
      <c r="W74" s="216"/>
      <c r="X74" s="216"/>
      <c r="Y74" s="216"/>
      <c r="Z74" s="216"/>
    </row>
    <row r="75" spans="1:26" ht="18.75" customHeight="1" x14ac:dyDescent="0.2">
      <c r="A75" s="216"/>
      <c r="B75" s="216"/>
      <c r="C75" s="217"/>
      <c r="D75" s="217"/>
      <c r="E75" s="218"/>
      <c r="F75" s="219"/>
      <c r="G75" s="219"/>
      <c r="H75" s="219"/>
      <c r="I75" s="216"/>
      <c r="J75" s="220"/>
      <c r="K75" s="99"/>
      <c r="L75" s="221"/>
      <c r="M75" s="222"/>
      <c r="N75" s="219"/>
      <c r="O75" s="223"/>
      <c r="P75" s="222"/>
      <c r="Q75" s="222"/>
      <c r="R75" s="216"/>
      <c r="S75" s="216"/>
      <c r="T75" s="218"/>
      <c r="U75" s="216"/>
      <c r="V75" s="216"/>
      <c r="W75" s="216"/>
      <c r="X75" s="216"/>
      <c r="Y75" s="216"/>
      <c r="Z75" s="216"/>
    </row>
    <row r="76" spans="1:26" ht="18.75" customHeight="1" x14ac:dyDescent="0.2">
      <c r="A76" s="216"/>
      <c r="B76" s="216"/>
      <c r="C76" s="217"/>
      <c r="D76" s="217"/>
      <c r="E76" s="218"/>
      <c r="F76" s="219"/>
      <c r="G76" s="219"/>
      <c r="H76" s="219"/>
      <c r="I76" s="216"/>
      <c r="J76" s="220"/>
      <c r="K76" s="99"/>
      <c r="L76" s="221"/>
      <c r="M76" s="222"/>
      <c r="N76" s="219"/>
      <c r="O76" s="223"/>
      <c r="P76" s="222"/>
      <c r="Q76" s="222"/>
      <c r="R76" s="216"/>
      <c r="S76" s="216"/>
      <c r="T76" s="218"/>
      <c r="U76" s="216"/>
      <c r="V76" s="216"/>
      <c r="W76" s="216"/>
      <c r="X76" s="216"/>
      <c r="Y76" s="216"/>
      <c r="Z76" s="216"/>
    </row>
    <row r="77" spans="1:26" ht="18.75" customHeight="1" x14ac:dyDescent="0.2">
      <c r="A77" s="216"/>
      <c r="B77" s="216"/>
      <c r="C77" s="217"/>
      <c r="D77" s="217"/>
      <c r="E77" s="218"/>
      <c r="F77" s="219"/>
      <c r="G77" s="219"/>
      <c r="H77" s="219"/>
      <c r="I77" s="216"/>
      <c r="J77" s="220"/>
      <c r="K77" s="99"/>
      <c r="L77" s="221"/>
      <c r="M77" s="222"/>
      <c r="N77" s="219"/>
      <c r="O77" s="223"/>
      <c r="P77" s="222"/>
      <c r="Q77" s="222"/>
      <c r="R77" s="216"/>
      <c r="S77" s="216"/>
      <c r="T77" s="218"/>
      <c r="U77" s="216"/>
      <c r="V77" s="216"/>
      <c r="W77" s="216"/>
      <c r="X77" s="216"/>
      <c r="Y77" s="216"/>
      <c r="Z77" s="216"/>
    </row>
    <row r="78" spans="1:26" ht="18.75" customHeight="1" x14ac:dyDescent="0.2">
      <c r="A78" s="216"/>
      <c r="B78" s="216"/>
      <c r="C78" s="217"/>
      <c r="D78" s="217"/>
      <c r="E78" s="218"/>
      <c r="F78" s="219"/>
      <c r="G78" s="219"/>
      <c r="H78" s="219"/>
      <c r="I78" s="216"/>
      <c r="J78" s="220"/>
      <c r="K78" s="99"/>
      <c r="L78" s="221"/>
      <c r="M78" s="222"/>
      <c r="N78" s="219"/>
      <c r="O78" s="223"/>
      <c r="P78" s="222"/>
      <c r="Q78" s="222"/>
      <c r="R78" s="216"/>
      <c r="S78" s="216"/>
      <c r="T78" s="218"/>
      <c r="U78" s="216"/>
      <c r="V78" s="216"/>
      <c r="W78" s="216"/>
      <c r="X78" s="216"/>
      <c r="Y78" s="216"/>
      <c r="Z78" s="216"/>
    </row>
    <row r="79" spans="1:26" ht="18.75" customHeight="1" x14ac:dyDescent="0.2">
      <c r="A79" s="216"/>
      <c r="B79" s="216"/>
      <c r="C79" s="217"/>
      <c r="D79" s="217"/>
      <c r="E79" s="218"/>
      <c r="F79" s="219"/>
      <c r="G79" s="219"/>
      <c r="H79" s="219"/>
      <c r="I79" s="216"/>
      <c r="J79" s="220"/>
      <c r="K79" s="99"/>
      <c r="L79" s="221"/>
      <c r="M79" s="222"/>
      <c r="N79" s="219"/>
      <c r="O79" s="223"/>
      <c r="P79" s="222"/>
      <c r="Q79" s="222"/>
      <c r="R79" s="216"/>
      <c r="S79" s="216"/>
      <c r="T79" s="218"/>
      <c r="U79" s="216"/>
      <c r="V79" s="216"/>
      <c r="W79" s="216"/>
      <c r="X79" s="216"/>
      <c r="Y79" s="216"/>
      <c r="Z79" s="216"/>
    </row>
    <row r="80" spans="1:26" ht="18.75" customHeight="1" x14ac:dyDescent="0.2">
      <c r="A80" s="216"/>
      <c r="B80" s="216"/>
      <c r="C80" s="217"/>
      <c r="D80" s="217"/>
      <c r="E80" s="218"/>
      <c r="F80" s="219"/>
      <c r="G80" s="219"/>
      <c r="H80" s="219"/>
      <c r="I80" s="216"/>
      <c r="J80" s="220"/>
      <c r="K80" s="99"/>
      <c r="L80" s="221"/>
      <c r="M80" s="222"/>
      <c r="N80" s="219"/>
      <c r="O80" s="223"/>
      <c r="P80" s="222"/>
      <c r="Q80" s="222"/>
      <c r="R80" s="216"/>
      <c r="S80" s="216"/>
      <c r="T80" s="218"/>
      <c r="U80" s="216"/>
      <c r="V80" s="216"/>
      <c r="W80" s="216"/>
      <c r="X80" s="216"/>
      <c r="Y80" s="216"/>
      <c r="Z80" s="216"/>
    </row>
    <row r="81" spans="1:26" ht="18.75" customHeight="1" x14ac:dyDescent="0.2">
      <c r="A81" s="216"/>
      <c r="B81" s="216"/>
      <c r="C81" s="217"/>
      <c r="D81" s="217"/>
      <c r="E81" s="218"/>
      <c r="F81" s="219"/>
      <c r="G81" s="219"/>
      <c r="H81" s="219"/>
      <c r="I81" s="216"/>
      <c r="J81" s="220"/>
      <c r="K81" s="99"/>
      <c r="L81" s="221"/>
      <c r="M81" s="222"/>
      <c r="N81" s="219"/>
      <c r="O81" s="223"/>
      <c r="P81" s="222"/>
      <c r="Q81" s="222"/>
      <c r="R81" s="216"/>
      <c r="S81" s="216"/>
      <c r="T81" s="218"/>
      <c r="U81" s="216"/>
      <c r="V81" s="216"/>
      <c r="W81" s="216"/>
      <c r="X81" s="216"/>
      <c r="Y81" s="216"/>
      <c r="Z81" s="216"/>
    </row>
    <row r="82" spans="1:26" ht="18.75" customHeight="1" x14ac:dyDescent="0.2">
      <c r="A82" s="54"/>
      <c r="B82" s="54"/>
      <c r="C82" s="224"/>
      <c r="D82" s="224"/>
      <c r="E82" s="55"/>
      <c r="F82" s="225"/>
      <c r="G82" s="225"/>
      <c r="H82" s="225"/>
      <c r="I82" s="54"/>
      <c r="J82" s="226"/>
      <c r="K82" s="99"/>
      <c r="L82" s="227"/>
      <c r="M82" s="228"/>
      <c r="N82" s="225"/>
      <c r="O82" s="229"/>
      <c r="P82" s="228"/>
      <c r="Q82" s="228"/>
      <c r="R82" s="54"/>
      <c r="S82" s="54"/>
      <c r="T82" s="55"/>
      <c r="U82" s="54"/>
      <c r="V82" s="54"/>
      <c r="W82" s="54"/>
      <c r="X82" s="54"/>
      <c r="Y82" s="54"/>
      <c r="Z82" s="54"/>
    </row>
    <row r="83" spans="1:26" ht="18.75" customHeight="1" x14ac:dyDescent="0.2">
      <c r="A83" s="54"/>
      <c r="B83" s="54"/>
      <c r="C83" s="224"/>
      <c r="D83" s="224"/>
      <c r="E83" s="55"/>
      <c r="F83" s="225"/>
      <c r="G83" s="225"/>
      <c r="H83" s="225"/>
      <c r="I83" s="54"/>
      <c r="J83" s="226"/>
      <c r="K83" s="99"/>
      <c r="L83" s="227"/>
      <c r="M83" s="228"/>
      <c r="N83" s="225"/>
      <c r="O83" s="229"/>
      <c r="P83" s="228"/>
      <c r="Q83" s="228"/>
      <c r="R83" s="54"/>
      <c r="S83" s="54"/>
      <c r="T83" s="55"/>
      <c r="U83" s="54"/>
      <c r="V83" s="54"/>
      <c r="W83" s="54"/>
      <c r="X83" s="54"/>
      <c r="Y83" s="54"/>
      <c r="Z83" s="54"/>
    </row>
    <row r="84" spans="1:26" ht="18.75" customHeight="1" x14ac:dyDescent="0.2">
      <c r="A84" s="54"/>
      <c r="B84" s="54"/>
      <c r="C84" s="224"/>
      <c r="D84" s="224"/>
      <c r="E84" s="55"/>
      <c r="F84" s="225"/>
      <c r="G84" s="225"/>
      <c r="H84" s="225"/>
      <c r="I84" s="54"/>
      <c r="J84" s="226"/>
      <c r="K84" s="99"/>
      <c r="L84" s="227"/>
      <c r="M84" s="228"/>
      <c r="N84" s="225"/>
      <c r="O84" s="229"/>
      <c r="P84" s="228"/>
      <c r="Q84" s="228"/>
      <c r="R84" s="54"/>
      <c r="S84" s="54"/>
      <c r="T84" s="55"/>
      <c r="U84" s="54"/>
      <c r="V84" s="54"/>
      <c r="W84" s="54"/>
      <c r="X84" s="54"/>
      <c r="Y84" s="54"/>
      <c r="Z84" s="54"/>
    </row>
    <row r="85" spans="1:26" ht="18.75" customHeight="1" x14ac:dyDescent="0.2">
      <c r="A85" s="54"/>
      <c r="B85" s="54"/>
      <c r="C85" s="224"/>
      <c r="D85" s="224"/>
      <c r="E85" s="55"/>
      <c r="F85" s="225"/>
      <c r="G85" s="225"/>
      <c r="H85" s="225"/>
      <c r="I85" s="54"/>
      <c r="J85" s="226"/>
      <c r="K85" s="99"/>
      <c r="L85" s="227"/>
      <c r="M85" s="228"/>
      <c r="N85" s="225"/>
      <c r="O85" s="229"/>
      <c r="P85" s="228"/>
      <c r="Q85" s="228"/>
      <c r="R85" s="54"/>
      <c r="S85" s="54"/>
      <c r="T85" s="55"/>
      <c r="U85" s="54"/>
      <c r="V85" s="54"/>
      <c r="W85" s="54"/>
      <c r="X85" s="54"/>
      <c r="Y85" s="54"/>
      <c r="Z85" s="54"/>
    </row>
    <row r="86" spans="1:26" ht="18.75" customHeight="1" x14ac:dyDescent="0.2">
      <c r="A86" s="54"/>
      <c r="B86" s="54"/>
      <c r="C86" s="224"/>
      <c r="D86" s="224"/>
      <c r="E86" s="55"/>
      <c r="F86" s="225"/>
      <c r="G86" s="225"/>
      <c r="H86" s="225"/>
      <c r="I86" s="54"/>
      <c r="J86" s="226"/>
      <c r="K86" s="99"/>
      <c r="L86" s="227"/>
      <c r="M86" s="228"/>
      <c r="N86" s="225"/>
      <c r="O86" s="229"/>
      <c r="P86" s="228"/>
      <c r="Q86" s="228"/>
      <c r="R86" s="54"/>
      <c r="S86" s="54"/>
      <c r="T86" s="55"/>
      <c r="U86" s="54"/>
      <c r="V86" s="54"/>
      <c r="W86" s="54"/>
      <c r="X86" s="54"/>
      <c r="Y86" s="54"/>
      <c r="Z86" s="54"/>
    </row>
    <row r="87" spans="1:26" ht="18.75" customHeight="1" x14ac:dyDescent="0.2">
      <c r="A87" s="54"/>
      <c r="B87" s="54"/>
      <c r="C87" s="224"/>
      <c r="D87" s="224"/>
      <c r="E87" s="55"/>
      <c r="F87" s="225"/>
      <c r="G87" s="225"/>
      <c r="H87" s="225"/>
      <c r="I87" s="54"/>
      <c r="J87" s="226"/>
      <c r="K87" s="99"/>
      <c r="L87" s="227"/>
      <c r="M87" s="228"/>
      <c r="N87" s="225"/>
      <c r="O87" s="229"/>
      <c r="P87" s="228"/>
      <c r="Q87" s="228"/>
      <c r="R87" s="54"/>
      <c r="S87" s="54"/>
      <c r="T87" s="55"/>
      <c r="U87" s="54"/>
      <c r="V87" s="54"/>
      <c r="W87" s="54"/>
      <c r="X87" s="54"/>
      <c r="Y87" s="54"/>
      <c r="Z87" s="54"/>
    </row>
    <row r="88" spans="1:26" ht="18.75" customHeight="1" x14ac:dyDescent="0.2">
      <c r="A88" s="54"/>
      <c r="B88" s="54"/>
      <c r="C88" s="224"/>
      <c r="D88" s="224"/>
      <c r="E88" s="55"/>
      <c r="F88" s="225"/>
      <c r="G88" s="225"/>
      <c r="H88" s="225"/>
      <c r="I88" s="54"/>
      <c r="J88" s="226"/>
      <c r="K88" s="99"/>
      <c r="L88" s="227"/>
      <c r="M88" s="228"/>
      <c r="N88" s="225"/>
      <c r="O88" s="229"/>
      <c r="P88" s="228"/>
      <c r="Q88" s="228"/>
      <c r="R88" s="54"/>
      <c r="S88" s="54"/>
      <c r="T88" s="55"/>
      <c r="U88" s="54"/>
      <c r="V88" s="54"/>
      <c r="W88" s="54"/>
      <c r="X88" s="54"/>
      <c r="Y88" s="54"/>
      <c r="Z88" s="54"/>
    </row>
    <row r="89" spans="1:26" ht="18.75" customHeight="1" x14ac:dyDescent="0.2">
      <c r="A89" s="54"/>
      <c r="B89" s="54"/>
      <c r="C89" s="224"/>
      <c r="D89" s="224"/>
      <c r="E89" s="55"/>
      <c r="F89" s="225"/>
      <c r="G89" s="225"/>
      <c r="H89" s="225"/>
      <c r="I89" s="54"/>
      <c r="J89" s="226"/>
      <c r="K89" s="99"/>
      <c r="L89" s="227"/>
      <c r="M89" s="228"/>
      <c r="N89" s="225"/>
      <c r="O89" s="229"/>
      <c r="P89" s="228"/>
      <c r="Q89" s="228"/>
      <c r="R89" s="54"/>
      <c r="S89" s="54"/>
      <c r="T89" s="55"/>
      <c r="U89" s="54"/>
      <c r="V89" s="54"/>
      <c r="W89" s="54"/>
      <c r="X89" s="54"/>
      <c r="Y89" s="54"/>
      <c r="Z89" s="54"/>
    </row>
    <row r="90" spans="1:26" ht="18.75" customHeight="1" x14ac:dyDescent="0.2">
      <c r="A90" s="54"/>
      <c r="B90" s="54"/>
      <c r="C90" s="224"/>
      <c r="D90" s="224"/>
      <c r="E90" s="55"/>
      <c r="F90" s="225"/>
      <c r="G90" s="225"/>
      <c r="H90" s="225"/>
      <c r="I90" s="54"/>
      <c r="J90" s="226"/>
      <c r="K90" s="99"/>
      <c r="L90" s="227"/>
      <c r="M90" s="228"/>
      <c r="N90" s="225"/>
      <c r="O90" s="229"/>
      <c r="P90" s="228"/>
      <c r="Q90" s="228"/>
      <c r="R90" s="54"/>
      <c r="S90" s="54"/>
      <c r="T90" s="55"/>
      <c r="U90" s="54"/>
      <c r="V90" s="54"/>
      <c r="W90" s="54"/>
      <c r="X90" s="54"/>
      <c r="Y90" s="54"/>
      <c r="Z90" s="54"/>
    </row>
    <row r="91" spans="1:26" ht="18.75" customHeight="1" x14ac:dyDescent="0.2">
      <c r="A91" s="54"/>
      <c r="B91" s="54"/>
      <c r="C91" s="224"/>
      <c r="D91" s="224"/>
      <c r="E91" s="55"/>
      <c r="F91" s="225"/>
      <c r="G91" s="225"/>
      <c r="H91" s="225"/>
      <c r="I91" s="54"/>
      <c r="J91" s="226"/>
      <c r="K91" s="99"/>
      <c r="L91" s="227"/>
      <c r="M91" s="228"/>
      <c r="N91" s="225"/>
      <c r="O91" s="229"/>
      <c r="P91" s="228"/>
      <c r="Q91" s="228"/>
      <c r="R91" s="54"/>
      <c r="S91" s="54"/>
      <c r="T91" s="55"/>
      <c r="U91" s="54"/>
      <c r="V91" s="54"/>
      <c r="W91" s="54"/>
      <c r="X91" s="54"/>
      <c r="Y91" s="54"/>
      <c r="Z91" s="54"/>
    </row>
    <row r="92" spans="1:26" ht="18.75" customHeight="1" x14ac:dyDescent="0.2">
      <c r="A92" s="54"/>
      <c r="B92" s="54"/>
      <c r="C92" s="224"/>
      <c r="D92" s="224"/>
      <c r="E92" s="55"/>
      <c r="F92" s="225"/>
      <c r="G92" s="225"/>
      <c r="H92" s="225"/>
      <c r="I92" s="54"/>
      <c r="J92" s="226"/>
      <c r="K92" s="99"/>
      <c r="L92" s="227"/>
      <c r="M92" s="228"/>
      <c r="N92" s="225"/>
      <c r="O92" s="229"/>
      <c r="P92" s="228"/>
      <c r="Q92" s="228"/>
      <c r="R92" s="54"/>
      <c r="S92" s="54"/>
      <c r="T92" s="55"/>
      <c r="U92" s="54"/>
      <c r="V92" s="54"/>
      <c r="W92" s="54"/>
      <c r="X92" s="54"/>
      <c r="Y92" s="54"/>
      <c r="Z92" s="54"/>
    </row>
    <row r="93" spans="1:26" ht="18.75" customHeight="1" x14ac:dyDescent="0.2">
      <c r="A93" s="54"/>
      <c r="B93" s="54"/>
      <c r="C93" s="224"/>
      <c r="D93" s="224"/>
      <c r="E93" s="55"/>
      <c r="F93" s="225"/>
      <c r="G93" s="225"/>
      <c r="H93" s="225"/>
      <c r="I93" s="54"/>
      <c r="J93" s="226"/>
      <c r="K93" s="99"/>
      <c r="L93" s="227"/>
      <c r="M93" s="228"/>
      <c r="N93" s="225"/>
      <c r="O93" s="229"/>
      <c r="P93" s="228"/>
      <c r="Q93" s="228"/>
      <c r="R93" s="54"/>
      <c r="S93" s="54"/>
      <c r="T93" s="55"/>
      <c r="U93" s="54"/>
      <c r="V93" s="54"/>
      <c r="W93" s="54"/>
      <c r="X93" s="54"/>
      <c r="Y93" s="54"/>
      <c r="Z93" s="54"/>
    </row>
    <row r="94" spans="1:26" ht="18.75" customHeight="1" x14ac:dyDescent="0.2">
      <c r="A94" s="54"/>
      <c r="B94" s="54"/>
      <c r="C94" s="224"/>
      <c r="D94" s="224"/>
      <c r="E94" s="55"/>
      <c r="F94" s="225"/>
      <c r="G94" s="225"/>
      <c r="H94" s="225"/>
      <c r="I94" s="54"/>
      <c r="J94" s="226"/>
      <c r="K94" s="99"/>
      <c r="L94" s="227"/>
      <c r="M94" s="228"/>
      <c r="N94" s="225"/>
      <c r="O94" s="229"/>
      <c r="P94" s="228"/>
      <c r="Q94" s="228"/>
      <c r="R94" s="54"/>
      <c r="S94" s="54"/>
      <c r="T94" s="55"/>
      <c r="U94" s="54"/>
      <c r="V94" s="54"/>
      <c r="W94" s="54"/>
      <c r="X94" s="54"/>
      <c r="Y94" s="54"/>
      <c r="Z94" s="54"/>
    </row>
    <row r="95" spans="1:26" ht="18.75" customHeight="1" x14ac:dyDescent="0.2">
      <c r="A95" s="54"/>
      <c r="B95" s="54"/>
      <c r="C95" s="224"/>
      <c r="D95" s="224"/>
      <c r="E95" s="55"/>
      <c r="F95" s="225"/>
      <c r="G95" s="225"/>
      <c r="H95" s="225"/>
      <c r="I95" s="54"/>
      <c r="J95" s="226"/>
      <c r="K95" s="99"/>
      <c r="L95" s="227"/>
      <c r="M95" s="228"/>
      <c r="N95" s="225"/>
      <c r="O95" s="229"/>
      <c r="P95" s="228"/>
      <c r="Q95" s="228"/>
      <c r="R95" s="54"/>
      <c r="S95" s="54"/>
      <c r="T95" s="55"/>
      <c r="U95" s="54"/>
      <c r="V95" s="54"/>
      <c r="W95" s="54"/>
      <c r="X95" s="54"/>
      <c r="Y95" s="54"/>
      <c r="Z95" s="54"/>
    </row>
    <row r="96" spans="1:26" ht="18.75" customHeight="1" x14ac:dyDescent="0.2">
      <c r="A96" s="54"/>
      <c r="B96" s="54"/>
      <c r="C96" s="224"/>
      <c r="D96" s="224"/>
      <c r="E96" s="55"/>
      <c r="F96" s="225"/>
      <c r="G96" s="225"/>
      <c r="H96" s="225"/>
      <c r="I96" s="54"/>
      <c r="J96" s="226"/>
      <c r="K96" s="99"/>
      <c r="L96" s="227"/>
      <c r="M96" s="228"/>
      <c r="N96" s="225"/>
      <c r="O96" s="229"/>
      <c r="P96" s="228"/>
      <c r="Q96" s="228"/>
      <c r="R96" s="54"/>
      <c r="S96" s="54"/>
      <c r="T96" s="55"/>
      <c r="U96" s="54"/>
      <c r="V96" s="54"/>
      <c r="W96" s="54"/>
      <c r="X96" s="54"/>
      <c r="Y96" s="54"/>
      <c r="Z96" s="54"/>
    </row>
    <row r="97" spans="1:26" ht="18.75" customHeight="1" x14ac:dyDescent="0.2">
      <c r="A97" s="54"/>
      <c r="B97" s="54"/>
      <c r="C97" s="224"/>
      <c r="D97" s="224"/>
      <c r="E97" s="55"/>
      <c r="F97" s="225"/>
      <c r="G97" s="225"/>
      <c r="H97" s="225"/>
      <c r="I97" s="54"/>
      <c r="J97" s="226"/>
      <c r="K97" s="99"/>
      <c r="L97" s="227"/>
      <c r="M97" s="228"/>
      <c r="N97" s="225"/>
      <c r="O97" s="229"/>
      <c r="P97" s="228"/>
      <c r="Q97" s="228"/>
      <c r="R97" s="54"/>
      <c r="S97" s="54"/>
      <c r="T97" s="55"/>
      <c r="U97" s="54"/>
      <c r="V97" s="54"/>
      <c r="W97" s="54"/>
      <c r="X97" s="54"/>
      <c r="Y97" s="54"/>
      <c r="Z97" s="54"/>
    </row>
    <row r="98" spans="1:26" ht="18.75" customHeight="1" x14ac:dyDescent="0.2">
      <c r="A98" s="54"/>
      <c r="B98" s="54"/>
      <c r="C98" s="224"/>
      <c r="D98" s="224"/>
      <c r="E98" s="55"/>
      <c r="F98" s="225"/>
      <c r="G98" s="225"/>
      <c r="H98" s="225"/>
      <c r="I98" s="54"/>
      <c r="J98" s="226"/>
      <c r="K98" s="99"/>
      <c r="L98" s="227"/>
      <c r="M98" s="228"/>
      <c r="N98" s="225"/>
      <c r="O98" s="229"/>
      <c r="P98" s="228"/>
      <c r="Q98" s="228"/>
      <c r="R98" s="54"/>
      <c r="S98" s="54"/>
      <c r="T98" s="55"/>
      <c r="U98" s="54"/>
      <c r="V98" s="54"/>
      <c r="W98" s="54"/>
      <c r="X98" s="54"/>
      <c r="Y98" s="54"/>
      <c r="Z98" s="54"/>
    </row>
    <row r="99" spans="1:26" ht="18.75" customHeight="1" x14ac:dyDescent="0.2">
      <c r="A99" s="54"/>
      <c r="B99" s="54"/>
      <c r="C99" s="224"/>
      <c r="D99" s="224"/>
      <c r="E99" s="55"/>
      <c r="F99" s="225"/>
      <c r="G99" s="225"/>
      <c r="H99" s="225"/>
      <c r="I99" s="54"/>
      <c r="J99" s="226"/>
      <c r="K99" s="99"/>
      <c r="L99" s="227"/>
      <c r="M99" s="228"/>
      <c r="N99" s="225"/>
      <c r="O99" s="229"/>
      <c r="P99" s="228"/>
      <c r="Q99" s="228"/>
      <c r="R99" s="54"/>
      <c r="S99" s="54"/>
      <c r="T99" s="55"/>
      <c r="U99" s="54"/>
      <c r="V99" s="54"/>
      <c r="W99" s="54"/>
      <c r="X99" s="54"/>
      <c r="Y99" s="54"/>
      <c r="Z99" s="54"/>
    </row>
    <row r="100" spans="1:26" ht="18.75" customHeight="1" x14ac:dyDescent="0.2">
      <c r="A100" s="54"/>
      <c r="B100" s="54"/>
      <c r="C100" s="224"/>
      <c r="D100" s="224"/>
      <c r="E100" s="55"/>
      <c r="F100" s="225"/>
      <c r="G100" s="225"/>
      <c r="H100" s="225"/>
      <c r="I100" s="54"/>
      <c r="J100" s="226"/>
      <c r="K100" s="99"/>
      <c r="L100" s="227"/>
      <c r="M100" s="228"/>
      <c r="N100" s="225"/>
      <c r="O100" s="229"/>
      <c r="P100" s="228"/>
      <c r="Q100" s="228"/>
      <c r="R100" s="54"/>
      <c r="S100" s="54"/>
      <c r="T100" s="55"/>
      <c r="U100" s="54"/>
      <c r="V100" s="54"/>
      <c r="W100" s="54"/>
      <c r="X100" s="54"/>
      <c r="Y100" s="54"/>
      <c r="Z100" s="54"/>
    </row>
    <row r="101" spans="1:26" ht="18.75" customHeight="1" x14ac:dyDescent="0.2">
      <c r="A101" s="54"/>
      <c r="B101" s="54"/>
      <c r="C101" s="224"/>
      <c r="D101" s="224"/>
      <c r="E101" s="55"/>
      <c r="F101" s="225"/>
      <c r="G101" s="225"/>
      <c r="H101" s="225"/>
      <c r="I101" s="54"/>
      <c r="J101" s="226"/>
      <c r="K101" s="99"/>
      <c r="L101" s="227"/>
      <c r="M101" s="228"/>
      <c r="N101" s="225"/>
      <c r="O101" s="229"/>
      <c r="P101" s="228"/>
      <c r="Q101" s="228"/>
      <c r="R101" s="54"/>
      <c r="S101" s="54"/>
      <c r="T101" s="55"/>
      <c r="U101" s="54"/>
      <c r="V101" s="54"/>
      <c r="W101" s="54"/>
      <c r="X101" s="54"/>
      <c r="Y101" s="54"/>
      <c r="Z101" s="54"/>
    </row>
    <row r="102" spans="1:26" ht="18.75" customHeight="1" x14ac:dyDescent="0.2">
      <c r="A102" s="54"/>
      <c r="B102" s="54"/>
      <c r="C102" s="224"/>
      <c r="D102" s="224"/>
      <c r="E102" s="55"/>
      <c r="F102" s="225"/>
      <c r="G102" s="225"/>
      <c r="H102" s="225"/>
      <c r="I102" s="54"/>
      <c r="J102" s="226"/>
      <c r="K102" s="99"/>
      <c r="L102" s="227"/>
      <c r="M102" s="228"/>
      <c r="N102" s="225"/>
      <c r="O102" s="229"/>
      <c r="P102" s="228"/>
      <c r="Q102" s="228"/>
      <c r="R102" s="54"/>
      <c r="S102" s="54"/>
      <c r="T102" s="55"/>
      <c r="U102" s="54"/>
      <c r="V102" s="54"/>
      <c r="W102" s="54"/>
      <c r="X102" s="54"/>
      <c r="Y102" s="54"/>
      <c r="Z102" s="54"/>
    </row>
    <row r="103" spans="1:26" ht="18.75" customHeight="1" x14ac:dyDescent="0.2">
      <c r="A103" s="54"/>
      <c r="B103" s="54"/>
      <c r="C103" s="224"/>
      <c r="D103" s="224"/>
      <c r="E103" s="55"/>
      <c r="F103" s="225"/>
      <c r="G103" s="225"/>
      <c r="H103" s="225"/>
      <c r="I103" s="54"/>
      <c r="J103" s="226"/>
      <c r="K103" s="99"/>
      <c r="L103" s="227"/>
      <c r="M103" s="228"/>
      <c r="N103" s="225"/>
      <c r="O103" s="229"/>
      <c r="P103" s="228"/>
      <c r="Q103" s="228"/>
      <c r="R103" s="54"/>
      <c r="S103" s="54"/>
      <c r="T103" s="55"/>
      <c r="U103" s="54"/>
      <c r="V103" s="54"/>
      <c r="W103" s="54"/>
      <c r="X103" s="54"/>
      <c r="Y103" s="54"/>
      <c r="Z103" s="54"/>
    </row>
    <row r="104" spans="1:26" ht="18.75" customHeight="1" x14ac:dyDescent="0.2">
      <c r="A104" s="54"/>
      <c r="B104" s="54"/>
      <c r="C104" s="224"/>
      <c r="D104" s="224"/>
      <c r="E104" s="55"/>
      <c r="F104" s="225"/>
      <c r="G104" s="225"/>
      <c r="H104" s="225"/>
      <c r="I104" s="54"/>
      <c r="J104" s="226"/>
      <c r="K104" s="99"/>
      <c r="L104" s="227"/>
      <c r="M104" s="228"/>
      <c r="N104" s="225"/>
      <c r="O104" s="229"/>
      <c r="P104" s="228"/>
      <c r="Q104" s="228"/>
      <c r="R104" s="54"/>
      <c r="S104" s="54"/>
      <c r="T104" s="55"/>
      <c r="U104" s="54"/>
      <c r="V104" s="54"/>
      <c r="W104" s="54"/>
      <c r="X104" s="54"/>
      <c r="Y104" s="54"/>
      <c r="Z104" s="54"/>
    </row>
    <row r="105" spans="1:26" ht="18.75" customHeight="1" x14ac:dyDescent="0.2">
      <c r="A105" s="54"/>
      <c r="B105" s="54"/>
      <c r="C105" s="224"/>
      <c r="D105" s="224"/>
      <c r="E105" s="55"/>
      <c r="F105" s="225"/>
      <c r="G105" s="225"/>
      <c r="H105" s="225"/>
      <c r="I105" s="54"/>
      <c r="J105" s="226"/>
      <c r="K105" s="99"/>
      <c r="L105" s="227"/>
      <c r="M105" s="228"/>
      <c r="N105" s="225"/>
      <c r="O105" s="229"/>
      <c r="P105" s="228"/>
      <c r="Q105" s="228"/>
      <c r="R105" s="54"/>
      <c r="S105" s="54"/>
      <c r="T105" s="55"/>
      <c r="U105" s="54"/>
      <c r="V105" s="54"/>
      <c r="W105" s="54"/>
      <c r="X105" s="54"/>
      <c r="Y105" s="54"/>
      <c r="Z105" s="54"/>
    </row>
    <row r="106" spans="1:26" ht="18.75" customHeight="1" x14ac:dyDescent="0.2">
      <c r="A106" s="54"/>
      <c r="B106" s="54"/>
      <c r="C106" s="224"/>
      <c r="D106" s="224"/>
      <c r="E106" s="55"/>
      <c r="F106" s="225"/>
      <c r="G106" s="225"/>
      <c r="H106" s="225"/>
      <c r="I106" s="54"/>
      <c r="J106" s="226"/>
      <c r="K106" s="99"/>
      <c r="L106" s="227"/>
      <c r="M106" s="228"/>
      <c r="N106" s="225"/>
      <c r="O106" s="229"/>
      <c r="P106" s="228"/>
      <c r="Q106" s="228"/>
      <c r="R106" s="54"/>
      <c r="S106" s="54"/>
      <c r="T106" s="55"/>
      <c r="U106" s="54"/>
      <c r="V106" s="54"/>
      <c r="W106" s="54"/>
      <c r="X106" s="54"/>
      <c r="Y106" s="54"/>
      <c r="Z106" s="54"/>
    </row>
    <row r="107" spans="1:26" ht="18.75" customHeight="1" x14ac:dyDescent="0.2">
      <c r="A107" s="54"/>
      <c r="B107" s="54"/>
      <c r="C107" s="224"/>
      <c r="D107" s="224"/>
      <c r="E107" s="55"/>
      <c r="F107" s="225"/>
      <c r="G107" s="225"/>
      <c r="H107" s="225"/>
      <c r="I107" s="54"/>
      <c r="J107" s="226"/>
      <c r="K107" s="99"/>
      <c r="L107" s="227"/>
      <c r="M107" s="228"/>
      <c r="N107" s="225"/>
      <c r="O107" s="229"/>
      <c r="P107" s="228"/>
      <c r="Q107" s="228"/>
      <c r="R107" s="54"/>
      <c r="S107" s="54"/>
      <c r="T107" s="55"/>
      <c r="U107" s="54"/>
      <c r="V107" s="54"/>
      <c r="W107" s="54"/>
      <c r="X107" s="54"/>
      <c r="Y107" s="54"/>
      <c r="Z107" s="54"/>
    </row>
    <row r="108" spans="1:26" ht="18.75" customHeight="1" x14ac:dyDescent="0.2">
      <c r="A108" s="54"/>
      <c r="B108" s="54"/>
      <c r="C108" s="224"/>
      <c r="D108" s="224"/>
      <c r="E108" s="55"/>
      <c r="F108" s="225"/>
      <c r="G108" s="225"/>
      <c r="H108" s="225"/>
      <c r="I108" s="54"/>
      <c r="J108" s="226"/>
      <c r="K108" s="99"/>
      <c r="L108" s="227"/>
      <c r="M108" s="228"/>
      <c r="N108" s="225"/>
      <c r="O108" s="229"/>
      <c r="P108" s="228"/>
      <c r="Q108" s="228"/>
      <c r="R108" s="54"/>
      <c r="S108" s="54"/>
      <c r="T108" s="55"/>
      <c r="U108" s="54"/>
      <c r="V108" s="54"/>
      <c r="W108" s="54"/>
      <c r="X108" s="54"/>
      <c r="Y108" s="54"/>
      <c r="Z108" s="54"/>
    </row>
    <row r="109" spans="1:26" ht="18.75" customHeight="1" x14ac:dyDescent="0.2">
      <c r="A109" s="54"/>
      <c r="B109" s="54"/>
      <c r="C109" s="224"/>
      <c r="D109" s="224"/>
      <c r="E109" s="55"/>
      <c r="F109" s="225"/>
      <c r="G109" s="225"/>
      <c r="H109" s="225"/>
      <c r="I109" s="54"/>
      <c r="J109" s="226"/>
      <c r="K109" s="99"/>
      <c r="L109" s="227"/>
      <c r="M109" s="228"/>
      <c r="N109" s="225"/>
      <c r="O109" s="229"/>
      <c r="P109" s="228"/>
      <c r="Q109" s="228"/>
      <c r="R109" s="54"/>
      <c r="S109" s="54"/>
      <c r="T109" s="55"/>
      <c r="U109" s="54"/>
      <c r="V109" s="54"/>
      <c r="W109" s="54"/>
      <c r="X109" s="54"/>
      <c r="Y109" s="54"/>
      <c r="Z109" s="54"/>
    </row>
    <row r="110" spans="1:26" ht="18.75" customHeight="1" x14ac:dyDescent="0.2">
      <c r="A110" s="54"/>
      <c r="B110" s="54"/>
      <c r="C110" s="224"/>
      <c r="D110" s="224"/>
      <c r="E110" s="55"/>
      <c r="F110" s="225"/>
      <c r="G110" s="225"/>
      <c r="H110" s="225"/>
      <c r="I110" s="54"/>
      <c r="J110" s="226"/>
      <c r="K110" s="99"/>
      <c r="L110" s="227"/>
      <c r="M110" s="228"/>
      <c r="N110" s="225"/>
      <c r="O110" s="229"/>
      <c r="P110" s="228"/>
      <c r="Q110" s="228"/>
      <c r="R110" s="54"/>
      <c r="S110" s="54"/>
      <c r="T110" s="55"/>
      <c r="U110" s="54"/>
      <c r="V110" s="54"/>
      <c r="W110" s="54"/>
      <c r="X110" s="54"/>
      <c r="Y110" s="54"/>
      <c r="Z110" s="54"/>
    </row>
    <row r="111" spans="1:26" ht="18.75" customHeight="1" x14ac:dyDescent="0.2">
      <c r="A111" s="54"/>
      <c r="B111" s="54"/>
      <c r="C111" s="224"/>
      <c r="D111" s="224"/>
      <c r="E111" s="55"/>
      <c r="F111" s="225"/>
      <c r="G111" s="225"/>
      <c r="H111" s="225"/>
      <c r="I111" s="54"/>
      <c r="J111" s="226"/>
      <c r="K111" s="99"/>
      <c r="L111" s="227"/>
      <c r="M111" s="228"/>
      <c r="N111" s="225"/>
      <c r="O111" s="229"/>
      <c r="P111" s="228"/>
      <c r="Q111" s="228"/>
      <c r="R111" s="54"/>
      <c r="S111" s="54"/>
      <c r="T111" s="55"/>
      <c r="U111" s="54"/>
      <c r="V111" s="54"/>
      <c r="W111" s="54"/>
      <c r="X111" s="54"/>
      <c r="Y111" s="54"/>
      <c r="Z111" s="54"/>
    </row>
    <row r="112" spans="1:26" ht="18.75" customHeight="1" x14ac:dyDescent="0.2">
      <c r="A112" s="54"/>
      <c r="B112" s="54"/>
      <c r="C112" s="224"/>
      <c r="D112" s="224"/>
      <c r="E112" s="55"/>
      <c r="F112" s="225"/>
      <c r="G112" s="225"/>
      <c r="H112" s="225"/>
      <c r="I112" s="54"/>
      <c r="J112" s="226"/>
      <c r="K112" s="99"/>
      <c r="L112" s="227"/>
      <c r="M112" s="228"/>
      <c r="N112" s="225"/>
      <c r="O112" s="229"/>
      <c r="P112" s="228"/>
      <c r="Q112" s="228"/>
      <c r="R112" s="54"/>
      <c r="S112" s="54"/>
      <c r="T112" s="55"/>
      <c r="U112" s="54"/>
      <c r="V112" s="54"/>
      <c r="W112" s="54"/>
      <c r="X112" s="54"/>
      <c r="Y112" s="54"/>
      <c r="Z112" s="54"/>
    </row>
    <row r="113" spans="1:26" ht="18.75" customHeight="1" x14ac:dyDescent="0.2">
      <c r="A113" s="54"/>
      <c r="B113" s="54"/>
      <c r="C113" s="224"/>
      <c r="D113" s="224"/>
      <c r="E113" s="55"/>
      <c r="F113" s="225"/>
      <c r="G113" s="225"/>
      <c r="H113" s="225"/>
      <c r="I113" s="54"/>
      <c r="J113" s="226"/>
      <c r="K113" s="99"/>
      <c r="L113" s="227"/>
      <c r="M113" s="228"/>
      <c r="N113" s="225"/>
      <c r="O113" s="229"/>
      <c r="P113" s="228"/>
      <c r="Q113" s="228"/>
      <c r="R113" s="54"/>
      <c r="S113" s="54"/>
      <c r="T113" s="55"/>
      <c r="U113" s="54"/>
      <c r="V113" s="54"/>
      <c r="W113" s="54"/>
      <c r="X113" s="54"/>
      <c r="Y113" s="54"/>
      <c r="Z113" s="54"/>
    </row>
    <row r="114" spans="1:26" ht="18.75" customHeight="1" x14ac:dyDescent="0.2">
      <c r="A114" s="54"/>
      <c r="B114" s="54"/>
      <c r="C114" s="224"/>
      <c r="D114" s="224"/>
      <c r="E114" s="55"/>
      <c r="F114" s="225"/>
      <c r="G114" s="225"/>
      <c r="H114" s="225"/>
      <c r="I114" s="54"/>
      <c r="J114" s="226"/>
      <c r="K114" s="99"/>
      <c r="L114" s="227"/>
      <c r="M114" s="228"/>
      <c r="N114" s="225"/>
      <c r="O114" s="229"/>
      <c r="P114" s="228"/>
      <c r="Q114" s="228"/>
      <c r="R114" s="54"/>
      <c r="S114" s="54"/>
      <c r="T114" s="55"/>
      <c r="U114" s="54"/>
      <c r="V114" s="54"/>
      <c r="W114" s="54"/>
      <c r="X114" s="54"/>
      <c r="Y114" s="54"/>
      <c r="Z114" s="54"/>
    </row>
    <row r="115" spans="1:26" ht="18.75" customHeight="1" x14ac:dyDescent="0.2">
      <c r="A115" s="54"/>
      <c r="B115" s="54"/>
      <c r="C115" s="224"/>
      <c r="D115" s="224"/>
      <c r="E115" s="55"/>
      <c r="F115" s="225"/>
      <c r="G115" s="225"/>
      <c r="H115" s="225"/>
      <c r="I115" s="54"/>
      <c r="J115" s="226"/>
      <c r="K115" s="99"/>
      <c r="L115" s="227"/>
      <c r="M115" s="228"/>
      <c r="N115" s="225"/>
      <c r="O115" s="229"/>
      <c r="P115" s="228"/>
      <c r="Q115" s="228"/>
      <c r="R115" s="54"/>
      <c r="S115" s="54"/>
      <c r="T115" s="55"/>
      <c r="U115" s="54"/>
      <c r="V115" s="54"/>
      <c r="W115" s="54"/>
      <c r="X115" s="54"/>
      <c r="Y115" s="54"/>
      <c r="Z115" s="54"/>
    </row>
    <row r="116" spans="1:26" ht="18.75" customHeight="1" x14ac:dyDescent="0.2">
      <c r="A116" s="54"/>
      <c r="B116" s="54"/>
      <c r="C116" s="224"/>
      <c r="D116" s="224"/>
      <c r="E116" s="55"/>
      <c r="F116" s="225"/>
      <c r="G116" s="225"/>
      <c r="H116" s="225"/>
      <c r="I116" s="54"/>
      <c r="J116" s="226"/>
      <c r="K116" s="99"/>
      <c r="L116" s="227"/>
      <c r="M116" s="228"/>
      <c r="N116" s="225"/>
      <c r="O116" s="229"/>
      <c r="P116" s="228"/>
      <c r="Q116" s="228"/>
      <c r="R116" s="54"/>
      <c r="S116" s="54"/>
      <c r="T116" s="55"/>
      <c r="U116" s="54"/>
      <c r="V116" s="54"/>
      <c r="W116" s="54"/>
      <c r="X116" s="54"/>
      <c r="Y116" s="54"/>
      <c r="Z116" s="54"/>
    </row>
    <row r="117" spans="1:26" ht="18.75" customHeight="1" x14ac:dyDescent="0.2">
      <c r="A117" s="54"/>
      <c r="B117" s="54"/>
      <c r="C117" s="224"/>
      <c r="D117" s="224"/>
      <c r="E117" s="55"/>
      <c r="F117" s="225"/>
      <c r="G117" s="225"/>
      <c r="H117" s="225"/>
      <c r="I117" s="54"/>
      <c r="J117" s="226"/>
      <c r="K117" s="99"/>
      <c r="L117" s="227"/>
      <c r="M117" s="228"/>
      <c r="N117" s="225"/>
      <c r="O117" s="229"/>
      <c r="P117" s="228"/>
      <c r="Q117" s="228"/>
      <c r="R117" s="54"/>
      <c r="S117" s="54"/>
      <c r="T117" s="55"/>
      <c r="U117" s="54"/>
      <c r="V117" s="54"/>
      <c r="W117" s="54"/>
      <c r="X117" s="54"/>
      <c r="Y117" s="54"/>
      <c r="Z117" s="54"/>
    </row>
    <row r="118" spans="1:26" ht="18.75" customHeight="1" x14ac:dyDescent="0.2">
      <c r="A118" s="54"/>
      <c r="B118" s="54"/>
      <c r="C118" s="224"/>
      <c r="D118" s="224"/>
      <c r="E118" s="55"/>
      <c r="F118" s="225"/>
      <c r="G118" s="225"/>
      <c r="H118" s="225"/>
      <c r="I118" s="54"/>
      <c r="J118" s="226"/>
      <c r="K118" s="99"/>
      <c r="L118" s="227"/>
      <c r="M118" s="228"/>
      <c r="N118" s="225"/>
      <c r="O118" s="229"/>
      <c r="P118" s="228"/>
      <c r="Q118" s="228"/>
      <c r="R118" s="54"/>
      <c r="S118" s="54"/>
      <c r="T118" s="55"/>
      <c r="U118" s="54"/>
      <c r="V118" s="54"/>
      <c r="W118" s="54"/>
      <c r="X118" s="54"/>
      <c r="Y118" s="54"/>
      <c r="Z118" s="54"/>
    </row>
    <row r="119" spans="1:26" ht="18.75" customHeight="1" x14ac:dyDescent="0.2">
      <c r="A119" s="54"/>
      <c r="B119" s="54"/>
      <c r="C119" s="224"/>
      <c r="D119" s="224"/>
      <c r="E119" s="55"/>
      <c r="F119" s="225"/>
      <c r="G119" s="225"/>
      <c r="H119" s="225"/>
      <c r="I119" s="54"/>
      <c r="J119" s="226"/>
      <c r="K119" s="99"/>
      <c r="L119" s="227"/>
      <c r="M119" s="228"/>
      <c r="N119" s="225"/>
      <c r="O119" s="229"/>
      <c r="P119" s="228"/>
      <c r="Q119" s="228"/>
      <c r="R119" s="54"/>
      <c r="S119" s="54"/>
      <c r="T119" s="55"/>
      <c r="U119" s="54"/>
      <c r="V119" s="54"/>
      <c r="W119" s="54"/>
      <c r="X119" s="54"/>
      <c r="Y119" s="54"/>
      <c r="Z119" s="54"/>
    </row>
    <row r="120" spans="1:26" ht="18.75" customHeight="1" x14ac:dyDescent="0.2">
      <c r="A120" s="54"/>
      <c r="B120" s="54"/>
      <c r="C120" s="224"/>
      <c r="D120" s="224"/>
      <c r="E120" s="55"/>
      <c r="F120" s="225"/>
      <c r="G120" s="225"/>
      <c r="H120" s="225"/>
      <c r="I120" s="54"/>
      <c r="J120" s="226"/>
      <c r="K120" s="99"/>
      <c r="L120" s="227"/>
      <c r="M120" s="228"/>
      <c r="N120" s="225"/>
      <c r="O120" s="229"/>
      <c r="P120" s="228"/>
      <c r="Q120" s="228"/>
      <c r="R120" s="54"/>
      <c r="S120" s="54"/>
      <c r="T120" s="55"/>
      <c r="U120" s="54"/>
      <c r="V120" s="54"/>
      <c r="W120" s="54"/>
      <c r="X120" s="54"/>
      <c r="Y120" s="54"/>
      <c r="Z120" s="54"/>
    </row>
    <row r="121" spans="1:26" ht="18.75" customHeight="1" x14ac:dyDescent="0.2">
      <c r="A121" s="54"/>
      <c r="B121" s="54"/>
      <c r="C121" s="224"/>
      <c r="D121" s="224"/>
      <c r="E121" s="55"/>
      <c r="F121" s="225"/>
      <c r="G121" s="225"/>
      <c r="H121" s="225"/>
      <c r="I121" s="54"/>
      <c r="J121" s="226"/>
      <c r="K121" s="99"/>
      <c r="L121" s="227"/>
      <c r="M121" s="228"/>
      <c r="N121" s="225"/>
      <c r="O121" s="229"/>
      <c r="P121" s="228"/>
      <c r="Q121" s="228"/>
      <c r="R121" s="54"/>
      <c r="S121" s="54"/>
      <c r="T121" s="55"/>
      <c r="U121" s="54"/>
      <c r="V121" s="54"/>
      <c r="W121" s="54"/>
      <c r="X121" s="54"/>
      <c r="Y121" s="54"/>
      <c r="Z121" s="54"/>
    </row>
    <row r="122" spans="1:26" ht="18.75" customHeight="1" x14ac:dyDescent="0.2">
      <c r="A122" s="54"/>
      <c r="B122" s="54"/>
      <c r="C122" s="224"/>
      <c r="D122" s="224"/>
      <c r="E122" s="55"/>
      <c r="F122" s="225"/>
      <c r="G122" s="225"/>
      <c r="H122" s="225"/>
      <c r="I122" s="54"/>
      <c r="J122" s="226"/>
      <c r="K122" s="99"/>
      <c r="L122" s="227"/>
      <c r="M122" s="228"/>
      <c r="N122" s="225"/>
      <c r="O122" s="229"/>
      <c r="P122" s="228"/>
      <c r="Q122" s="228"/>
      <c r="R122" s="54"/>
      <c r="S122" s="54"/>
      <c r="T122" s="55"/>
      <c r="U122" s="54"/>
      <c r="V122" s="54"/>
      <c r="W122" s="54"/>
      <c r="X122" s="54"/>
      <c r="Y122" s="54"/>
      <c r="Z122" s="54"/>
    </row>
    <row r="123" spans="1:26" ht="18.75" customHeight="1" x14ac:dyDescent="0.2">
      <c r="A123" s="54"/>
      <c r="B123" s="54"/>
      <c r="C123" s="224"/>
      <c r="D123" s="224"/>
      <c r="E123" s="55"/>
      <c r="F123" s="225"/>
      <c r="G123" s="225"/>
      <c r="H123" s="225"/>
      <c r="I123" s="54"/>
      <c r="J123" s="226"/>
      <c r="K123" s="99"/>
      <c r="L123" s="227"/>
      <c r="M123" s="228"/>
      <c r="N123" s="225"/>
      <c r="O123" s="229"/>
      <c r="P123" s="228"/>
      <c r="Q123" s="228"/>
      <c r="R123" s="54"/>
      <c r="S123" s="54"/>
      <c r="T123" s="55"/>
      <c r="U123" s="54"/>
      <c r="V123" s="54"/>
      <c r="W123" s="54"/>
      <c r="X123" s="54"/>
      <c r="Y123" s="54"/>
      <c r="Z123" s="54"/>
    </row>
    <row r="124" spans="1:26" ht="18.75" customHeight="1" x14ac:dyDescent="0.2">
      <c r="A124" s="54"/>
      <c r="B124" s="54"/>
      <c r="C124" s="224"/>
      <c r="D124" s="224"/>
      <c r="E124" s="55"/>
      <c r="F124" s="225"/>
      <c r="G124" s="225"/>
      <c r="H124" s="225"/>
      <c r="I124" s="54"/>
      <c r="J124" s="226"/>
      <c r="K124" s="99"/>
      <c r="L124" s="227"/>
      <c r="M124" s="228"/>
      <c r="N124" s="225"/>
      <c r="O124" s="229"/>
      <c r="P124" s="228"/>
      <c r="Q124" s="228"/>
      <c r="R124" s="54"/>
      <c r="S124" s="54"/>
      <c r="T124" s="55"/>
      <c r="U124" s="54"/>
      <c r="V124" s="54"/>
      <c r="W124" s="54"/>
      <c r="X124" s="54"/>
      <c r="Y124" s="54"/>
      <c r="Z124" s="54"/>
    </row>
    <row r="125" spans="1:26" ht="18.75" customHeight="1" x14ac:dyDescent="0.2">
      <c r="A125" s="54"/>
      <c r="B125" s="54"/>
      <c r="C125" s="224"/>
      <c r="D125" s="224"/>
      <c r="E125" s="55"/>
      <c r="F125" s="225"/>
      <c r="G125" s="225"/>
      <c r="H125" s="225"/>
      <c r="I125" s="54"/>
      <c r="J125" s="226"/>
      <c r="K125" s="99"/>
      <c r="L125" s="227"/>
      <c r="M125" s="228"/>
      <c r="N125" s="225"/>
      <c r="O125" s="229"/>
      <c r="P125" s="228"/>
      <c r="Q125" s="228"/>
      <c r="R125" s="54"/>
      <c r="S125" s="54"/>
      <c r="T125" s="55"/>
      <c r="U125" s="54"/>
      <c r="V125" s="54"/>
      <c r="W125" s="54"/>
      <c r="X125" s="54"/>
      <c r="Y125" s="54"/>
      <c r="Z125" s="54"/>
    </row>
    <row r="126" spans="1:26" ht="18.75" customHeight="1" x14ac:dyDescent="0.2">
      <c r="A126" s="54"/>
      <c r="B126" s="54"/>
      <c r="C126" s="224"/>
      <c r="D126" s="224"/>
      <c r="E126" s="55"/>
      <c r="F126" s="225"/>
      <c r="G126" s="225"/>
      <c r="H126" s="225"/>
      <c r="I126" s="54"/>
      <c r="J126" s="226"/>
      <c r="K126" s="99"/>
      <c r="L126" s="227"/>
      <c r="M126" s="228"/>
      <c r="N126" s="225"/>
      <c r="O126" s="229"/>
      <c r="P126" s="228"/>
      <c r="Q126" s="228"/>
      <c r="R126" s="54"/>
      <c r="S126" s="54"/>
      <c r="T126" s="55"/>
      <c r="U126" s="54"/>
      <c r="V126" s="54"/>
      <c r="W126" s="54"/>
      <c r="X126" s="54"/>
      <c r="Y126" s="54"/>
      <c r="Z126" s="54"/>
    </row>
    <row r="127" spans="1:26" ht="18.75" customHeight="1" x14ac:dyDescent="0.2">
      <c r="A127" s="54"/>
      <c r="B127" s="54"/>
      <c r="C127" s="224"/>
      <c r="D127" s="224"/>
      <c r="E127" s="55"/>
      <c r="F127" s="225"/>
      <c r="G127" s="225"/>
      <c r="H127" s="225"/>
      <c r="I127" s="54"/>
      <c r="J127" s="226"/>
      <c r="K127" s="99"/>
      <c r="L127" s="227"/>
      <c r="M127" s="228"/>
      <c r="N127" s="225"/>
      <c r="O127" s="229"/>
      <c r="P127" s="228"/>
      <c r="Q127" s="228"/>
      <c r="R127" s="54"/>
      <c r="S127" s="54"/>
      <c r="T127" s="55"/>
      <c r="U127" s="54"/>
      <c r="V127" s="54"/>
      <c r="W127" s="54"/>
      <c r="X127" s="54"/>
      <c r="Y127" s="54"/>
      <c r="Z127" s="54"/>
    </row>
    <row r="128" spans="1:26" ht="18.75" customHeight="1" x14ac:dyDescent="0.2">
      <c r="A128" s="54"/>
      <c r="B128" s="54"/>
      <c r="C128" s="224"/>
      <c r="D128" s="224"/>
      <c r="E128" s="55"/>
      <c r="F128" s="225"/>
      <c r="G128" s="225"/>
      <c r="H128" s="225"/>
      <c r="I128" s="54"/>
      <c r="J128" s="226"/>
      <c r="K128" s="99"/>
      <c r="L128" s="227"/>
      <c r="M128" s="228"/>
      <c r="N128" s="225"/>
      <c r="O128" s="229"/>
      <c r="P128" s="228"/>
      <c r="Q128" s="228"/>
      <c r="R128" s="54"/>
      <c r="S128" s="54"/>
      <c r="T128" s="55"/>
      <c r="U128" s="54"/>
      <c r="V128" s="54"/>
      <c r="W128" s="54"/>
      <c r="X128" s="54"/>
      <c r="Y128" s="54"/>
      <c r="Z128" s="54"/>
    </row>
    <row r="129" spans="1:26" ht="18.75" customHeight="1" x14ac:dyDescent="0.2">
      <c r="A129" s="54"/>
      <c r="B129" s="54"/>
      <c r="C129" s="224"/>
      <c r="D129" s="224"/>
      <c r="E129" s="55"/>
      <c r="F129" s="225"/>
      <c r="G129" s="225"/>
      <c r="H129" s="225"/>
      <c r="I129" s="54"/>
      <c r="J129" s="226"/>
      <c r="K129" s="99"/>
      <c r="L129" s="227"/>
      <c r="M129" s="228"/>
      <c r="N129" s="225"/>
      <c r="O129" s="229"/>
      <c r="P129" s="228"/>
      <c r="Q129" s="228"/>
      <c r="R129" s="54"/>
      <c r="S129" s="54"/>
      <c r="T129" s="55"/>
      <c r="U129" s="54"/>
      <c r="V129" s="54"/>
      <c r="W129" s="54"/>
      <c r="X129" s="54"/>
      <c r="Y129" s="54"/>
      <c r="Z129" s="54"/>
    </row>
    <row r="130" spans="1:26" ht="18.75" customHeight="1" x14ac:dyDescent="0.2">
      <c r="A130" s="54"/>
      <c r="B130" s="54"/>
      <c r="C130" s="224"/>
      <c r="D130" s="224"/>
      <c r="E130" s="55"/>
      <c r="F130" s="225"/>
      <c r="G130" s="225"/>
      <c r="H130" s="225"/>
      <c r="I130" s="54"/>
      <c r="J130" s="226"/>
      <c r="K130" s="99"/>
      <c r="L130" s="227"/>
      <c r="M130" s="228"/>
      <c r="N130" s="225"/>
      <c r="O130" s="229"/>
      <c r="P130" s="228"/>
      <c r="Q130" s="228"/>
      <c r="R130" s="54"/>
      <c r="S130" s="54"/>
      <c r="T130" s="55"/>
      <c r="U130" s="54"/>
      <c r="V130" s="54"/>
      <c r="W130" s="54"/>
      <c r="X130" s="54"/>
      <c r="Y130" s="54"/>
      <c r="Z130" s="54"/>
    </row>
    <row r="131" spans="1:26" ht="18.75" customHeight="1" x14ac:dyDescent="0.2">
      <c r="A131" s="54"/>
      <c r="B131" s="54"/>
      <c r="C131" s="224"/>
      <c r="D131" s="224"/>
      <c r="E131" s="55"/>
      <c r="F131" s="225"/>
      <c r="G131" s="225"/>
      <c r="H131" s="225"/>
      <c r="I131" s="54"/>
      <c r="J131" s="226"/>
      <c r="K131" s="99"/>
      <c r="L131" s="227"/>
      <c r="M131" s="228"/>
      <c r="N131" s="225"/>
      <c r="O131" s="229"/>
      <c r="P131" s="228"/>
      <c r="Q131" s="228"/>
      <c r="R131" s="54"/>
      <c r="S131" s="54"/>
      <c r="T131" s="55"/>
      <c r="U131" s="54"/>
      <c r="V131" s="54"/>
      <c r="W131" s="54"/>
      <c r="X131" s="54"/>
      <c r="Y131" s="54"/>
      <c r="Z131" s="54"/>
    </row>
    <row r="132" spans="1:26" ht="18.75" customHeight="1" x14ac:dyDescent="0.2">
      <c r="A132" s="54"/>
      <c r="B132" s="54"/>
      <c r="C132" s="224"/>
      <c r="D132" s="224"/>
      <c r="E132" s="55"/>
      <c r="F132" s="225"/>
      <c r="G132" s="225"/>
      <c r="H132" s="225"/>
      <c r="I132" s="54"/>
      <c r="J132" s="226"/>
      <c r="K132" s="99"/>
      <c r="L132" s="227"/>
      <c r="M132" s="228"/>
      <c r="N132" s="225"/>
      <c r="O132" s="229"/>
      <c r="P132" s="228"/>
      <c r="Q132" s="228"/>
      <c r="R132" s="54"/>
      <c r="S132" s="54"/>
      <c r="T132" s="55"/>
      <c r="U132" s="54"/>
      <c r="V132" s="54"/>
      <c r="W132" s="54"/>
      <c r="X132" s="54"/>
      <c r="Y132" s="54"/>
      <c r="Z132" s="54"/>
    </row>
    <row r="133" spans="1:26" ht="18.75" customHeight="1" x14ac:dyDescent="0.2">
      <c r="A133" s="54"/>
      <c r="B133" s="54"/>
      <c r="C133" s="224"/>
      <c r="D133" s="224"/>
      <c r="E133" s="55"/>
      <c r="F133" s="225"/>
      <c r="G133" s="225"/>
      <c r="H133" s="225"/>
      <c r="I133" s="54"/>
      <c r="J133" s="226"/>
      <c r="K133" s="99"/>
      <c r="L133" s="227"/>
      <c r="M133" s="228"/>
      <c r="N133" s="225"/>
      <c r="O133" s="229"/>
      <c r="P133" s="228"/>
      <c r="Q133" s="228"/>
      <c r="R133" s="54"/>
      <c r="S133" s="54"/>
      <c r="T133" s="55"/>
      <c r="U133" s="54"/>
      <c r="V133" s="54"/>
      <c r="W133" s="54"/>
      <c r="X133" s="54"/>
      <c r="Y133" s="54"/>
      <c r="Z133" s="54"/>
    </row>
    <row r="134" spans="1:26" ht="18.75" customHeight="1" x14ac:dyDescent="0.2">
      <c r="A134" s="54"/>
      <c r="B134" s="54"/>
      <c r="C134" s="224"/>
      <c r="D134" s="224"/>
      <c r="E134" s="55"/>
      <c r="F134" s="225"/>
      <c r="G134" s="225"/>
      <c r="H134" s="225"/>
      <c r="I134" s="54"/>
      <c r="J134" s="226"/>
      <c r="K134" s="99"/>
      <c r="L134" s="227"/>
      <c r="M134" s="228"/>
      <c r="N134" s="225"/>
      <c r="O134" s="229"/>
      <c r="P134" s="228"/>
      <c r="Q134" s="228"/>
      <c r="R134" s="54"/>
      <c r="S134" s="54"/>
      <c r="T134" s="55"/>
      <c r="U134" s="54"/>
      <c r="V134" s="54"/>
      <c r="W134" s="54"/>
      <c r="X134" s="54"/>
      <c r="Y134" s="54"/>
      <c r="Z134" s="54"/>
    </row>
    <row r="135" spans="1:26" ht="18.75" customHeight="1" x14ac:dyDescent="0.2">
      <c r="A135" s="54"/>
      <c r="B135" s="54"/>
      <c r="C135" s="224"/>
      <c r="D135" s="224"/>
      <c r="E135" s="55"/>
      <c r="F135" s="225"/>
      <c r="G135" s="225"/>
      <c r="H135" s="225"/>
      <c r="I135" s="54"/>
      <c r="J135" s="226"/>
      <c r="K135" s="99"/>
      <c r="L135" s="227"/>
      <c r="M135" s="228"/>
      <c r="N135" s="225"/>
      <c r="O135" s="229"/>
      <c r="P135" s="228"/>
      <c r="Q135" s="228"/>
      <c r="R135" s="54"/>
      <c r="S135" s="54"/>
      <c r="T135" s="55"/>
      <c r="U135" s="54"/>
      <c r="V135" s="54"/>
      <c r="W135" s="54"/>
      <c r="X135" s="54"/>
      <c r="Y135" s="54"/>
      <c r="Z135" s="54"/>
    </row>
    <row r="136" spans="1:26" ht="18.75" customHeight="1" x14ac:dyDescent="0.2">
      <c r="A136" s="54"/>
      <c r="B136" s="54"/>
      <c r="C136" s="224"/>
      <c r="D136" s="224"/>
      <c r="E136" s="55"/>
      <c r="F136" s="225"/>
      <c r="G136" s="225"/>
      <c r="H136" s="225"/>
      <c r="I136" s="54"/>
      <c r="J136" s="226"/>
      <c r="K136" s="99"/>
      <c r="L136" s="227"/>
      <c r="M136" s="228"/>
      <c r="N136" s="225"/>
      <c r="O136" s="229"/>
      <c r="P136" s="228"/>
      <c r="Q136" s="228"/>
      <c r="R136" s="54"/>
      <c r="S136" s="54"/>
      <c r="T136" s="55"/>
      <c r="U136" s="54"/>
      <c r="V136" s="54"/>
      <c r="W136" s="54"/>
      <c r="X136" s="54"/>
      <c r="Y136" s="54"/>
      <c r="Z136" s="54"/>
    </row>
    <row r="137" spans="1:26" ht="18.75" customHeight="1" x14ac:dyDescent="0.2">
      <c r="A137" s="54"/>
      <c r="B137" s="54"/>
      <c r="C137" s="224"/>
      <c r="D137" s="224"/>
      <c r="E137" s="55"/>
      <c r="F137" s="225"/>
      <c r="G137" s="225"/>
      <c r="H137" s="225"/>
      <c r="I137" s="54"/>
      <c r="J137" s="226"/>
      <c r="K137" s="99"/>
      <c r="L137" s="227"/>
      <c r="M137" s="228"/>
      <c r="N137" s="225"/>
      <c r="O137" s="229"/>
      <c r="P137" s="228"/>
      <c r="Q137" s="228"/>
      <c r="R137" s="54"/>
      <c r="S137" s="54"/>
      <c r="T137" s="55"/>
      <c r="U137" s="54"/>
      <c r="V137" s="54"/>
      <c r="W137" s="54"/>
      <c r="X137" s="54"/>
      <c r="Y137" s="54"/>
      <c r="Z137" s="54"/>
    </row>
    <row r="138" spans="1:26" ht="18.75" customHeight="1" x14ac:dyDescent="0.2">
      <c r="A138" s="54"/>
      <c r="B138" s="54"/>
      <c r="C138" s="224"/>
      <c r="D138" s="224"/>
      <c r="E138" s="55"/>
      <c r="F138" s="225"/>
      <c r="G138" s="225"/>
      <c r="H138" s="225"/>
      <c r="I138" s="54"/>
      <c r="J138" s="226"/>
      <c r="K138" s="99"/>
      <c r="L138" s="227"/>
      <c r="M138" s="228"/>
      <c r="N138" s="225"/>
      <c r="O138" s="229"/>
      <c r="P138" s="228"/>
      <c r="Q138" s="228"/>
      <c r="R138" s="54"/>
      <c r="S138" s="54"/>
      <c r="T138" s="55"/>
      <c r="U138" s="54"/>
      <c r="V138" s="54"/>
      <c r="W138" s="54"/>
      <c r="X138" s="54"/>
      <c r="Y138" s="54"/>
      <c r="Z138" s="54"/>
    </row>
    <row r="139" spans="1:26" ht="18.75" customHeight="1" x14ac:dyDescent="0.2">
      <c r="A139" s="54"/>
      <c r="B139" s="54"/>
      <c r="C139" s="224"/>
      <c r="D139" s="224"/>
      <c r="E139" s="55"/>
      <c r="F139" s="225"/>
      <c r="G139" s="225"/>
      <c r="H139" s="225"/>
      <c r="I139" s="54"/>
      <c r="J139" s="226"/>
      <c r="K139" s="99"/>
      <c r="L139" s="227"/>
      <c r="M139" s="228"/>
      <c r="N139" s="225"/>
      <c r="O139" s="229"/>
      <c r="P139" s="228"/>
      <c r="Q139" s="228"/>
      <c r="R139" s="54"/>
      <c r="S139" s="54"/>
      <c r="T139" s="55"/>
      <c r="U139" s="54"/>
      <c r="V139" s="54"/>
      <c r="W139" s="54"/>
      <c r="X139" s="54"/>
      <c r="Y139" s="54"/>
      <c r="Z139" s="54"/>
    </row>
    <row r="140" spans="1:26" ht="18.75" customHeight="1" x14ac:dyDescent="0.2">
      <c r="A140" s="54"/>
      <c r="B140" s="54"/>
      <c r="C140" s="224"/>
      <c r="D140" s="224"/>
      <c r="E140" s="55"/>
      <c r="F140" s="225"/>
      <c r="G140" s="225"/>
      <c r="H140" s="225"/>
      <c r="I140" s="54"/>
      <c r="J140" s="226"/>
      <c r="K140" s="99"/>
      <c r="L140" s="227"/>
      <c r="M140" s="228"/>
      <c r="N140" s="225"/>
      <c r="O140" s="229"/>
      <c r="P140" s="228"/>
      <c r="Q140" s="228"/>
      <c r="R140" s="54"/>
      <c r="S140" s="54"/>
      <c r="T140" s="55"/>
      <c r="U140" s="54"/>
      <c r="V140" s="54"/>
      <c r="W140" s="54"/>
      <c r="X140" s="54"/>
      <c r="Y140" s="54"/>
      <c r="Z140" s="54"/>
    </row>
    <row r="141" spans="1:26" ht="18.75" customHeight="1" x14ac:dyDescent="0.2">
      <c r="A141" s="54"/>
      <c r="B141" s="54"/>
      <c r="C141" s="224"/>
      <c r="D141" s="224"/>
      <c r="E141" s="55"/>
      <c r="F141" s="225"/>
      <c r="G141" s="225"/>
      <c r="H141" s="225"/>
      <c r="I141" s="54"/>
      <c r="J141" s="226"/>
      <c r="K141" s="99"/>
      <c r="L141" s="227"/>
      <c r="M141" s="228"/>
      <c r="N141" s="225"/>
      <c r="O141" s="229"/>
      <c r="P141" s="228"/>
      <c r="Q141" s="228"/>
      <c r="R141" s="54"/>
      <c r="S141" s="54"/>
      <c r="T141" s="55"/>
      <c r="U141" s="54"/>
      <c r="V141" s="54"/>
      <c r="W141" s="54"/>
      <c r="X141" s="54"/>
      <c r="Y141" s="54"/>
      <c r="Z141" s="54"/>
    </row>
    <row r="142" spans="1:26" ht="18.75" customHeight="1" x14ac:dyDescent="0.2">
      <c r="A142" s="54"/>
      <c r="B142" s="54"/>
      <c r="C142" s="224"/>
      <c r="D142" s="224"/>
      <c r="E142" s="55"/>
      <c r="F142" s="225"/>
      <c r="G142" s="225"/>
      <c r="H142" s="225"/>
      <c r="I142" s="54"/>
      <c r="J142" s="226"/>
      <c r="K142" s="99"/>
      <c r="L142" s="227"/>
      <c r="M142" s="228"/>
      <c r="N142" s="225"/>
      <c r="O142" s="229"/>
      <c r="P142" s="228"/>
      <c r="Q142" s="228"/>
      <c r="R142" s="54"/>
      <c r="S142" s="54"/>
      <c r="T142" s="55"/>
      <c r="U142" s="54"/>
      <c r="V142" s="54"/>
      <c r="W142" s="54"/>
      <c r="X142" s="54"/>
      <c r="Y142" s="54"/>
      <c r="Z142" s="54"/>
    </row>
    <row r="143" spans="1:26" ht="18.75" customHeight="1" x14ac:dyDescent="0.2">
      <c r="A143" s="54"/>
      <c r="B143" s="54"/>
      <c r="C143" s="224"/>
      <c r="D143" s="224"/>
      <c r="E143" s="55"/>
      <c r="F143" s="225"/>
      <c r="G143" s="225"/>
      <c r="H143" s="225"/>
      <c r="I143" s="54"/>
      <c r="J143" s="226"/>
      <c r="K143" s="99"/>
      <c r="L143" s="227"/>
      <c r="M143" s="228"/>
      <c r="N143" s="225"/>
      <c r="O143" s="229"/>
      <c r="P143" s="228"/>
      <c r="Q143" s="228"/>
      <c r="R143" s="54"/>
      <c r="S143" s="54"/>
      <c r="T143" s="55"/>
      <c r="U143" s="54"/>
      <c r="V143" s="54"/>
      <c r="W143" s="54"/>
      <c r="X143" s="54"/>
      <c r="Y143" s="54"/>
      <c r="Z143" s="54"/>
    </row>
    <row r="144" spans="1:26" ht="18.75" customHeight="1" x14ac:dyDescent="0.2">
      <c r="A144" s="54"/>
      <c r="B144" s="54"/>
      <c r="C144" s="224"/>
      <c r="D144" s="224"/>
      <c r="E144" s="55"/>
      <c r="F144" s="225"/>
      <c r="G144" s="225"/>
      <c r="H144" s="225"/>
      <c r="I144" s="54"/>
      <c r="J144" s="226"/>
      <c r="K144" s="99"/>
      <c r="L144" s="227"/>
      <c r="M144" s="228"/>
      <c r="N144" s="225"/>
      <c r="O144" s="229"/>
      <c r="P144" s="228"/>
      <c r="Q144" s="228"/>
      <c r="R144" s="54"/>
      <c r="S144" s="54"/>
      <c r="T144" s="55"/>
      <c r="U144" s="54"/>
      <c r="V144" s="54"/>
      <c r="W144" s="54"/>
      <c r="X144" s="54"/>
      <c r="Y144" s="54"/>
      <c r="Z144" s="54"/>
    </row>
    <row r="145" spans="1:26" ht="18.75" customHeight="1" x14ac:dyDescent="0.2">
      <c r="A145" s="54"/>
      <c r="B145" s="54"/>
      <c r="C145" s="224"/>
      <c r="D145" s="224"/>
      <c r="E145" s="55"/>
      <c r="F145" s="225"/>
      <c r="G145" s="225"/>
      <c r="H145" s="225"/>
      <c r="I145" s="54"/>
      <c r="J145" s="226"/>
      <c r="K145" s="99"/>
      <c r="L145" s="227"/>
      <c r="M145" s="228"/>
      <c r="N145" s="225"/>
      <c r="O145" s="229"/>
      <c r="P145" s="228"/>
      <c r="Q145" s="228"/>
      <c r="R145" s="54"/>
      <c r="S145" s="54"/>
      <c r="T145" s="55"/>
      <c r="U145" s="54"/>
      <c r="V145" s="54"/>
      <c r="W145" s="54"/>
      <c r="X145" s="54"/>
      <c r="Y145" s="54"/>
      <c r="Z145" s="54"/>
    </row>
    <row r="146" spans="1:26" ht="18.75" customHeight="1" x14ac:dyDescent="0.2">
      <c r="A146" s="54"/>
      <c r="B146" s="54"/>
      <c r="C146" s="224"/>
      <c r="D146" s="224"/>
      <c r="E146" s="55"/>
      <c r="F146" s="225"/>
      <c r="G146" s="225"/>
      <c r="H146" s="225"/>
      <c r="I146" s="54"/>
      <c r="J146" s="226"/>
      <c r="K146" s="99"/>
      <c r="L146" s="227"/>
      <c r="M146" s="228"/>
      <c r="N146" s="225"/>
      <c r="O146" s="229"/>
      <c r="P146" s="228"/>
      <c r="Q146" s="228"/>
      <c r="R146" s="54"/>
      <c r="S146" s="54"/>
      <c r="T146" s="55"/>
      <c r="U146" s="54"/>
      <c r="V146" s="54"/>
      <c r="W146" s="54"/>
      <c r="X146" s="54"/>
      <c r="Y146" s="54"/>
      <c r="Z146" s="54"/>
    </row>
    <row r="147" spans="1:26" ht="18.75" customHeight="1" x14ac:dyDescent="0.2">
      <c r="A147" s="54"/>
      <c r="B147" s="54"/>
      <c r="C147" s="224"/>
      <c r="D147" s="224"/>
      <c r="E147" s="55"/>
      <c r="F147" s="225"/>
      <c r="G147" s="225"/>
      <c r="H147" s="225"/>
      <c r="I147" s="54"/>
      <c r="J147" s="226"/>
      <c r="K147" s="99"/>
      <c r="L147" s="227"/>
      <c r="M147" s="228"/>
      <c r="N147" s="225"/>
      <c r="O147" s="229"/>
      <c r="P147" s="228"/>
      <c r="Q147" s="228"/>
      <c r="R147" s="54"/>
      <c r="S147" s="54"/>
      <c r="T147" s="55"/>
      <c r="U147" s="54"/>
      <c r="V147" s="54"/>
      <c r="W147" s="54"/>
      <c r="X147" s="54"/>
      <c r="Y147" s="54"/>
      <c r="Z147" s="54"/>
    </row>
    <row r="148" spans="1:26" ht="18.75" customHeight="1" x14ac:dyDescent="0.2">
      <c r="A148" s="54"/>
      <c r="B148" s="54"/>
      <c r="C148" s="224"/>
      <c r="D148" s="224"/>
      <c r="E148" s="55"/>
      <c r="F148" s="225"/>
      <c r="G148" s="225"/>
      <c r="H148" s="225"/>
      <c r="I148" s="54"/>
      <c r="J148" s="226"/>
      <c r="K148" s="99"/>
      <c r="L148" s="227"/>
      <c r="M148" s="228"/>
      <c r="N148" s="225"/>
      <c r="O148" s="229"/>
      <c r="P148" s="228"/>
      <c r="Q148" s="228"/>
      <c r="R148" s="54"/>
      <c r="S148" s="54"/>
      <c r="T148" s="55"/>
      <c r="U148" s="54"/>
      <c r="V148" s="54"/>
      <c r="W148" s="54"/>
      <c r="X148" s="54"/>
      <c r="Y148" s="54"/>
      <c r="Z148" s="54"/>
    </row>
    <row r="149" spans="1:26" ht="18.75" customHeight="1" x14ac:dyDescent="0.2">
      <c r="A149" s="54"/>
      <c r="B149" s="54"/>
      <c r="C149" s="224"/>
      <c r="D149" s="224"/>
      <c r="E149" s="55"/>
      <c r="F149" s="225"/>
      <c r="G149" s="225"/>
      <c r="H149" s="225"/>
      <c r="I149" s="54"/>
      <c r="J149" s="226"/>
      <c r="K149" s="99"/>
      <c r="L149" s="227"/>
      <c r="M149" s="228"/>
      <c r="N149" s="225"/>
      <c r="O149" s="229"/>
      <c r="P149" s="228"/>
      <c r="Q149" s="228"/>
      <c r="R149" s="54"/>
      <c r="S149" s="54"/>
      <c r="T149" s="55"/>
      <c r="U149" s="54"/>
      <c r="V149" s="54"/>
      <c r="W149" s="54"/>
      <c r="X149" s="54"/>
      <c r="Y149" s="54"/>
      <c r="Z149" s="54"/>
    </row>
    <row r="150" spans="1:26" ht="18.75" customHeight="1" x14ac:dyDescent="0.2">
      <c r="A150" s="54"/>
      <c r="B150" s="54"/>
      <c r="C150" s="224"/>
      <c r="D150" s="224"/>
      <c r="E150" s="55"/>
      <c r="F150" s="225"/>
      <c r="G150" s="225"/>
      <c r="H150" s="225"/>
      <c r="I150" s="54"/>
      <c r="J150" s="226"/>
      <c r="K150" s="99"/>
      <c r="L150" s="227"/>
      <c r="M150" s="228"/>
      <c r="N150" s="225"/>
      <c r="O150" s="229"/>
      <c r="P150" s="228"/>
      <c r="Q150" s="228"/>
      <c r="R150" s="54"/>
      <c r="S150" s="54"/>
      <c r="T150" s="55"/>
      <c r="U150" s="54"/>
      <c r="V150" s="54"/>
      <c r="W150" s="54"/>
      <c r="X150" s="54"/>
      <c r="Y150" s="54"/>
      <c r="Z150" s="54"/>
    </row>
    <row r="151" spans="1:26" ht="18.75" customHeight="1" x14ac:dyDescent="0.2">
      <c r="A151" s="54"/>
      <c r="B151" s="54"/>
      <c r="C151" s="224"/>
      <c r="D151" s="224"/>
      <c r="E151" s="55"/>
      <c r="F151" s="225"/>
      <c r="G151" s="225"/>
      <c r="H151" s="225"/>
      <c r="I151" s="54"/>
      <c r="J151" s="226"/>
      <c r="K151" s="99"/>
      <c r="L151" s="227"/>
      <c r="M151" s="228"/>
      <c r="N151" s="225"/>
      <c r="O151" s="229"/>
      <c r="P151" s="228"/>
      <c r="Q151" s="228"/>
      <c r="R151" s="54"/>
      <c r="S151" s="54"/>
      <c r="T151" s="55"/>
      <c r="U151" s="54"/>
      <c r="V151" s="54"/>
      <c r="W151" s="54"/>
      <c r="X151" s="54"/>
      <c r="Y151" s="54"/>
      <c r="Z151" s="54"/>
    </row>
    <row r="152" spans="1:26" ht="18.75" customHeight="1" x14ac:dyDescent="0.2">
      <c r="A152" s="54"/>
      <c r="B152" s="54"/>
      <c r="C152" s="224"/>
      <c r="D152" s="224"/>
      <c r="E152" s="55"/>
      <c r="F152" s="225"/>
      <c r="G152" s="225"/>
      <c r="H152" s="225"/>
      <c r="I152" s="54"/>
      <c r="J152" s="226"/>
      <c r="K152" s="99"/>
      <c r="L152" s="227"/>
      <c r="M152" s="228"/>
      <c r="N152" s="225"/>
      <c r="O152" s="229"/>
      <c r="P152" s="228"/>
      <c r="Q152" s="228"/>
      <c r="R152" s="54"/>
      <c r="S152" s="54"/>
      <c r="T152" s="55"/>
      <c r="U152" s="54"/>
      <c r="V152" s="54"/>
      <c r="W152" s="54"/>
      <c r="X152" s="54"/>
      <c r="Y152" s="54"/>
      <c r="Z152" s="54"/>
    </row>
    <row r="153" spans="1:26" ht="18.75" customHeight="1" x14ac:dyDescent="0.2">
      <c r="A153" s="54"/>
      <c r="B153" s="54"/>
      <c r="C153" s="224"/>
      <c r="D153" s="224"/>
      <c r="E153" s="55"/>
      <c r="F153" s="225"/>
      <c r="G153" s="225"/>
      <c r="H153" s="225"/>
      <c r="I153" s="54"/>
      <c r="J153" s="226"/>
      <c r="K153" s="99"/>
      <c r="L153" s="227"/>
      <c r="M153" s="228"/>
      <c r="N153" s="225"/>
      <c r="O153" s="229"/>
      <c r="P153" s="228"/>
      <c r="Q153" s="228"/>
      <c r="R153" s="54"/>
      <c r="S153" s="54"/>
      <c r="T153" s="55"/>
      <c r="U153" s="54"/>
      <c r="V153" s="54"/>
      <c r="W153" s="54"/>
      <c r="X153" s="54"/>
      <c r="Y153" s="54"/>
      <c r="Z153" s="54"/>
    </row>
    <row r="154" spans="1:26" ht="18.75" customHeight="1" x14ac:dyDescent="0.2">
      <c r="A154" s="54"/>
      <c r="B154" s="54"/>
      <c r="C154" s="224"/>
      <c r="D154" s="224"/>
      <c r="E154" s="55"/>
      <c r="F154" s="225"/>
      <c r="G154" s="225"/>
      <c r="H154" s="225"/>
      <c r="I154" s="54"/>
      <c r="J154" s="226"/>
      <c r="K154" s="99"/>
      <c r="L154" s="227"/>
      <c r="M154" s="228"/>
      <c r="N154" s="225"/>
      <c r="O154" s="229"/>
      <c r="P154" s="228"/>
      <c r="Q154" s="228"/>
      <c r="R154" s="54"/>
      <c r="S154" s="54"/>
      <c r="T154" s="55"/>
      <c r="U154" s="54"/>
      <c r="V154" s="54"/>
      <c r="W154" s="54"/>
      <c r="X154" s="54"/>
      <c r="Y154" s="54"/>
      <c r="Z154" s="54"/>
    </row>
    <row r="155" spans="1:26" ht="18.75" customHeight="1" x14ac:dyDescent="0.2">
      <c r="A155" s="54"/>
      <c r="B155" s="54"/>
      <c r="C155" s="224"/>
      <c r="D155" s="224"/>
      <c r="E155" s="55"/>
      <c r="F155" s="225"/>
      <c r="G155" s="225"/>
      <c r="H155" s="225"/>
      <c r="I155" s="54"/>
      <c r="J155" s="226"/>
      <c r="K155" s="99"/>
      <c r="L155" s="227"/>
      <c r="M155" s="228"/>
      <c r="N155" s="225"/>
      <c r="O155" s="229"/>
      <c r="P155" s="228"/>
      <c r="Q155" s="228"/>
      <c r="R155" s="54"/>
      <c r="S155" s="54"/>
      <c r="T155" s="55"/>
      <c r="U155" s="54"/>
      <c r="V155" s="54"/>
      <c r="W155" s="54"/>
      <c r="X155" s="54"/>
      <c r="Y155" s="54"/>
      <c r="Z155" s="54"/>
    </row>
    <row r="156" spans="1:26" ht="18.75" customHeight="1" x14ac:dyDescent="0.2">
      <c r="A156" s="54"/>
      <c r="B156" s="54"/>
      <c r="C156" s="224"/>
      <c r="D156" s="224"/>
      <c r="E156" s="55"/>
      <c r="F156" s="225"/>
      <c r="G156" s="225"/>
      <c r="H156" s="225"/>
      <c r="I156" s="54"/>
      <c r="J156" s="226"/>
      <c r="K156" s="99"/>
      <c r="L156" s="227"/>
      <c r="M156" s="228"/>
      <c r="N156" s="225"/>
      <c r="O156" s="229"/>
      <c r="P156" s="228"/>
      <c r="Q156" s="228"/>
      <c r="R156" s="54"/>
      <c r="S156" s="54"/>
      <c r="T156" s="55"/>
      <c r="U156" s="54"/>
      <c r="V156" s="54"/>
      <c r="W156" s="54"/>
      <c r="X156" s="54"/>
      <c r="Y156" s="54"/>
      <c r="Z156" s="54"/>
    </row>
    <row r="157" spans="1:26" ht="18.75" customHeight="1" x14ac:dyDescent="0.2">
      <c r="A157" s="54"/>
      <c r="B157" s="54"/>
      <c r="C157" s="224"/>
      <c r="D157" s="224"/>
      <c r="E157" s="55"/>
      <c r="F157" s="225"/>
      <c r="G157" s="225"/>
      <c r="H157" s="225"/>
      <c r="I157" s="54"/>
      <c r="J157" s="226"/>
      <c r="K157" s="99"/>
      <c r="L157" s="227"/>
      <c r="M157" s="228"/>
      <c r="N157" s="225"/>
      <c r="O157" s="229"/>
      <c r="P157" s="228"/>
      <c r="Q157" s="228"/>
      <c r="R157" s="54"/>
      <c r="S157" s="54"/>
      <c r="T157" s="55"/>
      <c r="U157" s="54"/>
      <c r="V157" s="54"/>
      <c r="W157" s="54"/>
      <c r="X157" s="54"/>
      <c r="Y157" s="54"/>
      <c r="Z157" s="54"/>
    </row>
    <row r="158" spans="1:26" ht="18.75" customHeight="1" x14ac:dyDescent="0.2">
      <c r="A158" s="54"/>
      <c r="B158" s="54"/>
      <c r="C158" s="224"/>
      <c r="D158" s="224"/>
      <c r="E158" s="55"/>
      <c r="F158" s="225"/>
      <c r="G158" s="225"/>
      <c r="H158" s="225"/>
      <c r="I158" s="54"/>
      <c r="J158" s="226"/>
      <c r="K158" s="99"/>
      <c r="L158" s="227"/>
      <c r="M158" s="228"/>
      <c r="N158" s="225"/>
      <c r="O158" s="229"/>
      <c r="P158" s="228"/>
      <c r="Q158" s="228"/>
      <c r="R158" s="54"/>
      <c r="S158" s="54"/>
      <c r="T158" s="55"/>
      <c r="U158" s="54"/>
      <c r="V158" s="54"/>
      <c r="W158" s="54"/>
      <c r="X158" s="54"/>
      <c r="Y158" s="54"/>
      <c r="Z158" s="54"/>
    </row>
    <row r="159" spans="1:26" ht="18.75" customHeight="1" x14ac:dyDescent="0.2">
      <c r="A159" s="54"/>
      <c r="B159" s="54"/>
      <c r="C159" s="224"/>
      <c r="D159" s="224"/>
      <c r="E159" s="55"/>
      <c r="F159" s="225"/>
      <c r="G159" s="225"/>
      <c r="H159" s="225"/>
      <c r="I159" s="54"/>
      <c r="J159" s="226"/>
      <c r="K159" s="99"/>
      <c r="L159" s="227"/>
      <c r="M159" s="228"/>
      <c r="N159" s="225"/>
      <c r="O159" s="229"/>
      <c r="P159" s="228"/>
      <c r="Q159" s="228"/>
      <c r="R159" s="54"/>
      <c r="S159" s="54"/>
      <c r="T159" s="55"/>
      <c r="U159" s="54"/>
      <c r="V159" s="54"/>
      <c r="W159" s="54"/>
      <c r="X159" s="54"/>
      <c r="Y159" s="54"/>
      <c r="Z159" s="54"/>
    </row>
    <row r="160" spans="1:26" ht="18.75" customHeight="1" x14ac:dyDescent="0.2">
      <c r="A160" s="54"/>
      <c r="B160" s="54"/>
      <c r="C160" s="224"/>
      <c r="D160" s="224"/>
      <c r="E160" s="55"/>
      <c r="F160" s="225"/>
      <c r="G160" s="225"/>
      <c r="H160" s="225"/>
      <c r="I160" s="54"/>
      <c r="J160" s="226"/>
      <c r="K160" s="99"/>
      <c r="L160" s="227"/>
      <c r="M160" s="228"/>
      <c r="N160" s="225"/>
      <c r="O160" s="229"/>
      <c r="P160" s="228"/>
      <c r="Q160" s="228"/>
      <c r="R160" s="54"/>
      <c r="S160" s="54"/>
      <c r="T160" s="55"/>
      <c r="U160" s="54"/>
      <c r="V160" s="54"/>
      <c r="W160" s="54"/>
      <c r="X160" s="54"/>
      <c r="Y160" s="54"/>
      <c r="Z160" s="54"/>
    </row>
    <row r="161" spans="1:26" ht="18.75" customHeight="1" x14ac:dyDescent="0.2">
      <c r="A161" s="54"/>
      <c r="B161" s="54"/>
      <c r="C161" s="224"/>
      <c r="D161" s="224"/>
      <c r="E161" s="55"/>
      <c r="F161" s="225"/>
      <c r="G161" s="225"/>
      <c r="H161" s="225"/>
      <c r="I161" s="54"/>
      <c r="J161" s="226"/>
      <c r="K161" s="99"/>
      <c r="L161" s="227"/>
      <c r="M161" s="228"/>
      <c r="N161" s="225"/>
      <c r="O161" s="229"/>
      <c r="P161" s="228"/>
      <c r="Q161" s="228"/>
      <c r="R161" s="54"/>
      <c r="S161" s="54"/>
      <c r="T161" s="55"/>
      <c r="U161" s="54"/>
      <c r="V161" s="54"/>
      <c r="W161" s="54"/>
      <c r="X161" s="54"/>
      <c r="Y161" s="54"/>
      <c r="Z161" s="54"/>
    </row>
    <row r="162" spans="1:26" ht="18.75" customHeight="1" x14ac:dyDescent="0.2">
      <c r="A162" s="54"/>
      <c r="B162" s="54"/>
      <c r="C162" s="224"/>
      <c r="D162" s="224"/>
      <c r="E162" s="55"/>
      <c r="F162" s="225"/>
      <c r="G162" s="225"/>
      <c r="H162" s="225"/>
      <c r="I162" s="54"/>
      <c r="J162" s="226"/>
      <c r="K162" s="99"/>
      <c r="L162" s="227"/>
      <c r="M162" s="228"/>
      <c r="N162" s="225"/>
      <c r="O162" s="229"/>
      <c r="P162" s="228"/>
      <c r="Q162" s="228"/>
      <c r="R162" s="54"/>
      <c r="S162" s="54"/>
      <c r="T162" s="55"/>
      <c r="U162" s="54"/>
      <c r="V162" s="54"/>
      <c r="W162" s="54"/>
      <c r="X162" s="54"/>
      <c r="Y162" s="54"/>
      <c r="Z162" s="54"/>
    </row>
    <row r="163" spans="1:26" ht="18.75" customHeight="1" x14ac:dyDescent="0.2">
      <c r="A163" s="54"/>
      <c r="B163" s="54"/>
      <c r="C163" s="224"/>
      <c r="D163" s="224"/>
      <c r="E163" s="55"/>
      <c r="F163" s="225"/>
      <c r="G163" s="225"/>
      <c r="H163" s="225"/>
      <c r="I163" s="54"/>
      <c r="J163" s="226"/>
      <c r="K163" s="99"/>
      <c r="L163" s="227"/>
      <c r="M163" s="228"/>
      <c r="N163" s="225"/>
      <c r="O163" s="229"/>
      <c r="P163" s="228"/>
      <c r="Q163" s="228"/>
      <c r="R163" s="54"/>
      <c r="S163" s="54"/>
      <c r="T163" s="55"/>
      <c r="U163" s="54"/>
      <c r="V163" s="54"/>
      <c r="W163" s="54"/>
      <c r="X163" s="54"/>
      <c r="Y163" s="54"/>
      <c r="Z163" s="54"/>
    </row>
    <row r="164" spans="1:26" ht="18.75" customHeight="1" x14ac:dyDescent="0.2">
      <c r="A164" s="54"/>
      <c r="B164" s="54"/>
      <c r="C164" s="224"/>
      <c r="D164" s="224"/>
      <c r="E164" s="55"/>
      <c r="F164" s="225"/>
      <c r="G164" s="225"/>
      <c r="H164" s="225"/>
      <c r="I164" s="54"/>
      <c r="J164" s="226"/>
      <c r="K164" s="99"/>
      <c r="L164" s="227"/>
      <c r="M164" s="228"/>
      <c r="N164" s="225"/>
      <c r="O164" s="229"/>
      <c r="P164" s="228"/>
      <c r="Q164" s="228"/>
      <c r="R164" s="54"/>
      <c r="S164" s="54"/>
      <c r="T164" s="55"/>
      <c r="U164" s="54"/>
      <c r="V164" s="54"/>
      <c r="W164" s="54"/>
      <c r="X164" s="54"/>
      <c r="Y164" s="54"/>
      <c r="Z164" s="54"/>
    </row>
    <row r="165" spans="1:26" ht="18.75" customHeight="1" x14ac:dyDescent="0.2">
      <c r="A165" s="54"/>
      <c r="B165" s="54"/>
      <c r="C165" s="224"/>
      <c r="D165" s="224"/>
      <c r="E165" s="55"/>
      <c r="F165" s="225"/>
      <c r="G165" s="225"/>
      <c r="H165" s="225"/>
      <c r="I165" s="54"/>
      <c r="J165" s="226"/>
      <c r="K165" s="99"/>
      <c r="L165" s="227"/>
      <c r="M165" s="228"/>
      <c r="N165" s="225"/>
      <c r="O165" s="229"/>
      <c r="P165" s="228"/>
      <c r="Q165" s="228"/>
      <c r="R165" s="54"/>
      <c r="S165" s="54"/>
      <c r="T165" s="55"/>
      <c r="U165" s="54"/>
      <c r="V165" s="54"/>
      <c r="W165" s="54"/>
      <c r="X165" s="54"/>
      <c r="Y165" s="54"/>
      <c r="Z165" s="54"/>
    </row>
    <row r="166" spans="1:26" ht="18.75" customHeight="1" x14ac:dyDescent="0.2">
      <c r="A166" s="54"/>
      <c r="B166" s="54"/>
      <c r="C166" s="224"/>
      <c r="D166" s="224"/>
      <c r="E166" s="55"/>
      <c r="F166" s="225"/>
      <c r="G166" s="225"/>
      <c r="H166" s="225"/>
      <c r="I166" s="54"/>
      <c r="J166" s="226"/>
      <c r="K166" s="99"/>
      <c r="L166" s="227"/>
      <c r="M166" s="228"/>
      <c r="N166" s="225"/>
      <c r="O166" s="229"/>
      <c r="P166" s="228"/>
      <c r="Q166" s="228"/>
      <c r="R166" s="54"/>
      <c r="S166" s="54"/>
      <c r="T166" s="55"/>
      <c r="U166" s="54"/>
      <c r="V166" s="54"/>
      <c r="W166" s="54"/>
      <c r="X166" s="54"/>
      <c r="Y166" s="54"/>
      <c r="Z166" s="54"/>
    </row>
    <row r="167" spans="1:26" ht="18.75" customHeight="1" x14ac:dyDescent="0.2">
      <c r="A167" s="54"/>
      <c r="B167" s="54"/>
      <c r="C167" s="224"/>
      <c r="D167" s="224"/>
      <c r="E167" s="55"/>
      <c r="F167" s="225"/>
      <c r="G167" s="225"/>
      <c r="H167" s="225"/>
      <c r="I167" s="54"/>
      <c r="J167" s="226"/>
      <c r="K167" s="99"/>
      <c r="L167" s="227"/>
      <c r="M167" s="228"/>
      <c r="N167" s="225"/>
      <c r="O167" s="229"/>
      <c r="P167" s="228"/>
      <c r="Q167" s="228"/>
      <c r="R167" s="54"/>
      <c r="S167" s="54"/>
      <c r="T167" s="55"/>
      <c r="U167" s="54"/>
      <c r="V167" s="54"/>
      <c r="W167" s="54"/>
      <c r="X167" s="54"/>
      <c r="Y167" s="54"/>
      <c r="Z167" s="54"/>
    </row>
    <row r="168" spans="1:26" ht="18.75" customHeight="1" x14ac:dyDescent="0.2">
      <c r="A168" s="54"/>
      <c r="B168" s="54"/>
      <c r="C168" s="224"/>
      <c r="D168" s="224"/>
      <c r="E168" s="55"/>
      <c r="F168" s="225"/>
      <c r="G168" s="225"/>
      <c r="H168" s="225"/>
      <c r="I168" s="54"/>
      <c r="J168" s="226"/>
      <c r="K168" s="99"/>
      <c r="L168" s="227"/>
      <c r="M168" s="228"/>
      <c r="N168" s="225"/>
      <c r="O168" s="229"/>
      <c r="P168" s="228"/>
      <c r="Q168" s="228"/>
      <c r="R168" s="54"/>
      <c r="S168" s="54"/>
      <c r="T168" s="55"/>
      <c r="U168" s="54"/>
      <c r="V168" s="54"/>
      <c r="W168" s="54"/>
      <c r="X168" s="54"/>
      <c r="Y168" s="54"/>
      <c r="Z168" s="54"/>
    </row>
    <row r="169" spans="1:26" ht="18.75" customHeight="1" x14ac:dyDescent="0.2">
      <c r="A169" s="54"/>
      <c r="B169" s="54"/>
      <c r="C169" s="224"/>
      <c r="D169" s="224"/>
      <c r="E169" s="55"/>
      <c r="F169" s="225"/>
      <c r="G169" s="225"/>
      <c r="H169" s="225"/>
      <c r="I169" s="54"/>
      <c r="J169" s="226"/>
      <c r="K169" s="99"/>
      <c r="L169" s="227"/>
      <c r="M169" s="228"/>
      <c r="N169" s="225"/>
      <c r="O169" s="229"/>
      <c r="P169" s="228"/>
      <c r="Q169" s="228"/>
      <c r="R169" s="54"/>
      <c r="S169" s="54"/>
      <c r="T169" s="55"/>
      <c r="U169" s="54"/>
      <c r="V169" s="54"/>
      <c r="W169" s="54"/>
      <c r="X169" s="54"/>
      <c r="Y169" s="54"/>
      <c r="Z169" s="54"/>
    </row>
    <row r="170" spans="1:26" ht="18.75" customHeight="1" x14ac:dyDescent="0.2">
      <c r="A170" s="54"/>
      <c r="B170" s="54"/>
      <c r="C170" s="224"/>
      <c r="D170" s="224"/>
      <c r="E170" s="55"/>
      <c r="F170" s="225"/>
      <c r="G170" s="225"/>
      <c r="H170" s="225"/>
      <c r="I170" s="54"/>
      <c r="J170" s="226"/>
      <c r="K170" s="99"/>
      <c r="L170" s="227"/>
      <c r="M170" s="228"/>
      <c r="N170" s="225"/>
      <c r="O170" s="229"/>
      <c r="P170" s="228"/>
      <c r="Q170" s="228"/>
      <c r="R170" s="54"/>
      <c r="S170" s="54"/>
      <c r="T170" s="55"/>
      <c r="U170" s="54"/>
      <c r="V170" s="54"/>
      <c r="W170" s="54"/>
      <c r="X170" s="54"/>
      <c r="Y170" s="54"/>
      <c r="Z170" s="54"/>
    </row>
    <row r="171" spans="1:26" ht="18.75" customHeight="1" x14ac:dyDescent="0.2">
      <c r="A171" s="54"/>
      <c r="B171" s="54"/>
      <c r="C171" s="224"/>
      <c r="D171" s="224"/>
      <c r="E171" s="55"/>
      <c r="F171" s="225"/>
      <c r="G171" s="225"/>
      <c r="H171" s="225"/>
      <c r="I171" s="54"/>
      <c r="J171" s="226"/>
      <c r="K171" s="99"/>
      <c r="L171" s="227"/>
      <c r="M171" s="228"/>
      <c r="N171" s="225"/>
      <c r="O171" s="229"/>
      <c r="P171" s="228"/>
      <c r="Q171" s="228"/>
      <c r="R171" s="54"/>
      <c r="S171" s="54"/>
      <c r="T171" s="55"/>
      <c r="U171" s="54"/>
      <c r="V171" s="54"/>
      <c r="W171" s="54"/>
      <c r="X171" s="54"/>
      <c r="Y171" s="54"/>
      <c r="Z171" s="54"/>
    </row>
    <row r="172" spans="1:26" ht="18.75" customHeight="1" x14ac:dyDescent="0.2">
      <c r="A172" s="54"/>
      <c r="B172" s="54"/>
      <c r="C172" s="224"/>
      <c r="D172" s="224"/>
      <c r="E172" s="55"/>
      <c r="F172" s="225"/>
      <c r="G172" s="225"/>
      <c r="H172" s="225"/>
      <c r="I172" s="54"/>
      <c r="J172" s="226"/>
      <c r="K172" s="99"/>
      <c r="L172" s="227"/>
      <c r="M172" s="228"/>
      <c r="N172" s="225"/>
      <c r="O172" s="229"/>
      <c r="P172" s="228"/>
      <c r="Q172" s="228"/>
      <c r="R172" s="54"/>
      <c r="S172" s="54"/>
      <c r="T172" s="55"/>
      <c r="U172" s="54"/>
      <c r="V172" s="54"/>
      <c r="W172" s="54"/>
      <c r="X172" s="54"/>
      <c r="Y172" s="54"/>
      <c r="Z172" s="54"/>
    </row>
    <row r="173" spans="1:26" ht="18.75" customHeight="1" x14ac:dyDescent="0.2">
      <c r="A173" s="54"/>
      <c r="B173" s="54"/>
      <c r="C173" s="224"/>
      <c r="D173" s="224"/>
      <c r="E173" s="55"/>
      <c r="F173" s="225"/>
      <c r="G173" s="225"/>
      <c r="H173" s="225"/>
      <c r="I173" s="54"/>
      <c r="J173" s="226"/>
      <c r="K173" s="99"/>
      <c r="L173" s="227"/>
      <c r="M173" s="228"/>
      <c r="N173" s="225"/>
      <c r="O173" s="229"/>
      <c r="P173" s="228"/>
      <c r="Q173" s="228"/>
      <c r="R173" s="54"/>
      <c r="S173" s="54"/>
      <c r="T173" s="55"/>
      <c r="U173" s="54"/>
      <c r="V173" s="54"/>
      <c r="W173" s="54"/>
      <c r="X173" s="54"/>
      <c r="Y173" s="54"/>
      <c r="Z173" s="54"/>
    </row>
    <row r="174" spans="1:26" ht="18.75" customHeight="1" x14ac:dyDescent="0.2">
      <c r="A174" s="54"/>
      <c r="B174" s="54"/>
      <c r="C174" s="224"/>
      <c r="D174" s="224"/>
      <c r="E174" s="55"/>
      <c r="F174" s="225"/>
      <c r="G174" s="225"/>
      <c r="H174" s="225"/>
      <c r="I174" s="54"/>
      <c r="J174" s="226"/>
      <c r="K174" s="99"/>
      <c r="L174" s="227"/>
      <c r="M174" s="228"/>
      <c r="N174" s="225"/>
      <c r="O174" s="229"/>
      <c r="P174" s="228"/>
      <c r="Q174" s="228"/>
      <c r="R174" s="54"/>
      <c r="S174" s="54"/>
      <c r="T174" s="55"/>
      <c r="U174" s="54"/>
      <c r="V174" s="54"/>
      <c r="W174" s="54"/>
      <c r="X174" s="54"/>
      <c r="Y174" s="54"/>
      <c r="Z174" s="54"/>
    </row>
    <row r="175" spans="1:26" ht="18.75" customHeight="1" x14ac:dyDescent="0.2">
      <c r="A175" s="54"/>
      <c r="B175" s="54"/>
      <c r="C175" s="224"/>
      <c r="D175" s="224"/>
      <c r="E175" s="55"/>
      <c r="F175" s="225"/>
      <c r="G175" s="225"/>
      <c r="H175" s="225"/>
      <c r="I175" s="54"/>
      <c r="J175" s="226"/>
      <c r="K175" s="99"/>
      <c r="L175" s="227"/>
      <c r="M175" s="228"/>
      <c r="N175" s="225"/>
      <c r="O175" s="229"/>
      <c r="P175" s="228"/>
      <c r="Q175" s="228"/>
      <c r="R175" s="54"/>
      <c r="S175" s="54"/>
      <c r="T175" s="55"/>
      <c r="U175" s="54"/>
      <c r="V175" s="54"/>
      <c r="W175" s="54"/>
      <c r="X175" s="54"/>
      <c r="Y175" s="54"/>
      <c r="Z175" s="54"/>
    </row>
    <row r="176" spans="1:26" ht="18.75" customHeight="1" x14ac:dyDescent="0.2">
      <c r="A176" s="54"/>
      <c r="B176" s="54"/>
      <c r="C176" s="224"/>
      <c r="D176" s="224"/>
      <c r="E176" s="55"/>
      <c r="F176" s="225"/>
      <c r="G176" s="225"/>
      <c r="H176" s="225"/>
      <c r="I176" s="54"/>
      <c r="J176" s="226"/>
      <c r="K176" s="99"/>
      <c r="L176" s="227"/>
      <c r="M176" s="228"/>
      <c r="N176" s="225"/>
      <c r="O176" s="229"/>
      <c r="P176" s="228"/>
      <c r="Q176" s="228"/>
      <c r="R176" s="54"/>
      <c r="S176" s="54"/>
      <c r="T176" s="55"/>
      <c r="U176" s="54"/>
      <c r="V176" s="54"/>
      <c r="W176" s="54"/>
      <c r="X176" s="54"/>
      <c r="Y176" s="54"/>
      <c r="Z176" s="54"/>
    </row>
    <row r="177" spans="1:26" ht="18.75" customHeight="1" x14ac:dyDescent="0.2">
      <c r="A177" s="54"/>
      <c r="B177" s="54"/>
      <c r="C177" s="224"/>
      <c r="D177" s="224"/>
      <c r="E177" s="55"/>
      <c r="F177" s="225"/>
      <c r="G177" s="225"/>
      <c r="H177" s="225"/>
      <c r="I177" s="54"/>
      <c r="J177" s="226"/>
      <c r="K177" s="99"/>
      <c r="L177" s="227"/>
      <c r="M177" s="228"/>
      <c r="N177" s="225"/>
      <c r="O177" s="229"/>
      <c r="P177" s="228"/>
      <c r="Q177" s="228"/>
      <c r="R177" s="54"/>
      <c r="S177" s="54"/>
      <c r="T177" s="55"/>
      <c r="U177" s="54"/>
      <c r="V177" s="54"/>
      <c r="W177" s="54"/>
      <c r="X177" s="54"/>
      <c r="Y177" s="54"/>
      <c r="Z177" s="54"/>
    </row>
    <row r="178" spans="1:26" ht="18.75" customHeight="1" x14ac:dyDescent="0.2">
      <c r="A178" s="54"/>
      <c r="B178" s="54"/>
      <c r="C178" s="224"/>
      <c r="D178" s="224"/>
      <c r="E178" s="55"/>
      <c r="F178" s="225"/>
      <c r="G178" s="225"/>
      <c r="H178" s="225"/>
      <c r="I178" s="54"/>
      <c r="J178" s="226"/>
      <c r="K178" s="99"/>
      <c r="L178" s="227"/>
      <c r="M178" s="228"/>
      <c r="N178" s="225"/>
      <c r="O178" s="229"/>
      <c r="P178" s="228"/>
      <c r="Q178" s="228"/>
      <c r="R178" s="54"/>
      <c r="S178" s="54"/>
      <c r="T178" s="55"/>
      <c r="U178" s="54"/>
      <c r="V178" s="54"/>
      <c r="W178" s="54"/>
      <c r="X178" s="54"/>
      <c r="Y178" s="54"/>
      <c r="Z178" s="54"/>
    </row>
    <row r="179" spans="1:26" ht="18.75" customHeight="1" x14ac:dyDescent="0.2">
      <c r="A179" s="54"/>
      <c r="B179" s="54"/>
      <c r="C179" s="224"/>
      <c r="D179" s="224"/>
      <c r="E179" s="55"/>
      <c r="F179" s="225"/>
      <c r="G179" s="225"/>
      <c r="H179" s="225"/>
      <c r="I179" s="54"/>
      <c r="J179" s="226"/>
      <c r="K179" s="99"/>
      <c r="L179" s="227"/>
      <c r="M179" s="228"/>
      <c r="N179" s="225"/>
      <c r="O179" s="229"/>
      <c r="P179" s="228"/>
      <c r="Q179" s="228"/>
      <c r="R179" s="54"/>
      <c r="S179" s="54"/>
      <c r="T179" s="55"/>
      <c r="U179" s="54"/>
      <c r="V179" s="54"/>
      <c r="W179" s="54"/>
      <c r="X179" s="54"/>
      <c r="Y179" s="54"/>
      <c r="Z179" s="54"/>
    </row>
    <row r="180" spans="1:26" ht="18.75" customHeight="1" x14ac:dyDescent="0.2">
      <c r="A180" s="54"/>
      <c r="B180" s="54"/>
      <c r="C180" s="224"/>
      <c r="D180" s="224"/>
      <c r="E180" s="55"/>
      <c r="F180" s="225"/>
      <c r="G180" s="225"/>
      <c r="H180" s="225"/>
      <c r="I180" s="54"/>
      <c r="J180" s="226"/>
      <c r="K180" s="99"/>
      <c r="L180" s="227"/>
      <c r="M180" s="228"/>
      <c r="N180" s="225"/>
      <c r="O180" s="229"/>
      <c r="P180" s="228"/>
      <c r="Q180" s="228"/>
      <c r="R180" s="54"/>
      <c r="S180" s="54"/>
      <c r="T180" s="55"/>
      <c r="U180" s="54"/>
      <c r="V180" s="54"/>
      <c r="W180" s="54"/>
      <c r="X180" s="54"/>
      <c r="Y180" s="54"/>
      <c r="Z180" s="54"/>
    </row>
    <row r="181" spans="1:26" ht="18.75" customHeight="1" x14ac:dyDescent="0.2">
      <c r="A181" s="54"/>
      <c r="B181" s="54"/>
      <c r="C181" s="224"/>
      <c r="D181" s="224"/>
      <c r="E181" s="55"/>
      <c r="F181" s="225"/>
      <c r="G181" s="225"/>
      <c r="H181" s="225"/>
      <c r="I181" s="54"/>
      <c r="J181" s="226"/>
      <c r="K181" s="99"/>
      <c r="L181" s="227"/>
      <c r="M181" s="228"/>
      <c r="N181" s="225"/>
      <c r="O181" s="229"/>
      <c r="P181" s="228"/>
      <c r="Q181" s="228"/>
      <c r="R181" s="54"/>
      <c r="S181" s="54"/>
      <c r="T181" s="55"/>
      <c r="U181" s="54"/>
      <c r="V181" s="54"/>
      <c r="W181" s="54"/>
      <c r="X181" s="54"/>
      <c r="Y181" s="54"/>
      <c r="Z181" s="54"/>
    </row>
    <row r="182" spans="1:26" ht="18.75" customHeight="1" x14ac:dyDescent="0.2">
      <c r="A182" s="54"/>
      <c r="B182" s="54"/>
      <c r="C182" s="224"/>
      <c r="D182" s="224"/>
      <c r="E182" s="55"/>
      <c r="F182" s="225"/>
      <c r="G182" s="225"/>
      <c r="H182" s="225"/>
      <c r="I182" s="54"/>
      <c r="J182" s="226"/>
      <c r="K182" s="99"/>
      <c r="L182" s="227"/>
      <c r="M182" s="228"/>
      <c r="N182" s="225"/>
      <c r="O182" s="229"/>
      <c r="P182" s="228"/>
      <c r="Q182" s="228"/>
      <c r="R182" s="54"/>
      <c r="S182" s="54"/>
      <c r="T182" s="55"/>
      <c r="U182" s="54"/>
      <c r="V182" s="54"/>
      <c r="W182" s="54"/>
      <c r="X182" s="54"/>
      <c r="Y182" s="54"/>
      <c r="Z182" s="54"/>
    </row>
    <row r="183" spans="1:26" ht="18.75" customHeight="1" x14ac:dyDescent="0.2">
      <c r="A183" s="54"/>
      <c r="B183" s="54"/>
      <c r="C183" s="224"/>
      <c r="D183" s="224"/>
      <c r="E183" s="55"/>
      <c r="F183" s="225"/>
      <c r="G183" s="225"/>
      <c r="H183" s="225"/>
      <c r="I183" s="54"/>
      <c r="J183" s="226"/>
      <c r="K183" s="99"/>
      <c r="L183" s="227"/>
      <c r="M183" s="228"/>
      <c r="N183" s="225"/>
      <c r="O183" s="229"/>
      <c r="P183" s="228"/>
      <c r="Q183" s="228"/>
      <c r="R183" s="54"/>
      <c r="S183" s="54"/>
      <c r="T183" s="55"/>
      <c r="U183" s="54"/>
      <c r="V183" s="54"/>
      <c r="W183" s="54"/>
      <c r="X183" s="54"/>
      <c r="Y183" s="54"/>
      <c r="Z183" s="54"/>
    </row>
    <row r="184" spans="1:26" ht="18.75" customHeight="1" x14ac:dyDescent="0.2">
      <c r="A184" s="54"/>
      <c r="B184" s="54"/>
      <c r="C184" s="224"/>
      <c r="D184" s="224"/>
      <c r="E184" s="55"/>
      <c r="F184" s="225"/>
      <c r="G184" s="225"/>
      <c r="H184" s="225"/>
      <c r="I184" s="54"/>
      <c r="J184" s="226"/>
      <c r="K184" s="99"/>
      <c r="L184" s="227"/>
      <c r="M184" s="228"/>
      <c r="N184" s="225"/>
      <c r="O184" s="229"/>
      <c r="P184" s="228"/>
      <c r="Q184" s="228"/>
      <c r="R184" s="54"/>
      <c r="S184" s="54"/>
      <c r="T184" s="55"/>
      <c r="U184" s="54"/>
      <c r="V184" s="54"/>
      <c r="W184" s="54"/>
      <c r="X184" s="54"/>
      <c r="Y184" s="54"/>
      <c r="Z184" s="54"/>
    </row>
    <row r="185" spans="1:26" ht="18.75" customHeight="1" x14ac:dyDescent="0.2">
      <c r="A185" s="54"/>
      <c r="B185" s="54"/>
      <c r="C185" s="224"/>
      <c r="D185" s="224"/>
      <c r="E185" s="55"/>
      <c r="F185" s="225"/>
      <c r="G185" s="225"/>
      <c r="H185" s="225"/>
      <c r="I185" s="54"/>
      <c r="J185" s="226"/>
      <c r="K185" s="99"/>
      <c r="L185" s="227"/>
      <c r="M185" s="228"/>
      <c r="N185" s="225"/>
      <c r="O185" s="229"/>
      <c r="P185" s="228"/>
      <c r="Q185" s="228"/>
      <c r="R185" s="54"/>
      <c r="S185" s="54"/>
      <c r="T185" s="55"/>
      <c r="U185" s="54"/>
      <c r="V185" s="54"/>
      <c r="W185" s="54"/>
      <c r="X185" s="54"/>
      <c r="Y185" s="54"/>
      <c r="Z185" s="54"/>
    </row>
    <row r="186" spans="1:26" ht="18.75" customHeight="1" x14ac:dyDescent="0.2">
      <c r="A186" s="54"/>
      <c r="B186" s="54"/>
      <c r="C186" s="224"/>
      <c r="D186" s="224"/>
      <c r="E186" s="55"/>
      <c r="F186" s="225"/>
      <c r="G186" s="225"/>
      <c r="H186" s="225"/>
      <c r="I186" s="54"/>
      <c r="J186" s="226"/>
      <c r="K186" s="99"/>
      <c r="L186" s="227"/>
      <c r="M186" s="228"/>
      <c r="N186" s="225"/>
      <c r="O186" s="229"/>
      <c r="P186" s="228"/>
      <c r="Q186" s="228"/>
      <c r="R186" s="54"/>
      <c r="S186" s="54"/>
      <c r="T186" s="55"/>
      <c r="U186" s="54"/>
      <c r="V186" s="54"/>
      <c r="W186" s="54"/>
      <c r="X186" s="54"/>
      <c r="Y186" s="54"/>
      <c r="Z186" s="54"/>
    </row>
    <row r="187" spans="1:26" ht="18.75" customHeight="1" x14ac:dyDescent="0.2">
      <c r="A187" s="54"/>
      <c r="B187" s="54"/>
      <c r="C187" s="224"/>
      <c r="D187" s="224"/>
      <c r="E187" s="55"/>
      <c r="F187" s="225"/>
      <c r="G187" s="225"/>
      <c r="H187" s="225"/>
      <c r="I187" s="54"/>
      <c r="J187" s="226"/>
      <c r="K187" s="99"/>
      <c r="L187" s="227"/>
      <c r="M187" s="228"/>
      <c r="N187" s="225"/>
      <c r="O187" s="229"/>
      <c r="P187" s="228"/>
      <c r="Q187" s="228"/>
      <c r="R187" s="54"/>
      <c r="S187" s="54"/>
      <c r="T187" s="55"/>
      <c r="U187" s="54"/>
      <c r="V187" s="54"/>
      <c r="W187" s="54"/>
      <c r="X187" s="54"/>
      <c r="Y187" s="54"/>
      <c r="Z187" s="54"/>
    </row>
    <row r="188" spans="1:26" ht="18.75" customHeight="1" x14ac:dyDescent="0.2">
      <c r="A188" s="54"/>
      <c r="B188" s="54"/>
      <c r="C188" s="224"/>
      <c r="D188" s="224"/>
      <c r="E188" s="55"/>
      <c r="F188" s="225"/>
      <c r="G188" s="225"/>
      <c r="H188" s="225"/>
      <c r="I188" s="54"/>
      <c r="J188" s="226"/>
      <c r="K188" s="99"/>
      <c r="L188" s="227"/>
      <c r="M188" s="228"/>
      <c r="N188" s="225"/>
      <c r="O188" s="229"/>
      <c r="P188" s="228"/>
      <c r="Q188" s="228"/>
      <c r="R188" s="54"/>
      <c r="S188" s="54"/>
      <c r="T188" s="55"/>
      <c r="U188" s="54"/>
      <c r="V188" s="54"/>
      <c r="W188" s="54"/>
      <c r="X188" s="54"/>
      <c r="Y188" s="54"/>
      <c r="Z188" s="54"/>
    </row>
    <row r="189" spans="1:26" ht="18.75" customHeight="1" x14ac:dyDescent="0.2">
      <c r="A189" s="54"/>
      <c r="B189" s="54"/>
      <c r="C189" s="224"/>
      <c r="D189" s="224"/>
      <c r="E189" s="55"/>
      <c r="F189" s="225"/>
      <c r="G189" s="225"/>
      <c r="H189" s="225"/>
      <c r="I189" s="54"/>
      <c r="J189" s="226"/>
      <c r="K189" s="99"/>
      <c r="L189" s="227"/>
      <c r="M189" s="228"/>
      <c r="N189" s="225"/>
      <c r="O189" s="229"/>
      <c r="P189" s="228"/>
      <c r="Q189" s="228"/>
      <c r="R189" s="54"/>
      <c r="S189" s="54"/>
      <c r="T189" s="55"/>
      <c r="U189" s="54"/>
      <c r="V189" s="54"/>
      <c r="W189" s="54"/>
      <c r="X189" s="54"/>
      <c r="Y189" s="54"/>
      <c r="Z189" s="54"/>
    </row>
    <row r="190" spans="1:26" ht="18.75" customHeight="1" x14ac:dyDescent="0.2">
      <c r="A190" s="54"/>
      <c r="B190" s="54"/>
      <c r="C190" s="224"/>
      <c r="D190" s="224"/>
      <c r="E190" s="55"/>
      <c r="F190" s="225"/>
      <c r="G190" s="225"/>
      <c r="H190" s="225"/>
      <c r="I190" s="54"/>
      <c r="J190" s="226"/>
      <c r="K190" s="99"/>
      <c r="L190" s="227"/>
      <c r="M190" s="228"/>
      <c r="N190" s="225"/>
      <c r="O190" s="229"/>
      <c r="P190" s="228"/>
      <c r="Q190" s="228"/>
      <c r="R190" s="54"/>
      <c r="S190" s="54"/>
      <c r="T190" s="55"/>
      <c r="U190" s="54"/>
      <c r="V190" s="54"/>
      <c r="W190" s="54"/>
      <c r="X190" s="54"/>
      <c r="Y190" s="54"/>
      <c r="Z190" s="54"/>
    </row>
    <row r="191" spans="1:26" ht="18.75" customHeight="1" x14ac:dyDescent="0.2">
      <c r="A191" s="54"/>
      <c r="B191" s="54"/>
      <c r="C191" s="224"/>
      <c r="D191" s="224"/>
      <c r="E191" s="55"/>
      <c r="F191" s="225"/>
      <c r="G191" s="225"/>
      <c r="H191" s="225"/>
      <c r="I191" s="54"/>
      <c r="J191" s="226"/>
      <c r="K191" s="99"/>
      <c r="L191" s="227"/>
      <c r="M191" s="228"/>
      <c r="N191" s="225"/>
      <c r="O191" s="229"/>
      <c r="P191" s="228"/>
      <c r="Q191" s="228"/>
      <c r="R191" s="54"/>
      <c r="S191" s="54"/>
      <c r="T191" s="55"/>
      <c r="U191" s="54"/>
      <c r="V191" s="54"/>
      <c r="W191" s="54"/>
      <c r="X191" s="54"/>
      <c r="Y191" s="54"/>
      <c r="Z191" s="54"/>
    </row>
    <row r="192" spans="1:26" ht="18.75" customHeight="1" x14ac:dyDescent="0.2">
      <c r="A192" s="54"/>
      <c r="B192" s="54"/>
      <c r="C192" s="224"/>
      <c r="D192" s="224"/>
      <c r="E192" s="55"/>
      <c r="F192" s="225"/>
      <c r="G192" s="225"/>
      <c r="H192" s="225"/>
      <c r="I192" s="54"/>
      <c r="J192" s="226"/>
      <c r="K192" s="99"/>
      <c r="L192" s="227"/>
      <c r="M192" s="228"/>
      <c r="N192" s="225"/>
      <c r="O192" s="229"/>
      <c r="P192" s="228"/>
      <c r="Q192" s="228"/>
      <c r="R192" s="54"/>
      <c r="S192" s="54"/>
      <c r="T192" s="55"/>
      <c r="U192" s="54"/>
      <c r="V192" s="54"/>
      <c r="W192" s="54"/>
      <c r="X192" s="54"/>
      <c r="Y192" s="54"/>
      <c r="Z192" s="54"/>
    </row>
    <row r="193" spans="1:26" ht="18.75" customHeight="1" x14ac:dyDescent="0.2">
      <c r="A193" s="54"/>
      <c r="B193" s="54"/>
      <c r="C193" s="224"/>
      <c r="D193" s="224"/>
      <c r="E193" s="55"/>
      <c r="F193" s="225"/>
      <c r="G193" s="225"/>
      <c r="H193" s="225"/>
      <c r="I193" s="54"/>
      <c r="J193" s="226"/>
      <c r="K193" s="99"/>
      <c r="L193" s="227"/>
      <c r="M193" s="228"/>
      <c r="N193" s="225"/>
      <c r="O193" s="229"/>
      <c r="P193" s="228"/>
      <c r="Q193" s="228"/>
      <c r="R193" s="54"/>
      <c r="S193" s="54"/>
      <c r="T193" s="55"/>
      <c r="U193" s="54"/>
      <c r="V193" s="54"/>
      <c r="W193" s="54"/>
      <c r="X193" s="54"/>
      <c r="Y193" s="54"/>
      <c r="Z193" s="54"/>
    </row>
    <row r="194" spans="1:26" ht="18.75" customHeight="1" x14ac:dyDescent="0.2">
      <c r="A194" s="54"/>
      <c r="B194" s="54"/>
      <c r="C194" s="224"/>
      <c r="D194" s="224"/>
      <c r="E194" s="55"/>
      <c r="F194" s="225"/>
      <c r="G194" s="225"/>
      <c r="H194" s="225"/>
      <c r="I194" s="54"/>
      <c r="J194" s="226"/>
      <c r="K194" s="99"/>
      <c r="L194" s="227"/>
      <c r="M194" s="228"/>
      <c r="N194" s="225"/>
      <c r="O194" s="229"/>
      <c r="P194" s="228"/>
      <c r="Q194" s="228"/>
      <c r="R194" s="54"/>
      <c r="S194" s="54"/>
      <c r="T194" s="55"/>
      <c r="U194" s="54"/>
      <c r="V194" s="54"/>
      <c r="W194" s="54"/>
      <c r="X194" s="54"/>
      <c r="Y194" s="54"/>
      <c r="Z194" s="54"/>
    </row>
    <row r="195" spans="1:26" ht="18.75" customHeight="1" x14ac:dyDescent="0.2">
      <c r="A195" s="54"/>
      <c r="B195" s="54"/>
      <c r="C195" s="224"/>
      <c r="D195" s="224"/>
      <c r="E195" s="55"/>
      <c r="F195" s="225"/>
      <c r="G195" s="225"/>
      <c r="H195" s="225"/>
      <c r="I195" s="54"/>
      <c r="J195" s="226"/>
      <c r="K195" s="99"/>
      <c r="L195" s="227"/>
      <c r="M195" s="228"/>
      <c r="N195" s="225"/>
      <c r="O195" s="229"/>
      <c r="P195" s="228"/>
      <c r="Q195" s="228"/>
      <c r="R195" s="54"/>
      <c r="S195" s="54"/>
      <c r="T195" s="55"/>
      <c r="U195" s="54"/>
      <c r="V195" s="54"/>
      <c r="W195" s="54"/>
      <c r="X195" s="54"/>
      <c r="Y195" s="54"/>
      <c r="Z195" s="54"/>
    </row>
    <row r="196" spans="1:26" ht="18.75" customHeight="1" x14ac:dyDescent="0.2">
      <c r="A196" s="54"/>
      <c r="B196" s="54"/>
      <c r="C196" s="224"/>
      <c r="D196" s="224"/>
      <c r="E196" s="55"/>
      <c r="F196" s="225"/>
      <c r="G196" s="225"/>
      <c r="H196" s="225"/>
      <c r="I196" s="54"/>
      <c r="J196" s="226"/>
      <c r="K196" s="99"/>
      <c r="L196" s="227"/>
      <c r="M196" s="228"/>
      <c r="N196" s="225"/>
      <c r="O196" s="229"/>
      <c r="P196" s="228"/>
      <c r="Q196" s="228"/>
      <c r="R196" s="54"/>
      <c r="S196" s="54"/>
      <c r="T196" s="55"/>
      <c r="U196" s="54"/>
      <c r="V196" s="54"/>
      <c r="W196" s="54"/>
      <c r="X196" s="54"/>
      <c r="Y196" s="54"/>
      <c r="Z196" s="54"/>
    </row>
    <row r="197" spans="1:26" ht="18.75" customHeight="1" x14ac:dyDescent="0.2">
      <c r="A197" s="54"/>
      <c r="B197" s="54"/>
      <c r="C197" s="224"/>
      <c r="D197" s="224"/>
      <c r="E197" s="55"/>
      <c r="F197" s="225"/>
      <c r="G197" s="225"/>
      <c r="H197" s="225"/>
      <c r="I197" s="54"/>
      <c r="J197" s="226"/>
      <c r="K197" s="99"/>
      <c r="L197" s="227"/>
      <c r="M197" s="228"/>
      <c r="N197" s="225"/>
      <c r="O197" s="229"/>
      <c r="P197" s="228"/>
      <c r="Q197" s="228"/>
      <c r="R197" s="54"/>
      <c r="S197" s="54"/>
      <c r="T197" s="55"/>
      <c r="U197" s="54"/>
      <c r="V197" s="54"/>
      <c r="W197" s="54"/>
      <c r="X197" s="54"/>
      <c r="Y197" s="54"/>
      <c r="Z197" s="54"/>
    </row>
    <row r="198" spans="1:26" ht="18.75" customHeight="1" x14ac:dyDescent="0.2">
      <c r="A198" s="54"/>
      <c r="B198" s="54"/>
      <c r="C198" s="224"/>
      <c r="D198" s="224"/>
      <c r="E198" s="55"/>
      <c r="F198" s="225"/>
      <c r="G198" s="225"/>
      <c r="H198" s="225"/>
      <c r="I198" s="54"/>
      <c r="J198" s="226"/>
      <c r="K198" s="99"/>
      <c r="L198" s="227"/>
      <c r="M198" s="228"/>
      <c r="N198" s="225"/>
      <c r="O198" s="229"/>
      <c r="P198" s="228"/>
      <c r="Q198" s="228"/>
      <c r="R198" s="54"/>
      <c r="S198" s="54"/>
      <c r="T198" s="55"/>
      <c r="U198" s="54"/>
      <c r="V198" s="54"/>
      <c r="W198" s="54"/>
      <c r="X198" s="54"/>
      <c r="Y198" s="54"/>
      <c r="Z198" s="54"/>
    </row>
    <row r="199" spans="1:26" ht="18.75" customHeight="1" x14ac:dyDescent="0.2">
      <c r="A199" s="54"/>
      <c r="B199" s="54"/>
      <c r="C199" s="224"/>
      <c r="D199" s="224"/>
      <c r="E199" s="55"/>
      <c r="F199" s="225"/>
      <c r="G199" s="225"/>
      <c r="H199" s="225"/>
      <c r="I199" s="54"/>
      <c r="J199" s="226"/>
      <c r="K199" s="99"/>
      <c r="L199" s="227"/>
      <c r="M199" s="228"/>
      <c r="N199" s="225"/>
      <c r="O199" s="229"/>
      <c r="P199" s="228"/>
      <c r="Q199" s="228"/>
      <c r="R199" s="54"/>
      <c r="S199" s="54"/>
      <c r="T199" s="55"/>
      <c r="U199" s="54"/>
      <c r="V199" s="54"/>
      <c r="W199" s="54"/>
      <c r="X199" s="54"/>
      <c r="Y199" s="54"/>
      <c r="Z199" s="54"/>
    </row>
    <row r="200" spans="1:26" ht="18.75" customHeight="1" x14ac:dyDescent="0.2">
      <c r="A200" s="54"/>
      <c r="B200" s="54"/>
      <c r="C200" s="224"/>
      <c r="D200" s="224"/>
      <c r="E200" s="55"/>
      <c r="F200" s="225"/>
      <c r="G200" s="225"/>
      <c r="H200" s="225"/>
      <c r="I200" s="54"/>
      <c r="J200" s="226"/>
      <c r="K200" s="99"/>
      <c r="L200" s="227"/>
      <c r="M200" s="228"/>
      <c r="N200" s="225"/>
      <c r="O200" s="229"/>
      <c r="P200" s="228"/>
      <c r="Q200" s="228"/>
      <c r="R200" s="54"/>
      <c r="S200" s="54"/>
      <c r="T200" s="55"/>
      <c r="U200" s="54"/>
      <c r="V200" s="54"/>
      <c r="W200" s="54"/>
      <c r="X200" s="54"/>
      <c r="Y200" s="54"/>
      <c r="Z200" s="54"/>
    </row>
    <row r="201" spans="1:26" ht="18.75" customHeight="1" x14ac:dyDescent="0.2">
      <c r="A201" s="54"/>
      <c r="B201" s="54"/>
      <c r="C201" s="224"/>
      <c r="D201" s="224"/>
      <c r="E201" s="55"/>
      <c r="F201" s="225"/>
      <c r="G201" s="225"/>
      <c r="H201" s="225"/>
      <c r="I201" s="54"/>
      <c r="J201" s="226"/>
      <c r="K201" s="99"/>
      <c r="L201" s="227"/>
      <c r="M201" s="228"/>
      <c r="N201" s="225"/>
      <c r="O201" s="229"/>
      <c r="P201" s="228"/>
      <c r="Q201" s="228"/>
      <c r="R201" s="54"/>
      <c r="S201" s="54"/>
      <c r="T201" s="55"/>
      <c r="U201" s="54"/>
      <c r="V201" s="54"/>
      <c r="W201" s="54"/>
      <c r="X201" s="54"/>
      <c r="Y201" s="54"/>
      <c r="Z201" s="54"/>
    </row>
    <row r="202" spans="1:26" ht="18.75" customHeight="1" x14ac:dyDescent="0.2">
      <c r="A202" s="54"/>
      <c r="B202" s="54"/>
      <c r="C202" s="224"/>
      <c r="D202" s="224"/>
      <c r="E202" s="55"/>
      <c r="F202" s="225"/>
      <c r="G202" s="225"/>
      <c r="H202" s="225"/>
      <c r="I202" s="54"/>
      <c r="J202" s="226"/>
      <c r="K202" s="99"/>
      <c r="L202" s="227"/>
      <c r="M202" s="228"/>
      <c r="N202" s="225"/>
      <c r="O202" s="229"/>
      <c r="P202" s="228"/>
      <c r="Q202" s="228"/>
      <c r="R202" s="54"/>
      <c r="S202" s="54"/>
      <c r="T202" s="55"/>
      <c r="U202" s="54"/>
      <c r="V202" s="54"/>
      <c r="W202" s="54"/>
      <c r="X202" s="54"/>
      <c r="Y202" s="54"/>
      <c r="Z202" s="54"/>
    </row>
    <row r="203" spans="1:26" ht="18.75" customHeight="1" x14ac:dyDescent="0.2">
      <c r="A203" s="54"/>
      <c r="B203" s="54"/>
      <c r="C203" s="224"/>
      <c r="D203" s="224"/>
      <c r="E203" s="55"/>
      <c r="F203" s="225"/>
      <c r="G203" s="225"/>
      <c r="H203" s="225"/>
      <c r="I203" s="54"/>
      <c r="J203" s="226"/>
      <c r="K203" s="99"/>
      <c r="L203" s="227"/>
      <c r="M203" s="228"/>
      <c r="N203" s="225"/>
      <c r="O203" s="229"/>
      <c r="P203" s="228"/>
      <c r="Q203" s="228"/>
      <c r="R203" s="54"/>
      <c r="S203" s="54"/>
      <c r="T203" s="55"/>
      <c r="U203" s="54"/>
      <c r="V203" s="54"/>
      <c r="W203" s="54"/>
      <c r="X203" s="54"/>
      <c r="Y203" s="54"/>
      <c r="Z203" s="54"/>
    </row>
    <row r="204" spans="1:26" ht="18.75" customHeight="1" x14ac:dyDescent="0.2">
      <c r="A204" s="54"/>
      <c r="B204" s="54"/>
      <c r="C204" s="224"/>
      <c r="D204" s="224"/>
      <c r="E204" s="55"/>
      <c r="F204" s="225"/>
      <c r="G204" s="225"/>
      <c r="H204" s="225"/>
      <c r="I204" s="54"/>
      <c r="J204" s="226"/>
      <c r="K204" s="99"/>
      <c r="L204" s="227"/>
      <c r="M204" s="228"/>
      <c r="N204" s="225"/>
      <c r="O204" s="229"/>
      <c r="P204" s="228"/>
      <c r="Q204" s="228"/>
      <c r="R204" s="54"/>
      <c r="S204" s="54"/>
      <c r="T204" s="55"/>
      <c r="U204" s="54"/>
      <c r="V204" s="54"/>
      <c r="W204" s="54"/>
      <c r="X204" s="54"/>
      <c r="Y204" s="54"/>
      <c r="Z204" s="54"/>
    </row>
    <row r="205" spans="1:26" ht="18.75" customHeight="1" x14ac:dyDescent="0.2">
      <c r="A205" s="54"/>
      <c r="B205" s="54"/>
      <c r="C205" s="224"/>
      <c r="D205" s="224"/>
      <c r="E205" s="55"/>
      <c r="F205" s="225"/>
      <c r="G205" s="225"/>
      <c r="H205" s="225"/>
      <c r="I205" s="54"/>
      <c r="J205" s="226"/>
      <c r="K205" s="99"/>
      <c r="L205" s="227"/>
      <c r="M205" s="228"/>
      <c r="N205" s="225"/>
      <c r="O205" s="229"/>
      <c r="P205" s="228"/>
      <c r="Q205" s="228"/>
      <c r="R205" s="54"/>
      <c r="S205" s="54"/>
      <c r="T205" s="55"/>
      <c r="U205" s="54"/>
      <c r="V205" s="54"/>
      <c r="W205" s="54"/>
      <c r="X205" s="54"/>
      <c r="Y205" s="54"/>
      <c r="Z205" s="54"/>
    </row>
    <row r="206" spans="1:26" ht="18.75" customHeight="1" x14ac:dyDescent="0.2">
      <c r="A206" s="54"/>
      <c r="B206" s="54"/>
      <c r="C206" s="224"/>
      <c r="D206" s="224"/>
      <c r="E206" s="55"/>
      <c r="F206" s="225"/>
      <c r="G206" s="225"/>
      <c r="H206" s="225"/>
      <c r="I206" s="54"/>
      <c r="J206" s="226"/>
      <c r="K206" s="99"/>
      <c r="L206" s="227"/>
      <c r="M206" s="228"/>
      <c r="N206" s="225"/>
      <c r="O206" s="229"/>
      <c r="P206" s="228"/>
      <c r="Q206" s="228"/>
      <c r="R206" s="54"/>
      <c r="S206" s="54"/>
      <c r="T206" s="55"/>
      <c r="U206" s="54"/>
      <c r="V206" s="54"/>
      <c r="W206" s="54"/>
      <c r="X206" s="54"/>
      <c r="Y206" s="54"/>
      <c r="Z206" s="54"/>
    </row>
    <row r="207" spans="1:26" ht="18.75" customHeight="1" x14ac:dyDescent="0.2">
      <c r="A207" s="54"/>
      <c r="B207" s="54"/>
      <c r="C207" s="224"/>
      <c r="D207" s="224"/>
      <c r="E207" s="55"/>
      <c r="F207" s="225"/>
      <c r="G207" s="225"/>
      <c r="H207" s="225"/>
      <c r="I207" s="54"/>
      <c r="J207" s="226"/>
      <c r="K207" s="99"/>
      <c r="L207" s="227"/>
      <c r="M207" s="228"/>
      <c r="N207" s="225"/>
      <c r="O207" s="229"/>
      <c r="P207" s="228"/>
      <c r="Q207" s="228"/>
      <c r="R207" s="54"/>
      <c r="S207" s="54"/>
      <c r="T207" s="55"/>
      <c r="U207" s="54"/>
      <c r="V207" s="54"/>
      <c r="W207" s="54"/>
      <c r="X207" s="54"/>
      <c r="Y207" s="54"/>
      <c r="Z207" s="54"/>
    </row>
    <row r="208" spans="1:26" ht="18.75" customHeight="1" x14ac:dyDescent="0.2">
      <c r="A208" s="54"/>
      <c r="B208" s="54"/>
      <c r="C208" s="224"/>
      <c r="D208" s="224"/>
      <c r="E208" s="55"/>
      <c r="F208" s="225"/>
      <c r="G208" s="225"/>
      <c r="H208" s="225"/>
      <c r="I208" s="54"/>
      <c r="J208" s="226"/>
      <c r="K208" s="99"/>
      <c r="L208" s="227"/>
      <c r="M208" s="228"/>
      <c r="N208" s="225"/>
      <c r="O208" s="229"/>
      <c r="P208" s="228"/>
      <c r="Q208" s="228"/>
      <c r="R208" s="54"/>
      <c r="S208" s="54"/>
      <c r="T208" s="55"/>
      <c r="U208" s="54"/>
      <c r="V208" s="54"/>
      <c r="W208" s="54"/>
      <c r="X208" s="54"/>
      <c r="Y208" s="54"/>
      <c r="Z208" s="54"/>
    </row>
    <row r="209" spans="1:26" ht="18.75" customHeight="1" x14ac:dyDescent="0.2">
      <c r="A209" s="54"/>
      <c r="B209" s="54"/>
      <c r="C209" s="224"/>
      <c r="D209" s="224"/>
      <c r="E209" s="55"/>
      <c r="F209" s="225"/>
      <c r="G209" s="225"/>
      <c r="H209" s="225"/>
      <c r="I209" s="54"/>
      <c r="J209" s="226"/>
      <c r="K209" s="99"/>
      <c r="L209" s="227"/>
      <c r="M209" s="228"/>
      <c r="N209" s="225"/>
      <c r="O209" s="229"/>
      <c r="P209" s="228"/>
      <c r="Q209" s="228"/>
      <c r="R209" s="54"/>
      <c r="S209" s="54"/>
      <c r="T209" s="55"/>
      <c r="U209" s="54"/>
      <c r="V209" s="54"/>
      <c r="W209" s="54"/>
      <c r="X209" s="54"/>
      <c r="Y209" s="54"/>
      <c r="Z209" s="54"/>
    </row>
    <row r="210" spans="1:26" ht="18.75" customHeight="1" x14ac:dyDescent="0.2">
      <c r="A210" s="54"/>
      <c r="B210" s="54"/>
      <c r="C210" s="224"/>
      <c r="D210" s="224"/>
      <c r="E210" s="55"/>
      <c r="F210" s="225"/>
      <c r="G210" s="225"/>
      <c r="H210" s="225"/>
      <c r="I210" s="54"/>
      <c r="J210" s="226"/>
      <c r="K210" s="99"/>
      <c r="L210" s="227"/>
      <c r="M210" s="228"/>
      <c r="N210" s="225"/>
      <c r="O210" s="229"/>
      <c r="P210" s="228"/>
      <c r="Q210" s="228"/>
      <c r="R210" s="54"/>
      <c r="S210" s="54"/>
      <c r="T210" s="55"/>
      <c r="U210" s="54"/>
      <c r="V210" s="54"/>
      <c r="W210" s="54"/>
      <c r="X210" s="54"/>
      <c r="Y210" s="54"/>
      <c r="Z210" s="54"/>
    </row>
    <row r="211" spans="1:26" ht="18.75" customHeight="1" x14ac:dyDescent="0.2">
      <c r="A211" s="54"/>
      <c r="B211" s="54"/>
      <c r="C211" s="224"/>
      <c r="D211" s="224"/>
      <c r="E211" s="55"/>
      <c r="F211" s="225"/>
      <c r="G211" s="225"/>
      <c r="H211" s="225"/>
      <c r="I211" s="54"/>
      <c r="J211" s="226"/>
      <c r="K211" s="99"/>
      <c r="L211" s="227"/>
      <c r="M211" s="228"/>
      <c r="N211" s="225"/>
      <c r="O211" s="229"/>
      <c r="P211" s="228"/>
      <c r="Q211" s="228"/>
      <c r="R211" s="54"/>
      <c r="S211" s="54"/>
      <c r="T211" s="55"/>
      <c r="U211" s="54"/>
      <c r="V211" s="54"/>
      <c r="W211" s="54"/>
      <c r="X211" s="54"/>
      <c r="Y211" s="54"/>
      <c r="Z211" s="54"/>
    </row>
    <row r="212" spans="1:26" ht="18.75" customHeight="1" x14ac:dyDescent="0.2">
      <c r="A212" s="54"/>
      <c r="B212" s="54"/>
      <c r="C212" s="224"/>
      <c r="D212" s="224"/>
      <c r="E212" s="55"/>
      <c r="F212" s="225"/>
      <c r="G212" s="225"/>
      <c r="H212" s="225"/>
      <c r="I212" s="54"/>
      <c r="J212" s="226"/>
      <c r="K212" s="99"/>
      <c r="L212" s="227"/>
      <c r="M212" s="228"/>
      <c r="N212" s="225"/>
      <c r="O212" s="229"/>
      <c r="P212" s="228"/>
      <c r="Q212" s="228"/>
      <c r="R212" s="54"/>
      <c r="S212" s="54"/>
      <c r="T212" s="55"/>
      <c r="U212" s="54"/>
      <c r="V212" s="54"/>
      <c r="W212" s="54"/>
      <c r="X212" s="54"/>
      <c r="Y212" s="54"/>
      <c r="Z212" s="54"/>
    </row>
    <row r="213" spans="1:26" ht="18.75" customHeight="1" x14ac:dyDescent="0.2">
      <c r="A213" s="54"/>
      <c r="B213" s="54"/>
      <c r="C213" s="224"/>
      <c r="D213" s="224"/>
      <c r="E213" s="55"/>
      <c r="F213" s="225"/>
      <c r="G213" s="225"/>
      <c r="H213" s="225"/>
      <c r="I213" s="54"/>
      <c r="J213" s="226"/>
      <c r="K213" s="99"/>
      <c r="L213" s="227"/>
      <c r="M213" s="228"/>
      <c r="N213" s="225"/>
      <c r="O213" s="229"/>
      <c r="P213" s="228"/>
      <c r="Q213" s="228"/>
      <c r="R213" s="54"/>
      <c r="S213" s="54"/>
      <c r="T213" s="55"/>
      <c r="U213" s="54"/>
      <c r="V213" s="54"/>
      <c r="W213" s="54"/>
      <c r="X213" s="54"/>
      <c r="Y213" s="54"/>
      <c r="Z213" s="54"/>
    </row>
    <row r="214" spans="1:26" ht="18.75" customHeight="1" x14ac:dyDescent="0.2">
      <c r="A214" s="54"/>
      <c r="B214" s="54"/>
      <c r="C214" s="224"/>
      <c r="D214" s="224"/>
      <c r="E214" s="55"/>
      <c r="F214" s="225"/>
      <c r="G214" s="225"/>
      <c r="H214" s="225"/>
      <c r="I214" s="54"/>
      <c r="J214" s="226"/>
      <c r="K214" s="99"/>
      <c r="L214" s="227"/>
      <c r="M214" s="228"/>
      <c r="N214" s="225"/>
      <c r="O214" s="229"/>
      <c r="P214" s="228"/>
      <c r="Q214" s="228"/>
      <c r="R214" s="54"/>
      <c r="S214" s="54"/>
      <c r="T214" s="55"/>
      <c r="U214" s="54"/>
      <c r="V214" s="54"/>
      <c r="W214" s="54"/>
      <c r="X214" s="54"/>
      <c r="Y214" s="54"/>
      <c r="Z214" s="54"/>
    </row>
    <row r="215" spans="1:26" ht="18.75" customHeight="1" x14ac:dyDescent="0.2">
      <c r="A215" s="54"/>
      <c r="B215" s="54"/>
      <c r="C215" s="224"/>
      <c r="D215" s="224"/>
      <c r="E215" s="55"/>
      <c r="F215" s="225"/>
      <c r="G215" s="225"/>
      <c r="H215" s="225"/>
      <c r="I215" s="54"/>
      <c r="J215" s="226"/>
      <c r="K215" s="99"/>
      <c r="L215" s="227"/>
      <c r="M215" s="228"/>
      <c r="N215" s="225"/>
      <c r="O215" s="229"/>
      <c r="P215" s="228"/>
      <c r="Q215" s="228"/>
      <c r="R215" s="54"/>
      <c r="S215" s="54"/>
      <c r="T215" s="55"/>
      <c r="U215" s="54"/>
      <c r="V215" s="54"/>
      <c r="W215" s="54"/>
      <c r="X215" s="54"/>
      <c r="Y215" s="54"/>
      <c r="Z215" s="54"/>
    </row>
    <row r="216" spans="1:26" ht="18.75" customHeight="1" x14ac:dyDescent="0.2">
      <c r="A216" s="54"/>
      <c r="B216" s="54"/>
      <c r="C216" s="224"/>
      <c r="D216" s="224"/>
      <c r="E216" s="55"/>
      <c r="F216" s="225"/>
      <c r="G216" s="225"/>
      <c r="H216" s="225"/>
      <c r="I216" s="54"/>
      <c r="J216" s="226"/>
      <c r="K216" s="99"/>
      <c r="L216" s="227"/>
      <c r="M216" s="228"/>
      <c r="N216" s="225"/>
      <c r="O216" s="229"/>
      <c r="P216" s="228"/>
      <c r="Q216" s="228"/>
      <c r="R216" s="54"/>
      <c r="S216" s="54"/>
      <c r="T216" s="55"/>
      <c r="U216" s="54"/>
      <c r="V216" s="54"/>
      <c r="W216" s="54"/>
      <c r="X216" s="54"/>
      <c r="Y216" s="54"/>
      <c r="Z216" s="54"/>
    </row>
    <row r="217" spans="1:26" ht="18.75" customHeight="1" x14ac:dyDescent="0.2">
      <c r="A217" s="54"/>
      <c r="B217" s="54"/>
      <c r="C217" s="224"/>
      <c r="D217" s="224"/>
      <c r="E217" s="55"/>
      <c r="F217" s="225"/>
      <c r="G217" s="225"/>
      <c r="H217" s="225"/>
      <c r="I217" s="54"/>
      <c r="J217" s="226"/>
      <c r="K217" s="99"/>
      <c r="L217" s="227"/>
      <c r="M217" s="228"/>
      <c r="N217" s="225"/>
      <c r="O217" s="229"/>
      <c r="P217" s="228"/>
      <c r="Q217" s="228"/>
      <c r="R217" s="54"/>
      <c r="S217" s="54"/>
      <c r="T217" s="55"/>
      <c r="U217" s="54"/>
      <c r="V217" s="54"/>
      <c r="W217" s="54"/>
      <c r="X217" s="54"/>
      <c r="Y217" s="54"/>
      <c r="Z217" s="54"/>
    </row>
    <row r="218" spans="1:26" ht="18.75" customHeight="1" x14ac:dyDescent="0.2">
      <c r="A218" s="54"/>
      <c r="B218" s="54"/>
      <c r="C218" s="224"/>
      <c r="D218" s="224"/>
      <c r="E218" s="55"/>
      <c r="F218" s="225"/>
      <c r="G218" s="225"/>
      <c r="H218" s="225"/>
      <c r="I218" s="54"/>
      <c r="J218" s="226"/>
      <c r="K218" s="99"/>
      <c r="L218" s="227"/>
      <c r="M218" s="228"/>
      <c r="N218" s="225"/>
      <c r="O218" s="229"/>
      <c r="P218" s="228"/>
      <c r="Q218" s="228"/>
      <c r="R218" s="54"/>
      <c r="S218" s="54"/>
      <c r="T218" s="55"/>
      <c r="U218" s="54"/>
      <c r="V218" s="54"/>
      <c r="W218" s="54"/>
      <c r="X218" s="54"/>
      <c r="Y218" s="54"/>
      <c r="Z218" s="54"/>
    </row>
    <row r="219" spans="1:26" ht="18.75" customHeight="1" x14ac:dyDescent="0.2">
      <c r="A219" s="54"/>
      <c r="B219" s="54"/>
      <c r="C219" s="224"/>
      <c r="D219" s="224"/>
      <c r="E219" s="55"/>
      <c r="F219" s="225"/>
      <c r="G219" s="225"/>
      <c r="H219" s="225"/>
      <c r="I219" s="54"/>
      <c r="J219" s="226"/>
      <c r="K219" s="99"/>
      <c r="L219" s="227"/>
      <c r="M219" s="228"/>
      <c r="N219" s="225"/>
      <c r="O219" s="229"/>
      <c r="P219" s="228"/>
      <c r="Q219" s="228"/>
      <c r="R219" s="54"/>
      <c r="S219" s="54"/>
      <c r="T219" s="55"/>
      <c r="U219" s="54"/>
      <c r="V219" s="54"/>
      <c r="W219" s="54"/>
      <c r="X219" s="54"/>
      <c r="Y219" s="54"/>
      <c r="Z219" s="54"/>
    </row>
    <row r="220" spans="1:26" ht="18.75" customHeight="1" x14ac:dyDescent="0.2">
      <c r="A220" s="54"/>
      <c r="B220" s="54"/>
      <c r="C220" s="224"/>
      <c r="D220" s="224"/>
      <c r="E220" s="55"/>
      <c r="F220" s="225"/>
      <c r="G220" s="225"/>
      <c r="H220" s="225"/>
      <c r="I220" s="54"/>
      <c r="J220" s="226"/>
      <c r="K220" s="99"/>
      <c r="L220" s="227"/>
      <c r="M220" s="228"/>
      <c r="N220" s="225"/>
      <c r="O220" s="229"/>
      <c r="P220" s="228"/>
      <c r="Q220" s="228"/>
      <c r="R220" s="54"/>
      <c r="S220" s="54"/>
      <c r="T220" s="55"/>
      <c r="U220" s="54"/>
      <c r="V220" s="54"/>
      <c r="W220" s="54"/>
      <c r="X220" s="54"/>
      <c r="Y220" s="54"/>
      <c r="Z220" s="54"/>
    </row>
    <row r="221" spans="1:26" ht="18.75" customHeight="1" x14ac:dyDescent="0.2">
      <c r="A221" s="54"/>
      <c r="B221" s="54"/>
      <c r="C221" s="224"/>
      <c r="D221" s="224"/>
      <c r="E221" s="55"/>
      <c r="F221" s="225"/>
      <c r="G221" s="225"/>
      <c r="H221" s="225"/>
      <c r="I221" s="54"/>
      <c r="J221" s="226"/>
      <c r="K221" s="99"/>
      <c r="L221" s="227"/>
      <c r="M221" s="228"/>
      <c r="N221" s="225"/>
      <c r="O221" s="229"/>
      <c r="P221" s="228"/>
      <c r="Q221" s="228"/>
      <c r="R221" s="54"/>
      <c r="S221" s="54"/>
      <c r="T221" s="55"/>
      <c r="U221" s="54"/>
      <c r="V221" s="54"/>
      <c r="W221" s="54"/>
      <c r="X221" s="54"/>
      <c r="Y221" s="54"/>
      <c r="Z221" s="54"/>
    </row>
    <row r="222" spans="1:26" ht="18.75" customHeight="1" x14ac:dyDescent="0.2">
      <c r="A222" s="54"/>
      <c r="B222" s="54"/>
      <c r="C222" s="224"/>
      <c r="D222" s="224"/>
      <c r="E222" s="55"/>
      <c r="F222" s="225"/>
      <c r="G222" s="225"/>
      <c r="H222" s="225"/>
      <c r="I222" s="54"/>
      <c r="J222" s="226"/>
      <c r="K222" s="99"/>
      <c r="L222" s="227"/>
      <c r="M222" s="228"/>
      <c r="N222" s="225"/>
      <c r="O222" s="229"/>
      <c r="P222" s="228"/>
      <c r="Q222" s="228"/>
      <c r="R222" s="54"/>
      <c r="S222" s="54"/>
      <c r="T222" s="55"/>
      <c r="U222" s="54"/>
      <c r="V222" s="54"/>
      <c r="W222" s="54"/>
      <c r="X222" s="54"/>
      <c r="Y222" s="54"/>
      <c r="Z222" s="54"/>
    </row>
    <row r="223" spans="1:26" ht="18.75" customHeight="1" x14ac:dyDescent="0.2">
      <c r="A223" s="54"/>
      <c r="B223" s="54"/>
      <c r="C223" s="224"/>
      <c r="D223" s="224"/>
      <c r="E223" s="55"/>
      <c r="F223" s="225"/>
      <c r="G223" s="225"/>
      <c r="H223" s="225"/>
      <c r="I223" s="54"/>
      <c r="J223" s="226"/>
      <c r="K223" s="99"/>
      <c r="L223" s="227"/>
      <c r="M223" s="228"/>
      <c r="N223" s="225"/>
      <c r="O223" s="229"/>
      <c r="P223" s="228"/>
      <c r="Q223" s="228"/>
      <c r="R223" s="54"/>
      <c r="S223" s="54"/>
      <c r="T223" s="55"/>
      <c r="U223" s="54"/>
      <c r="V223" s="54"/>
      <c r="W223" s="54"/>
      <c r="X223" s="54"/>
      <c r="Y223" s="54"/>
      <c r="Z223" s="54"/>
    </row>
    <row r="224" spans="1:26" ht="18.75" customHeight="1" x14ac:dyDescent="0.2">
      <c r="A224" s="54"/>
      <c r="B224" s="54"/>
      <c r="C224" s="224"/>
      <c r="D224" s="224"/>
      <c r="E224" s="55"/>
      <c r="F224" s="225"/>
      <c r="G224" s="225"/>
      <c r="H224" s="225"/>
      <c r="I224" s="54"/>
      <c r="J224" s="226"/>
      <c r="K224" s="99"/>
      <c r="L224" s="227"/>
      <c r="M224" s="228"/>
      <c r="N224" s="225"/>
      <c r="O224" s="229"/>
      <c r="P224" s="228"/>
      <c r="Q224" s="228"/>
      <c r="R224" s="54"/>
      <c r="S224" s="54"/>
      <c r="T224" s="55"/>
      <c r="U224" s="54"/>
      <c r="V224" s="54"/>
      <c r="W224" s="54"/>
      <c r="X224" s="54"/>
      <c r="Y224" s="54"/>
      <c r="Z224" s="54"/>
    </row>
    <row r="225" spans="1:26" ht="18.75" customHeight="1" x14ac:dyDescent="0.2">
      <c r="A225" s="54"/>
      <c r="B225" s="54"/>
      <c r="C225" s="224"/>
      <c r="D225" s="224"/>
      <c r="E225" s="55"/>
      <c r="F225" s="225"/>
      <c r="G225" s="225"/>
      <c r="H225" s="225"/>
      <c r="I225" s="54"/>
      <c r="J225" s="226"/>
      <c r="K225" s="99"/>
      <c r="L225" s="227"/>
      <c r="M225" s="228"/>
      <c r="N225" s="225"/>
      <c r="O225" s="229"/>
      <c r="P225" s="228"/>
      <c r="Q225" s="228"/>
      <c r="R225" s="54"/>
      <c r="S225" s="54"/>
      <c r="T225" s="55"/>
      <c r="U225" s="54"/>
      <c r="V225" s="54"/>
      <c r="W225" s="54"/>
      <c r="X225" s="54"/>
      <c r="Y225" s="54"/>
      <c r="Z225" s="54"/>
    </row>
    <row r="226" spans="1:26" ht="18.75" customHeight="1" x14ac:dyDescent="0.2">
      <c r="A226" s="54"/>
      <c r="B226" s="54"/>
      <c r="C226" s="224"/>
      <c r="D226" s="224"/>
      <c r="E226" s="55"/>
      <c r="F226" s="225"/>
      <c r="G226" s="225"/>
      <c r="H226" s="225"/>
      <c r="I226" s="54"/>
      <c r="J226" s="226"/>
      <c r="K226" s="99"/>
      <c r="L226" s="227"/>
      <c r="M226" s="228"/>
      <c r="N226" s="225"/>
      <c r="O226" s="229"/>
      <c r="P226" s="228"/>
      <c r="Q226" s="228"/>
      <c r="R226" s="54"/>
      <c r="S226" s="54"/>
      <c r="T226" s="55"/>
      <c r="U226" s="54"/>
      <c r="V226" s="54"/>
      <c r="W226" s="54"/>
      <c r="X226" s="54"/>
      <c r="Y226" s="54"/>
      <c r="Z226" s="54"/>
    </row>
    <row r="227" spans="1:26" ht="18.75" customHeight="1" x14ac:dyDescent="0.2">
      <c r="A227" s="54"/>
      <c r="B227" s="54"/>
      <c r="C227" s="224"/>
      <c r="D227" s="224"/>
      <c r="E227" s="55"/>
      <c r="F227" s="225"/>
      <c r="G227" s="225"/>
      <c r="H227" s="225"/>
      <c r="I227" s="54"/>
      <c r="J227" s="226"/>
      <c r="K227" s="99"/>
      <c r="L227" s="227"/>
      <c r="M227" s="228"/>
      <c r="N227" s="225"/>
      <c r="O227" s="229"/>
      <c r="P227" s="228"/>
      <c r="Q227" s="228"/>
      <c r="R227" s="54"/>
      <c r="S227" s="54"/>
      <c r="T227" s="55"/>
      <c r="U227" s="54"/>
      <c r="V227" s="54"/>
      <c r="W227" s="54"/>
      <c r="X227" s="54"/>
      <c r="Y227" s="54"/>
      <c r="Z227" s="54"/>
    </row>
    <row r="228" spans="1:26" ht="18.75" customHeight="1" x14ac:dyDescent="0.2">
      <c r="A228" s="54"/>
      <c r="B228" s="54"/>
      <c r="C228" s="224"/>
      <c r="D228" s="224"/>
      <c r="E228" s="55"/>
      <c r="F228" s="225"/>
      <c r="G228" s="225"/>
      <c r="H228" s="225"/>
      <c r="I228" s="54"/>
      <c r="J228" s="226"/>
      <c r="K228" s="99"/>
      <c r="L228" s="227"/>
      <c r="M228" s="228"/>
      <c r="N228" s="225"/>
      <c r="O228" s="229"/>
      <c r="P228" s="228"/>
      <c r="Q228" s="228"/>
      <c r="R228" s="54"/>
      <c r="S228" s="54"/>
      <c r="T228" s="55"/>
      <c r="U228" s="54"/>
      <c r="V228" s="54"/>
      <c r="W228" s="54"/>
      <c r="X228" s="54"/>
      <c r="Y228" s="54"/>
      <c r="Z228" s="54"/>
    </row>
    <row r="229" spans="1:26" ht="18.75" customHeight="1" x14ac:dyDescent="0.2">
      <c r="A229" s="54"/>
      <c r="B229" s="54"/>
      <c r="C229" s="224"/>
      <c r="D229" s="224"/>
      <c r="E229" s="55"/>
      <c r="F229" s="225"/>
      <c r="G229" s="225"/>
      <c r="H229" s="225"/>
      <c r="I229" s="54"/>
      <c r="J229" s="226"/>
      <c r="K229" s="99"/>
      <c r="L229" s="227"/>
      <c r="M229" s="228"/>
      <c r="N229" s="225"/>
      <c r="O229" s="229"/>
      <c r="P229" s="228"/>
      <c r="Q229" s="228"/>
      <c r="R229" s="54"/>
      <c r="S229" s="54"/>
      <c r="T229" s="55"/>
      <c r="U229" s="54"/>
      <c r="V229" s="54"/>
      <c r="W229" s="54"/>
      <c r="X229" s="54"/>
      <c r="Y229" s="54"/>
      <c r="Z229" s="54"/>
    </row>
    <row r="230" spans="1:26" ht="18.75" customHeight="1" x14ac:dyDescent="0.2">
      <c r="A230" s="54"/>
      <c r="B230" s="54"/>
      <c r="C230" s="224"/>
      <c r="D230" s="224"/>
      <c r="E230" s="55"/>
      <c r="F230" s="225"/>
      <c r="G230" s="225"/>
      <c r="H230" s="225"/>
      <c r="I230" s="54"/>
      <c r="J230" s="226"/>
      <c r="K230" s="99"/>
      <c r="L230" s="227"/>
      <c r="M230" s="228"/>
      <c r="N230" s="225"/>
      <c r="O230" s="229"/>
      <c r="P230" s="228"/>
      <c r="Q230" s="228"/>
      <c r="R230" s="54"/>
      <c r="S230" s="54"/>
      <c r="T230" s="55"/>
      <c r="U230" s="54"/>
      <c r="V230" s="54"/>
      <c r="W230" s="54"/>
      <c r="X230" s="54"/>
      <c r="Y230" s="54"/>
      <c r="Z230" s="54"/>
    </row>
    <row r="231" spans="1:26" ht="18.75" customHeight="1" x14ac:dyDescent="0.2">
      <c r="A231" s="54"/>
      <c r="B231" s="54"/>
      <c r="C231" s="224"/>
      <c r="D231" s="224"/>
      <c r="E231" s="55"/>
      <c r="F231" s="225"/>
      <c r="G231" s="225"/>
      <c r="H231" s="225"/>
      <c r="I231" s="54"/>
      <c r="J231" s="226"/>
      <c r="K231" s="99"/>
      <c r="L231" s="227"/>
      <c r="M231" s="228"/>
      <c r="N231" s="225"/>
      <c r="O231" s="229"/>
      <c r="P231" s="228"/>
      <c r="Q231" s="228"/>
      <c r="R231" s="54"/>
      <c r="S231" s="54"/>
      <c r="T231" s="55"/>
      <c r="U231" s="54"/>
      <c r="V231" s="54"/>
      <c r="W231" s="54"/>
      <c r="X231" s="54"/>
      <c r="Y231" s="54"/>
      <c r="Z231" s="54"/>
    </row>
    <row r="232" spans="1:26" ht="18.75" customHeight="1" x14ac:dyDescent="0.2">
      <c r="A232" s="54"/>
      <c r="B232" s="54"/>
      <c r="C232" s="224"/>
      <c r="D232" s="224"/>
      <c r="E232" s="55"/>
      <c r="F232" s="225"/>
      <c r="G232" s="225"/>
      <c r="H232" s="225"/>
      <c r="I232" s="54"/>
      <c r="J232" s="226"/>
      <c r="K232" s="99"/>
      <c r="L232" s="227"/>
      <c r="M232" s="228"/>
      <c r="N232" s="225"/>
      <c r="O232" s="229"/>
      <c r="P232" s="228"/>
      <c r="Q232" s="228"/>
      <c r="R232" s="54"/>
      <c r="S232" s="54"/>
      <c r="T232" s="55"/>
      <c r="U232" s="54"/>
      <c r="V232" s="54"/>
      <c r="W232" s="54"/>
      <c r="X232" s="54"/>
      <c r="Y232" s="54"/>
      <c r="Z232" s="54"/>
    </row>
    <row r="233" spans="1:26" ht="18.75" customHeight="1" x14ac:dyDescent="0.2">
      <c r="A233" s="54"/>
      <c r="B233" s="54"/>
      <c r="C233" s="224"/>
      <c r="D233" s="224"/>
      <c r="E233" s="55"/>
      <c r="F233" s="225"/>
      <c r="G233" s="225"/>
      <c r="H233" s="225"/>
      <c r="I233" s="54"/>
      <c r="J233" s="226"/>
      <c r="K233" s="99"/>
      <c r="L233" s="227"/>
      <c r="M233" s="228"/>
      <c r="N233" s="225"/>
      <c r="O233" s="229"/>
      <c r="P233" s="228"/>
      <c r="Q233" s="228"/>
      <c r="R233" s="54"/>
      <c r="S233" s="54"/>
      <c r="T233" s="55"/>
      <c r="U233" s="54"/>
      <c r="V233" s="54"/>
      <c r="W233" s="54"/>
      <c r="X233" s="54"/>
      <c r="Y233" s="54"/>
      <c r="Z233" s="54"/>
    </row>
    <row r="234" spans="1:26" ht="18.75" customHeight="1" x14ac:dyDescent="0.2">
      <c r="A234" s="54"/>
      <c r="B234" s="54"/>
      <c r="C234" s="224"/>
      <c r="D234" s="224"/>
      <c r="E234" s="55"/>
      <c r="F234" s="225"/>
      <c r="G234" s="225"/>
      <c r="H234" s="225"/>
      <c r="I234" s="54"/>
      <c r="J234" s="226"/>
      <c r="K234" s="99"/>
      <c r="L234" s="227"/>
      <c r="M234" s="228"/>
      <c r="N234" s="225"/>
      <c r="O234" s="229"/>
      <c r="P234" s="228"/>
      <c r="Q234" s="228"/>
      <c r="R234" s="54"/>
      <c r="S234" s="54"/>
      <c r="T234" s="55"/>
      <c r="U234" s="54"/>
      <c r="V234" s="54"/>
      <c r="W234" s="54"/>
      <c r="X234" s="54"/>
      <c r="Y234" s="54"/>
      <c r="Z234" s="54"/>
    </row>
    <row r="235" spans="1:26" ht="18.75" customHeight="1" x14ac:dyDescent="0.2">
      <c r="A235" s="54"/>
      <c r="B235" s="54"/>
      <c r="C235" s="224"/>
      <c r="D235" s="224"/>
      <c r="E235" s="55"/>
      <c r="F235" s="225"/>
      <c r="G235" s="225"/>
      <c r="H235" s="225"/>
      <c r="I235" s="54"/>
      <c r="J235" s="226"/>
      <c r="K235" s="99"/>
      <c r="L235" s="227"/>
      <c r="M235" s="228"/>
      <c r="N235" s="225"/>
      <c r="O235" s="229"/>
      <c r="P235" s="228"/>
      <c r="Q235" s="228"/>
      <c r="R235" s="54"/>
      <c r="S235" s="54"/>
      <c r="T235" s="55"/>
      <c r="U235" s="54"/>
      <c r="V235" s="54"/>
      <c r="W235" s="54"/>
      <c r="X235" s="54"/>
      <c r="Y235" s="54"/>
      <c r="Z235" s="54"/>
    </row>
    <row r="236" spans="1:26" ht="18.75" customHeight="1" x14ac:dyDescent="0.2">
      <c r="A236" s="54"/>
      <c r="B236" s="54"/>
      <c r="C236" s="224"/>
      <c r="D236" s="224"/>
      <c r="E236" s="55"/>
      <c r="F236" s="225"/>
      <c r="G236" s="225"/>
      <c r="H236" s="225"/>
      <c r="I236" s="54"/>
      <c r="J236" s="226"/>
      <c r="K236" s="99"/>
      <c r="L236" s="227"/>
      <c r="M236" s="228"/>
      <c r="N236" s="225"/>
      <c r="O236" s="229"/>
      <c r="P236" s="228"/>
      <c r="Q236" s="228"/>
      <c r="R236" s="54"/>
      <c r="S236" s="54"/>
      <c r="T236" s="55"/>
      <c r="U236" s="54"/>
      <c r="V236" s="54"/>
      <c r="W236" s="54"/>
      <c r="X236" s="54"/>
      <c r="Y236" s="54"/>
      <c r="Z236" s="54"/>
    </row>
    <row r="237" spans="1:26" ht="18.75" customHeight="1" x14ac:dyDescent="0.2">
      <c r="A237" s="54"/>
      <c r="B237" s="54"/>
      <c r="C237" s="224"/>
      <c r="D237" s="224"/>
      <c r="E237" s="55"/>
      <c r="F237" s="225"/>
      <c r="G237" s="225"/>
      <c r="H237" s="225"/>
      <c r="I237" s="54"/>
      <c r="J237" s="226"/>
      <c r="K237" s="99"/>
      <c r="L237" s="227"/>
      <c r="M237" s="228"/>
      <c r="N237" s="225"/>
      <c r="O237" s="229"/>
      <c r="P237" s="228"/>
      <c r="Q237" s="228"/>
      <c r="R237" s="54"/>
      <c r="S237" s="54"/>
      <c r="T237" s="55"/>
      <c r="U237" s="54"/>
      <c r="V237" s="54"/>
      <c r="W237" s="54"/>
      <c r="X237" s="54"/>
      <c r="Y237" s="54"/>
      <c r="Z237" s="54"/>
    </row>
    <row r="238" spans="1:26" ht="18.75" customHeight="1" x14ac:dyDescent="0.2">
      <c r="A238" s="54"/>
      <c r="B238" s="54"/>
      <c r="C238" s="224"/>
      <c r="D238" s="224"/>
      <c r="E238" s="55"/>
      <c r="F238" s="225"/>
      <c r="G238" s="225"/>
      <c r="H238" s="225"/>
      <c r="I238" s="54"/>
      <c r="J238" s="226"/>
      <c r="K238" s="99"/>
      <c r="L238" s="227"/>
      <c r="M238" s="228"/>
      <c r="N238" s="225"/>
      <c r="O238" s="229"/>
      <c r="P238" s="228"/>
      <c r="Q238" s="228"/>
      <c r="R238" s="54"/>
      <c r="S238" s="54"/>
      <c r="T238" s="55"/>
      <c r="U238" s="54"/>
      <c r="V238" s="54"/>
      <c r="W238" s="54"/>
      <c r="X238" s="54"/>
      <c r="Y238" s="54"/>
      <c r="Z238" s="54"/>
    </row>
    <row r="239" spans="1:26" ht="18.75" customHeight="1" x14ac:dyDescent="0.2">
      <c r="A239" s="54"/>
      <c r="B239" s="54"/>
      <c r="C239" s="224"/>
      <c r="D239" s="224"/>
      <c r="E239" s="55"/>
      <c r="F239" s="225"/>
      <c r="G239" s="225"/>
      <c r="H239" s="225"/>
      <c r="I239" s="54"/>
      <c r="J239" s="226"/>
      <c r="K239" s="99"/>
      <c r="L239" s="227"/>
      <c r="M239" s="228"/>
      <c r="N239" s="225"/>
      <c r="O239" s="229"/>
      <c r="P239" s="228"/>
      <c r="Q239" s="228"/>
      <c r="R239" s="54"/>
      <c r="S239" s="54"/>
      <c r="T239" s="55"/>
      <c r="U239" s="54"/>
      <c r="V239" s="54"/>
      <c r="W239" s="54"/>
      <c r="X239" s="54"/>
      <c r="Y239" s="54"/>
      <c r="Z239" s="54"/>
    </row>
    <row r="240" spans="1:26" ht="18.75" customHeight="1" x14ac:dyDescent="0.2">
      <c r="A240" s="54"/>
      <c r="B240" s="54"/>
      <c r="C240" s="224"/>
      <c r="D240" s="224"/>
      <c r="E240" s="55"/>
      <c r="F240" s="225"/>
      <c r="G240" s="225"/>
      <c r="H240" s="225"/>
      <c r="I240" s="54"/>
      <c r="J240" s="226"/>
      <c r="K240" s="99"/>
      <c r="L240" s="227"/>
      <c r="M240" s="228"/>
      <c r="N240" s="225"/>
      <c r="O240" s="229"/>
      <c r="P240" s="228"/>
      <c r="Q240" s="228"/>
      <c r="R240" s="54"/>
      <c r="S240" s="54"/>
      <c r="T240" s="55"/>
      <c r="U240" s="54"/>
      <c r="V240" s="54"/>
      <c r="W240" s="54"/>
      <c r="X240" s="54"/>
      <c r="Y240" s="54"/>
      <c r="Z240" s="54"/>
    </row>
    <row r="241" spans="1:26" ht="18.75" customHeight="1" x14ac:dyDescent="0.2">
      <c r="A241" s="54"/>
      <c r="B241" s="54"/>
      <c r="C241" s="224"/>
      <c r="D241" s="224"/>
      <c r="E241" s="55"/>
      <c r="F241" s="225"/>
      <c r="G241" s="225"/>
      <c r="H241" s="225"/>
      <c r="I241" s="54"/>
      <c r="J241" s="226"/>
      <c r="K241" s="99"/>
      <c r="L241" s="227"/>
      <c r="M241" s="228"/>
      <c r="N241" s="225"/>
      <c r="O241" s="229"/>
      <c r="P241" s="228"/>
      <c r="Q241" s="228"/>
      <c r="R241" s="54"/>
      <c r="S241" s="54"/>
      <c r="T241" s="55"/>
      <c r="U241" s="54"/>
      <c r="V241" s="54"/>
      <c r="W241" s="54"/>
      <c r="X241" s="54"/>
      <c r="Y241" s="54"/>
      <c r="Z241" s="54"/>
    </row>
    <row r="242" spans="1:26" ht="18.75" customHeight="1" x14ac:dyDescent="0.2">
      <c r="A242" s="54"/>
      <c r="B242" s="54"/>
      <c r="C242" s="224"/>
      <c r="D242" s="224"/>
      <c r="E242" s="55"/>
      <c r="F242" s="225"/>
      <c r="G242" s="225"/>
      <c r="H242" s="225"/>
      <c r="I242" s="54"/>
      <c r="J242" s="226"/>
      <c r="K242" s="99"/>
      <c r="L242" s="227"/>
      <c r="M242" s="228"/>
      <c r="N242" s="225"/>
      <c r="O242" s="229"/>
      <c r="P242" s="228"/>
      <c r="Q242" s="228"/>
      <c r="R242" s="54"/>
      <c r="S242" s="54"/>
      <c r="T242" s="55"/>
      <c r="U242" s="54"/>
      <c r="V242" s="54"/>
      <c r="W242" s="54"/>
      <c r="X242" s="54"/>
      <c r="Y242" s="54"/>
      <c r="Z242" s="54"/>
    </row>
    <row r="243" spans="1:26" ht="18.75" customHeight="1" x14ac:dyDescent="0.2">
      <c r="A243" s="54"/>
      <c r="B243" s="54"/>
      <c r="C243" s="224"/>
      <c r="D243" s="224"/>
      <c r="E243" s="55"/>
      <c r="F243" s="225"/>
      <c r="G243" s="225"/>
      <c r="H243" s="225"/>
      <c r="I243" s="54"/>
      <c r="J243" s="226"/>
      <c r="K243" s="99"/>
      <c r="L243" s="227"/>
      <c r="M243" s="228"/>
      <c r="N243" s="225"/>
      <c r="O243" s="229"/>
      <c r="P243" s="228"/>
      <c r="Q243" s="228"/>
      <c r="R243" s="54"/>
      <c r="S243" s="54"/>
      <c r="T243" s="55"/>
      <c r="U243" s="54"/>
      <c r="V243" s="54"/>
      <c r="W243" s="54"/>
      <c r="X243" s="54"/>
      <c r="Y243" s="54"/>
      <c r="Z243" s="54"/>
    </row>
    <row r="244" spans="1:26" ht="18.75" customHeight="1" x14ac:dyDescent="0.2">
      <c r="A244" s="54"/>
      <c r="B244" s="54"/>
      <c r="C244" s="224"/>
      <c r="D244" s="224"/>
      <c r="E244" s="55"/>
      <c r="F244" s="225"/>
      <c r="G244" s="225"/>
      <c r="H244" s="225"/>
      <c r="I244" s="54"/>
      <c r="J244" s="226"/>
      <c r="K244" s="99"/>
      <c r="L244" s="227"/>
      <c r="M244" s="228"/>
      <c r="N244" s="225"/>
      <c r="O244" s="229"/>
      <c r="P244" s="228"/>
      <c r="Q244" s="228"/>
      <c r="R244" s="54"/>
      <c r="S244" s="54"/>
      <c r="T244" s="55"/>
      <c r="U244" s="54"/>
      <c r="V244" s="54"/>
      <c r="W244" s="54"/>
      <c r="X244" s="54"/>
      <c r="Y244" s="54"/>
      <c r="Z244" s="54"/>
    </row>
    <row r="245" spans="1:26" ht="18.75" customHeight="1" x14ac:dyDescent="0.2">
      <c r="A245" s="54"/>
      <c r="B245" s="54"/>
      <c r="C245" s="224"/>
      <c r="D245" s="224"/>
      <c r="E245" s="55"/>
      <c r="F245" s="225"/>
      <c r="G245" s="225"/>
      <c r="H245" s="225"/>
      <c r="I245" s="54"/>
      <c r="J245" s="226"/>
      <c r="K245" s="99"/>
      <c r="L245" s="227"/>
      <c r="M245" s="228"/>
      <c r="N245" s="225"/>
      <c r="O245" s="229"/>
      <c r="P245" s="228"/>
      <c r="Q245" s="228"/>
      <c r="R245" s="54"/>
      <c r="S245" s="54"/>
      <c r="T245" s="55"/>
      <c r="U245" s="54"/>
      <c r="V245" s="54"/>
      <c r="W245" s="54"/>
      <c r="X245" s="54"/>
      <c r="Y245" s="54"/>
      <c r="Z245" s="54"/>
    </row>
    <row r="246" spans="1:26" ht="18.75" customHeight="1" x14ac:dyDescent="0.2">
      <c r="A246" s="54"/>
      <c r="B246" s="54"/>
      <c r="C246" s="224"/>
      <c r="D246" s="224"/>
      <c r="E246" s="55"/>
      <c r="F246" s="225"/>
      <c r="G246" s="225"/>
      <c r="H246" s="225"/>
      <c r="I246" s="54"/>
      <c r="J246" s="226"/>
      <c r="K246" s="99"/>
      <c r="L246" s="227"/>
      <c r="M246" s="228"/>
      <c r="N246" s="225"/>
      <c r="O246" s="229"/>
      <c r="P246" s="228"/>
      <c r="Q246" s="228"/>
      <c r="R246" s="54"/>
      <c r="S246" s="54"/>
      <c r="T246" s="55"/>
      <c r="U246" s="54"/>
      <c r="V246" s="54"/>
      <c r="W246" s="54"/>
      <c r="X246" s="54"/>
      <c r="Y246" s="54"/>
      <c r="Z246" s="54"/>
    </row>
    <row r="247" spans="1:26" ht="18.75" customHeight="1" x14ac:dyDescent="0.2">
      <c r="A247" s="54"/>
      <c r="B247" s="54"/>
      <c r="C247" s="224"/>
      <c r="D247" s="224"/>
      <c r="E247" s="55"/>
      <c r="F247" s="225"/>
      <c r="G247" s="225"/>
      <c r="H247" s="225"/>
      <c r="I247" s="54"/>
      <c r="J247" s="226"/>
      <c r="K247" s="99"/>
      <c r="L247" s="227"/>
      <c r="M247" s="228"/>
      <c r="N247" s="225"/>
      <c r="O247" s="229"/>
      <c r="P247" s="228"/>
      <c r="Q247" s="228"/>
      <c r="R247" s="54"/>
      <c r="S247" s="54"/>
      <c r="T247" s="55"/>
      <c r="U247" s="54"/>
      <c r="V247" s="54"/>
      <c r="W247" s="54"/>
      <c r="X247" s="54"/>
      <c r="Y247" s="54"/>
      <c r="Z247" s="54"/>
    </row>
    <row r="248" spans="1:26" ht="18.75" customHeight="1" x14ac:dyDescent="0.2">
      <c r="A248" s="54"/>
      <c r="B248" s="54"/>
      <c r="C248" s="224"/>
      <c r="D248" s="224"/>
      <c r="E248" s="55"/>
      <c r="F248" s="225"/>
      <c r="G248" s="225"/>
      <c r="H248" s="225"/>
      <c r="I248" s="54"/>
      <c r="J248" s="226"/>
      <c r="K248" s="99"/>
      <c r="L248" s="227"/>
      <c r="M248" s="228"/>
      <c r="N248" s="225"/>
      <c r="O248" s="229"/>
      <c r="P248" s="228"/>
      <c r="Q248" s="228"/>
      <c r="R248" s="54"/>
      <c r="S248" s="54"/>
      <c r="T248" s="55"/>
      <c r="U248" s="54"/>
      <c r="V248" s="54"/>
      <c r="W248" s="54"/>
      <c r="X248" s="54"/>
      <c r="Y248" s="54"/>
      <c r="Z248" s="54"/>
    </row>
    <row r="249" spans="1:26" ht="18.75" customHeight="1" x14ac:dyDescent="0.2">
      <c r="A249" s="54"/>
      <c r="B249" s="54"/>
      <c r="C249" s="224"/>
      <c r="D249" s="224"/>
      <c r="E249" s="55"/>
      <c r="F249" s="225"/>
      <c r="G249" s="225"/>
      <c r="H249" s="225"/>
      <c r="I249" s="54"/>
      <c r="J249" s="226"/>
      <c r="K249" s="99"/>
      <c r="L249" s="227"/>
      <c r="M249" s="228"/>
      <c r="N249" s="225"/>
      <c r="O249" s="229"/>
      <c r="P249" s="228"/>
      <c r="Q249" s="228"/>
      <c r="R249" s="54"/>
      <c r="S249" s="54"/>
      <c r="T249" s="55"/>
      <c r="U249" s="54"/>
      <c r="V249" s="54"/>
      <c r="W249" s="54"/>
      <c r="X249" s="54"/>
      <c r="Y249" s="54"/>
      <c r="Z249" s="54"/>
    </row>
    <row r="250" spans="1:26" ht="18.75" customHeight="1" x14ac:dyDescent="0.2">
      <c r="A250" s="54"/>
      <c r="B250" s="54"/>
      <c r="C250" s="224"/>
      <c r="D250" s="224"/>
      <c r="E250" s="55"/>
      <c r="F250" s="225"/>
      <c r="G250" s="225"/>
      <c r="H250" s="225"/>
      <c r="I250" s="54"/>
      <c r="J250" s="226"/>
      <c r="K250" s="99"/>
      <c r="L250" s="227"/>
      <c r="M250" s="228"/>
      <c r="N250" s="225"/>
      <c r="O250" s="229"/>
      <c r="P250" s="228"/>
      <c r="Q250" s="228"/>
      <c r="R250" s="54"/>
      <c r="S250" s="54"/>
      <c r="T250" s="55"/>
      <c r="U250" s="54"/>
      <c r="V250" s="54"/>
      <c r="W250" s="54"/>
      <c r="X250" s="54"/>
      <c r="Y250" s="54"/>
      <c r="Z250" s="54"/>
    </row>
    <row r="251" spans="1:26" ht="18.75" customHeight="1" x14ac:dyDescent="0.2">
      <c r="A251" s="54"/>
      <c r="B251" s="54"/>
      <c r="C251" s="224"/>
      <c r="D251" s="224"/>
      <c r="E251" s="55"/>
      <c r="F251" s="225"/>
      <c r="G251" s="225"/>
      <c r="H251" s="225"/>
      <c r="I251" s="54"/>
      <c r="J251" s="226"/>
      <c r="K251" s="99"/>
      <c r="L251" s="227"/>
      <c r="M251" s="228"/>
      <c r="N251" s="225"/>
      <c r="O251" s="229"/>
      <c r="P251" s="228"/>
      <c r="Q251" s="228"/>
      <c r="R251" s="54"/>
      <c r="S251" s="54"/>
      <c r="T251" s="55"/>
      <c r="U251" s="54"/>
      <c r="V251" s="54"/>
      <c r="W251" s="54"/>
      <c r="X251" s="54"/>
      <c r="Y251" s="54"/>
      <c r="Z251" s="54"/>
    </row>
    <row r="252" spans="1:26" ht="18.75" customHeight="1" x14ac:dyDescent="0.2">
      <c r="A252" s="54"/>
      <c r="B252" s="54"/>
      <c r="C252" s="224"/>
      <c r="D252" s="224"/>
      <c r="E252" s="55"/>
      <c r="F252" s="225"/>
      <c r="G252" s="225"/>
      <c r="H252" s="225"/>
      <c r="I252" s="54"/>
      <c r="J252" s="226"/>
      <c r="K252" s="99"/>
      <c r="L252" s="227"/>
      <c r="M252" s="228"/>
      <c r="N252" s="225"/>
      <c r="O252" s="229"/>
      <c r="P252" s="228"/>
      <c r="Q252" s="228"/>
      <c r="R252" s="54"/>
      <c r="S252" s="54"/>
      <c r="T252" s="55"/>
      <c r="U252" s="54"/>
      <c r="V252" s="54"/>
      <c r="W252" s="54"/>
      <c r="X252" s="54"/>
      <c r="Y252" s="54"/>
      <c r="Z252" s="54"/>
    </row>
    <row r="253" spans="1:26" ht="18.75" customHeight="1" x14ac:dyDescent="0.2">
      <c r="A253" s="54"/>
      <c r="B253" s="54"/>
      <c r="C253" s="224"/>
      <c r="D253" s="224"/>
      <c r="E253" s="55"/>
      <c r="F253" s="225"/>
      <c r="G253" s="225"/>
      <c r="H253" s="225"/>
      <c r="I253" s="54"/>
      <c r="J253" s="226"/>
      <c r="K253" s="99"/>
      <c r="L253" s="227"/>
      <c r="M253" s="228"/>
      <c r="N253" s="225"/>
      <c r="O253" s="229"/>
      <c r="P253" s="228"/>
      <c r="Q253" s="228"/>
      <c r="R253" s="54"/>
      <c r="S253" s="54"/>
      <c r="T253" s="55"/>
      <c r="U253" s="54"/>
      <c r="V253" s="54"/>
      <c r="W253" s="54"/>
      <c r="X253" s="54"/>
      <c r="Y253" s="54"/>
      <c r="Z253" s="54"/>
    </row>
    <row r="254" spans="1:26" ht="18.75" customHeight="1" x14ac:dyDescent="0.2">
      <c r="A254" s="54"/>
      <c r="B254" s="54"/>
      <c r="C254" s="224"/>
      <c r="D254" s="224"/>
      <c r="E254" s="55"/>
      <c r="F254" s="225"/>
      <c r="G254" s="225"/>
      <c r="H254" s="225"/>
      <c r="I254" s="54"/>
      <c r="J254" s="226"/>
      <c r="K254" s="99"/>
      <c r="L254" s="227"/>
      <c r="M254" s="228"/>
      <c r="N254" s="225"/>
      <c r="O254" s="229"/>
      <c r="P254" s="228"/>
      <c r="Q254" s="228"/>
      <c r="R254" s="54"/>
      <c r="S254" s="54"/>
      <c r="T254" s="55"/>
      <c r="U254" s="54"/>
      <c r="V254" s="54"/>
      <c r="W254" s="54"/>
      <c r="X254" s="54"/>
      <c r="Y254" s="54"/>
      <c r="Z254" s="54"/>
    </row>
    <row r="255" spans="1:26" ht="18.75" customHeight="1" x14ac:dyDescent="0.2">
      <c r="A255" s="54"/>
      <c r="B255" s="54"/>
      <c r="C255" s="224"/>
      <c r="D255" s="224"/>
      <c r="E255" s="55"/>
      <c r="F255" s="225"/>
      <c r="G255" s="225"/>
      <c r="H255" s="225"/>
      <c r="I255" s="54"/>
      <c r="J255" s="226"/>
      <c r="K255" s="99"/>
      <c r="L255" s="227"/>
      <c r="M255" s="228"/>
      <c r="N255" s="225"/>
      <c r="O255" s="229"/>
      <c r="P255" s="228"/>
      <c r="Q255" s="228"/>
      <c r="R255" s="54"/>
      <c r="S255" s="54"/>
      <c r="T255" s="55"/>
      <c r="U255" s="54"/>
      <c r="V255" s="54"/>
      <c r="W255" s="54"/>
      <c r="X255" s="54"/>
      <c r="Y255" s="54"/>
      <c r="Z255" s="54"/>
    </row>
    <row r="256" spans="1:26" ht="18.75" customHeight="1" x14ac:dyDescent="0.2">
      <c r="A256" s="54"/>
      <c r="B256" s="54"/>
      <c r="C256" s="224"/>
      <c r="D256" s="224"/>
      <c r="E256" s="55"/>
      <c r="F256" s="225"/>
      <c r="G256" s="225"/>
      <c r="H256" s="225"/>
      <c r="I256" s="54"/>
      <c r="J256" s="226"/>
      <c r="K256" s="99"/>
      <c r="L256" s="227"/>
      <c r="M256" s="228"/>
      <c r="N256" s="225"/>
      <c r="O256" s="229"/>
      <c r="P256" s="228"/>
      <c r="Q256" s="228"/>
      <c r="R256" s="54"/>
      <c r="S256" s="54"/>
      <c r="T256" s="55"/>
      <c r="U256" s="54"/>
      <c r="V256" s="54"/>
      <c r="W256" s="54"/>
      <c r="X256" s="54"/>
      <c r="Y256" s="54"/>
      <c r="Z256" s="54"/>
    </row>
    <row r="257" spans="1:26" ht="18.75" customHeight="1" x14ac:dyDescent="0.2">
      <c r="A257" s="54"/>
      <c r="B257" s="54"/>
      <c r="C257" s="224"/>
      <c r="D257" s="224"/>
      <c r="E257" s="55"/>
      <c r="F257" s="225"/>
      <c r="G257" s="225"/>
      <c r="H257" s="225"/>
      <c r="I257" s="54"/>
      <c r="J257" s="226"/>
      <c r="K257" s="99"/>
      <c r="L257" s="227"/>
      <c r="M257" s="228"/>
      <c r="N257" s="225"/>
      <c r="O257" s="229"/>
      <c r="P257" s="228"/>
      <c r="Q257" s="228"/>
      <c r="R257" s="54"/>
      <c r="S257" s="54"/>
      <c r="T257" s="55"/>
      <c r="U257" s="54"/>
      <c r="V257" s="54"/>
      <c r="W257" s="54"/>
      <c r="X257" s="54"/>
      <c r="Y257" s="54"/>
      <c r="Z257" s="54"/>
    </row>
    <row r="258" spans="1:26" ht="18.75" customHeight="1" x14ac:dyDescent="0.2">
      <c r="A258" s="54"/>
      <c r="B258" s="54"/>
      <c r="C258" s="224"/>
      <c r="D258" s="224"/>
      <c r="E258" s="55"/>
      <c r="F258" s="225"/>
      <c r="G258" s="225"/>
      <c r="H258" s="225"/>
      <c r="I258" s="54"/>
      <c r="J258" s="226"/>
      <c r="K258" s="99"/>
      <c r="L258" s="227"/>
      <c r="M258" s="228"/>
      <c r="N258" s="225"/>
      <c r="O258" s="229"/>
      <c r="P258" s="228"/>
      <c r="Q258" s="228"/>
      <c r="R258" s="54"/>
      <c r="S258" s="54"/>
      <c r="T258" s="55"/>
      <c r="U258" s="54"/>
      <c r="V258" s="54"/>
      <c r="W258" s="54"/>
      <c r="X258" s="54"/>
      <c r="Y258" s="54"/>
      <c r="Z258" s="54"/>
    </row>
    <row r="259" spans="1:26" ht="18.75" customHeight="1" x14ac:dyDescent="0.2">
      <c r="A259" s="54"/>
      <c r="B259" s="54"/>
      <c r="C259" s="224"/>
      <c r="D259" s="224"/>
      <c r="E259" s="55"/>
      <c r="F259" s="225"/>
      <c r="G259" s="225"/>
      <c r="H259" s="225"/>
      <c r="I259" s="54"/>
      <c r="J259" s="226"/>
      <c r="K259" s="99"/>
      <c r="L259" s="227"/>
      <c r="M259" s="228"/>
      <c r="N259" s="225"/>
      <c r="O259" s="229"/>
      <c r="P259" s="228"/>
      <c r="Q259" s="228"/>
      <c r="R259" s="54"/>
      <c r="S259" s="54"/>
      <c r="T259" s="55"/>
      <c r="U259" s="54"/>
      <c r="V259" s="54"/>
      <c r="W259" s="54"/>
      <c r="X259" s="54"/>
      <c r="Y259" s="54"/>
      <c r="Z259" s="54"/>
    </row>
    <row r="260" spans="1:26" ht="18.75" customHeight="1" x14ac:dyDescent="0.2">
      <c r="A260" s="54"/>
      <c r="B260" s="54"/>
      <c r="C260" s="224"/>
      <c r="D260" s="224"/>
      <c r="E260" s="55"/>
      <c r="F260" s="225"/>
      <c r="G260" s="225"/>
      <c r="H260" s="225"/>
      <c r="I260" s="54"/>
      <c r="J260" s="226"/>
      <c r="K260" s="99"/>
      <c r="L260" s="227"/>
      <c r="M260" s="228"/>
      <c r="N260" s="225"/>
      <c r="O260" s="229"/>
      <c r="P260" s="228"/>
      <c r="Q260" s="228"/>
      <c r="R260" s="54"/>
      <c r="S260" s="54"/>
      <c r="T260" s="55"/>
      <c r="U260" s="54"/>
      <c r="V260" s="54"/>
      <c r="W260" s="54"/>
      <c r="X260" s="54"/>
      <c r="Y260" s="54"/>
      <c r="Z260" s="54"/>
    </row>
    <row r="261" spans="1:26" ht="18.75" customHeight="1" x14ac:dyDescent="0.2">
      <c r="A261" s="54"/>
      <c r="B261" s="54"/>
      <c r="C261" s="224"/>
      <c r="D261" s="224"/>
      <c r="E261" s="55"/>
      <c r="F261" s="225"/>
      <c r="G261" s="225"/>
      <c r="H261" s="225"/>
      <c r="I261" s="54"/>
      <c r="J261" s="226"/>
      <c r="K261" s="99"/>
      <c r="L261" s="227"/>
      <c r="M261" s="228"/>
      <c r="N261" s="225"/>
      <c r="O261" s="229"/>
      <c r="P261" s="228"/>
      <c r="Q261" s="228"/>
      <c r="R261" s="54"/>
      <c r="S261" s="54"/>
      <c r="T261" s="55"/>
      <c r="U261" s="54"/>
      <c r="V261" s="54"/>
      <c r="W261" s="54"/>
      <c r="X261" s="54"/>
      <c r="Y261" s="54"/>
      <c r="Z261" s="54"/>
    </row>
    <row r="262" spans="1:26" ht="18.75" customHeight="1" x14ac:dyDescent="0.2">
      <c r="A262" s="54"/>
      <c r="B262" s="54"/>
      <c r="C262" s="224"/>
      <c r="D262" s="224"/>
      <c r="E262" s="55"/>
      <c r="F262" s="225"/>
      <c r="G262" s="225"/>
      <c r="H262" s="225"/>
      <c r="I262" s="54"/>
      <c r="J262" s="226"/>
      <c r="K262" s="99"/>
      <c r="L262" s="227"/>
      <c r="M262" s="228"/>
      <c r="N262" s="225"/>
      <c r="O262" s="229"/>
      <c r="P262" s="228"/>
      <c r="Q262" s="228"/>
      <c r="R262" s="54"/>
      <c r="S262" s="54"/>
      <c r="T262" s="55"/>
      <c r="U262" s="54"/>
      <c r="V262" s="54"/>
      <c r="W262" s="54"/>
      <c r="X262" s="54"/>
      <c r="Y262" s="54"/>
      <c r="Z262" s="54"/>
    </row>
    <row r="263" spans="1:26" ht="18.75" customHeight="1" x14ac:dyDescent="0.2">
      <c r="A263" s="54"/>
      <c r="B263" s="54"/>
      <c r="C263" s="224"/>
      <c r="D263" s="224"/>
      <c r="E263" s="55"/>
      <c r="F263" s="225"/>
      <c r="G263" s="225"/>
      <c r="H263" s="225"/>
      <c r="I263" s="54"/>
      <c r="J263" s="226"/>
      <c r="K263" s="99"/>
      <c r="L263" s="227"/>
      <c r="M263" s="228"/>
      <c r="N263" s="225"/>
      <c r="O263" s="229"/>
      <c r="P263" s="228"/>
      <c r="Q263" s="228"/>
      <c r="R263" s="54"/>
      <c r="S263" s="54"/>
      <c r="T263" s="55"/>
      <c r="U263" s="54"/>
      <c r="V263" s="54"/>
      <c r="W263" s="54"/>
      <c r="X263" s="54"/>
      <c r="Y263" s="54"/>
      <c r="Z263" s="54"/>
    </row>
    <row r="264" spans="1:26" ht="18.75" customHeight="1" x14ac:dyDescent="0.2">
      <c r="A264" s="54"/>
      <c r="B264" s="54"/>
      <c r="C264" s="224"/>
      <c r="D264" s="224"/>
      <c r="E264" s="55"/>
      <c r="F264" s="225"/>
      <c r="G264" s="225"/>
      <c r="H264" s="225"/>
      <c r="I264" s="54"/>
      <c r="J264" s="226"/>
      <c r="K264" s="99"/>
      <c r="L264" s="227"/>
      <c r="M264" s="228"/>
      <c r="N264" s="225"/>
      <c r="O264" s="229"/>
      <c r="P264" s="228"/>
      <c r="Q264" s="228"/>
      <c r="R264" s="54"/>
      <c r="S264" s="54"/>
      <c r="T264" s="55"/>
      <c r="U264" s="54"/>
      <c r="V264" s="54"/>
      <c r="W264" s="54"/>
      <c r="X264" s="54"/>
      <c r="Y264" s="54"/>
      <c r="Z264" s="54"/>
    </row>
    <row r="265" spans="1:26" ht="18.75" customHeight="1" x14ac:dyDescent="0.2">
      <c r="A265" s="54"/>
      <c r="B265" s="54"/>
      <c r="C265" s="224"/>
      <c r="D265" s="224"/>
      <c r="E265" s="55"/>
      <c r="F265" s="225"/>
      <c r="G265" s="225"/>
      <c r="H265" s="225"/>
      <c r="I265" s="54"/>
      <c r="J265" s="226"/>
      <c r="K265" s="99"/>
      <c r="L265" s="227"/>
      <c r="M265" s="228"/>
      <c r="N265" s="225"/>
      <c r="O265" s="229"/>
      <c r="P265" s="228"/>
      <c r="Q265" s="228"/>
      <c r="R265" s="54"/>
      <c r="S265" s="54"/>
      <c r="T265" s="55"/>
      <c r="U265" s="54"/>
      <c r="V265" s="54"/>
      <c r="W265" s="54"/>
      <c r="X265" s="54"/>
      <c r="Y265" s="54"/>
      <c r="Z265" s="54"/>
    </row>
    <row r="266" spans="1:26" ht="18.75" customHeight="1" x14ac:dyDescent="0.2">
      <c r="A266" s="54"/>
      <c r="B266" s="54"/>
      <c r="C266" s="224"/>
      <c r="D266" s="224"/>
      <c r="E266" s="55"/>
      <c r="F266" s="225"/>
      <c r="G266" s="225"/>
      <c r="H266" s="225"/>
      <c r="I266" s="54"/>
      <c r="J266" s="226"/>
      <c r="K266" s="99"/>
      <c r="L266" s="227"/>
      <c r="M266" s="228"/>
      <c r="N266" s="225"/>
      <c r="O266" s="229"/>
      <c r="P266" s="228"/>
      <c r="Q266" s="228"/>
      <c r="R266" s="54"/>
      <c r="S266" s="54"/>
      <c r="T266" s="55"/>
      <c r="U266" s="54"/>
      <c r="V266" s="54"/>
      <c r="W266" s="54"/>
      <c r="X266" s="54"/>
      <c r="Y266" s="54"/>
      <c r="Z266" s="54"/>
    </row>
    <row r="267" spans="1:26" ht="18.75" customHeight="1" x14ac:dyDescent="0.2">
      <c r="A267" s="54"/>
      <c r="B267" s="54"/>
      <c r="C267" s="224"/>
      <c r="D267" s="224"/>
      <c r="E267" s="55"/>
      <c r="F267" s="225"/>
      <c r="G267" s="225"/>
      <c r="H267" s="225"/>
      <c r="I267" s="54"/>
      <c r="J267" s="226"/>
      <c r="K267" s="99"/>
      <c r="L267" s="227"/>
      <c r="M267" s="228"/>
      <c r="N267" s="225"/>
      <c r="O267" s="229"/>
      <c r="P267" s="228"/>
      <c r="Q267" s="228"/>
      <c r="R267" s="54"/>
      <c r="S267" s="54"/>
      <c r="T267" s="55"/>
      <c r="U267" s="54"/>
      <c r="V267" s="54"/>
      <c r="W267" s="54"/>
      <c r="X267" s="54"/>
      <c r="Y267" s="54"/>
      <c r="Z267" s="54"/>
    </row>
    <row r="268" spans="1:26" ht="18.75" customHeight="1" x14ac:dyDescent="0.2">
      <c r="A268" s="54"/>
      <c r="B268" s="54"/>
      <c r="C268" s="224"/>
      <c r="D268" s="224"/>
      <c r="E268" s="55"/>
      <c r="F268" s="225"/>
      <c r="G268" s="225"/>
      <c r="H268" s="225"/>
      <c r="I268" s="54"/>
      <c r="J268" s="226"/>
      <c r="K268" s="99"/>
      <c r="L268" s="227"/>
      <c r="M268" s="228"/>
      <c r="N268" s="225"/>
      <c r="O268" s="229"/>
      <c r="P268" s="228"/>
      <c r="Q268" s="228"/>
      <c r="R268" s="54"/>
      <c r="S268" s="54"/>
      <c r="T268" s="55"/>
      <c r="U268" s="54"/>
      <c r="V268" s="54"/>
      <c r="W268" s="54"/>
      <c r="X268" s="54"/>
      <c r="Y268" s="54"/>
      <c r="Z268" s="54"/>
    </row>
    <row r="269" spans="1:26" ht="18.75" customHeight="1" x14ac:dyDescent="0.2">
      <c r="A269" s="54"/>
      <c r="B269" s="54"/>
      <c r="C269" s="224"/>
      <c r="D269" s="224"/>
      <c r="E269" s="55"/>
      <c r="F269" s="225"/>
      <c r="G269" s="225"/>
      <c r="H269" s="225"/>
      <c r="I269" s="54"/>
      <c r="J269" s="226"/>
      <c r="K269" s="99"/>
      <c r="L269" s="227"/>
      <c r="M269" s="228"/>
      <c r="N269" s="225"/>
      <c r="O269" s="229"/>
      <c r="P269" s="228"/>
      <c r="Q269" s="228"/>
      <c r="R269" s="54"/>
      <c r="S269" s="54"/>
      <c r="T269" s="55"/>
      <c r="U269" s="54"/>
      <c r="V269" s="54"/>
      <c r="W269" s="54"/>
      <c r="X269" s="54"/>
      <c r="Y269" s="54"/>
      <c r="Z269" s="54"/>
    </row>
    <row r="270" spans="1:26" ht="18.75" customHeight="1" x14ac:dyDescent="0.2">
      <c r="A270" s="54"/>
      <c r="B270" s="54"/>
      <c r="C270" s="224"/>
      <c r="D270" s="224"/>
      <c r="E270" s="55"/>
      <c r="F270" s="225"/>
      <c r="G270" s="225"/>
      <c r="H270" s="225"/>
      <c r="I270" s="54"/>
      <c r="J270" s="226"/>
      <c r="K270" s="99"/>
      <c r="L270" s="227"/>
      <c r="M270" s="228"/>
      <c r="N270" s="225"/>
      <c r="O270" s="229"/>
      <c r="P270" s="228"/>
      <c r="Q270" s="228"/>
      <c r="R270" s="54"/>
      <c r="S270" s="54"/>
      <c r="T270" s="55"/>
      <c r="U270" s="54"/>
      <c r="V270" s="54"/>
      <c r="W270" s="54"/>
      <c r="X270" s="54"/>
      <c r="Y270" s="54"/>
      <c r="Z270" s="54"/>
    </row>
    <row r="271" spans="1:26" ht="18.75" customHeight="1" x14ac:dyDescent="0.2">
      <c r="A271" s="54"/>
      <c r="B271" s="54"/>
      <c r="C271" s="224"/>
      <c r="D271" s="224"/>
      <c r="E271" s="55"/>
      <c r="F271" s="225"/>
      <c r="G271" s="225"/>
      <c r="H271" s="225"/>
      <c r="I271" s="54"/>
      <c r="J271" s="226"/>
      <c r="K271" s="99"/>
      <c r="L271" s="227"/>
      <c r="M271" s="228"/>
      <c r="N271" s="225"/>
      <c r="O271" s="229"/>
      <c r="P271" s="228"/>
      <c r="Q271" s="228"/>
      <c r="R271" s="54"/>
      <c r="S271" s="54"/>
      <c r="T271" s="55"/>
      <c r="U271" s="54"/>
      <c r="V271" s="54"/>
      <c r="W271" s="54"/>
      <c r="X271" s="54"/>
      <c r="Y271" s="54"/>
      <c r="Z271" s="54"/>
    </row>
    <row r="272" spans="1:26" ht="18.75" customHeight="1" x14ac:dyDescent="0.2">
      <c r="A272" s="54"/>
      <c r="B272" s="54"/>
      <c r="C272" s="224"/>
      <c r="D272" s="224"/>
      <c r="E272" s="55"/>
      <c r="F272" s="225"/>
      <c r="G272" s="225"/>
      <c r="H272" s="225"/>
      <c r="I272" s="54"/>
      <c r="J272" s="226"/>
      <c r="K272" s="99"/>
      <c r="L272" s="227"/>
      <c r="M272" s="228"/>
      <c r="N272" s="225"/>
      <c r="O272" s="229"/>
      <c r="P272" s="228"/>
      <c r="Q272" s="228"/>
      <c r="R272" s="54"/>
      <c r="S272" s="54"/>
      <c r="T272" s="55"/>
      <c r="U272" s="54"/>
      <c r="V272" s="54"/>
      <c r="W272" s="54"/>
      <c r="X272" s="54"/>
      <c r="Y272" s="54"/>
      <c r="Z272" s="54"/>
    </row>
    <row r="273" spans="1:26" ht="18.75" customHeight="1" x14ac:dyDescent="0.2">
      <c r="A273" s="54"/>
      <c r="B273" s="54"/>
      <c r="C273" s="224"/>
      <c r="D273" s="224"/>
      <c r="E273" s="55"/>
      <c r="F273" s="225"/>
      <c r="G273" s="225"/>
      <c r="H273" s="225"/>
      <c r="I273" s="54"/>
      <c r="J273" s="226"/>
      <c r="K273" s="99"/>
      <c r="L273" s="227"/>
      <c r="M273" s="228"/>
      <c r="N273" s="225"/>
      <c r="O273" s="229"/>
      <c r="P273" s="228"/>
      <c r="Q273" s="228"/>
      <c r="R273" s="54"/>
      <c r="S273" s="54"/>
      <c r="T273" s="55"/>
      <c r="U273" s="54"/>
      <c r="V273" s="54"/>
      <c r="W273" s="54"/>
      <c r="X273" s="54"/>
      <c r="Y273" s="54"/>
      <c r="Z273" s="54"/>
    </row>
    <row r="274" spans="1:26" ht="18.75" customHeight="1" x14ac:dyDescent="0.2">
      <c r="A274" s="54"/>
      <c r="B274" s="54"/>
      <c r="C274" s="224"/>
      <c r="D274" s="224"/>
      <c r="E274" s="55"/>
      <c r="F274" s="225"/>
      <c r="G274" s="225"/>
      <c r="H274" s="225"/>
      <c r="I274" s="54"/>
      <c r="J274" s="226"/>
      <c r="K274" s="99"/>
      <c r="L274" s="227"/>
      <c r="M274" s="228"/>
      <c r="N274" s="225"/>
      <c r="O274" s="229"/>
      <c r="P274" s="228"/>
      <c r="Q274" s="228"/>
      <c r="R274" s="54"/>
      <c r="S274" s="54"/>
      <c r="T274" s="55"/>
      <c r="U274" s="54"/>
      <c r="V274" s="54"/>
      <c r="W274" s="54"/>
      <c r="X274" s="54"/>
      <c r="Y274" s="54"/>
      <c r="Z274" s="54"/>
    </row>
    <row r="275" spans="1:26" ht="18.75" customHeight="1" x14ac:dyDescent="0.2">
      <c r="A275" s="54"/>
      <c r="B275" s="54"/>
      <c r="C275" s="224"/>
      <c r="D275" s="224"/>
      <c r="E275" s="55"/>
      <c r="F275" s="225"/>
      <c r="G275" s="225"/>
      <c r="H275" s="225"/>
      <c r="I275" s="54"/>
      <c r="J275" s="226"/>
      <c r="K275" s="99"/>
      <c r="L275" s="227"/>
      <c r="M275" s="228"/>
      <c r="N275" s="225"/>
      <c r="O275" s="229"/>
      <c r="P275" s="228"/>
      <c r="Q275" s="228"/>
      <c r="R275" s="54"/>
      <c r="S275" s="54"/>
      <c r="T275" s="55"/>
      <c r="U275" s="54"/>
      <c r="V275" s="54"/>
      <c r="W275" s="54"/>
      <c r="X275" s="54"/>
      <c r="Y275" s="54"/>
      <c r="Z275" s="54"/>
    </row>
    <row r="276" spans="1:26" ht="18.75" customHeight="1" x14ac:dyDescent="0.2">
      <c r="A276" s="54"/>
      <c r="B276" s="54"/>
      <c r="C276" s="224"/>
      <c r="D276" s="224"/>
      <c r="E276" s="55"/>
      <c r="F276" s="225"/>
      <c r="G276" s="225"/>
      <c r="H276" s="225"/>
      <c r="I276" s="54"/>
      <c r="J276" s="226"/>
      <c r="K276" s="99"/>
      <c r="L276" s="227"/>
      <c r="M276" s="228"/>
      <c r="N276" s="225"/>
      <c r="O276" s="229"/>
      <c r="P276" s="228"/>
      <c r="Q276" s="228"/>
      <c r="R276" s="54"/>
      <c r="S276" s="54"/>
      <c r="T276" s="55"/>
      <c r="U276" s="54"/>
      <c r="V276" s="54"/>
      <c r="W276" s="54"/>
      <c r="X276" s="54"/>
      <c r="Y276" s="54"/>
      <c r="Z276" s="54"/>
    </row>
    <row r="277" spans="1:26" ht="18.75" customHeight="1" x14ac:dyDescent="0.2">
      <c r="A277" s="54"/>
      <c r="B277" s="54"/>
      <c r="C277" s="224"/>
      <c r="D277" s="224"/>
      <c r="E277" s="55"/>
      <c r="F277" s="225"/>
      <c r="G277" s="225"/>
      <c r="H277" s="225"/>
      <c r="I277" s="54"/>
      <c r="J277" s="226"/>
      <c r="K277" s="99"/>
      <c r="L277" s="227"/>
      <c r="M277" s="228"/>
      <c r="N277" s="225"/>
      <c r="O277" s="229"/>
      <c r="P277" s="228"/>
      <c r="Q277" s="228"/>
      <c r="R277" s="54"/>
      <c r="S277" s="54"/>
      <c r="T277" s="55"/>
      <c r="U277" s="54"/>
      <c r="V277" s="54"/>
      <c r="W277" s="54"/>
      <c r="X277" s="54"/>
      <c r="Y277" s="54"/>
      <c r="Z277" s="54"/>
    </row>
    <row r="278" spans="1:26" ht="18.75" customHeight="1" x14ac:dyDescent="0.2">
      <c r="A278" s="54"/>
      <c r="B278" s="54"/>
      <c r="C278" s="224"/>
      <c r="D278" s="224"/>
      <c r="E278" s="55"/>
      <c r="F278" s="225"/>
      <c r="G278" s="225"/>
      <c r="H278" s="225"/>
      <c r="I278" s="54"/>
      <c r="J278" s="226"/>
      <c r="K278" s="99"/>
      <c r="L278" s="227"/>
      <c r="M278" s="228"/>
      <c r="N278" s="225"/>
      <c r="O278" s="229"/>
      <c r="P278" s="228"/>
      <c r="Q278" s="228"/>
      <c r="R278" s="54"/>
      <c r="S278" s="54"/>
      <c r="T278" s="55"/>
      <c r="U278" s="54"/>
      <c r="V278" s="54"/>
      <c r="W278" s="54"/>
      <c r="X278" s="54"/>
      <c r="Y278" s="54"/>
      <c r="Z278" s="54"/>
    </row>
    <row r="279" spans="1:26" ht="18.75" customHeight="1" x14ac:dyDescent="0.2">
      <c r="A279" s="54"/>
      <c r="B279" s="54"/>
      <c r="C279" s="224"/>
      <c r="D279" s="224"/>
      <c r="E279" s="55"/>
      <c r="F279" s="225"/>
      <c r="G279" s="225"/>
      <c r="H279" s="225"/>
      <c r="I279" s="54"/>
      <c r="J279" s="226"/>
      <c r="K279" s="99"/>
      <c r="L279" s="227"/>
      <c r="M279" s="228"/>
      <c r="N279" s="225"/>
      <c r="O279" s="229"/>
      <c r="P279" s="228"/>
      <c r="Q279" s="228"/>
      <c r="R279" s="54"/>
      <c r="S279" s="54"/>
      <c r="T279" s="55"/>
      <c r="U279" s="54"/>
      <c r="V279" s="54"/>
      <c r="W279" s="54"/>
      <c r="X279" s="54"/>
      <c r="Y279" s="54"/>
      <c r="Z279" s="54"/>
    </row>
    <row r="280" spans="1:26" ht="18.75" customHeight="1" x14ac:dyDescent="0.2">
      <c r="A280" s="54"/>
      <c r="B280" s="54"/>
      <c r="C280" s="224"/>
      <c r="D280" s="224"/>
      <c r="E280" s="55"/>
      <c r="F280" s="225"/>
      <c r="G280" s="225"/>
      <c r="H280" s="225"/>
      <c r="I280" s="54"/>
      <c r="J280" s="226"/>
      <c r="K280" s="99"/>
      <c r="L280" s="227"/>
      <c r="M280" s="228"/>
      <c r="N280" s="225"/>
      <c r="O280" s="229"/>
      <c r="P280" s="228"/>
      <c r="Q280" s="228"/>
      <c r="R280" s="54"/>
      <c r="S280" s="54"/>
      <c r="T280" s="55"/>
      <c r="U280" s="54"/>
      <c r="V280" s="54"/>
      <c r="W280" s="54"/>
      <c r="X280" s="54"/>
      <c r="Y280" s="54"/>
      <c r="Z280" s="54"/>
    </row>
    <row r="281" spans="1:26" ht="18.75" customHeight="1" x14ac:dyDescent="0.2">
      <c r="A281" s="54"/>
      <c r="B281" s="54"/>
      <c r="C281" s="224"/>
      <c r="D281" s="224"/>
      <c r="E281" s="55"/>
      <c r="F281" s="225"/>
      <c r="G281" s="225"/>
      <c r="H281" s="225"/>
      <c r="I281" s="54"/>
      <c r="J281" s="226"/>
      <c r="K281" s="99"/>
      <c r="L281" s="227"/>
      <c r="M281" s="228"/>
      <c r="N281" s="225"/>
      <c r="O281" s="229"/>
      <c r="P281" s="228"/>
      <c r="Q281" s="228"/>
      <c r="R281" s="54"/>
      <c r="S281" s="54"/>
      <c r="T281" s="55"/>
      <c r="U281" s="54"/>
      <c r="V281" s="54"/>
      <c r="W281" s="54"/>
      <c r="X281" s="54"/>
      <c r="Y281" s="54"/>
      <c r="Z281" s="54"/>
    </row>
    <row r="282" spans="1:26" ht="18.75" customHeight="1" x14ac:dyDescent="0.2">
      <c r="A282" s="54"/>
      <c r="B282" s="54"/>
      <c r="C282" s="224"/>
      <c r="D282" s="224"/>
      <c r="E282" s="55"/>
      <c r="F282" s="225"/>
      <c r="G282" s="225"/>
      <c r="H282" s="225"/>
      <c r="I282" s="54"/>
      <c r="J282" s="226"/>
      <c r="K282" s="99"/>
      <c r="L282" s="227"/>
      <c r="M282" s="228"/>
      <c r="N282" s="225"/>
      <c r="O282" s="229"/>
      <c r="P282" s="228"/>
      <c r="Q282" s="228"/>
      <c r="R282" s="54"/>
      <c r="S282" s="54"/>
      <c r="T282" s="55"/>
      <c r="U282" s="54"/>
      <c r="V282" s="54"/>
      <c r="W282" s="54"/>
      <c r="X282" s="54"/>
      <c r="Y282" s="54"/>
      <c r="Z282" s="54"/>
    </row>
    <row r="283" spans="1:26" ht="18.75" customHeight="1" x14ac:dyDescent="0.2">
      <c r="A283" s="54"/>
      <c r="B283" s="54"/>
      <c r="C283" s="224"/>
      <c r="D283" s="224"/>
      <c r="E283" s="55"/>
      <c r="F283" s="225"/>
      <c r="G283" s="225"/>
      <c r="H283" s="225"/>
      <c r="I283" s="54"/>
      <c r="J283" s="226"/>
      <c r="K283" s="99"/>
      <c r="L283" s="227"/>
      <c r="M283" s="228"/>
      <c r="N283" s="225"/>
      <c r="O283" s="229"/>
      <c r="P283" s="228"/>
      <c r="Q283" s="228"/>
      <c r="R283" s="54"/>
      <c r="S283" s="54"/>
      <c r="T283" s="55"/>
      <c r="U283" s="54"/>
      <c r="V283" s="54"/>
      <c r="W283" s="54"/>
      <c r="X283" s="54"/>
      <c r="Y283" s="54"/>
      <c r="Z283" s="54"/>
    </row>
    <row r="284" spans="1:26" ht="18.75" customHeight="1" x14ac:dyDescent="0.2">
      <c r="A284" s="54"/>
      <c r="B284" s="54"/>
      <c r="C284" s="224"/>
      <c r="D284" s="224"/>
      <c r="E284" s="55"/>
      <c r="F284" s="225"/>
      <c r="G284" s="225"/>
      <c r="H284" s="225"/>
      <c r="I284" s="54"/>
      <c r="J284" s="226"/>
      <c r="K284" s="99"/>
      <c r="L284" s="227"/>
      <c r="M284" s="228"/>
      <c r="N284" s="225"/>
      <c r="O284" s="229"/>
      <c r="P284" s="228"/>
      <c r="Q284" s="228"/>
      <c r="R284" s="54"/>
      <c r="S284" s="54"/>
      <c r="T284" s="55"/>
      <c r="U284" s="54"/>
      <c r="V284" s="54"/>
      <c r="W284" s="54"/>
      <c r="X284" s="54"/>
      <c r="Y284" s="54"/>
      <c r="Z284" s="54"/>
    </row>
    <row r="285" spans="1:26" ht="18.75" customHeight="1" x14ac:dyDescent="0.2">
      <c r="A285" s="54"/>
      <c r="B285" s="54"/>
      <c r="C285" s="224"/>
      <c r="D285" s="224"/>
      <c r="E285" s="55"/>
      <c r="F285" s="225"/>
      <c r="G285" s="225"/>
      <c r="H285" s="225"/>
      <c r="I285" s="54"/>
      <c r="J285" s="226"/>
      <c r="K285" s="99"/>
      <c r="L285" s="227"/>
      <c r="M285" s="228"/>
      <c r="N285" s="225"/>
      <c r="O285" s="229"/>
      <c r="P285" s="228"/>
      <c r="Q285" s="228"/>
      <c r="R285" s="54"/>
      <c r="S285" s="54"/>
      <c r="T285" s="55"/>
      <c r="U285" s="54"/>
      <c r="V285" s="54"/>
      <c r="W285" s="54"/>
      <c r="X285" s="54"/>
      <c r="Y285" s="54"/>
      <c r="Z285" s="54"/>
    </row>
    <row r="286" spans="1:26" ht="18.75" customHeight="1" x14ac:dyDescent="0.2">
      <c r="A286" s="54"/>
      <c r="B286" s="54"/>
      <c r="C286" s="224"/>
      <c r="D286" s="224"/>
      <c r="E286" s="55"/>
      <c r="F286" s="225"/>
      <c r="G286" s="225"/>
      <c r="H286" s="225"/>
      <c r="I286" s="54"/>
      <c r="J286" s="226"/>
      <c r="K286" s="99"/>
      <c r="L286" s="227"/>
      <c r="M286" s="228"/>
      <c r="N286" s="225"/>
      <c r="O286" s="229"/>
      <c r="P286" s="228"/>
      <c r="Q286" s="228"/>
      <c r="R286" s="54"/>
      <c r="S286" s="54"/>
      <c r="T286" s="55"/>
      <c r="U286" s="54"/>
      <c r="V286" s="54"/>
      <c r="W286" s="54"/>
      <c r="X286" s="54"/>
      <c r="Y286" s="54"/>
      <c r="Z286" s="54"/>
    </row>
    <row r="287" spans="1:26" ht="18.75" customHeight="1" x14ac:dyDescent="0.2">
      <c r="A287" s="54"/>
      <c r="B287" s="54"/>
      <c r="C287" s="224"/>
      <c r="D287" s="224"/>
      <c r="E287" s="55"/>
      <c r="F287" s="225"/>
      <c r="G287" s="225"/>
      <c r="H287" s="225"/>
      <c r="I287" s="54"/>
      <c r="J287" s="226"/>
      <c r="K287" s="99"/>
      <c r="L287" s="227"/>
      <c r="M287" s="228"/>
      <c r="N287" s="225"/>
      <c r="O287" s="229"/>
      <c r="P287" s="228"/>
      <c r="Q287" s="228"/>
      <c r="R287" s="54"/>
      <c r="S287" s="54"/>
      <c r="T287" s="55"/>
      <c r="U287" s="54"/>
      <c r="V287" s="54"/>
      <c r="W287" s="54"/>
      <c r="X287" s="54"/>
      <c r="Y287" s="54"/>
      <c r="Z287" s="54"/>
    </row>
    <row r="288" spans="1:26" ht="18.75" customHeight="1" x14ac:dyDescent="0.2">
      <c r="A288" s="54"/>
      <c r="B288" s="54"/>
      <c r="C288" s="224"/>
      <c r="D288" s="224"/>
      <c r="E288" s="55"/>
      <c r="F288" s="225"/>
      <c r="G288" s="225"/>
      <c r="H288" s="225"/>
      <c r="I288" s="54"/>
      <c r="J288" s="226"/>
      <c r="K288" s="99"/>
      <c r="L288" s="227"/>
      <c r="M288" s="228"/>
      <c r="N288" s="225"/>
      <c r="O288" s="229"/>
      <c r="P288" s="228"/>
      <c r="Q288" s="228"/>
      <c r="R288" s="54"/>
      <c r="S288" s="54"/>
      <c r="T288" s="55"/>
      <c r="U288" s="54"/>
      <c r="V288" s="54"/>
      <c r="W288" s="54"/>
      <c r="X288" s="54"/>
      <c r="Y288" s="54"/>
      <c r="Z288" s="54"/>
    </row>
    <row r="289" spans="1:26" ht="18.75" customHeight="1" x14ac:dyDescent="0.2">
      <c r="A289" s="54"/>
      <c r="B289" s="54"/>
      <c r="C289" s="224"/>
      <c r="D289" s="224"/>
      <c r="E289" s="55"/>
      <c r="F289" s="225"/>
      <c r="G289" s="225"/>
      <c r="H289" s="225"/>
      <c r="I289" s="54"/>
      <c r="J289" s="226"/>
      <c r="K289" s="99"/>
      <c r="L289" s="227"/>
      <c r="M289" s="228"/>
      <c r="N289" s="225"/>
      <c r="O289" s="229"/>
      <c r="P289" s="228"/>
      <c r="Q289" s="228"/>
      <c r="R289" s="54"/>
      <c r="S289" s="54"/>
      <c r="T289" s="55"/>
      <c r="U289" s="54"/>
      <c r="V289" s="54"/>
      <c r="W289" s="54"/>
      <c r="X289" s="54"/>
      <c r="Y289" s="54"/>
      <c r="Z289" s="54"/>
    </row>
    <row r="290" spans="1:26" ht="18.75" customHeight="1" x14ac:dyDescent="0.2">
      <c r="A290" s="54"/>
      <c r="B290" s="54"/>
      <c r="C290" s="224"/>
      <c r="D290" s="224"/>
      <c r="E290" s="55"/>
      <c r="F290" s="225"/>
      <c r="G290" s="225"/>
      <c r="H290" s="225"/>
      <c r="I290" s="54"/>
      <c r="J290" s="226"/>
      <c r="K290" s="99"/>
      <c r="L290" s="227"/>
      <c r="M290" s="228"/>
      <c r="N290" s="225"/>
      <c r="O290" s="229"/>
      <c r="P290" s="228"/>
      <c r="Q290" s="228"/>
      <c r="R290" s="54"/>
      <c r="S290" s="54"/>
      <c r="T290" s="55"/>
      <c r="U290" s="54"/>
      <c r="V290" s="54"/>
      <c r="W290" s="54"/>
      <c r="X290" s="54"/>
      <c r="Y290" s="54"/>
      <c r="Z290" s="54"/>
    </row>
    <row r="291" spans="1:26" ht="18.75" customHeight="1" x14ac:dyDescent="0.2">
      <c r="A291" s="54"/>
      <c r="B291" s="54"/>
      <c r="C291" s="224"/>
      <c r="D291" s="224"/>
      <c r="E291" s="55"/>
      <c r="F291" s="225"/>
      <c r="G291" s="225"/>
      <c r="H291" s="225"/>
      <c r="I291" s="54"/>
      <c r="J291" s="226"/>
      <c r="K291" s="99"/>
      <c r="L291" s="227"/>
      <c r="M291" s="228"/>
      <c r="N291" s="225"/>
      <c r="O291" s="229"/>
      <c r="P291" s="228"/>
      <c r="Q291" s="228"/>
      <c r="R291" s="54"/>
      <c r="S291" s="54"/>
      <c r="T291" s="55"/>
      <c r="U291" s="54"/>
      <c r="V291" s="54"/>
      <c r="W291" s="54"/>
      <c r="X291" s="54"/>
      <c r="Y291" s="54"/>
      <c r="Z291" s="54"/>
    </row>
    <row r="292" spans="1:26" ht="18.75" customHeight="1" x14ac:dyDescent="0.2">
      <c r="A292" s="54"/>
      <c r="B292" s="54"/>
      <c r="C292" s="224"/>
      <c r="D292" s="224"/>
      <c r="E292" s="55"/>
      <c r="F292" s="225"/>
      <c r="G292" s="225"/>
      <c r="H292" s="225"/>
      <c r="I292" s="54"/>
      <c r="J292" s="226"/>
      <c r="K292" s="99"/>
      <c r="L292" s="227"/>
      <c r="M292" s="228"/>
      <c r="N292" s="225"/>
      <c r="O292" s="229"/>
      <c r="P292" s="228"/>
      <c r="Q292" s="228"/>
      <c r="R292" s="54"/>
      <c r="S292" s="54"/>
      <c r="T292" s="55"/>
      <c r="U292" s="54"/>
      <c r="V292" s="54"/>
      <c r="W292" s="54"/>
      <c r="X292" s="54"/>
      <c r="Y292" s="54"/>
      <c r="Z292" s="54"/>
    </row>
    <row r="293" spans="1:26" ht="18.75" customHeight="1" x14ac:dyDescent="0.2">
      <c r="A293" s="54"/>
      <c r="B293" s="54"/>
      <c r="C293" s="224"/>
      <c r="D293" s="224"/>
      <c r="E293" s="55"/>
      <c r="F293" s="225"/>
      <c r="G293" s="225"/>
      <c r="H293" s="225"/>
      <c r="I293" s="54"/>
      <c r="J293" s="226"/>
      <c r="K293" s="99"/>
      <c r="L293" s="227"/>
      <c r="M293" s="228"/>
      <c r="N293" s="225"/>
      <c r="O293" s="229"/>
      <c r="P293" s="228"/>
      <c r="Q293" s="228"/>
      <c r="R293" s="54"/>
      <c r="S293" s="54"/>
      <c r="T293" s="55"/>
      <c r="U293" s="54"/>
      <c r="V293" s="54"/>
      <c r="W293" s="54"/>
      <c r="X293" s="54"/>
      <c r="Y293" s="54"/>
      <c r="Z293" s="54"/>
    </row>
    <row r="294" spans="1:26" ht="18.75" customHeight="1" x14ac:dyDescent="0.2">
      <c r="A294" s="54"/>
      <c r="B294" s="54"/>
      <c r="C294" s="224"/>
      <c r="D294" s="224"/>
      <c r="E294" s="55"/>
      <c r="F294" s="225"/>
      <c r="G294" s="225"/>
      <c r="H294" s="225"/>
      <c r="I294" s="54"/>
      <c r="J294" s="226"/>
      <c r="K294" s="99"/>
      <c r="L294" s="227"/>
      <c r="M294" s="228"/>
      <c r="N294" s="225"/>
      <c r="O294" s="229"/>
      <c r="P294" s="228"/>
      <c r="Q294" s="228"/>
      <c r="R294" s="54"/>
      <c r="S294" s="54"/>
      <c r="T294" s="55"/>
      <c r="U294" s="54"/>
      <c r="V294" s="54"/>
      <c r="W294" s="54"/>
      <c r="X294" s="54"/>
      <c r="Y294" s="54"/>
      <c r="Z294" s="54"/>
    </row>
    <row r="295" spans="1:26" ht="18.75" customHeight="1" x14ac:dyDescent="0.2">
      <c r="A295" s="54"/>
      <c r="B295" s="54"/>
      <c r="C295" s="224"/>
      <c r="D295" s="224"/>
      <c r="E295" s="55"/>
      <c r="F295" s="225"/>
      <c r="G295" s="225"/>
      <c r="H295" s="225"/>
      <c r="I295" s="54"/>
      <c r="J295" s="226"/>
      <c r="K295" s="99"/>
      <c r="L295" s="227"/>
      <c r="M295" s="228"/>
      <c r="N295" s="225"/>
      <c r="O295" s="229"/>
      <c r="P295" s="228"/>
      <c r="Q295" s="228"/>
      <c r="R295" s="54"/>
      <c r="S295" s="54"/>
      <c r="T295" s="55"/>
      <c r="U295" s="54"/>
      <c r="V295" s="54"/>
      <c r="W295" s="54"/>
      <c r="X295" s="54"/>
      <c r="Y295" s="54"/>
      <c r="Z295" s="54"/>
    </row>
    <row r="296" spans="1:26" ht="18.75" customHeight="1" x14ac:dyDescent="0.2">
      <c r="A296" s="54"/>
      <c r="B296" s="54"/>
      <c r="C296" s="224"/>
      <c r="D296" s="224"/>
      <c r="E296" s="55"/>
      <c r="F296" s="225"/>
      <c r="G296" s="225"/>
      <c r="H296" s="225"/>
      <c r="I296" s="54"/>
      <c r="J296" s="226"/>
      <c r="K296" s="99"/>
      <c r="L296" s="227"/>
      <c r="M296" s="228"/>
      <c r="N296" s="225"/>
      <c r="O296" s="229"/>
      <c r="P296" s="228"/>
      <c r="Q296" s="228"/>
      <c r="R296" s="54"/>
      <c r="S296" s="54"/>
      <c r="T296" s="55"/>
      <c r="U296" s="54"/>
      <c r="V296" s="54"/>
      <c r="W296" s="54"/>
      <c r="X296" s="54"/>
      <c r="Y296" s="54"/>
      <c r="Z296" s="54"/>
    </row>
    <row r="297" spans="1:26" ht="18.75" customHeight="1" x14ac:dyDescent="0.2">
      <c r="A297" s="54"/>
      <c r="B297" s="54"/>
      <c r="C297" s="224"/>
      <c r="D297" s="224"/>
      <c r="E297" s="55"/>
      <c r="F297" s="225"/>
      <c r="G297" s="225"/>
      <c r="H297" s="225"/>
      <c r="I297" s="54"/>
      <c r="J297" s="226"/>
      <c r="K297" s="99"/>
      <c r="L297" s="227"/>
      <c r="M297" s="228"/>
      <c r="N297" s="225"/>
      <c r="O297" s="229"/>
      <c r="P297" s="228"/>
      <c r="Q297" s="228"/>
      <c r="R297" s="54"/>
      <c r="S297" s="54"/>
      <c r="T297" s="55"/>
      <c r="U297" s="54"/>
      <c r="V297" s="54"/>
      <c r="W297" s="54"/>
      <c r="X297" s="54"/>
      <c r="Y297" s="54"/>
      <c r="Z297" s="54"/>
    </row>
    <row r="298" spans="1:26" ht="18.75" customHeight="1" x14ac:dyDescent="0.2">
      <c r="A298" s="54"/>
      <c r="B298" s="54"/>
      <c r="C298" s="224"/>
      <c r="D298" s="224"/>
      <c r="E298" s="55"/>
      <c r="F298" s="225"/>
      <c r="G298" s="225"/>
      <c r="H298" s="225"/>
      <c r="I298" s="54"/>
      <c r="J298" s="226"/>
      <c r="K298" s="99"/>
      <c r="L298" s="227"/>
      <c r="M298" s="228"/>
      <c r="N298" s="225"/>
      <c r="O298" s="229"/>
      <c r="P298" s="228"/>
      <c r="Q298" s="228"/>
      <c r="R298" s="54"/>
      <c r="S298" s="54"/>
      <c r="T298" s="55"/>
      <c r="U298" s="54"/>
      <c r="V298" s="54"/>
      <c r="W298" s="54"/>
      <c r="X298" s="54"/>
      <c r="Y298" s="54"/>
      <c r="Z298" s="54"/>
    </row>
    <row r="299" spans="1:26" ht="18.75" customHeight="1" x14ac:dyDescent="0.2">
      <c r="A299" s="54"/>
      <c r="B299" s="54"/>
      <c r="C299" s="224"/>
      <c r="D299" s="224"/>
      <c r="E299" s="55"/>
      <c r="F299" s="225"/>
      <c r="G299" s="225"/>
      <c r="H299" s="225"/>
      <c r="I299" s="54"/>
      <c r="J299" s="226"/>
      <c r="K299" s="99"/>
      <c r="L299" s="227"/>
      <c r="M299" s="228"/>
      <c r="N299" s="225"/>
      <c r="O299" s="229"/>
      <c r="P299" s="228"/>
      <c r="Q299" s="228"/>
      <c r="R299" s="54"/>
      <c r="S299" s="54"/>
      <c r="T299" s="55"/>
      <c r="U299" s="54"/>
      <c r="V299" s="54"/>
      <c r="W299" s="54"/>
      <c r="X299" s="54"/>
      <c r="Y299" s="54"/>
      <c r="Z299" s="54"/>
    </row>
    <row r="300" spans="1:26" ht="18.75" customHeight="1" x14ac:dyDescent="0.2">
      <c r="A300" s="54"/>
      <c r="B300" s="54"/>
      <c r="C300" s="224"/>
      <c r="D300" s="224"/>
      <c r="E300" s="55"/>
      <c r="F300" s="225"/>
      <c r="G300" s="225"/>
      <c r="H300" s="225"/>
      <c r="I300" s="54"/>
      <c r="J300" s="226"/>
      <c r="K300" s="99"/>
      <c r="L300" s="227"/>
      <c r="M300" s="228"/>
      <c r="N300" s="225"/>
      <c r="O300" s="229"/>
      <c r="P300" s="228"/>
      <c r="Q300" s="228"/>
      <c r="R300" s="54"/>
      <c r="S300" s="54"/>
      <c r="T300" s="55"/>
      <c r="U300" s="54"/>
      <c r="V300" s="54"/>
      <c r="W300" s="54"/>
      <c r="X300" s="54"/>
      <c r="Y300" s="54"/>
      <c r="Z300" s="54"/>
    </row>
    <row r="301" spans="1:26" ht="18.75" customHeight="1" x14ac:dyDescent="0.2">
      <c r="A301" s="54"/>
      <c r="B301" s="54"/>
      <c r="C301" s="224"/>
      <c r="D301" s="224"/>
      <c r="E301" s="55"/>
      <c r="F301" s="225"/>
      <c r="G301" s="225"/>
      <c r="H301" s="225"/>
      <c r="I301" s="54"/>
      <c r="J301" s="226"/>
      <c r="K301" s="99"/>
      <c r="L301" s="227"/>
      <c r="M301" s="228"/>
      <c r="N301" s="225"/>
      <c r="O301" s="229"/>
      <c r="P301" s="228"/>
      <c r="Q301" s="228"/>
      <c r="R301" s="54"/>
      <c r="S301" s="54"/>
      <c r="T301" s="55"/>
      <c r="U301" s="54"/>
      <c r="V301" s="54"/>
      <c r="W301" s="54"/>
      <c r="X301" s="54"/>
      <c r="Y301" s="54"/>
      <c r="Z301" s="54"/>
    </row>
    <row r="302" spans="1:26" ht="18.75" customHeight="1" x14ac:dyDescent="0.2">
      <c r="A302" s="54"/>
      <c r="B302" s="54"/>
      <c r="C302" s="224"/>
      <c r="D302" s="224"/>
      <c r="E302" s="55"/>
      <c r="F302" s="225"/>
      <c r="G302" s="225"/>
      <c r="H302" s="225"/>
      <c r="I302" s="54"/>
      <c r="J302" s="226"/>
      <c r="K302" s="99"/>
      <c r="L302" s="227"/>
      <c r="M302" s="228"/>
      <c r="N302" s="225"/>
      <c r="O302" s="229"/>
      <c r="P302" s="228"/>
      <c r="Q302" s="228"/>
      <c r="R302" s="54"/>
      <c r="S302" s="54"/>
      <c r="T302" s="55"/>
      <c r="U302" s="54"/>
      <c r="V302" s="54"/>
      <c r="W302" s="54"/>
      <c r="X302" s="54"/>
      <c r="Y302" s="54"/>
      <c r="Z302" s="54"/>
    </row>
    <row r="303" spans="1:26" ht="18.75" customHeight="1" x14ac:dyDescent="0.2">
      <c r="A303" s="54"/>
      <c r="B303" s="54"/>
      <c r="C303" s="224"/>
      <c r="D303" s="224"/>
      <c r="E303" s="55"/>
      <c r="F303" s="225"/>
      <c r="G303" s="225"/>
      <c r="H303" s="225"/>
      <c r="I303" s="54"/>
      <c r="J303" s="226"/>
      <c r="K303" s="99"/>
      <c r="L303" s="227"/>
      <c r="M303" s="228"/>
      <c r="N303" s="225"/>
      <c r="O303" s="229"/>
      <c r="P303" s="228"/>
      <c r="Q303" s="228"/>
      <c r="R303" s="54"/>
      <c r="S303" s="54"/>
      <c r="T303" s="55"/>
      <c r="U303" s="54"/>
      <c r="V303" s="54"/>
      <c r="W303" s="54"/>
      <c r="X303" s="54"/>
      <c r="Y303" s="54"/>
      <c r="Z303" s="54"/>
    </row>
    <row r="304" spans="1:26" ht="18.75" customHeight="1" x14ac:dyDescent="0.2">
      <c r="A304" s="54"/>
      <c r="B304" s="54"/>
      <c r="C304" s="224"/>
      <c r="D304" s="224"/>
      <c r="E304" s="55"/>
      <c r="F304" s="225"/>
      <c r="G304" s="225"/>
      <c r="H304" s="225"/>
      <c r="I304" s="54"/>
      <c r="J304" s="226"/>
      <c r="K304" s="99"/>
      <c r="L304" s="227"/>
      <c r="M304" s="228"/>
      <c r="N304" s="225"/>
      <c r="O304" s="229"/>
      <c r="P304" s="228"/>
      <c r="Q304" s="228"/>
      <c r="R304" s="54"/>
      <c r="S304" s="54"/>
      <c r="T304" s="55"/>
      <c r="U304" s="54"/>
      <c r="V304" s="54"/>
      <c r="W304" s="54"/>
      <c r="X304" s="54"/>
      <c r="Y304" s="54"/>
      <c r="Z304" s="54"/>
    </row>
    <row r="305" spans="1:26" ht="18.75" customHeight="1" x14ac:dyDescent="0.2">
      <c r="A305" s="54"/>
      <c r="B305" s="54"/>
      <c r="C305" s="224"/>
      <c r="D305" s="224"/>
      <c r="E305" s="55"/>
      <c r="F305" s="225"/>
      <c r="G305" s="225"/>
      <c r="H305" s="225"/>
      <c r="I305" s="54"/>
      <c r="J305" s="226"/>
      <c r="K305" s="99"/>
      <c r="L305" s="227"/>
      <c r="M305" s="228"/>
      <c r="N305" s="225"/>
      <c r="O305" s="229"/>
      <c r="P305" s="228"/>
      <c r="Q305" s="228"/>
      <c r="R305" s="54"/>
      <c r="S305" s="54"/>
      <c r="T305" s="55"/>
      <c r="U305" s="54"/>
      <c r="V305" s="54"/>
      <c r="W305" s="54"/>
      <c r="X305" s="54"/>
      <c r="Y305" s="54"/>
      <c r="Z305" s="54"/>
    </row>
    <row r="306" spans="1:26" ht="18.75" customHeight="1" x14ac:dyDescent="0.2">
      <c r="A306" s="54"/>
      <c r="B306" s="54"/>
      <c r="C306" s="224"/>
      <c r="D306" s="224"/>
      <c r="E306" s="55"/>
      <c r="F306" s="225"/>
      <c r="G306" s="225"/>
      <c r="H306" s="225"/>
      <c r="I306" s="54"/>
      <c r="J306" s="226"/>
      <c r="K306" s="99"/>
      <c r="L306" s="227"/>
      <c r="M306" s="228"/>
      <c r="N306" s="225"/>
      <c r="O306" s="229"/>
      <c r="P306" s="228"/>
      <c r="Q306" s="228"/>
      <c r="R306" s="54"/>
      <c r="S306" s="54"/>
      <c r="T306" s="55"/>
      <c r="U306" s="54"/>
      <c r="V306" s="54"/>
      <c r="W306" s="54"/>
      <c r="X306" s="54"/>
      <c r="Y306" s="54"/>
      <c r="Z306" s="54"/>
    </row>
    <row r="307" spans="1:26" ht="18.75" customHeight="1" x14ac:dyDescent="0.2">
      <c r="A307" s="54"/>
      <c r="B307" s="54"/>
      <c r="C307" s="224"/>
      <c r="D307" s="224"/>
      <c r="E307" s="55"/>
      <c r="F307" s="225"/>
      <c r="G307" s="225"/>
      <c r="H307" s="225"/>
      <c r="I307" s="54"/>
      <c r="J307" s="226"/>
      <c r="K307" s="99"/>
      <c r="L307" s="227"/>
      <c r="M307" s="228"/>
      <c r="N307" s="225"/>
      <c r="O307" s="229"/>
      <c r="P307" s="228"/>
      <c r="Q307" s="228"/>
      <c r="R307" s="54"/>
      <c r="S307" s="54"/>
      <c r="T307" s="55"/>
      <c r="U307" s="54"/>
      <c r="V307" s="54"/>
      <c r="W307" s="54"/>
      <c r="X307" s="54"/>
      <c r="Y307" s="54"/>
      <c r="Z307" s="54"/>
    </row>
    <row r="308" spans="1:26" ht="18.75" customHeight="1" x14ac:dyDescent="0.2">
      <c r="A308" s="54"/>
      <c r="B308" s="54"/>
      <c r="C308" s="224"/>
      <c r="D308" s="224"/>
      <c r="E308" s="55"/>
      <c r="F308" s="225"/>
      <c r="G308" s="225"/>
      <c r="H308" s="225"/>
      <c r="I308" s="54"/>
      <c r="J308" s="226"/>
      <c r="K308" s="99"/>
      <c r="L308" s="227"/>
      <c r="M308" s="228"/>
      <c r="N308" s="225"/>
      <c r="O308" s="229"/>
      <c r="P308" s="228"/>
      <c r="Q308" s="228"/>
      <c r="R308" s="54"/>
      <c r="S308" s="54"/>
      <c r="T308" s="55"/>
      <c r="U308" s="54"/>
      <c r="V308" s="54"/>
      <c r="W308" s="54"/>
      <c r="X308" s="54"/>
      <c r="Y308" s="54"/>
      <c r="Z308" s="54"/>
    </row>
    <row r="309" spans="1:26" ht="18.75" customHeight="1" x14ac:dyDescent="0.2">
      <c r="A309" s="54"/>
      <c r="B309" s="54"/>
      <c r="C309" s="224"/>
      <c r="D309" s="224"/>
      <c r="E309" s="55"/>
      <c r="F309" s="225"/>
      <c r="G309" s="225"/>
      <c r="H309" s="225"/>
      <c r="I309" s="54"/>
      <c r="J309" s="226"/>
      <c r="K309" s="99"/>
      <c r="L309" s="227"/>
      <c r="M309" s="228"/>
      <c r="N309" s="225"/>
      <c r="O309" s="229"/>
      <c r="P309" s="228"/>
      <c r="Q309" s="228"/>
      <c r="R309" s="54"/>
      <c r="S309" s="54"/>
      <c r="T309" s="55"/>
      <c r="U309" s="54"/>
      <c r="V309" s="54"/>
      <c r="W309" s="54"/>
      <c r="X309" s="54"/>
      <c r="Y309" s="54"/>
      <c r="Z309" s="54"/>
    </row>
    <row r="310" spans="1:26" ht="18.75" customHeight="1" x14ac:dyDescent="0.2">
      <c r="A310" s="54"/>
      <c r="B310" s="54"/>
      <c r="C310" s="224"/>
      <c r="D310" s="224"/>
      <c r="E310" s="55"/>
      <c r="F310" s="225"/>
      <c r="G310" s="225"/>
      <c r="H310" s="225"/>
      <c r="I310" s="54"/>
      <c r="J310" s="226"/>
      <c r="K310" s="99"/>
      <c r="L310" s="227"/>
      <c r="M310" s="228"/>
      <c r="N310" s="225"/>
      <c r="O310" s="229"/>
      <c r="P310" s="228"/>
      <c r="Q310" s="228"/>
      <c r="R310" s="54"/>
      <c r="S310" s="54"/>
      <c r="T310" s="55"/>
      <c r="U310" s="54"/>
      <c r="V310" s="54"/>
      <c r="W310" s="54"/>
      <c r="X310" s="54"/>
      <c r="Y310" s="54"/>
      <c r="Z310" s="54"/>
    </row>
    <row r="311" spans="1:26" ht="18.75" customHeight="1" x14ac:dyDescent="0.2">
      <c r="A311" s="54"/>
      <c r="B311" s="54"/>
      <c r="C311" s="224"/>
      <c r="D311" s="224"/>
      <c r="E311" s="55"/>
      <c r="F311" s="225"/>
      <c r="G311" s="225"/>
      <c r="H311" s="225"/>
      <c r="I311" s="54"/>
      <c r="J311" s="226"/>
      <c r="K311" s="99"/>
      <c r="L311" s="227"/>
      <c r="M311" s="228"/>
      <c r="N311" s="225"/>
      <c r="O311" s="229"/>
      <c r="P311" s="228"/>
      <c r="Q311" s="228"/>
      <c r="R311" s="54"/>
      <c r="S311" s="54"/>
      <c r="T311" s="55"/>
      <c r="U311" s="54"/>
      <c r="V311" s="54"/>
      <c r="W311" s="54"/>
      <c r="X311" s="54"/>
      <c r="Y311" s="54"/>
      <c r="Z311" s="54"/>
    </row>
    <row r="312" spans="1:26" ht="18.75" customHeight="1" x14ac:dyDescent="0.2">
      <c r="A312" s="54"/>
      <c r="B312" s="54"/>
      <c r="C312" s="224"/>
      <c r="D312" s="224"/>
      <c r="E312" s="55"/>
      <c r="F312" s="225"/>
      <c r="G312" s="225"/>
      <c r="H312" s="225"/>
      <c r="I312" s="54"/>
      <c r="J312" s="226"/>
      <c r="K312" s="99"/>
      <c r="L312" s="227"/>
      <c r="M312" s="228"/>
      <c r="N312" s="225"/>
      <c r="O312" s="229"/>
      <c r="P312" s="228"/>
      <c r="Q312" s="228"/>
      <c r="R312" s="54"/>
      <c r="S312" s="54"/>
      <c r="T312" s="55"/>
      <c r="U312" s="54"/>
      <c r="V312" s="54"/>
      <c r="W312" s="54"/>
      <c r="X312" s="54"/>
      <c r="Y312" s="54"/>
      <c r="Z312" s="54"/>
    </row>
    <row r="313" spans="1:26" ht="18.75" customHeight="1" x14ac:dyDescent="0.2">
      <c r="A313" s="54"/>
      <c r="B313" s="54"/>
      <c r="C313" s="224"/>
      <c r="D313" s="224"/>
      <c r="E313" s="55"/>
      <c r="F313" s="225"/>
      <c r="G313" s="225"/>
      <c r="H313" s="225"/>
      <c r="I313" s="54"/>
      <c r="J313" s="226"/>
      <c r="K313" s="99"/>
      <c r="L313" s="227"/>
      <c r="M313" s="228"/>
      <c r="N313" s="225"/>
      <c r="O313" s="229"/>
      <c r="P313" s="228"/>
      <c r="Q313" s="228"/>
      <c r="R313" s="54"/>
      <c r="S313" s="54"/>
      <c r="T313" s="55"/>
      <c r="U313" s="54"/>
      <c r="V313" s="54"/>
      <c r="W313" s="54"/>
      <c r="X313" s="54"/>
      <c r="Y313" s="54"/>
      <c r="Z313" s="54"/>
    </row>
    <row r="314" spans="1:26" ht="18.75" customHeight="1" x14ac:dyDescent="0.2">
      <c r="A314" s="54"/>
      <c r="B314" s="54"/>
      <c r="C314" s="224"/>
      <c r="D314" s="224"/>
      <c r="E314" s="55"/>
      <c r="F314" s="225"/>
      <c r="G314" s="225"/>
      <c r="H314" s="225"/>
      <c r="I314" s="54"/>
      <c r="J314" s="226"/>
      <c r="K314" s="99"/>
      <c r="L314" s="227"/>
      <c r="M314" s="228"/>
      <c r="N314" s="225"/>
      <c r="O314" s="229"/>
      <c r="P314" s="228"/>
      <c r="Q314" s="228"/>
      <c r="R314" s="54"/>
      <c r="S314" s="54"/>
      <c r="T314" s="55"/>
      <c r="U314" s="54"/>
      <c r="V314" s="54"/>
      <c r="W314" s="54"/>
      <c r="X314" s="54"/>
      <c r="Y314" s="54"/>
      <c r="Z314" s="54"/>
    </row>
    <row r="315" spans="1:26" ht="18.75" customHeight="1" x14ac:dyDescent="0.2">
      <c r="A315" s="54"/>
      <c r="B315" s="54"/>
      <c r="C315" s="224"/>
      <c r="D315" s="224"/>
      <c r="E315" s="55"/>
      <c r="F315" s="225"/>
      <c r="G315" s="225"/>
      <c r="H315" s="225"/>
      <c r="I315" s="54"/>
      <c r="J315" s="226"/>
      <c r="K315" s="99"/>
      <c r="L315" s="227"/>
      <c r="M315" s="228"/>
      <c r="N315" s="225"/>
      <c r="O315" s="229"/>
      <c r="P315" s="228"/>
      <c r="Q315" s="228"/>
      <c r="R315" s="54"/>
      <c r="S315" s="54"/>
      <c r="T315" s="55"/>
      <c r="U315" s="54"/>
      <c r="V315" s="54"/>
      <c r="W315" s="54"/>
      <c r="X315" s="54"/>
      <c r="Y315" s="54"/>
      <c r="Z315" s="54"/>
    </row>
    <row r="316" spans="1:26" ht="18.75" customHeight="1" x14ac:dyDescent="0.2">
      <c r="A316" s="54"/>
      <c r="B316" s="54"/>
      <c r="C316" s="224"/>
      <c r="D316" s="224"/>
      <c r="E316" s="55"/>
      <c r="F316" s="225"/>
      <c r="G316" s="225"/>
      <c r="H316" s="225"/>
      <c r="I316" s="54"/>
      <c r="J316" s="226"/>
      <c r="K316" s="99"/>
      <c r="L316" s="227"/>
      <c r="M316" s="228"/>
      <c r="N316" s="225"/>
      <c r="O316" s="229"/>
      <c r="P316" s="228"/>
      <c r="Q316" s="228"/>
      <c r="R316" s="54"/>
      <c r="S316" s="54"/>
      <c r="T316" s="55"/>
      <c r="U316" s="54"/>
      <c r="V316" s="54"/>
      <c r="W316" s="54"/>
      <c r="X316" s="54"/>
      <c r="Y316" s="54"/>
      <c r="Z316" s="54"/>
    </row>
    <row r="317" spans="1:26" ht="18.75" customHeight="1" x14ac:dyDescent="0.2">
      <c r="A317" s="54"/>
      <c r="B317" s="54"/>
      <c r="C317" s="224"/>
      <c r="D317" s="224"/>
      <c r="E317" s="55"/>
      <c r="F317" s="225"/>
      <c r="G317" s="225"/>
      <c r="H317" s="225"/>
      <c r="I317" s="54"/>
      <c r="J317" s="226"/>
      <c r="K317" s="99"/>
      <c r="L317" s="227"/>
      <c r="M317" s="228"/>
      <c r="N317" s="225"/>
      <c r="O317" s="229"/>
      <c r="P317" s="228"/>
      <c r="Q317" s="228"/>
      <c r="R317" s="54"/>
      <c r="S317" s="54"/>
      <c r="T317" s="55"/>
      <c r="U317" s="54"/>
      <c r="V317" s="54"/>
      <c r="W317" s="54"/>
      <c r="X317" s="54"/>
      <c r="Y317" s="54"/>
      <c r="Z317" s="54"/>
    </row>
    <row r="318" spans="1:26" ht="18.75" customHeight="1" x14ac:dyDescent="0.2">
      <c r="A318" s="54"/>
      <c r="B318" s="54"/>
      <c r="C318" s="224"/>
      <c r="D318" s="224"/>
      <c r="E318" s="55"/>
      <c r="F318" s="225"/>
      <c r="G318" s="225"/>
      <c r="H318" s="225"/>
      <c r="I318" s="54"/>
      <c r="J318" s="226"/>
      <c r="K318" s="99"/>
      <c r="L318" s="227"/>
      <c r="M318" s="228"/>
      <c r="N318" s="225"/>
      <c r="O318" s="229"/>
      <c r="P318" s="228"/>
      <c r="Q318" s="228"/>
      <c r="R318" s="54"/>
      <c r="S318" s="54"/>
      <c r="T318" s="55"/>
      <c r="U318" s="54"/>
      <c r="V318" s="54"/>
      <c r="W318" s="54"/>
      <c r="X318" s="54"/>
      <c r="Y318" s="54"/>
      <c r="Z318" s="54"/>
    </row>
    <row r="319" spans="1:26" ht="18.75" customHeight="1" x14ac:dyDescent="0.2">
      <c r="A319" s="54"/>
      <c r="B319" s="54"/>
      <c r="C319" s="224"/>
      <c r="D319" s="224"/>
      <c r="E319" s="55"/>
      <c r="F319" s="225"/>
      <c r="G319" s="225"/>
      <c r="H319" s="225"/>
      <c r="I319" s="54"/>
      <c r="J319" s="226"/>
      <c r="K319" s="99"/>
      <c r="L319" s="227"/>
      <c r="M319" s="228"/>
      <c r="N319" s="225"/>
      <c r="O319" s="229"/>
      <c r="P319" s="228"/>
      <c r="Q319" s="228"/>
      <c r="R319" s="54"/>
      <c r="S319" s="54"/>
      <c r="T319" s="55"/>
      <c r="U319" s="54"/>
      <c r="V319" s="54"/>
      <c r="W319" s="54"/>
      <c r="X319" s="54"/>
      <c r="Y319" s="54"/>
      <c r="Z319" s="54"/>
    </row>
    <row r="320" spans="1:26" ht="18.75" customHeight="1" x14ac:dyDescent="0.2">
      <c r="A320" s="54"/>
      <c r="B320" s="54"/>
      <c r="C320" s="224"/>
      <c r="D320" s="224"/>
      <c r="E320" s="55"/>
      <c r="F320" s="225"/>
      <c r="G320" s="225"/>
      <c r="H320" s="225"/>
      <c r="I320" s="54"/>
      <c r="J320" s="226"/>
      <c r="K320" s="99"/>
      <c r="L320" s="227"/>
      <c r="M320" s="228"/>
      <c r="N320" s="225"/>
      <c r="O320" s="229"/>
      <c r="P320" s="228"/>
      <c r="Q320" s="228"/>
      <c r="R320" s="54"/>
      <c r="S320" s="54"/>
      <c r="T320" s="55"/>
      <c r="U320" s="54"/>
      <c r="V320" s="54"/>
      <c r="W320" s="54"/>
      <c r="X320" s="54"/>
      <c r="Y320" s="54"/>
      <c r="Z320" s="54"/>
    </row>
    <row r="321" spans="1:26" ht="18.75" customHeight="1" x14ac:dyDescent="0.2">
      <c r="A321" s="54"/>
      <c r="B321" s="54"/>
      <c r="C321" s="224"/>
      <c r="D321" s="224"/>
      <c r="E321" s="55"/>
      <c r="F321" s="225"/>
      <c r="G321" s="225"/>
      <c r="H321" s="225"/>
      <c r="I321" s="54"/>
      <c r="J321" s="226"/>
      <c r="K321" s="99"/>
      <c r="L321" s="227"/>
      <c r="M321" s="228"/>
      <c r="N321" s="225"/>
      <c r="O321" s="229"/>
      <c r="P321" s="228"/>
      <c r="Q321" s="228"/>
      <c r="R321" s="54"/>
      <c r="S321" s="54"/>
      <c r="T321" s="55"/>
      <c r="U321" s="54"/>
      <c r="V321" s="54"/>
      <c r="W321" s="54"/>
      <c r="X321" s="54"/>
      <c r="Y321" s="54"/>
      <c r="Z321" s="54"/>
    </row>
    <row r="322" spans="1:26" ht="18.75" customHeight="1" x14ac:dyDescent="0.2">
      <c r="A322" s="54"/>
      <c r="B322" s="54"/>
      <c r="C322" s="224"/>
      <c r="D322" s="224"/>
      <c r="E322" s="55"/>
      <c r="F322" s="225"/>
      <c r="G322" s="225"/>
      <c r="H322" s="225"/>
      <c r="I322" s="54"/>
      <c r="J322" s="226"/>
      <c r="K322" s="99"/>
      <c r="L322" s="227"/>
      <c r="M322" s="228"/>
      <c r="N322" s="225"/>
      <c r="O322" s="229"/>
      <c r="P322" s="228"/>
      <c r="Q322" s="228"/>
      <c r="R322" s="54"/>
      <c r="S322" s="54"/>
      <c r="T322" s="55"/>
      <c r="U322" s="54"/>
      <c r="V322" s="54"/>
      <c r="W322" s="54"/>
      <c r="X322" s="54"/>
      <c r="Y322" s="54"/>
      <c r="Z322" s="54"/>
    </row>
    <row r="323" spans="1:26" ht="18.75" customHeight="1" x14ac:dyDescent="0.2">
      <c r="A323" s="54"/>
      <c r="B323" s="54"/>
      <c r="C323" s="224"/>
      <c r="D323" s="224"/>
      <c r="E323" s="55"/>
      <c r="F323" s="225"/>
      <c r="G323" s="225"/>
      <c r="H323" s="225"/>
      <c r="I323" s="54"/>
      <c r="J323" s="226"/>
      <c r="K323" s="99"/>
      <c r="L323" s="227"/>
      <c r="M323" s="228"/>
      <c r="N323" s="225"/>
      <c r="O323" s="229"/>
      <c r="P323" s="228"/>
      <c r="Q323" s="228"/>
      <c r="R323" s="54"/>
      <c r="S323" s="54"/>
      <c r="T323" s="55"/>
      <c r="U323" s="54"/>
      <c r="V323" s="54"/>
      <c r="W323" s="54"/>
      <c r="X323" s="54"/>
      <c r="Y323" s="54"/>
      <c r="Z323" s="54"/>
    </row>
    <row r="324" spans="1:26" ht="18.75" customHeight="1" x14ac:dyDescent="0.2">
      <c r="A324" s="54"/>
      <c r="B324" s="54"/>
      <c r="C324" s="224"/>
      <c r="D324" s="224"/>
      <c r="E324" s="55"/>
      <c r="F324" s="225"/>
      <c r="G324" s="225"/>
      <c r="H324" s="225"/>
      <c r="I324" s="54"/>
      <c r="J324" s="226"/>
      <c r="K324" s="99"/>
      <c r="L324" s="227"/>
      <c r="M324" s="228"/>
      <c r="N324" s="225"/>
      <c r="O324" s="229"/>
      <c r="P324" s="228"/>
      <c r="Q324" s="228"/>
      <c r="R324" s="54"/>
      <c r="S324" s="54"/>
      <c r="T324" s="55"/>
      <c r="U324" s="54"/>
      <c r="V324" s="54"/>
      <c r="W324" s="54"/>
      <c r="X324" s="54"/>
      <c r="Y324" s="54"/>
      <c r="Z324" s="54"/>
    </row>
    <row r="325" spans="1:26" ht="18.75" customHeight="1" x14ac:dyDescent="0.2">
      <c r="A325" s="54"/>
      <c r="B325" s="54"/>
      <c r="C325" s="224"/>
      <c r="D325" s="224"/>
      <c r="E325" s="55"/>
      <c r="F325" s="225"/>
      <c r="G325" s="225"/>
      <c r="H325" s="225"/>
      <c r="I325" s="54"/>
      <c r="J325" s="226"/>
      <c r="K325" s="99"/>
      <c r="L325" s="227"/>
      <c r="M325" s="228"/>
      <c r="N325" s="225"/>
      <c r="O325" s="229"/>
      <c r="P325" s="228"/>
      <c r="Q325" s="228"/>
      <c r="R325" s="54"/>
      <c r="S325" s="54"/>
      <c r="T325" s="55"/>
      <c r="U325" s="54"/>
      <c r="V325" s="54"/>
      <c r="W325" s="54"/>
      <c r="X325" s="54"/>
      <c r="Y325" s="54"/>
      <c r="Z325" s="54"/>
    </row>
    <row r="326" spans="1:26" ht="18.75" customHeight="1" x14ac:dyDescent="0.2">
      <c r="A326" s="54"/>
      <c r="B326" s="54"/>
      <c r="C326" s="224"/>
      <c r="D326" s="224"/>
      <c r="E326" s="55"/>
      <c r="F326" s="225"/>
      <c r="G326" s="225"/>
      <c r="H326" s="225"/>
      <c r="I326" s="54"/>
      <c r="J326" s="226"/>
      <c r="K326" s="99"/>
      <c r="L326" s="227"/>
      <c r="M326" s="228"/>
      <c r="N326" s="225"/>
      <c r="O326" s="229"/>
      <c r="P326" s="228"/>
      <c r="Q326" s="228"/>
      <c r="R326" s="54"/>
      <c r="S326" s="54"/>
      <c r="T326" s="55"/>
      <c r="U326" s="54"/>
      <c r="V326" s="54"/>
      <c r="W326" s="54"/>
      <c r="X326" s="54"/>
      <c r="Y326" s="54"/>
      <c r="Z326" s="54"/>
    </row>
    <row r="327" spans="1:26" ht="18.75" customHeight="1" x14ac:dyDescent="0.2">
      <c r="A327" s="54"/>
      <c r="B327" s="54"/>
      <c r="C327" s="224"/>
      <c r="D327" s="224"/>
      <c r="E327" s="55"/>
      <c r="F327" s="225"/>
      <c r="G327" s="225"/>
      <c r="H327" s="225"/>
      <c r="I327" s="54"/>
      <c r="J327" s="226"/>
      <c r="K327" s="99"/>
      <c r="L327" s="227"/>
      <c r="M327" s="228"/>
      <c r="N327" s="225"/>
      <c r="O327" s="229"/>
      <c r="P327" s="228"/>
      <c r="Q327" s="228"/>
      <c r="R327" s="54"/>
      <c r="S327" s="54"/>
      <c r="T327" s="55"/>
      <c r="U327" s="54"/>
      <c r="V327" s="54"/>
      <c r="W327" s="54"/>
      <c r="X327" s="54"/>
      <c r="Y327" s="54"/>
      <c r="Z327" s="54"/>
    </row>
    <row r="328" spans="1:26" ht="18.75" customHeight="1" x14ac:dyDescent="0.2">
      <c r="A328" s="54"/>
      <c r="B328" s="54"/>
      <c r="C328" s="224"/>
      <c r="D328" s="224"/>
      <c r="E328" s="55"/>
      <c r="F328" s="225"/>
      <c r="G328" s="225"/>
      <c r="H328" s="225"/>
      <c r="I328" s="54"/>
      <c r="J328" s="226"/>
      <c r="K328" s="99"/>
      <c r="L328" s="227"/>
      <c r="M328" s="228"/>
      <c r="N328" s="225"/>
      <c r="O328" s="229"/>
      <c r="P328" s="228"/>
      <c r="Q328" s="228"/>
      <c r="R328" s="54"/>
      <c r="S328" s="54"/>
      <c r="T328" s="55"/>
      <c r="U328" s="54"/>
      <c r="V328" s="54"/>
      <c r="W328" s="54"/>
      <c r="X328" s="54"/>
      <c r="Y328" s="54"/>
      <c r="Z328" s="54"/>
    </row>
    <row r="329" spans="1:26" ht="18.75" customHeight="1" x14ac:dyDescent="0.2">
      <c r="A329" s="54"/>
      <c r="B329" s="54"/>
      <c r="C329" s="224"/>
      <c r="D329" s="224"/>
      <c r="E329" s="55"/>
      <c r="F329" s="225"/>
      <c r="G329" s="225"/>
      <c r="H329" s="225"/>
      <c r="I329" s="54"/>
      <c r="J329" s="226"/>
      <c r="K329" s="99"/>
      <c r="L329" s="227"/>
      <c r="M329" s="228"/>
      <c r="N329" s="225"/>
      <c r="O329" s="229"/>
      <c r="P329" s="228"/>
      <c r="Q329" s="228"/>
      <c r="R329" s="54"/>
      <c r="S329" s="54"/>
      <c r="T329" s="55"/>
      <c r="U329" s="54"/>
      <c r="V329" s="54"/>
      <c r="W329" s="54"/>
      <c r="X329" s="54"/>
      <c r="Y329" s="54"/>
      <c r="Z329" s="54"/>
    </row>
    <row r="330" spans="1:26" ht="18.75" customHeight="1" x14ac:dyDescent="0.2">
      <c r="A330" s="54"/>
      <c r="B330" s="54"/>
      <c r="C330" s="224"/>
      <c r="D330" s="224"/>
      <c r="E330" s="55"/>
      <c r="F330" s="225"/>
      <c r="G330" s="225"/>
      <c r="H330" s="225"/>
      <c r="I330" s="54"/>
      <c r="J330" s="226"/>
      <c r="K330" s="99"/>
      <c r="L330" s="227"/>
      <c r="M330" s="228"/>
      <c r="N330" s="225"/>
      <c r="O330" s="229"/>
      <c r="P330" s="228"/>
      <c r="Q330" s="228"/>
      <c r="R330" s="54"/>
      <c r="S330" s="54"/>
      <c r="T330" s="55"/>
      <c r="U330" s="54"/>
      <c r="V330" s="54"/>
      <c r="W330" s="54"/>
      <c r="X330" s="54"/>
      <c r="Y330" s="54"/>
      <c r="Z330" s="54"/>
    </row>
    <row r="331" spans="1:26" ht="18.75" customHeight="1" x14ac:dyDescent="0.2">
      <c r="A331" s="54"/>
      <c r="B331" s="54"/>
      <c r="C331" s="224"/>
      <c r="D331" s="224"/>
      <c r="E331" s="55"/>
      <c r="F331" s="225"/>
      <c r="G331" s="225"/>
      <c r="H331" s="225"/>
      <c r="I331" s="54"/>
      <c r="J331" s="226"/>
      <c r="K331" s="99"/>
      <c r="L331" s="227"/>
      <c r="M331" s="228"/>
      <c r="N331" s="225"/>
      <c r="O331" s="229"/>
      <c r="P331" s="228"/>
      <c r="Q331" s="228"/>
      <c r="R331" s="54"/>
      <c r="S331" s="54"/>
      <c r="T331" s="55"/>
      <c r="U331" s="54"/>
      <c r="V331" s="54"/>
      <c r="W331" s="54"/>
      <c r="X331" s="54"/>
      <c r="Y331" s="54"/>
      <c r="Z331" s="54"/>
    </row>
    <row r="332" spans="1:26" ht="18.75" customHeight="1" x14ac:dyDescent="0.2">
      <c r="A332" s="54"/>
      <c r="B332" s="54"/>
      <c r="C332" s="224"/>
      <c r="D332" s="224"/>
      <c r="E332" s="55"/>
      <c r="F332" s="225"/>
      <c r="G332" s="225"/>
      <c r="H332" s="225"/>
      <c r="I332" s="54"/>
      <c r="J332" s="226"/>
      <c r="K332" s="99"/>
      <c r="L332" s="227"/>
      <c r="M332" s="228"/>
      <c r="N332" s="225"/>
      <c r="O332" s="229"/>
      <c r="P332" s="228"/>
      <c r="Q332" s="228"/>
      <c r="R332" s="54"/>
      <c r="S332" s="54"/>
      <c r="T332" s="55"/>
      <c r="U332" s="54"/>
      <c r="V332" s="54"/>
      <c r="W332" s="54"/>
      <c r="X332" s="54"/>
      <c r="Y332" s="54"/>
      <c r="Z332" s="54"/>
    </row>
    <row r="333" spans="1:26" ht="18.75" customHeight="1" x14ac:dyDescent="0.2">
      <c r="A333" s="54"/>
      <c r="B333" s="54"/>
      <c r="C333" s="224"/>
      <c r="D333" s="224"/>
      <c r="E333" s="55"/>
      <c r="F333" s="225"/>
      <c r="G333" s="225"/>
      <c r="H333" s="225"/>
      <c r="I333" s="54"/>
      <c r="J333" s="226"/>
      <c r="K333" s="99"/>
      <c r="L333" s="227"/>
      <c r="M333" s="228"/>
      <c r="N333" s="225"/>
      <c r="O333" s="229"/>
      <c r="P333" s="228"/>
      <c r="Q333" s="228"/>
      <c r="R333" s="54"/>
      <c r="S333" s="54"/>
      <c r="T333" s="55"/>
      <c r="U333" s="54"/>
      <c r="V333" s="54"/>
      <c r="W333" s="54"/>
      <c r="X333" s="54"/>
      <c r="Y333" s="54"/>
      <c r="Z333" s="54"/>
    </row>
    <row r="334" spans="1:26" ht="18.75" customHeight="1" x14ac:dyDescent="0.2">
      <c r="A334" s="54"/>
      <c r="B334" s="54"/>
      <c r="C334" s="224"/>
      <c r="D334" s="224"/>
      <c r="E334" s="55"/>
      <c r="F334" s="225"/>
      <c r="G334" s="225"/>
      <c r="H334" s="225"/>
      <c r="I334" s="54"/>
      <c r="J334" s="226"/>
      <c r="K334" s="99"/>
      <c r="L334" s="227"/>
      <c r="M334" s="228"/>
      <c r="N334" s="225"/>
      <c r="O334" s="229"/>
      <c r="P334" s="228"/>
      <c r="Q334" s="228"/>
      <c r="R334" s="54"/>
      <c r="S334" s="54"/>
      <c r="T334" s="55"/>
      <c r="U334" s="54"/>
      <c r="V334" s="54"/>
      <c r="W334" s="54"/>
      <c r="X334" s="54"/>
      <c r="Y334" s="54"/>
      <c r="Z334" s="54"/>
    </row>
    <row r="335" spans="1:26" ht="18.75" customHeight="1" x14ac:dyDescent="0.2">
      <c r="A335" s="54"/>
      <c r="B335" s="54"/>
      <c r="C335" s="224"/>
      <c r="D335" s="224"/>
      <c r="E335" s="55"/>
      <c r="F335" s="225"/>
      <c r="G335" s="225"/>
      <c r="H335" s="225"/>
      <c r="I335" s="54"/>
      <c r="J335" s="226"/>
      <c r="K335" s="99"/>
      <c r="L335" s="227"/>
      <c r="M335" s="228"/>
      <c r="N335" s="225"/>
      <c r="O335" s="229"/>
      <c r="P335" s="228"/>
      <c r="Q335" s="228"/>
      <c r="R335" s="54"/>
      <c r="S335" s="54"/>
      <c r="T335" s="55"/>
      <c r="U335" s="54"/>
      <c r="V335" s="54"/>
      <c r="W335" s="54"/>
      <c r="X335" s="54"/>
      <c r="Y335" s="54"/>
      <c r="Z335" s="54"/>
    </row>
    <row r="336" spans="1:26" ht="18.75" customHeight="1" x14ac:dyDescent="0.2">
      <c r="A336" s="54"/>
      <c r="B336" s="54"/>
      <c r="C336" s="224"/>
      <c r="D336" s="224"/>
      <c r="E336" s="55"/>
      <c r="F336" s="225"/>
      <c r="G336" s="225"/>
      <c r="H336" s="225"/>
      <c r="I336" s="54"/>
      <c r="J336" s="226"/>
      <c r="K336" s="99"/>
      <c r="L336" s="227"/>
      <c r="M336" s="228"/>
      <c r="N336" s="225"/>
      <c r="O336" s="229"/>
      <c r="P336" s="228"/>
      <c r="Q336" s="228"/>
      <c r="R336" s="54"/>
      <c r="S336" s="54"/>
      <c r="T336" s="55"/>
      <c r="U336" s="54"/>
      <c r="V336" s="54"/>
      <c r="W336" s="54"/>
      <c r="X336" s="54"/>
      <c r="Y336" s="54"/>
      <c r="Z336" s="54"/>
    </row>
    <row r="337" spans="1:26" ht="18.75" customHeight="1" x14ac:dyDescent="0.2">
      <c r="A337" s="54"/>
      <c r="B337" s="54"/>
      <c r="C337" s="224"/>
      <c r="D337" s="224"/>
      <c r="E337" s="55"/>
      <c r="F337" s="225"/>
      <c r="G337" s="225"/>
      <c r="H337" s="225"/>
      <c r="I337" s="54"/>
      <c r="J337" s="226"/>
      <c r="K337" s="99"/>
      <c r="L337" s="227"/>
      <c r="M337" s="228"/>
      <c r="N337" s="225"/>
      <c r="O337" s="229"/>
      <c r="P337" s="228"/>
      <c r="Q337" s="228"/>
      <c r="R337" s="54"/>
      <c r="S337" s="54"/>
      <c r="T337" s="55"/>
      <c r="U337" s="54"/>
      <c r="V337" s="54"/>
      <c r="W337" s="54"/>
      <c r="X337" s="54"/>
      <c r="Y337" s="54"/>
      <c r="Z337" s="54"/>
    </row>
    <row r="338" spans="1:26" ht="18.75" customHeight="1" x14ac:dyDescent="0.2">
      <c r="A338" s="54"/>
      <c r="B338" s="54"/>
      <c r="C338" s="224"/>
      <c r="D338" s="224"/>
      <c r="E338" s="55"/>
      <c r="F338" s="225"/>
      <c r="G338" s="225"/>
      <c r="H338" s="225"/>
      <c r="I338" s="54"/>
      <c r="J338" s="226"/>
      <c r="K338" s="99"/>
      <c r="L338" s="227"/>
      <c r="M338" s="228"/>
      <c r="N338" s="225"/>
      <c r="O338" s="229"/>
      <c r="P338" s="228"/>
      <c r="Q338" s="228"/>
      <c r="R338" s="54"/>
      <c r="S338" s="54"/>
      <c r="T338" s="55"/>
      <c r="U338" s="54"/>
      <c r="V338" s="54"/>
      <c r="W338" s="54"/>
      <c r="X338" s="54"/>
      <c r="Y338" s="54"/>
      <c r="Z338" s="54"/>
    </row>
    <row r="339" spans="1:26" ht="18.75" customHeight="1" x14ac:dyDescent="0.2">
      <c r="A339" s="54"/>
      <c r="B339" s="54"/>
      <c r="C339" s="224"/>
      <c r="D339" s="224"/>
      <c r="E339" s="55"/>
      <c r="F339" s="225"/>
      <c r="G339" s="225"/>
      <c r="H339" s="225"/>
      <c r="I339" s="54"/>
      <c r="J339" s="226"/>
      <c r="K339" s="99"/>
      <c r="L339" s="227"/>
      <c r="M339" s="228"/>
      <c r="N339" s="225"/>
      <c r="O339" s="229"/>
      <c r="P339" s="228"/>
      <c r="Q339" s="228"/>
      <c r="R339" s="54"/>
      <c r="S339" s="54"/>
      <c r="T339" s="55"/>
      <c r="U339" s="54"/>
      <c r="V339" s="54"/>
      <c r="W339" s="54"/>
      <c r="X339" s="54"/>
      <c r="Y339" s="54"/>
      <c r="Z339" s="54"/>
    </row>
    <row r="340" spans="1:26" ht="18.75" customHeight="1" x14ac:dyDescent="0.2">
      <c r="A340" s="54"/>
      <c r="B340" s="54"/>
      <c r="C340" s="224"/>
      <c r="D340" s="224"/>
      <c r="E340" s="55"/>
      <c r="F340" s="225"/>
      <c r="G340" s="225"/>
      <c r="H340" s="225"/>
      <c r="I340" s="54"/>
      <c r="J340" s="226"/>
      <c r="K340" s="99"/>
      <c r="L340" s="227"/>
      <c r="M340" s="228"/>
      <c r="N340" s="225"/>
      <c r="O340" s="229"/>
      <c r="P340" s="228"/>
      <c r="Q340" s="228"/>
      <c r="R340" s="54"/>
      <c r="S340" s="54"/>
      <c r="T340" s="55"/>
      <c r="U340" s="54"/>
      <c r="V340" s="54"/>
      <c r="W340" s="54"/>
      <c r="X340" s="54"/>
      <c r="Y340" s="54"/>
      <c r="Z340" s="54"/>
    </row>
    <row r="341" spans="1:26" ht="18.75" customHeight="1" x14ac:dyDescent="0.2">
      <c r="A341" s="54"/>
      <c r="B341" s="54"/>
      <c r="C341" s="224"/>
      <c r="D341" s="224"/>
      <c r="E341" s="55"/>
      <c r="F341" s="225"/>
      <c r="G341" s="225"/>
      <c r="H341" s="225"/>
      <c r="I341" s="54"/>
      <c r="J341" s="226"/>
      <c r="K341" s="99"/>
      <c r="L341" s="227"/>
      <c r="M341" s="228"/>
      <c r="N341" s="225"/>
      <c r="O341" s="229"/>
      <c r="P341" s="228"/>
      <c r="Q341" s="228"/>
      <c r="R341" s="54"/>
      <c r="S341" s="54"/>
      <c r="T341" s="55"/>
      <c r="U341" s="54"/>
      <c r="V341" s="54"/>
      <c r="W341" s="54"/>
      <c r="X341" s="54"/>
      <c r="Y341" s="54"/>
      <c r="Z341" s="54"/>
    </row>
    <row r="342" spans="1:26" ht="18.75" customHeight="1" x14ac:dyDescent="0.2">
      <c r="A342" s="54"/>
      <c r="B342" s="54"/>
      <c r="C342" s="224"/>
      <c r="D342" s="224"/>
      <c r="E342" s="55"/>
      <c r="F342" s="225"/>
      <c r="G342" s="225"/>
      <c r="H342" s="225"/>
      <c r="I342" s="54"/>
      <c r="J342" s="226"/>
      <c r="K342" s="99"/>
      <c r="L342" s="227"/>
      <c r="M342" s="228"/>
      <c r="N342" s="225"/>
      <c r="O342" s="229"/>
      <c r="P342" s="228"/>
      <c r="Q342" s="228"/>
      <c r="R342" s="54"/>
      <c r="S342" s="54"/>
      <c r="T342" s="55"/>
      <c r="U342" s="54"/>
      <c r="V342" s="54"/>
      <c r="W342" s="54"/>
      <c r="X342" s="54"/>
      <c r="Y342" s="54"/>
      <c r="Z342" s="54"/>
    </row>
    <row r="343" spans="1:26" ht="18.75" customHeight="1" x14ac:dyDescent="0.2">
      <c r="A343" s="54"/>
      <c r="B343" s="54"/>
      <c r="C343" s="224"/>
      <c r="D343" s="224"/>
      <c r="E343" s="55"/>
      <c r="F343" s="225"/>
      <c r="G343" s="225"/>
      <c r="H343" s="225"/>
      <c r="I343" s="54"/>
      <c r="J343" s="226"/>
      <c r="K343" s="99"/>
      <c r="L343" s="227"/>
      <c r="M343" s="228"/>
      <c r="N343" s="225"/>
      <c r="O343" s="229"/>
      <c r="P343" s="228"/>
      <c r="Q343" s="228"/>
      <c r="R343" s="54"/>
      <c r="S343" s="54"/>
      <c r="T343" s="55"/>
      <c r="U343" s="54"/>
      <c r="V343" s="54"/>
      <c r="W343" s="54"/>
      <c r="X343" s="54"/>
      <c r="Y343" s="54"/>
      <c r="Z343" s="54"/>
    </row>
    <row r="344" spans="1:26" ht="18.75" customHeight="1" x14ac:dyDescent="0.2">
      <c r="A344" s="54"/>
      <c r="B344" s="54"/>
      <c r="C344" s="224"/>
      <c r="D344" s="224"/>
      <c r="E344" s="55"/>
      <c r="F344" s="225"/>
      <c r="G344" s="225"/>
      <c r="H344" s="225"/>
      <c r="I344" s="54"/>
      <c r="J344" s="226"/>
      <c r="K344" s="99"/>
      <c r="L344" s="227"/>
      <c r="M344" s="228"/>
      <c r="N344" s="225"/>
      <c r="O344" s="229"/>
      <c r="P344" s="228"/>
      <c r="Q344" s="228"/>
      <c r="R344" s="54"/>
      <c r="S344" s="54"/>
      <c r="T344" s="55"/>
      <c r="U344" s="54"/>
      <c r="V344" s="54"/>
      <c r="W344" s="54"/>
      <c r="X344" s="54"/>
      <c r="Y344" s="54"/>
      <c r="Z344" s="54"/>
    </row>
    <row r="345" spans="1:26" ht="18.75" customHeight="1" x14ac:dyDescent="0.2">
      <c r="A345" s="54"/>
      <c r="B345" s="54"/>
      <c r="C345" s="224"/>
      <c r="D345" s="224"/>
      <c r="E345" s="55"/>
      <c r="F345" s="225"/>
      <c r="G345" s="225"/>
      <c r="H345" s="225"/>
      <c r="I345" s="54"/>
      <c r="J345" s="226"/>
      <c r="K345" s="99"/>
      <c r="L345" s="227"/>
      <c r="M345" s="228"/>
      <c r="N345" s="225"/>
      <c r="O345" s="229"/>
      <c r="P345" s="228"/>
      <c r="Q345" s="228"/>
      <c r="R345" s="54"/>
      <c r="S345" s="54"/>
      <c r="T345" s="55"/>
      <c r="U345" s="54"/>
      <c r="V345" s="54"/>
      <c r="W345" s="54"/>
      <c r="X345" s="54"/>
      <c r="Y345" s="54"/>
      <c r="Z345" s="54"/>
    </row>
    <row r="346" spans="1:26" ht="18.75" customHeight="1" x14ac:dyDescent="0.2">
      <c r="A346" s="54"/>
      <c r="B346" s="54"/>
      <c r="C346" s="224"/>
      <c r="D346" s="224"/>
      <c r="E346" s="55"/>
      <c r="F346" s="225"/>
      <c r="G346" s="225"/>
      <c r="H346" s="225"/>
      <c r="I346" s="54"/>
      <c r="J346" s="226"/>
      <c r="K346" s="99"/>
      <c r="L346" s="227"/>
      <c r="M346" s="228"/>
      <c r="N346" s="225"/>
      <c r="O346" s="229"/>
      <c r="P346" s="228"/>
      <c r="Q346" s="228"/>
      <c r="R346" s="54"/>
      <c r="S346" s="54"/>
      <c r="T346" s="55"/>
      <c r="U346" s="54"/>
      <c r="V346" s="54"/>
      <c r="W346" s="54"/>
      <c r="X346" s="54"/>
      <c r="Y346" s="54"/>
      <c r="Z346" s="54"/>
    </row>
    <row r="347" spans="1:26" ht="18.75" customHeight="1" x14ac:dyDescent="0.2">
      <c r="A347" s="54"/>
      <c r="B347" s="54"/>
      <c r="C347" s="224"/>
      <c r="D347" s="224"/>
      <c r="E347" s="55"/>
      <c r="F347" s="225"/>
      <c r="G347" s="225"/>
      <c r="H347" s="225"/>
      <c r="I347" s="54"/>
      <c r="J347" s="226"/>
      <c r="K347" s="99"/>
      <c r="L347" s="227"/>
      <c r="M347" s="228"/>
      <c r="N347" s="225"/>
      <c r="O347" s="229"/>
      <c r="P347" s="228"/>
      <c r="Q347" s="228"/>
      <c r="R347" s="54"/>
      <c r="S347" s="54"/>
      <c r="T347" s="55"/>
      <c r="U347" s="54"/>
      <c r="V347" s="54"/>
      <c r="W347" s="54"/>
      <c r="X347" s="54"/>
      <c r="Y347" s="54"/>
      <c r="Z347" s="54"/>
    </row>
    <row r="348" spans="1:26" ht="18.75" customHeight="1" x14ac:dyDescent="0.2">
      <c r="A348" s="54"/>
      <c r="B348" s="54"/>
      <c r="C348" s="224"/>
      <c r="D348" s="224"/>
      <c r="E348" s="55"/>
      <c r="F348" s="225"/>
      <c r="G348" s="225"/>
      <c r="H348" s="225"/>
      <c r="I348" s="54"/>
      <c r="J348" s="226"/>
      <c r="K348" s="99"/>
      <c r="L348" s="227"/>
      <c r="M348" s="228"/>
      <c r="N348" s="225"/>
      <c r="O348" s="229"/>
      <c r="P348" s="228"/>
      <c r="Q348" s="228"/>
      <c r="R348" s="54"/>
      <c r="S348" s="54"/>
      <c r="T348" s="55"/>
      <c r="U348" s="54"/>
      <c r="V348" s="54"/>
      <c r="W348" s="54"/>
      <c r="X348" s="54"/>
      <c r="Y348" s="54"/>
      <c r="Z348" s="54"/>
    </row>
    <row r="349" spans="1:26" ht="18.75" customHeight="1" x14ac:dyDescent="0.2">
      <c r="A349" s="54"/>
      <c r="B349" s="54"/>
      <c r="C349" s="224"/>
      <c r="D349" s="224"/>
      <c r="E349" s="55"/>
      <c r="F349" s="225"/>
      <c r="G349" s="225"/>
      <c r="H349" s="225"/>
      <c r="I349" s="54"/>
      <c r="J349" s="226"/>
      <c r="K349" s="99"/>
      <c r="L349" s="227"/>
      <c r="M349" s="228"/>
      <c r="N349" s="225"/>
      <c r="O349" s="229"/>
      <c r="P349" s="228"/>
      <c r="Q349" s="228"/>
      <c r="R349" s="54"/>
      <c r="S349" s="54"/>
      <c r="T349" s="55"/>
      <c r="U349" s="54"/>
      <c r="V349" s="54"/>
      <c r="W349" s="54"/>
      <c r="X349" s="54"/>
      <c r="Y349" s="54"/>
      <c r="Z349" s="54"/>
    </row>
    <row r="350" spans="1:26" ht="18.75" customHeight="1" x14ac:dyDescent="0.2">
      <c r="A350" s="54"/>
      <c r="B350" s="54"/>
      <c r="C350" s="224"/>
      <c r="D350" s="224"/>
      <c r="E350" s="55"/>
      <c r="F350" s="225"/>
      <c r="G350" s="225"/>
      <c r="H350" s="225"/>
      <c r="I350" s="54"/>
      <c r="J350" s="226"/>
      <c r="K350" s="99"/>
      <c r="L350" s="227"/>
      <c r="M350" s="228"/>
      <c r="N350" s="225"/>
      <c r="O350" s="229"/>
      <c r="P350" s="228"/>
      <c r="Q350" s="228"/>
      <c r="R350" s="54"/>
      <c r="S350" s="54"/>
      <c r="T350" s="55"/>
      <c r="U350" s="54"/>
      <c r="V350" s="54"/>
      <c r="W350" s="54"/>
      <c r="X350" s="54"/>
      <c r="Y350" s="54"/>
      <c r="Z350" s="54"/>
    </row>
    <row r="351" spans="1:26" ht="18.75" customHeight="1" x14ac:dyDescent="0.2">
      <c r="A351" s="54"/>
      <c r="B351" s="54"/>
      <c r="C351" s="224"/>
      <c r="D351" s="224"/>
      <c r="E351" s="55"/>
      <c r="F351" s="225"/>
      <c r="G351" s="225"/>
      <c r="H351" s="225"/>
      <c r="I351" s="54"/>
      <c r="J351" s="226"/>
      <c r="K351" s="99"/>
      <c r="L351" s="227"/>
      <c r="M351" s="228"/>
      <c r="N351" s="225"/>
      <c r="O351" s="229"/>
      <c r="P351" s="228"/>
      <c r="Q351" s="228"/>
      <c r="R351" s="54"/>
      <c r="S351" s="54"/>
      <c r="T351" s="55"/>
      <c r="U351" s="54"/>
      <c r="V351" s="54"/>
      <c r="W351" s="54"/>
      <c r="X351" s="54"/>
      <c r="Y351" s="54"/>
      <c r="Z351" s="54"/>
    </row>
    <row r="352" spans="1:26" ht="18.75" customHeight="1" x14ac:dyDescent="0.2">
      <c r="A352" s="54"/>
      <c r="B352" s="54"/>
      <c r="C352" s="224"/>
      <c r="D352" s="224"/>
      <c r="E352" s="55"/>
      <c r="F352" s="225"/>
      <c r="G352" s="225"/>
      <c r="H352" s="225"/>
      <c r="I352" s="54"/>
      <c r="J352" s="226"/>
      <c r="K352" s="99"/>
      <c r="L352" s="227"/>
      <c r="M352" s="228"/>
      <c r="N352" s="225"/>
      <c r="O352" s="229"/>
      <c r="P352" s="228"/>
      <c r="Q352" s="228"/>
      <c r="R352" s="54"/>
      <c r="S352" s="54"/>
      <c r="T352" s="55"/>
      <c r="U352" s="54"/>
      <c r="V352" s="54"/>
      <c r="W352" s="54"/>
      <c r="X352" s="54"/>
      <c r="Y352" s="54"/>
      <c r="Z352" s="54"/>
    </row>
    <row r="353" spans="1:26" ht="18.75" customHeight="1" x14ac:dyDescent="0.2">
      <c r="A353" s="54"/>
      <c r="B353" s="54"/>
      <c r="C353" s="224"/>
      <c r="D353" s="224"/>
      <c r="E353" s="55"/>
      <c r="F353" s="225"/>
      <c r="G353" s="225"/>
      <c r="H353" s="225"/>
      <c r="I353" s="54"/>
      <c r="J353" s="226"/>
      <c r="K353" s="99"/>
      <c r="L353" s="227"/>
      <c r="M353" s="228"/>
      <c r="N353" s="225"/>
      <c r="O353" s="229"/>
      <c r="P353" s="228"/>
      <c r="Q353" s="228"/>
      <c r="R353" s="54"/>
      <c r="S353" s="54"/>
      <c r="T353" s="55"/>
      <c r="U353" s="54"/>
      <c r="V353" s="54"/>
      <c r="W353" s="54"/>
      <c r="X353" s="54"/>
      <c r="Y353" s="54"/>
      <c r="Z353" s="54"/>
    </row>
    <row r="354" spans="1:26" ht="18.75" customHeight="1" x14ac:dyDescent="0.2">
      <c r="A354" s="54"/>
      <c r="B354" s="54"/>
      <c r="C354" s="224"/>
      <c r="D354" s="224"/>
      <c r="E354" s="55"/>
      <c r="F354" s="225"/>
      <c r="G354" s="225"/>
      <c r="H354" s="225"/>
      <c r="I354" s="54"/>
      <c r="J354" s="226"/>
      <c r="K354" s="99"/>
      <c r="L354" s="227"/>
      <c r="M354" s="228"/>
      <c r="N354" s="225"/>
      <c r="O354" s="229"/>
      <c r="P354" s="228"/>
      <c r="Q354" s="228"/>
      <c r="R354" s="54"/>
      <c r="S354" s="54"/>
      <c r="T354" s="55"/>
      <c r="U354" s="54"/>
      <c r="V354" s="54"/>
      <c r="W354" s="54"/>
      <c r="X354" s="54"/>
      <c r="Y354" s="54"/>
      <c r="Z354" s="54"/>
    </row>
    <row r="355" spans="1:26" ht="18.75" customHeight="1" x14ac:dyDescent="0.2">
      <c r="A355" s="54"/>
      <c r="B355" s="54"/>
      <c r="C355" s="224"/>
      <c r="D355" s="224"/>
      <c r="E355" s="55"/>
      <c r="F355" s="225"/>
      <c r="G355" s="225"/>
      <c r="H355" s="225"/>
      <c r="I355" s="54"/>
      <c r="J355" s="226"/>
      <c r="K355" s="99"/>
      <c r="L355" s="227"/>
      <c r="M355" s="228"/>
      <c r="N355" s="225"/>
      <c r="O355" s="229"/>
      <c r="P355" s="228"/>
      <c r="Q355" s="228"/>
      <c r="R355" s="54"/>
      <c r="S355" s="54"/>
      <c r="T355" s="55"/>
      <c r="U355" s="54"/>
      <c r="V355" s="54"/>
      <c r="W355" s="54"/>
      <c r="X355" s="54"/>
      <c r="Y355" s="54"/>
      <c r="Z355" s="54"/>
    </row>
    <row r="356" spans="1:26" ht="18.75" customHeight="1" x14ac:dyDescent="0.2">
      <c r="A356" s="54"/>
      <c r="B356" s="54"/>
      <c r="C356" s="224"/>
      <c r="D356" s="224"/>
      <c r="E356" s="55"/>
      <c r="F356" s="225"/>
      <c r="G356" s="225"/>
      <c r="H356" s="225"/>
      <c r="I356" s="54"/>
      <c r="J356" s="226"/>
      <c r="K356" s="99"/>
      <c r="L356" s="227"/>
      <c r="M356" s="228"/>
      <c r="N356" s="225"/>
      <c r="O356" s="229"/>
      <c r="P356" s="228"/>
      <c r="Q356" s="228"/>
      <c r="R356" s="54"/>
      <c r="S356" s="54"/>
      <c r="T356" s="55"/>
      <c r="U356" s="54"/>
      <c r="V356" s="54"/>
      <c r="W356" s="54"/>
      <c r="X356" s="54"/>
      <c r="Y356" s="54"/>
      <c r="Z356" s="54"/>
    </row>
    <row r="357" spans="1:26" ht="18.75" customHeight="1" x14ac:dyDescent="0.2">
      <c r="A357" s="54"/>
      <c r="B357" s="54"/>
      <c r="C357" s="224"/>
      <c r="D357" s="224"/>
      <c r="E357" s="55"/>
      <c r="F357" s="225"/>
      <c r="G357" s="225"/>
      <c r="H357" s="225"/>
      <c r="I357" s="54"/>
      <c r="J357" s="226"/>
      <c r="K357" s="99"/>
      <c r="L357" s="227"/>
      <c r="M357" s="228"/>
      <c r="N357" s="225"/>
      <c r="O357" s="229"/>
      <c r="P357" s="228"/>
      <c r="Q357" s="228"/>
      <c r="R357" s="54"/>
      <c r="S357" s="54"/>
      <c r="T357" s="55"/>
      <c r="U357" s="54"/>
      <c r="V357" s="54"/>
      <c r="W357" s="54"/>
      <c r="X357" s="54"/>
      <c r="Y357" s="54"/>
      <c r="Z357" s="54"/>
    </row>
    <row r="358" spans="1:26" ht="18.75" customHeight="1" x14ac:dyDescent="0.2">
      <c r="A358" s="54"/>
      <c r="B358" s="54"/>
      <c r="C358" s="224"/>
      <c r="D358" s="224"/>
      <c r="E358" s="55"/>
      <c r="F358" s="225"/>
      <c r="G358" s="225"/>
      <c r="H358" s="225"/>
      <c r="I358" s="54"/>
      <c r="J358" s="226"/>
      <c r="K358" s="99"/>
      <c r="L358" s="227"/>
      <c r="M358" s="228"/>
      <c r="N358" s="225"/>
      <c r="O358" s="229"/>
      <c r="P358" s="228"/>
      <c r="Q358" s="228"/>
      <c r="R358" s="54"/>
      <c r="S358" s="54"/>
      <c r="T358" s="55"/>
      <c r="U358" s="54"/>
      <c r="V358" s="54"/>
      <c r="W358" s="54"/>
      <c r="X358" s="54"/>
      <c r="Y358" s="54"/>
      <c r="Z358" s="54"/>
    </row>
    <row r="359" spans="1:26" ht="18.75" customHeight="1" x14ac:dyDescent="0.2">
      <c r="A359" s="54"/>
      <c r="B359" s="54"/>
      <c r="C359" s="224"/>
      <c r="D359" s="224"/>
      <c r="E359" s="55"/>
      <c r="F359" s="225"/>
      <c r="G359" s="225"/>
      <c r="H359" s="225"/>
      <c r="I359" s="54"/>
      <c r="J359" s="226"/>
      <c r="K359" s="99"/>
      <c r="L359" s="227"/>
      <c r="M359" s="228"/>
      <c r="N359" s="225"/>
      <c r="O359" s="229"/>
      <c r="P359" s="228"/>
      <c r="Q359" s="228"/>
      <c r="R359" s="54"/>
      <c r="S359" s="54"/>
      <c r="T359" s="55"/>
      <c r="U359" s="54"/>
      <c r="V359" s="54"/>
      <c r="W359" s="54"/>
      <c r="X359" s="54"/>
      <c r="Y359" s="54"/>
      <c r="Z359" s="54"/>
    </row>
    <row r="360" spans="1:26" ht="18.75" customHeight="1" x14ac:dyDescent="0.2">
      <c r="A360" s="54"/>
      <c r="B360" s="54"/>
      <c r="C360" s="224"/>
      <c r="D360" s="224"/>
      <c r="E360" s="55"/>
      <c r="F360" s="225"/>
      <c r="G360" s="225"/>
      <c r="H360" s="225"/>
      <c r="I360" s="54"/>
      <c r="J360" s="226"/>
      <c r="K360" s="99"/>
      <c r="L360" s="227"/>
      <c r="M360" s="228"/>
      <c r="N360" s="225"/>
      <c r="O360" s="229"/>
      <c r="P360" s="228"/>
      <c r="Q360" s="228"/>
      <c r="R360" s="54"/>
      <c r="S360" s="54"/>
      <c r="T360" s="55"/>
      <c r="U360" s="54"/>
      <c r="V360" s="54"/>
      <c r="W360" s="54"/>
      <c r="X360" s="54"/>
      <c r="Y360" s="54"/>
      <c r="Z360" s="54"/>
    </row>
    <row r="361" spans="1:26" ht="18.75" customHeight="1" x14ac:dyDescent="0.2">
      <c r="A361" s="54"/>
      <c r="B361" s="54"/>
      <c r="C361" s="224"/>
      <c r="D361" s="224"/>
      <c r="E361" s="55"/>
      <c r="F361" s="225"/>
      <c r="G361" s="225"/>
      <c r="H361" s="225"/>
      <c r="I361" s="54"/>
      <c r="J361" s="226"/>
      <c r="K361" s="99"/>
      <c r="L361" s="227"/>
      <c r="M361" s="228"/>
      <c r="N361" s="225"/>
      <c r="O361" s="229"/>
      <c r="P361" s="228"/>
      <c r="Q361" s="228"/>
      <c r="R361" s="54"/>
      <c r="S361" s="54"/>
      <c r="T361" s="55"/>
      <c r="U361" s="54"/>
      <c r="V361" s="54"/>
      <c r="W361" s="54"/>
      <c r="X361" s="54"/>
      <c r="Y361" s="54"/>
      <c r="Z361" s="54"/>
    </row>
    <row r="362" spans="1:26" ht="18.75" customHeight="1" x14ac:dyDescent="0.2">
      <c r="A362" s="54"/>
      <c r="B362" s="54"/>
      <c r="C362" s="224"/>
      <c r="D362" s="224"/>
      <c r="E362" s="55"/>
      <c r="F362" s="225"/>
      <c r="G362" s="225"/>
      <c r="H362" s="225"/>
      <c r="I362" s="54"/>
      <c r="J362" s="226"/>
      <c r="K362" s="99"/>
      <c r="L362" s="227"/>
      <c r="M362" s="228"/>
      <c r="N362" s="225"/>
      <c r="O362" s="229"/>
      <c r="P362" s="228"/>
      <c r="Q362" s="228"/>
      <c r="R362" s="54"/>
      <c r="S362" s="54"/>
      <c r="T362" s="55"/>
      <c r="U362" s="54"/>
      <c r="V362" s="54"/>
      <c r="W362" s="54"/>
      <c r="X362" s="54"/>
      <c r="Y362" s="54"/>
      <c r="Z362" s="54"/>
    </row>
    <row r="363" spans="1:26" ht="18.75" customHeight="1" x14ac:dyDescent="0.2">
      <c r="A363" s="54"/>
      <c r="B363" s="54"/>
      <c r="C363" s="224"/>
      <c r="D363" s="224"/>
      <c r="E363" s="55"/>
      <c r="F363" s="225"/>
      <c r="G363" s="225"/>
      <c r="H363" s="225"/>
      <c r="I363" s="54"/>
      <c r="J363" s="226"/>
      <c r="K363" s="99"/>
      <c r="L363" s="227"/>
      <c r="M363" s="228"/>
      <c r="N363" s="225"/>
      <c r="O363" s="229"/>
      <c r="P363" s="228"/>
      <c r="Q363" s="228"/>
      <c r="R363" s="54"/>
      <c r="S363" s="54"/>
      <c r="T363" s="55"/>
      <c r="U363" s="54"/>
      <c r="V363" s="54"/>
      <c r="W363" s="54"/>
      <c r="X363" s="54"/>
      <c r="Y363" s="54"/>
      <c r="Z363" s="54"/>
    </row>
    <row r="364" spans="1:26" ht="18.75" customHeight="1" x14ac:dyDescent="0.2">
      <c r="A364" s="54"/>
      <c r="B364" s="54"/>
      <c r="C364" s="224"/>
      <c r="D364" s="224"/>
      <c r="E364" s="55"/>
      <c r="F364" s="225"/>
      <c r="G364" s="225"/>
      <c r="H364" s="225"/>
      <c r="I364" s="54"/>
      <c r="J364" s="226"/>
      <c r="K364" s="99"/>
      <c r="L364" s="227"/>
      <c r="M364" s="228"/>
      <c r="N364" s="225"/>
      <c r="O364" s="229"/>
      <c r="P364" s="228"/>
      <c r="Q364" s="228"/>
      <c r="R364" s="54"/>
      <c r="S364" s="54"/>
      <c r="T364" s="55"/>
      <c r="U364" s="54"/>
      <c r="V364" s="54"/>
      <c r="W364" s="54"/>
      <c r="X364" s="54"/>
      <c r="Y364" s="54"/>
      <c r="Z364" s="54"/>
    </row>
    <row r="365" spans="1:26" ht="18.75" customHeight="1" x14ac:dyDescent="0.2">
      <c r="A365" s="54"/>
      <c r="B365" s="54"/>
      <c r="C365" s="224"/>
      <c r="D365" s="224"/>
      <c r="E365" s="55"/>
      <c r="F365" s="225"/>
      <c r="G365" s="225"/>
      <c r="H365" s="225"/>
      <c r="I365" s="54"/>
      <c r="J365" s="226"/>
      <c r="K365" s="99"/>
      <c r="L365" s="227"/>
      <c r="M365" s="228"/>
      <c r="N365" s="225"/>
      <c r="O365" s="229"/>
      <c r="P365" s="228"/>
      <c r="Q365" s="228"/>
      <c r="R365" s="54"/>
      <c r="S365" s="54"/>
      <c r="T365" s="55"/>
      <c r="U365" s="54"/>
      <c r="V365" s="54"/>
      <c r="W365" s="54"/>
      <c r="X365" s="54"/>
      <c r="Y365" s="54"/>
      <c r="Z365" s="54"/>
    </row>
    <row r="366" spans="1:26" ht="18.75" customHeight="1" x14ac:dyDescent="0.2">
      <c r="A366" s="54"/>
      <c r="B366" s="54"/>
      <c r="C366" s="224"/>
      <c r="D366" s="224"/>
      <c r="E366" s="55"/>
      <c r="F366" s="225"/>
      <c r="G366" s="225"/>
      <c r="H366" s="225"/>
      <c r="I366" s="54"/>
      <c r="J366" s="226"/>
      <c r="K366" s="99"/>
      <c r="L366" s="227"/>
      <c r="M366" s="228"/>
      <c r="N366" s="225"/>
      <c r="O366" s="229"/>
      <c r="P366" s="228"/>
      <c r="Q366" s="228"/>
      <c r="R366" s="54"/>
      <c r="S366" s="54"/>
      <c r="T366" s="55"/>
      <c r="U366" s="54"/>
      <c r="V366" s="54"/>
      <c r="W366" s="54"/>
      <c r="X366" s="54"/>
      <c r="Y366" s="54"/>
      <c r="Z366" s="54"/>
    </row>
    <row r="367" spans="1:26" ht="18.75" customHeight="1" x14ac:dyDescent="0.2">
      <c r="A367" s="54"/>
      <c r="B367" s="54"/>
      <c r="C367" s="224"/>
      <c r="D367" s="224"/>
      <c r="E367" s="55"/>
      <c r="F367" s="225"/>
      <c r="G367" s="225"/>
      <c r="H367" s="225"/>
      <c r="I367" s="54"/>
      <c r="J367" s="226"/>
      <c r="K367" s="99"/>
      <c r="L367" s="227"/>
      <c r="M367" s="228"/>
      <c r="N367" s="225"/>
      <c r="O367" s="229"/>
      <c r="P367" s="228"/>
      <c r="Q367" s="228"/>
      <c r="R367" s="54"/>
      <c r="S367" s="54"/>
      <c r="T367" s="55"/>
      <c r="U367" s="54"/>
      <c r="V367" s="54"/>
      <c r="W367" s="54"/>
      <c r="X367" s="54"/>
      <c r="Y367" s="54"/>
      <c r="Z367" s="54"/>
    </row>
    <row r="368" spans="1:26" ht="18.75" customHeight="1" x14ac:dyDescent="0.2">
      <c r="A368" s="54"/>
      <c r="B368" s="54"/>
      <c r="C368" s="224"/>
      <c r="D368" s="224"/>
      <c r="E368" s="55"/>
      <c r="F368" s="225"/>
      <c r="G368" s="225"/>
      <c r="H368" s="225"/>
      <c r="I368" s="54"/>
      <c r="J368" s="226"/>
      <c r="K368" s="99"/>
      <c r="L368" s="227"/>
      <c r="M368" s="228"/>
      <c r="N368" s="225"/>
      <c r="O368" s="229"/>
      <c r="P368" s="228"/>
      <c r="Q368" s="228"/>
      <c r="R368" s="54"/>
      <c r="S368" s="54"/>
      <c r="T368" s="55"/>
      <c r="U368" s="54"/>
      <c r="V368" s="54"/>
      <c r="W368" s="54"/>
      <c r="X368" s="54"/>
      <c r="Y368" s="54"/>
      <c r="Z368" s="54"/>
    </row>
    <row r="369" spans="1:26" ht="18.75" customHeight="1" x14ac:dyDescent="0.2">
      <c r="A369" s="54"/>
      <c r="B369" s="54"/>
      <c r="C369" s="224"/>
      <c r="D369" s="224"/>
      <c r="E369" s="55"/>
      <c r="F369" s="225"/>
      <c r="G369" s="225"/>
      <c r="H369" s="225"/>
      <c r="I369" s="54"/>
      <c r="J369" s="226"/>
      <c r="K369" s="99"/>
      <c r="L369" s="227"/>
      <c r="M369" s="228"/>
      <c r="N369" s="225"/>
      <c r="O369" s="229"/>
      <c r="P369" s="228"/>
      <c r="Q369" s="228"/>
      <c r="R369" s="54"/>
      <c r="S369" s="54"/>
      <c r="T369" s="55"/>
      <c r="U369" s="54"/>
      <c r="V369" s="54"/>
      <c r="W369" s="54"/>
      <c r="X369" s="54"/>
      <c r="Y369" s="54"/>
      <c r="Z369" s="54"/>
    </row>
    <row r="370" spans="1:26" ht="18.75" customHeight="1" x14ac:dyDescent="0.2">
      <c r="A370" s="54"/>
      <c r="B370" s="54"/>
      <c r="C370" s="224"/>
      <c r="D370" s="224"/>
      <c r="E370" s="55"/>
      <c r="F370" s="225"/>
      <c r="G370" s="225"/>
      <c r="H370" s="225"/>
      <c r="I370" s="54"/>
      <c r="J370" s="226"/>
      <c r="K370" s="99"/>
      <c r="L370" s="227"/>
      <c r="M370" s="228"/>
      <c r="N370" s="225"/>
      <c r="O370" s="229"/>
      <c r="P370" s="228"/>
      <c r="Q370" s="228"/>
      <c r="R370" s="54"/>
      <c r="S370" s="54"/>
      <c r="T370" s="55"/>
      <c r="U370" s="54"/>
      <c r="V370" s="54"/>
      <c r="W370" s="54"/>
      <c r="X370" s="54"/>
      <c r="Y370" s="54"/>
      <c r="Z370" s="54"/>
    </row>
    <row r="371" spans="1:26" ht="18.75" customHeight="1" x14ac:dyDescent="0.2">
      <c r="A371" s="54"/>
      <c r="B371" s="54"/>
      <c r="C371" s="224"/>
      <c r="D371" s="224"/>
      <c r="E371" s="55"/>
      <c r="F371" s="225"/>
      <c r="G371" s="225"/>
      <c r="H371" s="225"/>
      <c r="I371" s="54"/>
      <c r="J371" s="226"/>
      <c r="K371" s="99"/>
      <c r="L371" s="227"/>
      <c r="M371" s="228"/>
      <c r="N371" s="225"/>
      <c r="O371" s="229"/>
      <c r="P371" s="228"/>
      <c r="Q371" s="228"/>
      <c r="R371" s="54"/>
      <c r="S371" s="54"/>
      <c r="T371" s="55"/>
      <c r="U371" s="54"/>
      <c r="V371" s="54"/>
      <c r="W371" s="54"/>
      <c r="X371" s="54"/>
      <c r="Y371" s="54"/>
      <c r="Z371" s="54"/>
    </row>
    <row r="372" spans="1:26" ht="18.75" customHeight="1" x14ac:dyDescent="0.2">
      <c r="A372" s="54"/>
      <c r="B372" s="54"/>
      <c r="C372" s="224"/>
      <c r="D372" s="224"/>
      <c r="E372" s="55"/>
      <c r="F372" s="225"/>
      <c r="G372" s="225"/>
      <c r="H372" s="225"/>
      <c r="I372" s="54"/>
      <c r="J372" s="226"/>
      <c r="K372" s="99"/>
      <c r="L372" s="227"/>
      <c r="M372" s="228"/>
      <c r="N372" s="225"/>
      <c r="O372" s="229"/>
      <c r="P372" s="228"/>
      <c r="Q372" s="228"/>
      <c r="R372" s="54"/>
      <c r="S372" s="54"/>
      <c r="T372" s="55"/>
      <c r="U372" s="54"/>
      <c r="V372" s="54"/>
      <c r="W372" s="54"/>
      <c r="X372" s="54"/>
      <c r="Y372" s="54"/>
      <c r="Z372" s="54"/>
    </row>
    <row r="373" spans="1:26" ht="18.75" customHeight="1" x14ac:dyDescent="0.2">
      <c r="A373" s="54"/>
      <c r="B373" s="54"/>
      <c r="C373" s="224"/>
      <c r="D373" s="224"/>
      <c r="E373" s="55"/>
      <c r="F373" s="225"/>
      <c r="G373" s="225"/>
      <c r="H373" s="225"/>
      <c r="I373" s="54"/>
      <c r="J373" s="226"/>
      <c r="K373" s="99"/>
      <c r="L373" s="227"/>
      <c r="M373" s="228"/>
      <c r="N373" s="225"/>
      <c r="O373" s="229"/>
      <c r="P373" s="228"/>
      <c r="Q373" s="228"/>
      <c r="R373" s="54"/>
      <c r="S373" s="54"/>
      <c r="T373" s="55"/>
      <c r="U373" s="54"/>
      <c r="V373" s="54"/>
      <c r="W373" s="54"/>
      <c r="X373" s="54"/>
      <c r="Y373" s="54"/>
      <c r="Z373" s="54"/>
    </row>
    <row r="374" spans="1:26" ht="18.75" customHeight="1" x14ac:dyDescent="0.2">
      <c r="A374" s="54"/>
      <c r="B374" s="54"/>
      <c r="C374" s="224"/>
      <c r="D374" s="224"/>
      <c r="E374" s="55"/>
      <c r="F374" s="225"/>
      <c r="G374" s="225"/>
      <c r="H374" s="225"/>
      <c r="I374" s="54"/>
      <c r="J374" s="226"/>
      <c r="K374" s="99"/>
      <c r="L374" s="227"/>
      <c r="M374" s="228"/>
      <c r="N374" s="225"/>
      <c r="O374" s="229"/>
      <c r="P374" s="228"/>
      <c r="Q374" s="228"/>
      <c r="R374" s="54"/>
      <c r="S374" s="54"/>
      <c r="T374" s="55"/>
      <c r="U374" s="54"/>
      <c r="V374" s="54"/>
      <c r="W374" s="54"/>
      <c r="X374" s="54"/>
      <c r="Y374" s="54"/>
      <c r="Z374" s="54"/>
    </row>
    <row r="375" spans="1:26" ht="18.75" customHeight="1" x14ac:dyDescent="0.2">
      <c r="A375" s="54"/>
      <c r="B375" s="54"/>
      <c r="C375" s="224"/>
      <c r="D375" s="224"/>
      <c r="E375" s="55"/>
      <c r="F375" s="225"/>
      <c r="G375" s="225"/>
      <c r="H375" s="225"/>
      <c r="I375" s="54"/>
      <c r="J375" s="226"/>
      <c r="K375" s="99"/>
      <c r="L375" s="227"/>
      <c r="M375" s="228"/>
      <c r="N375" s="225"/>
      <c r="O375" s="229"/>
      <c r="P375" s="228"/>
      <c r="Q375" s="228"/>
      <c r="R375" s="54"/>
      <c r="S375" s="54"/>
      <c r="T375" s="55"/>
      <c r="U375" s="54"/>
      <c r="V375" s="54"/>
      <c r="W375" s="54"/>
      <c r="X375" s="54"/>
      <c r="Y375" s="54"/>
      <c r="Z375" s="54"/>
    </row>
    <row r="376" spans="1:26" ht="18.75" customHeight="1" x14ac:dyDescent="0.2">
      <c r="A376" s="54"/>
      <c r="B376" s="54"/>
      <c r="C376" s="224"/>
      <c r="D376" s="224"/>
      <c r="E376" s="55"/>
      <c r="F376" s="225"/>
      <c r="G376" s="225"/>
      <c r="H376" s="225"/>
      <c r="I376" s="54"/>
      <c r="J376" s="226"/>
      <c r="K376" s="99"/>
      <c r="L376" s="227"/>
      <c r="M376" s="228"/>
      <c r="N376" s="225"/>
      <c r="O376" s="229"/>
      <c r="P376" s="228"/>
      <c r="Q376" s="228"/>
      <c r="R376" s="54"/>
      <c r="S376" s="54"/>
      <c r="T376" s="55"/>
      <c r="U376" s="54"/>
      <c r="V376" s="54"/>
      <c r="W376" s="54"/>
      <c r="X376" s="54"/>
      <c r="Y376" s="54"/>
      <c r="Z376" s="54"/>
    </row>
    <row r="377" spans="1:26" ht="18.75" customHeight="1" x14ac:dyDescent="0.2">
      <c r="A377" s="54"/>
      <c r="B377" s="54"/>
      <c r="C377" s="224"/>
      <c r="D377" s="224"/>
      <c r="E377" s="55"/>
      <c r="F377" s="225"/>
      <c r="G377" s="225"/>
      <c r="H377" s="225"/>
      <c r="I377" s="54"/>
      <c r="J377" s="226"/>
      <c r="K377" s="99"/>
      <c r="L377" s="227"/>
      <c r="M377" s="228"/>
      <c r="N377" s="225"/>
      <c r="O377" s="229"/>
      <c r="P377" s="228"/>
      <c r="Q377" s="228"/>
      <c r="R377" s="54"/>
      <c r="S377" s="54"/>
      <c r="T377" s="55"/>
      <c r="U377" s="54"/>
      <c r="V377" s="54"/>
      <c r="W377" s="54"/>
      <c r="X377" s="54"/>
      <c r="Y377" s="54"/>
      <c r="Z377" s="54"/>
    </row>
    <row r="378" spans="1:26" ht="18.75" customHeight="1" x14ac:dyDescent="0.2">
      <c r="A378" s="54"/>
      <c r="B378" s="54"/>
      <c r="C378" s="224"/>
      <c r="D378" s="224"/>
      <c r="E378" s="55"/>
      <c r="F378" s="225"/>
      <c r="G378" s="225"/>
      <c r="H378" s="225"/>
      <c r="I378" s="54"/>
      <c r="J378" s="226"/>
      <c r="K378" s="99"/>
      <c r="L378" s="227"/>
      <c r="M378" s="228"/>
      <c r="N378" s="225"/>
      <c r="O378" s="229"/>
      <c r="P378" s="228"/>
      <c r="Q378" s="228"/>
      <c r="R378" s="54"/>
      <c r="S378" s="54"/>
      <c r="T378" s="55"/>
      <c r="U378" s="54"/>
      <c r="V378" s="54"/>
      <c r="W378" s="54"/>
      <c r="X378" s="54"/>
      <c r="Y378" s="54"/>
      <c r="Z378" s="54"/>
    </row>
    <row r="379" spans="1:26" ht="18.75" customHeight="1" x14ac:dyDescent="0.2">
      <c r="A379" s="54"/>
      <c r="B379" s="54"/>
      <c r="C379" s="224"/>
      <c r="D379" s="224"/>
      <c r="E379" s="55"/>
      <c r="F379" s="225"/>
      <c r="G379" s="225"/>
      <c r="H379" s="225"/>
      <c r="I379" s="54"/>
      <c r="J379" s="226"/>
      <c r="K379" s="99"/>
      <c r="L379" s="227"/>
      <c r="M379" s="228"/>
      <c r="N379" s="225"/>
      <c r="O379" s="229"/>
      <c r="P379" s="228"/>
      <c r="Q379" s="228"/>
      <c r="R379" s="54"/>
      <c r="S379" s="54"/>
      <c r="T379" s="55"/>
      <c r="U379" s="54"/>
      <c r="V379" s="54"/>
      <c r="W379" s="54"/>
      <c r="X379" s="54"/>
      <c r="Y379" s="54"/>
      <c r="Z379" s="54"/>
    </row>
    <row r="380" spans="1:26" ht="18.75" customHeight="1" x14ac:dyDescent="0.2">
      <c r="A380" s="54"/>
      <c r="B380" s="54"/>
      <c r="C380" s="224"/>
      <c r="D380" s="224"/>
      <c r="E380" s="55"/>
      <c r="F380" s="225"/>
      <c r="G380" s="225"/>
      <c r="H380" s="225"/>
      <c r="I380" s="54"/>
      <c r="J380" s="226"/>
      <c r="K380" s="99"/>
      <c r="L380" s="227"/>
      <c r="M380" s="228"/>
      <c r="N380" s="225"/>
      <c r="O380" s="229"/>
      <c r="P380" s="228"/>
      <c r="Q380" s="228"/>
      <c r="R380" s="54"/>
      <c r="S380" s="54"/>
      <c r="T380" s="55"/>
      <c r="U380" s="54"/>
      <c r="V380" s="54"/>
      <c r="W380" s="54"/>
      <c r="X380" s="54"/>
      <c r="Y380" s="54"/>
      <c r="Z380" s="54"/>
    </row>
    <row r="381" spans="1:26" ht="18.75" customHeight="1" x14ac:dyDescent="0.2">
      <c r="A381" s="54"/>
      <c r="B381" s="54"/>
      <c r="C381" s="224"/>
      <c r="D381" s="224"/>
      <c r="E381" s="55"/>
      <c r="F381" s="225"/>
      <c r="G381" s="225"/>
      <c r="H381" s="225"/>
      <c r="I381" s="54"/>
      <c r="J381" s="226"/>
      <c r="K381" s="99"/>
      <c r="L381" s="227"/>
      <c r="M381" s="228"/>
      <c r="N381" s="225"/>
      <c r="O381" s="229"/>
      <c r="P381" s="228"/>
      <c r="Q381" s="228"/>
      <c r="R381" s="54"/>
      <c r="S381" s="54"/>
      <c r="T381" s="55"/>
      <c r="U381" s="54"/>
      <c r="V381" s="54"/>
      <c r="W381" s="54"/>
      <c r="X381" s="54"/>
      <c r="Y381" s="54"/>
      <c r="Z381" s="54"/>
    </row>
    <row r="382" spans="1:26" ht="18.75" customHeight="1" x14ac:dyDescent="0.2">
      <c r="A382" s="54"/>
      <c r="B382" s="54"/>
      <c r="C382" s="224"/>
      <c r="D382" s="224"/>
      <c r="E382" s="55"/>
      <c r="F382" s="225"/>
      <c r="G382" s="225"/>
      <c r="H382" s="225"/>
      <c r="I382" s="54"/>
      <c r="J382" s="226"/>
      <c r="K382" s="99"/>
      <c r="L382" s="227"/>
      <c r="M382" s="228"/>
      <c r="N382" s="225"/>
      <c r="O382" s="229"/>
      <c r="P382" s="228"/>
      <c r="Q382" s="228"/>
      <c r="R382" s="54"/>
      <c r="S382" s="54"/>
      <c r="T382" s="55"/>
      <c r="U382" s="54"/>
      <c r="V382" s="54"/>
      <c r="W382" s="54"/>
      <c r="X382" s="54"/>
      <c r="Y382" s="54"/>
      <c r="Z382" s="54"/>
    </row>
    <row r="383" spans="1:26" ht="18.75" customHeight="1" x14ac:dyDescent="0.2">
      <c r="A383" s="54"/>
      <c r="B383" s="54"/>
      <c r="C383" s="224"/>
      <c r="D383" s="224"/>
      <c r="E383" s="55"/>
      <c r="F383" s="225"/>
      <c r="G383" s="225"/>
      <c r="H383" s="225"/>
      <c r="I383" s="54"/>
      <c r="J383" s="226"/>
      <c r="K383" s="99"/>
      <c r="L383" s="227"/>
      <c r="M383" s="228"/>
      <c r="N383" s="225"/>
      <c r="O383" s="229"/>
      <c r="P383" s="228"/>
      <c r="Q383" s="228"/>
      <c r="R383" s="54"/>
      <c r="S383" s="54"/>
      <c r="T383" s="55"/>
      <c r="U383" s="54"/>
      <c r="V383" s="54"/>
      <c r="W383" s="54"/>
      <c r="X383" s="54"/>
      <c r="Y383" s="54"/>
      <c r="Z383" s="54"/>
    </row>
    <row r="384" spans="1:26" ht="18.75" customHeight="1" x14ac:dyDescent="0.2">
      <c r="A384" s="54"/>
      <c r="B384" s="54"/>
      <c r="C384" s="224"/>
      <c r="D384" s="224"/>
      <c r="E384" s="55"/>
      <c r="F384" s="225"/>
      <c r="G384" s="225"/>
      <c r="H384" s="225"/>
      <c r="I384" s="54"/>
      <c r="J384" s="226"/>
      <c r="K384" s="99"/>
      <c r="L384" s="227"/>
      <c r="M384" s="228"/>
      <c r="N384" s="225"/>
      <c r="O384" s="229"/>
      <c r="P384" s="228"/>
      <c r="Q384" s="228"/>
      <c r="R384" s="54"/>
      <c r="S384" s="54"/>
      <c r="T384" s="55"/>
      <c r="U384" s="54"/>
      <c r="V384" s="54"/>
      <c r="W384" s="54"/>
      <c r="X384" s="54"/>
      <c r="Y384" s="54"/>
      <c r="Z384" s="54"/>
    </row>
    <row r="385" spans="1:26" ht="18.75" customHeight="1" x14ac:dyDescent="0.2">
      <c r="A385" s="54"/>
      <c r="B385" s="54"/>
      <c r="C385" s="224"/>
      <c r="D385" s="224"/>
      <c r="E385" s="55"/>
      <c r="F385" s="225"/>
      <c r="G385" s="225"/>
      <c r="H385" s="225"/>
      <c r="I385" s="54"/>
      <c r="J385" s="226"/>
      <c r="K385" s="99"/>
      <c r="L385" s="227"/>
      <c r="M385" s="228"/>
      <c r="N385" s="225"/>
      <c r="O385" s="229"/>
      <c r="P385" s="228"/>
      <c r="Q385" s="228"/>
      <c r="R385" s="54"/>
      <c r="S385" s="54"/>
      <c r="T385" s="55"/>
      <c r="U385" s="54"/>
      <c r="V385" s="54"/>
      <c r="W385" s="54"/>
      <c r="X385" s="54"/>
      <c r="Y385" s="54"/>
      <c r="Z385" s="54"/>
    </row>
    <row r="386" spans="1:26" ht="18.75" customHeight="1" x14ac:dyDescent="0.2">
      <c r="A386" s="54"/>
      <c r="B386" s="54"/>
      <c r="C386" s="224"/>
      <c r="D386" s="224"/>
      <c r="E386" s="55"/>
      <c r="F386" s="225"/>
      <c r="G386" s="225"/>
      <c r="H386" s="225"/>
      <c r="I386" s="54"/>
      <c r="J386" s="226"/>
      <c r="K386" s="99"/>
      <c r="L386" s="227"/>
      <c r="M386" s="228"/>
      <c r="N386" s="225"/>
      <c r="O386" s="229"/>
      <c r="P386" s="228"/>
      <c r="Q386" s="228"/>
      <c r="R386" s="54"/>
      <c r="S386" s="54"/>
      <c r="T386" s="55"/>
      <c r="U386" s="54"/>
      <c r="V386" s="54"/>
      <c r="W386" s="54"/>
      <c r="X386" s="54"/>
      <c r="Y386" s="54"/>
      <c r="Z386" s="54"/>
    </row>
    <row r="387" spans="1:26" ht="18.75" customHeight="1" x14ac:dyDescent="0.2">
      <c r="A387" s="54"/>
      <c r="B387" s="54"/>
      <c r="C387" s="224"/>
      <c r="D387" s="224"/>
      <c r="E387" s="55"/>
      <c r="F387" s="225"/>
      <c r="G387" s="225"/>
      <c r="H387" s="225"/>
      <c r="I387" s="54"/>
      <c r="J387" s="226"/>
      <c r="K387" s="99"/>
      <c r="L387" s="227"/>
      <c r="M387" s="228"/>
      <c r="N387" s="225"/>
      <c r="O387" s="229"/>
      <c r="P387" s="228"/>
      <c r="Q387" s="228"/>
      <c r="R387" s="54"/>
      <c r="S387" s="54"/>
      <c r="T387" s="55"/>
      <c r="U387" s="54"/>
      <c r="V387" s="54"/>
      <c r="W387" s="54"/>
      <c r="X387" s="54"/>
      <c r="Y387" s="54"/>
      <c r="Z387" s="54"/>
    </row>
    <row r="388" spans="1:26" ht="18.75" customHeight="1" x14ac:dyDescent="0.2">
      <c r="A388" s="54"/>
      <c r="B388" s="54"/>
      <c r="C388" s="224"/>
      <c r="D388" s="224"/>
      <c r="E388" s="55"/>
      <c r="F388" s="225"/>
      <c r="G388" s="225"/>
      <c r="H388" s="225"/>
      <c r="I388" s="54"/>
      <c r="J388" s="226"/>
      <c r="K388" s="99"/>
      <c r="L388" s="227"/>
      <c r="M388" s="228"/>
      <c r="N388" s="225"/>
      <c r="O388" s="229"/>
      <c r="P388" s="228"/>
      <c r="Q388" s="228"/>
      <c r="R388" s="54"/>
      <c r="S388" s="54"/>
      <c r="T388" s="55"/>
      <c r="U388" s="54"/>
      <c r="V388" s="54"/>
      <c r="W388" s="54"/>
      <c r="X388" s="54"/>
      <c r="Y388" s="54"/>
      <c r="Z388" s="54"/>
    </row>
    <row r="389" spans="1:26" ht="18.75" customHeight="1" x14ac:dyDescent="0.2">
      <c r="A389" s="54"/>
      <c r="B389" s="54"/>
      <c r="C389" s="224"/>
      <c r="D389" s="224"/>
      <c r="E389" s="55"/>
      <c r="F389" s="225"/>
      <c r="G389" s="225"/>
      <c r="H389" s="225"/>
      <c r="I389" s="54"/>
      <c r="J389" s="226"/>
      <c r="K389" s="99"/>
      <c r="L389" s="227"/>
      <c r="M389" s="228"/>
      <c r="N389" s="225"/>
      <c r="O389" s="229"/>
      <c r="P389" s="228"/>
      <c r="Q389" s="228"/>
      <c r="R389" s="54"/>
      <c r="S389" s="54"/>
      <c r="T389" s="55"/>
      <c r="U389" s="54"/>
      <c r="V389" s="54"/>
      <c r="W389" s="54"/>
      <c r="X389" s="54"/>
      <c r="Y389" s="54"/>
      <c r="Z389" s="54"/>
    </row>
    <row r="390" spans="1:26" ht="18.75" customHeight="1" x14ac:dyDescent="0.2">
      <c r="A390" s="54"/>
      <c r="B390" s="54"/>
      <c r="C390" s="224"/>
      <c r="D390" s="224"/>
      <c r="E390" s="55"/>
      <c r="F390" s="225"/>
      <c r="G390" s="225"/>
      <c r="H390" s="225"/>
      <c r="I390" s="54"/>
      <c r="J390" s="226"/>
      <c r="K390" s="99"/>
      <c r="L390" s="227"/>
      <c r="M390" s="228"/>
      <c r="N390" s="225"/>
      <c r="O390" s="229"/>
      <c r="P390" s="228"/>
      <c r="Q390" s="228"/>
      <c r="R390" s="54"/>
      <c r="S390" s="54"/>
      <c r="T390" s="55"/>
      <c r="U390" s="54"/>
      <c r="V390" s="54"/>
      <c r="W390" s="54"/>
      <c r="X390" s="54"/>
      <c r="Y390" s="54"/>
      <c r="Z390" s="54"/>
    </row>
    <row r="391" spans="1:26" ht="18.75" customHeight="1" x14ac:dyDescent="0.2">
      <c r="A391" s="54"/>
      <c r="B391" s="54"/>
      <c r="C391" s="224"/>
      <c r="D391" s="224"/>
      <c r="E391" s="55"/>
      <c r="F391" s="225"/>
      <c r="G391" s="225"/>
      <c r="H391" s="225"/>
      <c r="I391" s="54"/>
      <c r="J391" s="226"/>
      <c r="K391" s="99"/>
      <c r="L391" s="227"/>
      <c r="M391" s="228"/>
      <c r="N391" s="225"/>
      <c r="O391" s="229"/>
      <c r="P391" s="228"/>
      <c r="Q391" s="228"/>
      <c r="R391" s="54"/>
      <c r="S391" s="54"/>
      <c r="T391" s="55"/>
      <c r="U391" s="54"/>
      <c r="V391" s="54"/>
      <c r="W391" s="54"/>
      <c r="X391" s="54"/>
      <c r="Y391" s="54"/>
      <c r="Z391" s="54"/>
    </row>
    <row r="392" spans="1:26" ht="18.75" customHeight="1" x14ac:dyDescent="0.2">
      <c r="A392" s="54"/>
      <c r="B392" s="54"/>
      <c r="C392" s="224"/>
      <c r="D392" s="224"/>
      <c r="E392" s="55"/>
      <c r="F392" s="225"/>
      <c r="G392" s="225"/>
      <c r="H392" s="225"/>
      <c r="I392" s="54"/>
      <c r="J392" s="226"/>
      <c r="K392" s="99"/>
      <c r="L392" s="227"/>
      <c r="M392" s="228"/>
      <c r="N392" s="225"/>
      <c r="O392" s="229"/>
      <c r="P392" s="228"/>
      <c r="Q392" s="228"/>
      <c r="R392" s="54"/>
      <c r="S392" s="54"/>
      <c r="T392" s="55"/>
      <c r="U392" s="54"/>
      <c r="V392" s="54"/>
      <c r="W392" s="54"/>
      <c r="X392" s="54"/>
      <c r="Y392" s="54"/>
      <c r="Z392" s="54"/>
    </row>
    <row r="393" spans="1:26" ht="18.75" customHeight="1" x14ac:dyDescent="0.2">
      <c r="A393" s="54"/>
      <c r="B393" s="54"/>
      <c r="C393" s="224"/>
      <c r="D393" s="224"/>
      <c r="E393" s="55"/>
      <c r="F393" s="225"/>
      <c r="G393" s="225"/>
      <c r="H393" s="225"/>
      <c r="I393" s="54"/>
      <c r="J393" s="226"/>
      <c r="K393" s="99"/>
      <c r="L393" s="227"/>
      <c r="M393" s="228"/>
      <c r="N393" s="225"/>
      <c r="O393" s="229"/>
      <c r="P393" s="228"/>
      <c r="Q393" s="228"/>
      <c r="R393" s="54"/>
      <c r="S393" s="54"/>
      <c r="T393" s="55"/>
      <c r="U393" s="54"/>
      <c r="V393" s="54"/>
      <c r="W393" s="54"/>
      <c r="X393" s="54"/>
      <c r="Y393" s="54"/>
      <c r="Z393" s="54"/>
    </row>
    <row r="394" spans="1:26" ht="18.75" customHeight="1" x14ac:dyDescent="0.2">
      <c r="A394" s="54"/>
      <c r="B394" s="54"/>
      <c r="C394" s="224"/>
      <c r="D394" s="224"/>
      <c r="E394" s="55"/>
      <c r="F394" s="225"/>
      <c r="G394" s="225"/>
      <c r="H394" s="225"/>
      <c r="I394" s="54"/>
      <c r="J394" s="226"/>
      <c r="K394" s="99"/>
      <c r="L394" s="227"/>
      <c r="M394" s="228"/>
      <c r="N394" s="225"/>
      <c r="O394" s="229"/>
      <c r="P394" s="228"/>
      <c r="Q394" s="228"/>
      <c r="R394" s="54"/>
      <c r="S394" s="54"/>
      <c r="T394" s="55"/>
      <c r="U394" s="54"/>
      <c r="V394" s="54"/>
      <c r="W394" s="54"/>
      <c r="X394" s="54"/>
      <c r="Y394" s="54"/>
      <c r="Z394" s="54"/>
    </row>
    <row r="395" spans="1:26" ht="18.75" customHeight="1" x14ac:dyDescent="0.2">
      <c r="A395" s="54"/>
      <c r="B395" s="54"/>
      <c r="C395" s="224"/>
      <c r="D395" s="224"/>
      <c r="E395" s="55"/>
      <c r="F395" s="225"/>
      <c r="G395" s="225"/>
      <c r="H395" s="225"/>
      <c r="I395" s="54"/>
      <c r="J395" s="226"/>
      <c r="K395" s="99"/>
      <c r="L395" s="227"/>
      <c r="M395" s="228"/>
      <c r="N395" s="225"/>
      <c r="O395" s="229"/>
      <c r="P395" s="228"/>
      <c r="Q395" s="228"/>
      <c r="R395" s="54"/>
      <c r="S395" s="54"/>
      <c r="T395" s="55"/>
      <c r="U395" s="54"/>
      <c r="V395" s="54"/>
      <c r="W395" s="54"/>
      <c r="X395" s="54"/>
      <c r="Y395" s="54"/>
      <c r="Z395" s="54"/>
    </row>
    <row r="396" spans="1:26" ht="18.75" customHeight="1" x14ac:dyDescent="0.2">
      <c r="A396" s="54"/>
      <c r="B396" s="54"/>
      <c r="C396" s="224"/>
      <c r="D396" s="224"/>
      <c r="E396" s="55"/>
      <c r="F396" s="225"/>
      <c r="G396" s="225"/>
      <c r="H396" s="225"/>
      <c r="I396" s="54"/>
      <c r="J396" s="226"/>
      <c r="K396" s="99"/>
      <c r="L396" s="227"/>
      <c r="M396" s="228"/>
      <c r="N396" s="225"/>
      <c r="O396" s="229"/>
      <c r="P396" s="228"/>
      <c r="Q396" s="228"/>
      <c r="R396" s="54"/>
      <c r="S396" s="54"/>
      <c r="T396" s="55"/>
      <c r="U396" s="54"/>
      <c r="V396" s="54"/>
      <c r="W396" s="54"/>
      <c r="X396" s="54"/>
      <c r="Y396" s="54"/>
      <c r="Z396" s="54"/>
    </row>
    <row r="397" spans="1:26" ht="18.75" customHeight="1" x14ac:dyDescent="0.2">
      <c r="A397" s="54"/>
      <c r="B397" s="54"/>
      <c r="C397" s="224"/>
      <c r="D397" s="224"/>
      <c r="E397" s="55"/>
      <c r="F397" s="225"/>
      <c r="G397" s="225"/>
      <c r="H397" s="225"/>
      <c r="I397" s="54"/>
      <c r="J397" s="226"/>
      <c r="K397" s="99"/>
      <c r="L397" s="227"/>
      <c r="M397" s="228"/>
      <c r="N397" s="225"/>
      <c r="O397" s="229"/>
      <c r="P397" s="228"/>
      <c r="Q397" s="228"/>
      <c r="R397" s="54"/>
      <c r="S397" s="54"/>
      <c r="T397" s="55"/>
      <c r="U397" s="54"/>
      <c r="V397" s="54"/>
      <c r="W397" s="54"/>
      <c r="X397" s="54"/>
      <c r="Y397" s="54"/>
      <c r="Z397" s="54"/>
    </row>
    <row r="398" spans="1:26" ht="18.75" customHeight="1" x14ac:dyDescent="0.2">
      <c r="A398" s="54"/>
      <c r="B398" s="54"/>
      <c r="C398" s="224"/>
      <c r="D398" s="224"/>
      <c r="E398" s="55"/>
      <c r="F398" s="225"/>
      <c r="G398" s="225"/>
      <c r="H398" s="225"/>
      <c r="I398" s="54"/>
      <c r="J398" s="226"/>
      <c r="K398" s="99"/>
      <c r="L398" s="227"/>
      <c r="M398" s="228"/>
      <c r="N398" s="225"/>
      <c r="O398" s="229"/>
      <c r="P398" s="228"/>
      <c r="Q398" s="228"/>
      <c r="R398" s="54"/>
      <c r="S398" s="54"/>
      <c r="T398" s="55"/>
      <c r="U398" s="54"/>
      <c r="V398" s="54"/>
      <c r="W398" s="54"/>
      <c r="X398" s="54"/>
      <c r="Y398" s="54"/>
      <c r="Z398" s="54"/>
    </row>
    <row r="399" spans="1:26" ht="18.75" customHeight="1" x14ac:dyDescent="0.2">
      <c r="A399" s="54"/>
      <c r="B399" s="54"/>
      <c r="C399" s="224"/>
      <c r="D399" s="224"/>
      <c r="E399" s="55"/>
      <c r="F399" s="225"/>
      <c r="G399" s="225"/>
      <c r="H399" s="225"/>
      <c r="I399" s="54"/>
      <c r="J399" s="226"/>
      <c r="K399" s="99"/>
      <c r="L399" s="227"/>
      <c r="M399" s="228"/>
      <c r="N399" s="225"/>
      <c r="O399" s="229"/>
      <c r="P399" s="228"/>
      <c r="Q399" s="228"/>
      <c r="R399" s="54"/>
      <c r="S399" s="54"/>
      <c r="T399" s="55"/>
      <c r="U399" s="54"/>
      <c r="V399" s="54"/>
      <c r="W399" s="54"/>
      <c r="X399" s="54"/>
      <c r="Y399" s="54"/>
      <c r="Z399" s="54"/>
    </row>
    <row r="400" spans="1:26" ht="18.75" customHeight="1" x14ac:dyDescent="0.2">
      <c r="A400" s="54"/>
      <c r="B400" s="54"/>
      <c r="C400" s="224"/>
      <c r="D400" s="224"/>
      <c r="E400" s="55"/>
      <c r="F400" s="225"/>
      <c r="G400" s="225"/>
      <c r="H400" s="225"/>
      <c r="I400" s="54"/>
      <c r="J400" s="226"/>
      <c r="K400" s="99"/>
      <c r="L400" s="227"/>
      <c r="M400" s="228"/>
      <c r="N400" s="225"/>
      <c r="O400" s="229"/>
      <c r="P400" s="228"/>
      <c r="Q400" s="228"/>
      <c r="R400" s="54"/>
      <c r="S400" s="54"/>
      <c r="T400" s="55"/>
      <c r="U400" s="54"/>
      <c r="V400" s="54"/>
      <c r="W400" s="54"/>
      <c r="X400" s="54"/>
      <c r="Y400" s="54"/>
      <c r="Z400" s="54"/>
    </row>
    <row r="401" spans="1:26" ht="18.75" customHeight="1" x14ac:dyDescent="0.2">
      <c r="A401" s="54"/>
      <c r="B401" s="54"/>
      <c r="C401" s="224"/>
      <c r="D401" s="224"/>
      <c r="E401" s="55"/>
      <c r="F401" s="225"/>
      <c r="G401" s="225"/>
      <c r="H401" s="225"/>
      <c r="I401" s="54"/>
      <c r="J401" s="226"/>
      <c r="K401" s="99"/>
      <c r="L401" s="227"/>
      <c r="M401" s="228"/>
      <c r="N401" s="225"/>
      <c r="O401" s="229"/>
      <c r="P401" s="228"/>
      <c r="Q401" s="228"/>
      <c r="R401" s="54"/>
      <c r="S401" s="54"/>
      <c r="T401" s="55"/>
      <c r="U401" s="54"/>
      <c r="V401" s="54"/>
      <c r="W401" s="54"/>
      <c r="X401" s="54"/>
      <c r="Y401" s="54"/>
      <c r="Z401" s="54"/>
    </row>
    <row r="402" spans="1:26" ht="18.75" customHeight="1" x14ac:dyDescent="0.2">
      <c r="A402" s="54"/>
      <c r="B402" s="54"/>
      <c r="C402" s="224"/>
      <c r="D402" s="224"/>
      <c r="E402" s="55"/>
      <c r="F402" s="225"/>
      <c r="G402" s="225"/>
      <c r="H402" s="225"/>
      <c r="I402" s="54"/>
      <c r="J402" s="226"/>
      <c r="K402" s="99"/>
      <c r="L402" s="227"/>
      <c r="M402" s="228"/>
      <c r="N402" s="225"/>
      <c r="O402" s="229"/>
      <c r="P402" s="228"/>
      <c r="Q402" s="228"/>
      <c r="R402" s="54"/>
      <c r="S402" s="54"/>
      <c r="T402" s="55"/>
      <c r="U402" s="54"/>
      <c r="V402" s="54"/>
      <c r="W402" s="54"/>
      <c r="X402" s="54"/>
      <c r="Y402" s="54"/>
      <c r="Z402" s="54"/>
    </row>
    <row r="403" spans="1:26" ht="18.75" customHeight="1" x14ac:dyDescent="0.2">
      <c r="A403" s="54"/>
      <c r="B403" s="54"/>
      <c r="C403" s="224"/>
      <c r="D403" s="224"/>
      <c r="E403" s="55"/>
      <c r="F403" s="225"/>
      <c r="G403" s="225"/>
      <c r="H403" s="225"/>
      <c r="I403" s="54"/>
      <c r="J403" s="226"/>
      <c r="K403" s="99"/>
      <c r="L403" s="227"/>
      <c r="M403" s="228"/>
      <c r="N403" s="225"/>
      <c r="O403" s="229"/>
      <c r="P403" s="228"/>
      <c r="Q403" s="228"/>
      <c r="R403" s="54"/>
      <c r="S403" s="54"/>
      <c r="T403" s="55"/>
      <c r="U403" s="54"/>
      <c r="V403" s="54"/>
      <c r="W403" s="54"/>
      <c r="X403" s="54"/>
      <c r="Y403" s="54"/>
      <c r="Z403" s="54"/>
    </row>
    <row r="404" spans="1:26" ht="18.75" customHeight="1" x14ac:dyDescent="0.2">
      <c r="A404" s="54"/>
      <c r="B404" s="54"/>
      <c r="C404" s="224"/>
      <c r="D404" s="224"/>
      <c r="E404" s="55"/>
      <c r="F404" s="225"/>
      <c r="G404" s="225"/>
      <c r="H404" s="225"/>
      <c r="I404" s="54"/>
      <c r="J404" s="226"/>
      <c r="K404" s="99"/>
      <c r="L404" s="227"/>
      <c r="M404" s="228"/>
      <c r="N404" s="225"/>
      <c r="O404" s="229"/>
      <c r="P404" s="228"/>
      <c r="Q404" s="228"/>
      <c r="R404" s="54"/>
      <c r="S404" s="54"/>
      <c r="T404" s="55"/>
      <c r="U404" s="54"/>
      <c r="V404" s="54"/>
      <c r="W404" s="54"/>
      <c r="X404" s="54"/>
      <c r="Y404" s="54"/>
      <c r="Z404" s="54"/>
    </row>
    <row r="405" spans="1:26" ht="18.75" customHeight="1" x14ac:dyDescent="0.2">
      <c r="A405" s="54"/>
      <c r="B405" s="54"/>
      <c r="C405" s="224"/>
      <c r="D405" s="224"/>
      <c r="E405" s="55"/>
      <c r="F405" s="225"/>
      <c r="G405" s="225"/>
      <c r="H405" s="225"/>
      <c r="I405" s="54"/>
      <c r="J405" s="226"/>
      <c r="K405" s="99"/>
      <c r="L405" s="227"/>
      <c r="M405" s="228"/>
      <c r="N405" s="225"/>
      <c r="O405" s="229"/>
      <c r="P405" s="228"/>
      <c r="Q405" s="228"/>
      <c r="R405" s="54"/>
      <c r="S405" s="54"/>
      <c r="T405" s="55"/>
      <c r="U405" s="54"/>
      <c r="V405" s="54"/>
      <c r="W405" s="54"/>
      <c r="X405" s="54"/>
      <c r="Y405" s="54"/>
      <c r="Z405" s="54"/>
    </row>
    <row r="406" spans="1:26" ht="18.75" customHeight="1" x14ac:dyDescent="0.2">
      <c r="A406" s="54"/>
      <c r="B406" s="54"/>
      <c r="C406" s="224"/>
      <c r="D406" s="224"/>
      <c r="E406" s="55"/>
      <c r="F406" s="225"/>
      <c r="G406" s="225"/>
      <c r="H406" s="225"/>
      <c r="I406" s="54"/>
      <c r="J406" s="226"/>
      <c r="K406" s="99"/>
      <c r="L406" s="227"/>
      <c r="M406" s="228"/>
      <c r="N406" s="225"/>
      <c r="O406" s="229"/>
      <c r="P406" s="228"/>
      <c r="Q406" s="228"/>
      <c r="R406" s="54"/>
      <c r="S406" s="54"/>
      <c r="T406" s="55"/>
      <c r="U406" s="54"/>
      <c r="V406" s="54"/>
      <c r="W406" s="54"/>
      <c r="X406" s="54"/>
      <c r="Y406" s="54"/>
      <c r="Z406" s="54"/>
    </row>
    <row r="407" spans="1:26" ht="18.75" customHeight="1" x14ac:dyDescent="0.2">
      <c r="A407" s="54"/>
      <c r="B407" s="54"/>
      <c r="C407" s="224"/>
      <c r="D407" s="224"/>
      <c r="E407" s="55"/>
      <c r="F407" s="225"/>
      <c r="G407" s="225"/>
      <c r="H407" s="225"/>
      <c r="I407" s="54"/>
      <c r="J407" s="226"/>
      <c r="K407" s="99"/>
      <c r="L407" s="227"/>
      <c r="M407" s="228"/>
      <c r="N407" s="225"/>
      <c r="O407" s="229"/>
      <c r="P407" s="228"/>
      <c r="Q407" s="228"/>
      <c r="R407" s="54"/>
      <c r="S407" s="54"/>
      <c r="T407" s="55"/>
      <c r="U407" s="54"/>
      <c r="V407" s="54"/>
      <c r="W407" s="54"/>
      <c r="X407" s="54"/>
      <c r="Y407" s="54"/>
      <c r="Z407" s="54"/>
    </row>
    <row r="408" spans="1:26" ht="18.75" customHeight="1" x14ac:dyDescent="0.2">
      <c r="A408" s="54"/>
      <c r="B408" s="54"/>
      <c r="C408" s="224"/>
      <c r="D408" s="224"/>
      <c r="E408" s="55"/>
      <c r="F408" s="225"/>
      <c r="G408" s="225"/>
      <c r="H408" s="225"/>
      <c r="I408" s="54"/>
      <c r="J408" s="226"/>
      <c r="K408" s="99"/>
      <c r="L408" s="227"/>
      <c r="M408" s="228"/>
      <c r="N408" s="225"/>
      <c r="O408" s="229"/>
      <c r="P408" s="228"/>
      <c r="Q408" s="228"/>
      <c r="R408" s="54"/>
      <c r="S408" s="54"/>
      <c r="T408" s="55"/>
      <c r="U408" s="54"/>
      <c r="V408" s="54"/>
      <c r="W408" s="54"/>
      <c r="X408" s="54"/>
      <c r="Y408" s="54"/>
      <c r="Z408" s="54"/>
    </row>
    <row r="409" spans="1:26" ht="18.75" customHeight="1" x14ac:dyDescent="0.2">
      <c r="A409" s="54"/>
      <c r="B409" s="54"/>
      <c r="C409" s="224"/>
      <c r="D409" s="224"/>
      <c r="E409" s="55"/>
      <c r="F409" s="225"/>
      <c r="G409" s="225"/>
      <c r="H409" s="225"/>
      <c r="I409" s="54"/>
      <c r="J409" s="226"/>
      <c r="K409" s="99"/>
      <c r="L409" s="227"/>
      <c r="M409" s="228"/>
      <c r="N409" s="225"/>
      <c r="O409" s="229"/>
      <c r="P409" s="228"/>
      <c r="Q409" s="228"/>
      <c r="R409" s="54"/>
      <c r="S409" s="54"/>
      <c r="T409" s="55"/>
      <c r="U409" s="54"/>
      <c r="V409" s="54"/>
      <c r="W409" s="54"/>
      <c r="X409" s="54"/>
      <c r="Y409" s="54"/>
      <c r="Z409" s="54"/>
    </row>
    <row r="410" spans="1:26" ht="18.75" customHeight="1" x14ac:dyDescent="0.2">
      <c r="A410" s="54"/>
      <c r="B410" s="54"/>
      <c r="C410" s="224"/>
      <c r="D410" s="224"/>
      <c r="E410" s="55"/>
      <c r="F410" s="225"/>
      <c r="G410" s="225"/>
      <c r="H410" s="225"/>
      <c r="I410" s="54"/>
      <c r="J410" s="226"/>
      <c r="K410" s="99"/>
      <c r="L410" s="227"/>
      <c r="M410" s="228"/>
      <c r="N410" s="225"/>
      <c r="O410" s="229"/>
      <c r="P410" s="228"/>
      <c r="Q410" s="228"/>
      <c r="R410" s="54"/>
      <c r="S410" s="54"/>
      <c r="T410" s="55"/>
      <c r="U410" s="54"/>
      <c r="V410" s="54"/>
      <c r="W410" s="54"/>
      <c r="X410" s="54"/>
      <c r="Y410" s="54"/>
      <c r="Z410" s="54"/>
    </row>
    <row r="411" spans="1:26" ht="18.75" customHeight="1" x14ac:dyDescent="0.2">
      <c r="A411" s="54"/>
      <c r="B411" s="54"/>
      <c r="C411" s="224"/>
      <c r="D411" s="224"/>
      <c r="E411" s="55"/>
      <c r="F411" s="225"/>
      <c r="G411" s="225"/>
      <c r="H411" s="225"/>
      <c r="I411" s="54"/>
      <c r="J411" s="226"/>
      <c r="K411" s="99"/>
      <c r="L411" s="227"/>
      <c r="M411" s="228"/>
      <c r="N411" s="225"/>
      <c r="O411" s="229"/>
      <c r="P411" s="228"/>
      <c r="Q411" s="228"/>
      <c r="R411" s="54"/>
      <c r="S411" s="54"/>
      <c r="T411" s="55"/>
      <c r="U411" s="54"/>
      <c r="V411" s="54"/>
      <c r="W411" s="54"/>
      <c r="X411" s="54"/>
      <c r="Y411" s="54"/>
      <c r="Z411" s="54"/>
    </row>
    <row r="412" spans="1:26" ht="18.75" customHeight="1" x14ac:dyDescent="0.2">
      <c r="A412" s="54"/>
      <c r="B412" s="54"/>
      <c r="C412" s="224"/>
      <c r="D412" s="224"/>
      <c r="E412" s="55"/>
      <c r="F412" s="225"/>
      <c r="G412" s="225"/>
      <c r="H412" s="225"/>
      <c r="I412" s="54"/>
      <c r="J412" s="226"/>
      <c r="K412" s="99"/>
      <c r="L412" s="227"/>
      <c r="M412" s="228"/>
      <c r="N412" s="225"/>
      <c r="O412" s="229"/>
      <c r="P412" s="228"/>
      <c r="Q412" s="228"/>
      <c r="R412" s="54"/>
      <c r="S412" s="54"/>
      <c r="T412" s="55"/>
      <c r="U412" s="54"/>
      <c r="V412" s="54"/>
      <c r="W412" s="54"/>
      <c r="X412" s="54"/>
      <c r="Y412" s="54"/>
      <c r="Z412" s="54"/>
    </row>
    <row r="413" spans="1:26" ht="18.75" customHeight="1" x14ac:dyDescent="0.2">
      <c r="A413" s="54"/>
      <c r="B413" s="54"/>
      <c r="C413" s="224"/>
      <c r="D413" s="224"/>
      <c r="E413" s="55"/>
      <c r="F413" s="225"/>
      <c r="G413" s="225"/>
      <c r="H413" s="225"/>
      <c r="I413" s="54"/>
      <c r="J413" s="226"/>
      <c r="K413" s="99"/>
      <c r="L413" s="227"/>
      <c r="M413" s="228"/>
      <c r="N413" s="225"/>
      <c r="O413" s="229"/>
      <c r="P413" s="228"/>
      <c r="Q413" s="228"/>
      <c r="R413" s="54"/>
      <c r="S413" s="54"/>
      <c r="T413" s="55"/>
      <c r="U413" s="54"/>
      <c r="V413" s="54"/>
      <c r="W413" s="54"/>
      <c r="X413" s="54"/>
      <c r="Y413" s="54"/>
      <c r="Z413" s="54"/>
    </row>
    <row r="414" spans="1:26" ht="18.75" customHeight="1" x14ac:dyDescent="0.2">
      <c r="A414" s="54"/>
      <c r="B414" s="54"/>
      <c r="C414" s="224"/>
      <c r="D414" s="224"/>
      <c r="E414" s="55"/>
      <c r="F414" s="225"/>
      <c r="G414" s="225"/>
      <c r="H414" s="225"/>
      <c r="I414" s="54"/>
      <c r="J414" s="226"/>
      <c r="K414" s="99"/>
      <c r="L414" s="227"/>
      <c r="M414" s="228"/>
      <c r="N414" s="225"/>
      <c r="O414" s="229"/>
      <c r="P414" s="228"/>
      <c r="Q414" s="228"/>
      <c r="R414" s="54"/>
      <c r="S414" s="54"/>
      <c r="T414" s="55"/>
      <c r="U414" s="54"/>
      <c r="V414" s="54"/>
      <c r="W414" s="54"/>
      <c r="X414" s="54"/>
      <c r="Y414" s="54"/>
      <c r="Z414" s="54"/>
    </row>
    <row r="415" spans="1:26" ht="18.75" customHeight="1" x14ac:dyDescent="0.2">
      <c r="A415" s="54"/>
      <c r="B415" s="54"/>
      <c r="C415" s="224"/>
      <c r="D415" s="224"/>
      <c r="E415" s="55"/>
      <c r="F415" s="225"/>
      <c r="G415" s="225"/>
      <c r="H415" s="225"/>
      <c r="I415" s="54"/>
      <c r="J415" s="226"/>
      <c r="K415" s="99"/>
      <c r="L415" s="227"/>
      <c r="M415" s="228"/>
      <c r="N415" s="225"/>
      <c r="O415" s="229"/>
      <c r="P415" s="228"/>
      <c r="Q415" s="228"/>
      <c r="R415" s="54"/>
      <c r="S415" s="54"/>
      <c r="T415" s="55"/>
      <c r="U415" s="54"/>
      <c r="V415" s="54"/>
      <c r="W415" s="54"/>
      <c r="X415" s="54"/>
      <c r="Y415" s="54"/>
      <c r="Z415" s="54"/>
    </row>
    <row r="416" spans="1:26" ht="18.75" customHeight="1" x14ac:dyDescent="0.2">
      <c r="A416" s="54"/>
      <c r="B416" s="54"/>
      <c r="C416" s="224"/>
      <c r="D416" s="224"/>
      <c r="E416" s="55"/>
      <c r="F416" s="225"/>
      <c r="G416" s="225"/>
      <c r="H416" s="225"/>
      <c r="I416" s="54"/>
      <c r="J416" s="226"/>
      <c r="K416" s="99"/>
      <c r="L416" s="227"/>
      <c r="M416" s="228"/>
      <c r="N416" s="225"/>
      <c r="O416" s="229"/>
      <c r="P416" s="228"/>
      <c r="Q416" s="228"/>
      <c r="R416" s="54"/>
      <c r="S416" s="54"/>
      <c r="T416" s="55"/>
      <c r="U416" s="54"/>
      <c r="V416" s="54"/>
      <c r="W416" s="54"/>
      <c r="X416" s="54"/>
      <c r="Y416" s="54"/>
      <c r="Z416" s="54"/>
    </row>
    <row r="417" spans="1:26" ht="18.75" customHeight="1" x14ac:dyDescent="0.2">
      <c r="A417" s="54"/>
      <c r="B417" s="54"/>
      <c r="C417" s="224"/>
      <c r="D417" s="224"/>
      <c r="E417" s="55"/>
      <c r="F417" s="225"/>
      <c r="G417" s="225"/>
      <c r="H417" s="225"/>
      <c r="I417" s="54"/>
      <c r="J417" s="226"/>
      <c r="K417" s="99"/>
      <c r="L417" s="227"/>
      <c r="M417" s="228"/>
      <c r="N417" s="225"/>
      <c r="O417" s="229"/>
      <c r="P417" s="228"/>
      <c r="Q417" s="228"/>
      <c r="R417" s="54"/>
      <c r="S417" s="54"/>
      <c r="T417" s="55"/>
      <c r="U417" s="54"/>
      <c r="V417" s="54"/>
      <c r="W417" s="54"/>
      <c r="X417" s="54"/>
      <c r="Y417" s="54"/>
      <c r="Z417" s="54"/>
    </row>
    <row r="418" spans="1:26" ht="18.75" customHeight="1" x14ac:dyDescent="0.2">
      <c r="A418" s="54"/>
      <c r="B418" s="54"/>
      <c r="C418" s="224"/>
      <c r="D418" s="224"/>
      <c r="E418" s="55"/>
      <c r="F418" s="225"/>
      <c r="G418" s="225"/>
      <c r="H418" s="225"/>
      <c r="I418" s="54"/>
      <c r="J418" s="226"/>
      <c r="K418" s="99"/>
      <c r="L418" s="227"/>
      <c r="M418" s="228"/>
      <c r="N418" s="225"/>
      <c r="O418" s="229"/>
      <c r="P418" s="228"/>
      <c r="Q418" s="228"/>
      <c r="R418" s="54"/>
      <c r="S418" s="54"/>
      <c r="T418" s="55"/>
      <c r="U418" s="54"/>
      <c r="V418" s="54"/>
      <c r="W418" s="54"/>
      <c r="X418" s="54"/>
      <c r="Y418" s="54"/>
      <c r="Z418" s="54"/>
    </row>
    <row r="419" spans="1:26" ht="18.75" customHeight="1" x14ac:dyDescent="0.2">
      <c r="A419" s="54"/>
      <c r="B419" s="54"/>
      <c r="C419" s="224"/>
      <c r="D419" s="224"/>
      <c r="E419" s="55"/>
      <c r="F419" s="225"/>
      <c r="G419" s="225"/>
      <c r="H419" s="225"/>
      <c r="I419" s="54"/>
      <c r="J419" s="226"/>
      <c r="K419" s="99"/>
      <c r="L419" s="227"/>
      <c r="M419" s="228"/>
      <c r="N419" s="225"/>
      <c r="O419" s="229"/>
      <c r="P419" s="228"/>
      <c r="Q419" s="228"/>
      <c r="R419" s="54"/>
      <c r="S419" s="54"/>
      <c r="T419" s="55"/>
      <c r="U419" s="54"/>
      <c r="V419" s="54"/>
      <c r="W419" s="54"/>
      <c r="X419" s="54"/>
      <c r="Y419" s="54"/>
      <c r="Z419" s="54"/>
    </row>
    <row r="420" spans="1:26" ht="18.75" customHeight="1" x14ac:dyDescent="0.2">
      <c r="A420" s="54"/>
      <c r="B420" s="54"/>
      <c r="C420" s="224"/>
      <c r="D420" s="224"/>
      <c r="E420" s="55"/>
      <c r="F420" s="225"/>
      <c r="G420" s="225"/>
      <c r="H420" s="225"/>
      <c r="I420" s="54"/>
      <c r="J420" s="226"/>
      <c r="K420" s="99"/>
      <c r="L420" s="227"/>
      <c r="M420" s="228"/>
      <c r="N420" s="225"/>
      <c r="O420" s="229"/>
      <c r="P420" s="228"/>
      <c r="Q420" s="228"/>
      <c r="R420" s="54"/>
      <c r="S420" s="54"/>
      <c r="T420" s="55"/>
      <c r="U420" s="54"/>
      <c r="V420" s="54"/>
      <c r="W420" s="54"/>
      <c r="X420" s="54"/>
      <c r="Y420" s="54"/>
      <c r="Z420" s="54"/>
    </row>
    <row r="421" spans="1:26" ht="18.75" customHeight="1" x14ac:dyDescent="0.2">
      <c r="A421" s="54"/>
      <c r="B421" s="54"/>
      <c r="C421" s="224"/>
      <c r="D421" s="224"/>
      <c r="E421" s="55"/>
      <c r="F421" s="225"/>
      <c r="G421" s="225"/>
      <c r="H421" s="225"/>
      <c r="I421" s="54"/>
      <c r="J421" s="226"/>
      <c r="K421" s="99"/>
      <c r="L421" s="227"/>
      <c r="M421" s="228"/>
      <c r="N421" s="225"/>
      <c r="O421" s="229"/>
      <c r="P421" s="228"/>
      <c r="Q421" s="228"/>
      <c r="R421" s="54"/>
      <c r="S421" s="54"/>
      <c r="T421" s="55"/>
      <c r="U421" s="54"/>
      <c r="V421" s="54"/>
      <c r="W421" s="54"/>
      <c r="X421" s="54"/>
      <c r="Y421" s="54"/>
      <c r="Z421" s="54"/>
    </row>
    <row r="422" spans="1:26" ht="18.75" customHeight="1" x14ac:dyDescent="0.2">
      <c r="A422" s="54"/>
      <c r="B422" s="54"/>
      <c r="C422" s="224"/>
      <c r="D422" s="224"/>
      <c r="E422" s="55"/>
      <c r="F422" s="225"/>
      <c r="G422" s="225"/>
      <c r="H422" s="225"/>
      <c r="I422" s="54"/>
      <c r="J422" s="226"/>
      <c r="K422" s="99"/>
      <c r="L422" s="227"/>
      <c r="M422" s="228"/>
      <c r="N422" s="225"/>
      <c r="O422" s="229"/>
      <c r="P422" s="228"/>
      <c r="Q422" s="228"/>
      <c r="R422" s="54"/>
      <c r="S422" s="54"/>
      <c r="T422" s="55"/>
      <c r="U422" s="54"/>
      <c r="V422" s="54"/>
      <c r="W422" s="54"/>
      <c r="X422" s="54"/>
      <c r="Y422" s="54"/>
      <c r="Z422" s="54"/>
    </row>
    <row r="423" spans="1:26" ht="18.75" customHeight="1" x14ac:dyDescent="0.2">
      <c r="A423" s="54"/>
      <c r="B423" s="54"/>
      <c r="C423" s="224"/>
      <c r="D423" s="224"/>
      <c r="E423" s="55"/>
      <c r="F423" s="225"/>
      <c r="G423" s="225"/>
      <c r="H423" s="225"/>
      <c r="I423" s="54"/>
      <c r="J423" s="226"/>
      <c r="K423" s="99"/>
      <c r="L423" s="227"/>
      <c r="M423" s="228"/>
      <c r="N423" s="225"/>
      <c r="O423" s="229"/>
      <c r="P423" s="228"/>
      <c r="Q423" s="228"/>
      <c r="R423" s="54"/>
      <c r="S423" s="54"/>
      <c r="T423" s="55"/>
      <c r="U423" s="54"/>
      <c r="V423" s="54"/>
      <c r="W423" s="54"/>
      <c r="X423" s="54"/>
      <c r="Y423" s="54"/>
      <c r="Z423" s="54"/>
    </row>
    <row r="424" spans="1:26" ht="18.75" customHeight="1" x14ac:dyDescent="0.2">
      <c r="A424" s="54"/>
      <c r="B424" s="54"/>
      <c r="C424" s="224"/>
      <c r="D424" s="224"/>
      <c r="E424" s="55"/>
      <c r="F424" s="225"/>
      <c r="G424" s="225"/>
      <c r="H424" s="225"/>
      <c r="I424" s="54"/>
      <c r="J424" s="226"/>
      <c r="K424" s="99"/>
      <c r="L424" s="227"/>
      <c r="M424" s="228"/>
      <c r="N424" s="225"/>
      <c r="O424" s="229"/>
      <c r="P424" s="228"/>
      <c r="Q424" s="228"/>
      <c r="R424" s="54"/>
      <c r="S424" s="54"/>
      <c r="T424" s="55"/>
      <c r="U424" s="54"/>
      <c r="V424" s="54"/>
      <c r="W424" s="54"/>
      <c r="X424" s="54"/>
      <c r="Y424" s="54"/>
      <c r="Z424" s="54"/>
    </row>
    <row r="425" spans="1:26" ht="18.75" customHeight="1" x14ac:dyDescent="0.2">
      <c r="A425" s="54"/>
      <c r="B425" s="54"/>
      <c r="C425" s="224"/>
      <c r="D425" s="224"/>
      <c r="E425" s="55"/>
      <c r="F425" s="225"/>
      <c r="G425" s="225"/>
      <c r="H425" s="225"/>
      <c r="I425" s="54"/>
      <c r="J425" s="226"/>
      <c r="K425" s="99"/>
      <c r="L425" s="227"/>
      <c r="M425" s="228"/>
      <c r="N425" s="225"/>
      <c r="O425" s="229"/>
      <c r="P425" s="228"/>
      <c r="Q425" s="228"/>
      <c r="R425" s="54"/>
      <c r="S425" s="54"/>
      <c r="T425" s="55"/>
      <c r="U425" s="54"/>
      <c r="V425" s="54"/>
      <c r="W425" s="54"/>
      <c r="X425" s="54"/>
      <c r="Y425" s="54"/>
      <c r="Z425" s="54"/>
    </row>
    <row r="426" spans="1:26" ht="18.75" customHeight="1" x14ac:dyDescent="0.2">
      <c r="A426" s="54"/>
      <c r="B426" s="54"/>
      <c r="C426" s="224"/>
      <c r="D426" s="224"/>
      <c r="E426" s="55"/>
      <c r="F426" s="225"/>
      <c r="G426" s="225"/>
      <c r="H426" s="225"/>
      <c r="I426" s="54"/>
      <c r="J426" s="226"/>
      <c r="K426" s="99"/>
      <c r="L426" s="227"/>
      <c r="M426" s="228"/>
      <c r="N426" s="225"/>
      <c r="O426" s="229"/>
      <c r="P426" s="228"/>
      <c r="Q426" s="228"/>
      <c r="R426" s="54"/>
      <c r="S426" s="54"/>
      <c r="T426" s="55"/>
      <c r="U426" s="54"/>
      <c r="V426" s="54"/>
      <c r="W426" s="54"/>
      <c r="X426" s="54"/>
      <c r="Y426" s="54"/>
      <c r="Z426" s="54"/>
    </row>
    <row r="427" spans="1:26" ht="18.75" customHeight="1" x14ac:dyDescent="0.2">
      <c r="A427" s="54"/>
      <c r="B427" s="54"/>
      <c r="C427" s="224"/>
      <c r="D427" s="224"/>
      <c r="E427" s="55"/>
      <c r="F427" s="225"/>
      <c r="G427" s="225"/>
      <c r="H427" s="225"/>
      <c r="I427" s="54"/>
      <c r="J427" s="226"/>
      <c r="K427" s="99"/>
      <c r="L427" s="227"/>
      <c r="M427" s="228"/>
      <c r="N427" s="225"/>
      <c r="O427" s="229"/>
      <c r="P427" s="228"/>
      <c r="Q427" s="228"/>
      <c r="R427" s="54"/>
      <c r="S427" s="54"/>
      <c r="T427" s="55"/>
      <c r="U427" s="54"/>
      <c r="V427" s="54"/>
      <c r="W427" s="54"/>
      <c r="X427" s="54"/>
      <c r="Y427" s="54"/>
      <c r="Z427" s="54"/>
    </row>
    <row r="428" spans="1:26" ht="18.75" customHeight="1" x14ac:dyDescent="0.2">
      <c r="A428" s="54"/>
      <c r="B428" s="54"/>
      <c r="C428" s="224"/>
      <c r="D428" s="224"/>
      <c r="E428" s="55"/>
      <c r="F428" s="225"/>
      <c r="G428" s="225"/>
      <c r="H428" s="225"/>
      <c r="I428" s="54"/>
      <c r="J428" s="226"/>
      <c r="K428" s="99"/>
      <c r="L428" s="227"/>
      <c r="M428" s="228"/>
      <c r="N428" s="225"/>
      <c r="O428" s="229"/>
      <c r="P428" s="228"/>
      <c r="Q428" s="228"/>
      <c r="R428" s="54"/>
      <c r="S428" s="54"/>
      <c r="T428" s="55"/>
      <c r="U428" s="54"/>
      <c r="V428" s="54"/>
      <c r="W428" s="54"/>
      <c r="X428" s="54"/>
      <c r="Y428" s="54"/>
      <c r="Z428" s="54"/>
    </row>
    <row r="429" spans="1:26" ht="18.75" customHeight="1" x14ac:dyDescent="0.2">
      <c r="A429" s="54"/>
      <c r="B429" s="54"/>
      <c r="C429" s="224"/>
      <c r="D429" s="224"/>
      <c r="E429" s="55"/>
      <c r="F429" s="225"/>
      <c r="G429" s="225"/>
      <c r="H429" s="225"/>
      <c r="I429" s="54"/>
      <c r="J429" s="226"/>
      <c r="K429" s="99"/>
      <c r="L429" s="227"/>
      <c r="M429" s="228"/>
      <c r="N429" s="225"/>
      <c r="O429" s="229"/>
      <c r="P429" s="228"/>
      <c r="Q429" s="228"/>
      <c r="R429" s="54"/>
      <c r="S429" s="54"/>
      <c r="T429" s="55"/>
      <c r="U429" s="54"/>
      <c r="V429" s="54"/>
      <c r="W429" s="54"/>
      <c r="X429" s="54"/>
      <c r="Y429" s="54"/>
      <c r="Z429" s="54"/>
    </row>
    <row r="430" spans="1:26" ht="18.75" customHeight="1" x14ac:dyDescent="0.2">
      <c r="A430" s="54"/>
      <c r="B430" s="54"/>
      <c r="C430" s="224"/>
      <c r="D430" s="224"/>
      <c r="E430" s="55"/>
      <c r="F430" s="225"/>
      <c r="G430" s="225"/>
      <c r="H430" s="225"/>
      <c r="I430" s="54"/>
      <c r="J430" s="226"/>
      <c r="K430" s="99"/>
      <c r="L430" s="227"/>
      <c r="M430" s="228"/>
      <c r="N430" s="225"/>
      <c r="O430" s="229"/>
      <c r="P430" s="228"/>
      <c r="Q430" s="228"/>
      <c r="R430" s="54"/>
      <c r="S430" s="54"/>
      <c r="T430" s="55"/>
      <c r="U430" s="54"/>
      <c r="V430" s="54"/>
      <c r="W430" s="54"/>
      <c r="X430" s="54"/>
      <c r="Y430" s="54"/>
      <c r="Z430" s="54"/>
    </row>
    <row r="431" spans="1:26" ht="18.75" customHeight="1" x14ac:dyDescent="0.2">
      <c r="A431" s="54"/>
      <c r="B431" s="54"/>
      <c r="C431" s="224"/>
      <c r="D431" s="224"/>
      <c r="E431" s="55"/>
      <c r="F431" s="225"/>
      <c r="G431" s="225"/>
      <c r="H431" s="225"/>
      <c r="I431" s="54"/>
      <c r="J431" s="226"/>
      <c r="K431" s="99"/>
      <c r="L431" s="227"/>
      <c r="M431" s="228"/>
      <c r="N431" s="225"/>
      <c r="O431" s="229"/>
      <c r="P431" s="228"/>
      <c r="Q431" s="228"/>
      <c r="R431" s="54"/>
      <c r="S431" s="54"/>
      <c r="T431" s="55"/>
      <c r="U431" s="54"/>
      <c r="V431" s="54"/>
      <c r="W431" s="54"/>
      <c r="X431" s="54"/>
      <c r="Y431" s="54"/>
      <c r="Z431" s="54"/>
    </row>
    <row r="432" spans="1:26" ht="18.75" customHeight="1" x14ac:dyDescent="0.2">
      <c r="A432" s="54"/>
      <c r="B432" s="54"/>
      <c r="C432" s="224"/>
      <c r="D432" s="224"/>
      <c r="E432" s="55"/>
      <c r="F432" s="225"/>
      <c r="G432" s="225"/>
      <c r="H432" s="225"/>
      <c r="I432" s="54"/>
      <c r="J432" s="226"/>
      <c r="K432" s="99"/>
      <c r="L432" s="227"/>
      <c r="M432" s="228"/>
      <c r="N432" s="225"/>
      <c r="O432" s="229"/>
      <c r="P432" s="228"/>
      <c r="Q432" s="228"/>
      <c r="R432" s="54"/>
      <c r="S432" s="54"/>
      <c r="T432" s="55"/>
      <c r="U432" s="54"/>
      <c r="V432" s="54"/>
      <c r="W432" s="54"/>
      <c r="X432" s="54"/>
      <c r="Y432" s="54"/>
      <c r="Z432" s="54"/>
    </row>
    <row r="433" spans="1:26" ht="18.75" customHeight="1" x14ac:dyDescent="0.2">
      <c r="A433" s="54"/>
      <c r="B433" s="54"/>
      <c r="C433" s="224"/>
      <c r="D433" s="224"/>
      <c r="E433" s="55"/>
      <c r="F433" s="225"/>
      <c r="G433" s="225"/>
      <c r="H433" s="225"/>
      <c r="I433" s="54"/>
      <c r="J433" s="226"/>
      <c r="K433" s="99"/>
      <c r="L433" s="227"/>
      <c r="M433" s="228"/>
      <c r="N433" s="225"/>
      <c r="O433" s="229"/>
      <c r="P433" s="228"/>
      <c r="Q433" s="228"/>
      <c r="R433" s="54"/>
      <c r="S433" s="54"/>
      <c r="T433" s="55"/>
      <c r="U433" s="54"/>
      <c r="V433" s="54"/>
      <c r="W433" s="54"/>
      <c r="X433" s="54"/>
      <c r="Y433" s="54"/>
      <c r="Z433" s="54"/>
    </row>
    <row r="434" spans="1:26" ht="18.75" customHeight="1" x14ac:dyDescent="0.2">
      <c r="A434" s="54"/>
      <c r="B434" s="54"/>
      <c r="C434" s="224"/>
      <c r="D434" s="224"/>
      <c r="E434" s="55"/>
      <c r="F434" s="225"/>
      <c r="G434" s="225"/>
      <c r="H434" s="225"/>
      <c r="I434" s="54"/>
      <c r="J434" s="226"/>
      <c r="K434" s="99"/>
      <c r="L434" s="227"/>
      <c r="M434" s="228"/>
      <c r="N434" s="225"/>
      <c r="O434" s="229"/>
      <c r="P434" s="228"/>
      <c r="Q434" s="228"/>
      <c r="R434" s="54"/>
      <c r="S434" s="54"/>
      <c r="T434" s="55"/>
      <c r="U434" s="54"/>
      <c r="V434" s="54"/>
      <c r="W434" s="54"/>
      <c r="X434" s="54"/>
      <c r="Y434" s="54"/>
      <c r="Z434" s="54"/>
    </row>
    <row r="435" spans="1:26" ht="18.75" customHeight="1" x14ac:dyDescent="0.2">
      <c r="A435" s="54"/>
      <c r="B435" s="54"/>
      <c r="C435" s="224"/>
      <c r="D435" s="224"/>
      <c r="E435" s="55"/>
      <c r="F435" s="225"/>
      <c r="G435" s="225"/>
      <c r="H435" s="225"/>
      <c r="I435" s="54"/>
      <c r="J435" s="226"/>
      <c r="K435" s="99"/>
      <c r="L435" s="227"/>
      <c r="M435" s="228"/>
      <c r="N435" s="225"/>
      <c r="O435" s="229"/>
      <c r="P435" s="228"/>
      <c r="Q435" s="228"/>
      <c r="R435" s="54"/>
      <c r="S435" s="54"/>
      <c r="T435" s="55"/>
      <c r="U435" s="54"/>
      <c r="V435" s="54"/>
      <c r="W435" s="54"/>
      <c r="X435" s="54"/>
      <c r="Y435" s="54"/>
      <c r="Z435" s="54"/>
    </row>
    <row r="436" spans="1:26" ht="18.75" customHeight="1" x14ac:dyDescent="0.2">
      <c r="A436" s="54"/>
      <c r="B436" s="54"/>
      <c r="C436" s="224"/>
      <c r="D436" s="224"/>
      <c r="E436" s="55"/>
      <c r="F436" s="225"/>
      <c r="G436" s="225"/>
      <c r="H436" s="225"/>
      <c r="I436" s="54"/>
      <c r="J436" s="226"/>
      <c r="K436" s="99"/>
      <c r="L436" s="227"/>
      <c r="M436" s="228"/>
      <c r="N436" s="225"/>
      <c r="O436" s="229"/>
      <c r="P436" s="228"/>
      <c r="Q436" s="228"/>
      <c r="R436" s="54"/>
      <c r="S436" s="54"/>
      <c r="T436" s="55"/>
      <c r="U436" s="54"/>
      <c r="V436" s="54"/>
      <c r="W436" s="54"/>
      <c r="X436" s="54"/>
      <c r="Y436" s="54"/>
      <c r="Z436" s="54"/>
    </row>
    <row r="437" spans="1:26" ht="18.75" customHeight="1" x14ac:dyDescent="0.2">
      <c r="A437" s="54"/>
      <c r="B437" s="54"/>
      <c r="C437" s="224"/>
      <c r="D437" s="224"/>
      <c r="E437" s="55"/>
      <c r="F437" s="225"/>
      <c r="G437" s="225"/>
      <c r="H437" s="225"/>
      <c r="I437" s="54"/>
      <c r="J437" s="226"/>
      <c r="K437" s="99"/>
      <c r="L437" s="227"/>
      <c r="M437" s="228"/>
      <c r="N437" s="225"/>
      <c r="O437" s="229"/>
      <c r="P437" s="228"/>
      <c r="Q437" s="228"/>
      <c r="R437" s="54"/>
      <c r="S437" s="54"/>
      <c r="T437" s="55"/>
      <c r="U437" s="54"/>
      <c r="V437" s="54"/>
      <c r="W437" s="54"/>
      <c r="X437" s="54"/>
      <c r="Y437" s="54"/>
      <c r="Z437" s="54"/>
    </row>
    <row r="438" spans="1:26" ht="18.75" customHeight="1" x14ac:dyDescent="0.2">
      <c r="A438" s="54"/>
      <c r="B438" s="54"/>
      <c r="C438" s="224"/>
      <c r="D438" s="224"/>
      <c r="E438" s="55"/>
      <c r="F438" s="225"/>
      <c r="G438" s="225"/>
      <c r="H438" s="225"/>
      <c r="I438" s="54"/>
      <c r="J438" s="226"/>
      <c r="K438" s="99"/>
      <c r="L438" s="227"/>
      <c r="M438" s="228"/>
      <c r="N438" s="225"/>
      <c r="O438" s="229"/>
      <c r="P438" s="228"/>
      <c r="Q438" s="228"/>
      <c r="R438" s="54"/>
      <c r="S438" s="54"/>
      <c r="T438" s="55"/>
      <c r="U438" s="54"/>
      <c r="V438" s="54"/>
      <c r="W438" s="54"/>
      <c r="X438" s="54"/>
      <c r="Y438" s="54"/>
      <c r="Z438" s="54"/>
    </row>
    <row r="439" spans="1:26" ht="18.75" customHeight="1" x14ac:dyDescent="0.2">
      <c r="A439" s="54"/>
      <c r="B439" s="54"/>
      <c r="C439" s="224"/>
      <c r="D439" s="224"/>
      <c r="E439" s="55"/>
      <c r="F439" s="225"/>
      <c r="G439" s="225"/>
      <c r="H439" s="225"/>
      <c r="I439" s="54"/>
      <c r="J439" s="226"/>
      <c r="K439" s="99"/>
      <c r="L439" s="227"/>
      <c r="M439" s="228"/>
      <c r="N439" s="225"/>
      <c r="O439" s="229"/>
      <c r="P439" s="228"/>
      <c r="Q439" s="228"/>
      <c r="R439" s="54"/>
      <c r="S439" s="54"/>
      <c r="T439" s="55"/>
      <c r="U439" s="54"/>
      <c r="V439" s="54"/>
      <c r="W439" s="54"/>
      <c r="X439" s="54"/>
      <c r="Y439" s="54"/>
      <c r="Z439" s="54"/>
    </row>
    <row r="440" spans="1:26" ht="18.75" customHeight="1" x14ac:dyDescent="0.2">
      <c r="A440" s="54"/>
      <c r="B440" s="54"/>
      <c r="C440" s="224"/>
      <c r="D440" s="224"/>
      <c r="E440" s="55"/>
      <c r="F440" s="225"/>
      <c r="G440" s="225"/>
      <c r="H440" s="225"/>
      <c r="I440" s="54"/>
      <c r="J440" s="226"/>
      <c r="K440" s="99"/>
      <c r="L440" s="227"/>
      <c r="M440" s="228"/>
      <c r="N440" s="225"/>
      <c r="O440" s="229"/>
      <c r="P440" s="228"/>
      <c r="Q440" s="228"/>
      <c r="R440" s="54"/>
      <c r="S440" s="54"/>
      <c r="T440" s="55"/>
      <c r="U440" s="54"/>
      <c r="V440" s="54"/>
      <c r="W440" s="54"/>
      <c r="X440" s="54"/>
      <c r="Y440" s="54"/>
      <c r="Z440" s="54"/>
    </row>
    <row r="441" spans="1:26" ht="18.75" customHeight="1" x14ac:dyDescent="0.2">
      <c r="A441" s="54"/>
      <c r="B441" s="54"/>
      <c r="C441" s="224"/>
      <c r="D441" s="224"/>
      <c r="E441" s="55"/>
      <c r="F441" s="225"/>
      <c r="G441" s="225"/>
      <c r="H441" s="225"/>
      <c r="I441" s="54"/>
      <c r="J441" s="226"/>
      <c r="K441" s="99"/>
      <c r="L441" s="227"/>
      <c r="M441" s="228"/>
      <c r="N441" s="225"/>
      <c r="O441" s="229"/>
      <c r="P441" s="228"/>
      <c r="Q441" s="228"/>
      <c r="R441" s="54"/>
      <c r="S441" s="54"/>
      <c r="T441" s="55"/>
      <c r="U441" s="54"/>
      <c r="V441" s="54"/>
      <c r="W441" s="54"/>
      <c r="X441" s="54"/>
      <c r="Y441" s="54"/>
      <c r="Z441" s="54"/>
    </row>
    <row r="442" spans="1:26" ht="18.75" customHeight="1" x14ac:dyDescent="0.2">
      <c r="A442" s="54"/>
      <c r="B442" s="54"/>
      <c r="C442" s="224"/>
      <c r="D442" s="224"/>
      <c r="E442" s="55"/>
      <c r="F442" s="225"/>
      <c r="G442" s="225"/>
      <c r="H442" s="225"/>
      <c r="I442" s="54"/>
      <c r="J442" s="226"/>
      <c r="K442" s="99"/>
      <c r="L442" s="227"/>
      <c r="M442" s="228"/>
      <c r="N442" s="225"/>
      <c r="O442" s="229"/>
      <c r="P442" s="228"/>
      <c r="Q442" s="228"/>
      <c r="R442" s="54"/>
      <c r="S442" s="54"/>
      <c r="T442" s="55"/>
      <c r="U442" s="54"/>
      <c r="V442" s="54"/>
      <c r="W442" s="54"/>
      <c r="X442" s="54"/>
      <c r="Y442" s="54"/>
      <c r="Z442" s="54"/>
    </row>
    <row r="443" spans="1:26" ht="18.75" customHeight="1" x14ac:dyDescent="0.2">
      <c r="A443" s="54"/>
      <c r="B443" s="54"/>
      <c r="C443" s="224"/>
      <c r="D443" s="224"/>
      <c r="E443" s="55"/>
      <c r="F443" s="225"/>
      <c r="G443" s="225"/>
      <c r="H443" s="225"/>
      <c r="I443" s="54"/>
      <c r="J443" s="226"/>
      <c r="K443" s="99"/>
      <c r="L443" s="227"/>
      <c r="M443" s="228"/>
      <c r="N443" s="225"/>
      <c r="O443" s="229"/>
      <c r="P443" s="228"/>
      <c r="Q443" s="228"/>
      <c r="R443" s="54"/>
      <c r="S443" s="54"/>
      <c r="T443" s="55"/>
      <c r="U443" s="54"/>
      <c r="V443" s="54"/>
      <c r="W443" s="54"/>
      <c r="X443" s="54"/>
      <c r="Y443" s="54"/>
      <c r="Z443" s="54"/>
    </row>
    <row r="444" spans="1:26" ht="18.75" customHeight="1" x14ac:dyDescent="0.2">
      <c r="A444" s="54"/>
      <c r="B444" s="54"/>
      <c r="C444" s="224"/>
      <c r="D444" s="224"/>
      <c r="E444" s="55"/>
      <c r="F444" s="225"/>
      <c r="G444" s="225"/>
      <c r="H444" s="225"/>
      <c r="I444" s="54"/>
      <c r="J444" s="226"/>
      <c r="K444" s="99"/>
      <c r="L444" s="227"/>
      <c r="M444" s="228"/>
      <c r="N444" s="225"/>
      <c r="O444" s="229"/>
      <c r="P444" s="228"/>
      <c r="Q444" s="228"/>
      <c r="R444" s="54"/>
      <c r="S444" s="54"/>
      <c r="T444" s="55"/>
      <c r="U444" s="54"/>
      <c r="V444" s="54"/>
      <c r="W444" s="54"/>
      <c r="X444" s="54"/>
      <c r="Y444" s="54"/>
      <c r="Z444" s="54"/>
    </row>
    <row r="445" spans="1:26" ht="18.75" customHeight="1" x14ac:dyDescent="0.2">
      <c r="A445" s="54"/>
      <c r="B445" s="54"/>
      <c r="C445" s="224"/>
      <c r="D445" s="224"/>
      <c r="E445" s="55"/>
      <c r="F445" s="225"/>
      <c r="G445" s="225"/>
      <c r="H445" s="225"/>
      <c r="I445" s="54"/>
      <c r="J445" s="226"/>
      <c r="K445" s="99"/>
      <c r="L445" s="227"/>
      <c r="M445" s="228"/>
      <c r="N445" s="225"/>
      <c r="O445" s="229"/>
      <c r="P445" s="228"/>
      <c r="Q445" s="228"/>
      <c r="R445" s="54"/>
      <c r="S445" s="54"/>
      <c r="T445" s="55"/>
      <c r="U445" s="54"/>
      <c r="V445" s="54"/>
      <c r="W445" s="54"/>
      <c r="X445" s="54"/>
      <c r="Y445" s="54"/>
      <c r="Z445" s="54"/>
    </row>
    <row r="446" spans="1:26" ht="18.75" customHeight="1" x14ac:dyDescent="0.2">
      <c r="A446" s="54"/>
      <c r="B446" s="54"/>
      <c r="C446" s="224"/>
      <c r="D446" s="224"/>
      <c r="E446" s="55"/>
      <c r="F446" s="225"/>
      <c r="G446" s="225"/>
      <c r="H446" s="225"/>
      <c r="I446" s="54"/>
      <c r="J446" s="226"/>
      <c r="K446" s="99"/>
      <c r="L446" s="227"/>
      <c r="M446" s="228"/>
      <c r="N446" s="225"/>
      <c r="O446" s="229"/>
      <c r="P446" s="228"/>
      <c r="Q446" s="228"/>
      <c r="R446" s="54"/>
      <c r="S446" s="54"/>
      <c r="T446" s="55"/>
      <c r="U446" s="54"/>
      <c r="V446" s="54"/>
      <c r="W446" s="54"/>
      <c r="X446" s="54"/>
      <c r="Y446" s="54"/>
      <c r="Z446" s="54"/>
    </row>
    <row r="447" spans="1:26" ht="18.75" customHeight="1" x14ac:dyDescent="0.2">
      <c r="A447" s="54"/>
      <c r="B447" s="54"/>
      <c r="C447" s="224"/>
      <c r="D447" s="224"/>
      <c r="E447" s="55"/>
      <c r="F447" s="225"/>
      <c r="G447" s="225"/>
      <c r="H447" s="225"/>
      <c r="I447" s="54"/>
      <c r="J447" s="226"/>
      <c r="K447" s="99"/>
      <c r="L447" s="227"/>
      <c r="M447" s="228"/>
      <c r="N447" s="225"/>
      <c r="O447" s="229"/>
      <c r="P447" s="228"/>
      <c r="Q447" s="228"/>
      <c r="R447" s="54"/>
      <c r="S447" s="54"/>
      <c r="T447" s="55"/>
      <c r="U447" s="54"/>
      <c r="V447" s="54"/>
      <c r="W447" s="54"/>
      <c r="X447" s="54"/>
      <c r="Y447" s="54"/>
      <c r="Z447" s="54"/>
    </row>
    <row r="448" spans="1:26" ht="18.75" customHeight="1" x14ac:dyDescent="0.2">
      <c r="A448" s="54"/>
      <c r="B448" s="54"/>
      <c r="C448" s="224"/>
      <c r="D448" s="224"/>
      <c r="E448" s="55"/>
      <c r="F448" s="225"/>
      <c r="G448" s="225"/>
      <c r="H448" s="225"/>
      <c r="I448" s="54"/>
      <c r="J448" s="226"/>
      <c r="K448" s="99"/>
      <c r="L448" s="227"/>
      <c r="M448" s="228"/>
      <c r="N448" s="225"/>
      <c r="O448" s="229"/>
      <c r="P448" s="228"/>
      <c r="Q448" s="228"/>
      <c r="R448" s="54"/>
      <c r="S448" s="54"/>
      <c r="T448" s="55"/>
      <c r="U448" s="54"/>
      <c r="V448" s="54"/>
      <c r="W448" s="54"/>
      <c r="X448" s="54"/>
      <c r="Y448" s="54"/>
      <c r="Z448" s="54"/>
    </row>
    <row r="449" spans="1:26" ht="18.75" customHeight="1" x14ac:dyDescent="0.2">
      <c r="A449" s="54"/>
      <c r="B449" s="54"/>
      <c r="C449" s="224"/>
      <c r="D449" s="224"/>
      <c r="E449" s="55"/>
      <c r="F449" s="225"/>
      <c r="G449" s="225"/>
      <c r="H449" s="225"/>
      <c r="I449" s="54"/>
      <c r="J449" s="226"/>
      <c r="K449" s="99"/>
      <c r="L449" s="227"/>
      <c r="M449" s="228"/>
      <c r="N449" s="225"/>
      <c r="O449" s="229"/>
      <c r="P449" s="228"/>
      <c r="Q449" s="228"/>
      <c r="R449" s="54"/>
      <c r="S449" s="54"/>
      <c r="T449" s="55"/>
      <c r="U449" s="54"/>
      <c r="V449" s="54"/>
      <c r="W449" s="54"/>
      <c r="X449" s="54"/>
      <c r="Y449" s="54"/>
      <c r="Z449" s="54"/>
    </row>
    <row r="450" spans="1:26" ht="18.75" customHeight="1" x14ac:dyDescent="0.2">
      <c r="A450" s="54"/>
      <c r="B450" s="54"/>
      <c r="C450" s="224"/>
      <c r="D450" s="224"/>
      <c r="E450" s="55"/>
      <c r="F450" s="225"/>
      <c r="G450" s="225"/>
      <c r="H450" s="225"/>
      <c r="I450" s="54"/>
      <c r="J450" s="226"/>
      <c r="K450" s="99"/>
      <c r="L450" s="227"/>
      <c r="M450" s="228"/>
      <c r="N450" s="225"/>
      <c r="O450" s="229"/>
      <c r="P450" s="228"/>
      <c r="Q450" s="228"/>
      <c r="R450" s="54"/>
      <c r="S450" s="54"/>
      <c r="T450" s="55"/>
      <c r="U450" s="54"/>
      <c r="V450" s="54"/>
      <c r="W450" s="54"/>
      <c r="X450" s="54"/>
      <c r="Y450" s="54"/>
      <c r="Z450" s="54"/>
    </row>
    <row r="451" spans="1:26" ht="18.75" customHeight="1" x14ac:dyDescent="0.2">
      <c r="A451" s="54"/>
      <c r="B451" s="54"/>
      <c r="C451" s="224"/>
      <c r="D451" s="224"/>
      <c r="E451" s="55"/>
      <c r="F451" s="225"/>
      <c r="G451" s="225"/>
      <c r="H451" s="225"/>
      <c r="I451" s="54"/>
      <c r="J451" s="226"/>
      <c r="K451" s="99"/>
      <c r="L451" s="227"/>
      <c r="M451" s="228"/>
      <c r="N451" s="225"/>
      <c r="O451" s="229"/>
      <c r="P451" s="228"/>
      <c r="Q451" s="228"/>
      <c r="R451" s="54"/>
      <c r="S451" s="54"/>
      <c r="T451" s="55"/>
      <c r="U451" s="54"/>
      <c r="V451" s="54"/>
      <c r="W451" s="54"/>
      <c r="X451" s="54"/>
      <c r="Y451" s="54"/>
      <c r="Z451" s="54"/>
    </row>
    <row r="452" spans="1:26" ht="18.75" customHeight="1" x14ac:dyDescent="0.2">
      <c r="A452" s="54"/>
      <c r="B452" s="54"/>
      <c r="C452" s="224"/>
      <c r="D452" s="224"/>
      <c r="E452" s="55"/>
      <c r="F452" s="225"/>
      <c r="G452" s="225"/>
      <c r="H452" s="225"/>
      <c r="I452" s="54"/>
      <c r="J452" s="226"/>
      <c r="K452" s="99"/>
      <c r="L452" s="227"/>
      <c r="M452" s="228"/>
      <c r="N452" s="225"/>
      <c r="O452" s="229"/>
      <c r="P452" s="228"/>
      <c r="Q452" s="228"/>
      <c r="R452" s="54"/>
      <c r="S452" s="54"/>
      <c r="T452" s="55"/>
      <c r="U452" s="54"/>
      <c r="V452" s="54"/>
      <c r="W452" s="54"/>
      <c r="X452" s="54"/>
      <c r="Y452" s="54"/>
      <c r="Z452" s="54"/>
    </row>
    <row r="453" spans="1:26" ht="18.75" customHeight="1" x14ac:dyDescent="0.2">
      <c r="A453" s="54"/>
      <c r="B453" s="54"/>
      <c r="C453" s="224"/>
      <c r="D453" s="224"/>
      <c r="E453" s="55"/>
      <c r="F453" s="225"/>
      <c r="G453" s="225"/>
      <c r="H453" s="225"/>
      <c r="I453" s="54"/>
      <c r="J453" s="226"/>
      <c r="K453" s="99"/>
      <c r="L453" s="227"/>
      <c r="M453" s="228"/>
      <c r="N453" s="225"/>
      <c r="O453" s="229"/>
      <c r="P453" s="228"/>
      <c r="Q453" s="228"/>
      <c r="R453" s="54"/>
      <c r="S453" s="54"/>
      <c r="T453" s="55"/>
      <c r="U453" s="54"/>
      <c r="V453" s="54"/>
      <c r="W453" s="54"/>
      <c r="X453" s="54"/>
      <c r="Y453" s="54"/>
      <c r="Z453" s="54"/>
    </row>
    <row r="454" spans="1:26" ht="18.75" customHeight="1" x14ac:dyDescent="0.2">
      <c r="A454" s="54"/>
      <c r="B454" s="54"/>
      <c r="C454" s="224"/>
      <c r="D454" s="224"/>
      <c r="E454" s="55"/>
      <c r="F454" s="225"/>
      <c r="G454" s="225"/>
      <c r="H454" s="225"/>
      <c r="I454" s="54"/>
      <c r="J454" s="226"/>
      <c r="K454" s="99"/>
      <c r="L454" s="227"/>
      <c r="M454" s="228"/>
      <c r="N454" s="225"/>
      <c r="O454" s="229"/>
      <c r="P454" s="228"/>
      <c r="Q454" s="228"/>
      <c r="R454" s="54"/>
      <c r="S454" s="54"/>
      <c r="T454" s="55"/>
      <c r="U454" s="54"/>
      <c r="V454" s="54"/>
      <c r="W454" s="54"/>
      <c r="X454" s="54"/>
      <c r="Y454" s="54"/>
      <c r="Z454" s="54"/>
    </row>
    <row r="455" spans="1:26" ht="18.75" customHeight="1" x14ac:dyDescent="0.2">
      <c r="A455" s="54"/>
      <c r="B455" s="54"/>
      <c r="C455" s="224"/>
      <c r="D455" s="224"/>
      <c r="E455" s="55"/>
      <c r="F455" s="225"/>
      <c r="G455" s="225"/>
      <c r="H455" s="225"/>
      <c r="I455" s="54"/>
      <c r="J455" s="226"/>
      <c r="K455" s="99"/>
      <c r="L455" s="227"/>
      <c r="M455" s="228"/>
      <c r="N455" s="225"/>
      <c r="O455" s="229"/>
      <c r="P455" s="228"/>
      <c r="Q455" s="228"/>
      <c r="R455" s="54"/>
      <c r="S455" s="54"/>
      <c r="T455" s="55"/>
      <c r="U455" s="54"/>
      <c r="V455" s="54"/>
      <c r="W455" s="54"/>
      <c r="X455" s="54"/>
      <c r="Y455" s="54"/>
      <c r="Z455" s="54"/>
    </row>
    <row r="456" spans="1:26" ht="18.75" customHeight="1" x14ac:dyDescent="0.2">
      <c r="A456" s="54"/>
      <c r="B456" s="54"/>
      <c r="C456" s="224"/>
      <c r="D456" s="224"/>
      <c r="E456" s="55"/>
      <c r="F456" s="225"/>
      <c r="G456" s="225"/>
      <c r="H456" s="225"/>
      <c r="I456" s="54"/>
      <c r="J456" s="226"/>
      <c r="K456" s="99"/>
      <c r="L456" s="227"/>
      <c r="M456" s="228"/>
      <c r="N456" s="225"/>
      <c r="O456" s="229"/>
      <c r="P456" s="228"/>
      <c r="Q456" s="228"/>
      <c r="R456" s="54"/>
      <c r="S456" s="54"/>
      <c r="T456" s="55"/>
      <c r="U456" s="54"/>
      <c r="V456" s="54"/>
      <c r="W456" s="54"/>
      <c r="X456" s="54"/>
      <c r="Y456" s="54"/>
      <c r="Z456" s="54"/>
    </row>
    <row r="457" spans="1:26" ht="18.75" customHeight="1" x14ac:dyDescent="0.2">
      <c r="A457" s="54"/>
      <c r="B457" s="54"/>
      <c r="C457" s="224"/>
      <c r="D457" s="224"/>
      <c r="E457" s="55"/>
      <c r="F457" s="225"/>
      <c r="G457" s="225"/>
      <c r="H457" s="225"/>
      <c r="I457" s="54"/>
      <c r="J457" s="226"/>
      <c r="K457" s="99"/>
      <c r="L457" s="227"/>
      <c r="M457" s="228"/>
      <c r="N457" s="225"/>
      <c r="O457" s="229"/>
      <c r="P457" s="228"/>
      <c r="Q457" s="228"/>
      <c r="R457" s="54"/>
      <c r="S457" s="54"/>
      <c r="T457" s="55"/>
      <c r="U457" s="54"/>
      <c r="V457" s="54"/>
      <c r="W457" s="54"/>
      <c r="X457" s="54"/>
      <c r="Y457" s="54"/>
      <c r="Z457" s="54"/>
    </row>
    <row r="458" spans="1:26" ht="18.75" customHeight="1" x14ac:dyDescent="0.2">
      <c r="A458" s="54"/>
      <c r="B458" s="54"/>
      <c r="C458" s="224"/>
      <c r="D458" s="224"/>
      <c r="E458" s="55"/>
      <c r="F458" s="225"/>
      <c r="G458" s="225"/>
      <c r="H458" s="225"/>
      <c r="I458" s="54"/>
      <c r="J458" s="226"/>
      <c r="K458" s="99"/>
      <c r="L458" s="227"/>
      <c r="M458" s="228"/>
      <c r="N458" s="225"/>
      <c r="O458" s="229"/>
      <c r="P458" s="228"/>
      <c r="Q458" s="228"/>
      <c r="R458" s="54"/>
      <c r="S458" s="54"/>
      <c r="T458" s="55"/>
      <c r="U458" s="54"/>
      <c r="V458" s="54"/>
      <c r="W458" s="54"/>
      <c r="X458" s="54"/>
      <c r="Y458" s="54"/>
      <c r="Z458" s="54"/>
    </row>
    <row r="459" spans="1:26" ht="18.75" customHeight="1" x14ac:dyDescent="0.2">
      <c r="A459" s="54"/>
      <c r="B459" s="54"/>
      <c r="C459" s="224"/>
      <c r="D459" s="224"/>
      <c r="E459" s="55"/>
      <c r="F459" s="225"/>
      <c r="G459" s="225"/>
      <c r="H459" s="225"/>
      <c r="I459" s="54"/>
      <c r="J459" s="226"/>
      <c r="K459" s="99"/>
      <c r="L459" s="227"/>
      <c r="M459" s="228"/>
      <c r="N459" s="225"/>
      <c r="O459" s="229"/>
      <c r="P459" s="228"/>
      <c r="Q459" s="228"/>
      <c r="R459" s="54"/>
      <c r="S459" s="54"/>
      <c r="T459" s="55"/>
      <c r="U459" s="54"/>
      <c r="V459" s="54"/>
      <c r="W459" s="54"/>
      <c r="X459" s="54"/>
      <c r="Y459" s="54"/>
      <c r="Z459" s="54"/>
    </row>
    <row r="460" spans="1:26" ht="18.75" customHeight="1" x14ac:dyDescent="0.2">
      <c r="A460" s="54"/>
      <c r="B460" s="54"/>
      <c r="C460" s="224"/>
      <c r="D460" s="224"/>
      <c r="E460" s="55"/>
      <c r="F460" s="225"/>
      <c r="G460" s="225"/>
      <c r="H460" s="225"/>
      <c r="I460" s="54"/>
      <c r="J460" s="226"/>
      <c r="K460" s="99"/>
      <c r="L460" s="227"/>
      <c r="M460" s="228"/>
      <c r="N460" s="225"/>
      <c r="O460" s="229"/>
      <c r="P460" s="228"/>
      <c r="Q460" s="228"/>
      <c r="R460" s="54"/>
      <c r="S460" s="54"/>
      <c r="T460" s="55"/>
      <c r="U460" s="54"/>
      <c r="V460" s="54"/>
      <c r="W460" s="54"/>
      <c r="X460" s="54"/>
      <c r="Y460" s="54"/>
      <c r="Z460" s="54"/>
    </row>
    <row r="461" spans="1:26" ht="18.75" customHeight="1" x14ac:dyDescent="0.2">
      <c r="A461" s="54"/>
      <c r="B461" s="54"/>
      <c r="C461" s="224"/>
      <c r="D461" s="224"/>
      <c r="E461" s="55"/>
      <c r="F461" s="225"/>
      <c r="G461" s="225"/>
      <c r="H461" s="225"/>
      <c r="I461" s="54"/>
      <c r="J461" s="226"/>
      <c r="K461" s="99"/>
      <c r="L461" s="227"/>
      <c r="M461" s="228"/>
      <c r="N461" s="225"/>
      <c r="O461" s="229"/>
      <c r="P461" s="228"/>
      <c r="Q461" s="228"/>
      <c r="R461" s="54"/>
      <c r="S461" s="54"/>
      <c r="T461" s="55"/>
      <c r="U461" s="54"/>
      <c r="V461" s="54"/>
      <c r="W461" s="54"/>
      <c r="X461" s="54"/>
      <c r="Y461" s="54"/>
      <c r="Z461" s="54"/>
    </row>
    <row r="462" spans="1:26" ht="18.75" customHeight="1" x14ac:dyDescent="0.2">
      <c r="A462" s="54"/>
      <c r="B462" s="54"/>
      <c r="C462" s="224"/>
      <c r="D462" s="224"/>
      <c r="E462" s="55"/>
      <c r="F462" s="225"/>
      <c r="G462" s="225"/>
      <c r="H462" s="225"/>
      <c r="I462" s="54"/>
      <c r="J462" s="226"/>
      <c r="K462" s="99"/>
      <c r="L462" s="227"/>
      <c r="M462" s="228"/>
      <c r="N462" s="225"/>
      <c r="O462" s="229"/>
      <c r="P462" s="228"/>
      <c r="Q462" s="228"/>
      <c r="R462" s="54"/>
      <c r="S462" s="54"/>
      <c r="T462" s="55"/>
      <c r="U462" s="54"/>
      <c r="V462" s="54"/>
      <c r="W462" s="54"/>
      <c r="X462" s="54"/>
      <c r="Y462" s="54"/>
      <c r="Z462" s="54"/>
    </row>
    <row r="463" spans="1:26" ht="18.75" customHeight="1" x14ac:dyDescent="0.2">
      <c r="A463" s="54"/>
      <c r="B463" s="54"/>
      <c r="C463" s="224"/>
      <c r="D463" s="224"/>
      <c r="E463" s="55"/>
      <c r="F463" s="225"/>
      <c r="G463" s="225"/>
      <c r="H463" s="225"/>
      <c r="I463" s="54"/>
      <c r="J463" s="226"/>
      <c r="K463" s="99"/>
      <c r="L463" s="227"/>
      <c r="M463" s="228"/>
      <c r="N463" s="225"/>
      <c r="O463" s="229"/>
      <c r="P463" s="228"/>
      <c r="Q463" s="228"/>
      <c r="R463" s="54"/>
      <c r="S463" s="54"/>
      <c r="T463" s="55"/>
      <c r="U463" s="54"/>
      <c r="V463" s="54"/>
      <c r="W463" s="54"/>
      <c r="X463" s="54"/>
      <c r="Y463" s="54"/>
      <c r="Z463" s="54"/>
    </row>
    <row r="464" spans="1:26" ht="18.75" customHeight="1" x14ac:dyDescent="0.2">
      <c r="A464" s="54"/>
      <c r="B464" s="54"/>
      <c r="C464" s="224"/>
      <c r="D464" s="224"/>
      <c r="E464" s="55"/>
      <c r="F464" s="225"/>
      <c r="G464" s="225"/>
      <c r="H464" s="225"/>
      <c r="I464" s="54"/>
      <c r="J464" s="226"/>
      <c r="K464" s="99"/>
      <c r="L464" s="227"/>
      <c r="M464" s="228"/>
      <c r="N464" s="225"/>
      <c r="O464" s="229"/>
      <c r="P464" s="228"/>
      <c r="Q464" s="228"/>
      <c r="R464" s="54"/>
      <c r="S464" s="54"/>
      <c r="T464" s="55"/>
      <c r="U464" s="54"/>
      <c r="V464" s="54"/>
      <c r="W464" s="54"/>
      <c r="X464" s="54"/>
      <c r="Y464" s="54"/>
      <c r="Z464" s="54"/>
    </row>
    <row r="465" spans="1:26" ht="18.75" customHeight="1" x14ac:dyDescent="0.2">
      <c r="A465" s="54"/>
      <c r="B465" s="54"/>
      <c r="C465" s="224"/>
      <c r="D465" s="224"/>
      <c r="E465" s="55"/>
      <c r="F465" s="225"/>
      <c r="G465" s="225"/>
      <c r="H465" s="225"/>
      <c r="I465" s="54"/>
      <c r="J465" s="226"/>
      <c r="K465" s="99"/>
      <c r="L465" s="227"/>
      <c r="M465" s="228"/>
      <c r="N465" s="225"/>
      <c r="O465" s="229"/>
      <c r="P465" s="228"/>
      <c r="Q465" s="228"/>
      <c r="R465" s="54"/>
      <c r="S465" s="54"/>
      <c r="T465" s="55"/>
      <c r="U465" s="54"/>
      <c r="V465" s="54"/>
      <c r="W465" s="54"/>
      <c r="X465" s="54"/>
      <c r="Y465" s="54"/>
      <c r="Z465" s="54"/>
    </row>
    <row r="466" spans="1:26" ht="18.75" customHeight="1" x14ac:dyDescent="0.2">
      <c r="A466" s="54"/>
      <c r="B466" s="54"/>
      <c r="C466" s="224"/>
      <c r="D466" s="224"/>
      <c r="E466" s="55"/>
      <c r="F466" s="225"/>
      <c r="G466" s="225"/>
      <c r="H466" s="225"/>
      <c r="I466" s="54"/>
      <c r="J466" s="226"/>
      <c r="K466" s="99"/>
      <c r="L466" s="227"/>
      <c r="M466" s="228"/>
      <c r="N466" s="225"/>
      <c r="O466" s="229"/>
      <c r="P466" s="228"/>
      <c r="Q466" s="228"/>
      <c r="R466" s="54"/>
      <c r="S466" s="54"/>
      <c r="T466" s="55"/>
      <c r="U466" s="54"/>
      <c r="V466" s="54"/>
      <c r="W466" s="54"/>
      <c r="X466" s="54"/>
      <c r="Y466" s="54"/>
      <c r="Z466" s="54"/>
    </row>
    <row r="467" spans="1:26" ht="18.75" customHeight="1" x14ac:dyDescent="0.2">
      <c r="A467" s="54"/>
      <c r="B467" s="54"/>
      <c r="C467" s="224"/>
      <c r="D467" s="224"/>
      <c r="E467" s="55"/>
      <c r="F467" s="225"/>
      <c r="G467" s="225"/>
      <c r="H467" s="225"/>
      <c r="I467" s="54"/>
      <c r="J467" s="226"/>
      <c r="K467" s="99"/>
      <c r="L467" s="227"/>
      <c r="M467" s="228"/>
      <c r="N467" s="225"/>
      <c r="O467" s="229"/>
      <c r="P467" s="228"/>
      <c r="Q467" s="228"/>
      <c r="R467" s="54"/>
      <c r="S467" s="54"/>
      <c r="T467" s="55"/>
      <c r="U467" s="54"/>
      <c r="V467" s="54"/>
      <c r="W467" s="54"/>
      <c r="X467" s="54"/>
      <c r="Y467" s="54"/>
      <c r="Z467" s="54"/>
    </row>
    <row r="468" spans="1:26" ht="18.75" customHeight="1" x14ac:dyDescent="0.2">
      <c r="A468" s="54"/>
      <c r="B468" s="54"/>
      <c r="C468" s="224"/>
      <c r="D468" s="224"/>
      <c r="E468" s="55"/>
      <c r="F468" s="225"/>
      <c r="G468" s="225"/>
      <c r="H468" s="225"/>
      <c r="I468" s="54"/>
      <c r="J468" s="226"/>
      <c r="K468" s="99"/>
      <c r="L468" s="227"/>
      <c r="M468" s="228"/>
      <c r="N468" s="225"/>
      <c r="O468" s="229"/>
      <c r="P468" s="228"/>
      <c r="Q468" s="228"/>
      <c r="R468" s="54"/>
      <c r="S468" s="54"/>
      <c r="T468" s="55"/>
      <c r="U468" s="54"/>
      <c r="V468" s="54"/>
      <c r="W468" s="54"/>
      <c r="X468" s="54"/>
      <c r="Y468" s="54"/>
      <c r="Z468" s="54"/>
    </row>
    <row r="469" spans="1:26" ht="18.75" customHeight="1" x14ac:dyDescent="0.2">
      <c r="A469" s="54"/>
      <c r="B469" s="54"/>
      <c r="C469" s="224"/>
      <c r="D469" s="224"/>
      <c r="E469" s="55"/>
      <c r="F469" s="225"/>
      <c r="G469" s="225"/>
      <c r="H469" s="225"/>
      <c r="I469" s="54"/>
      <c r="J469" s="226"/>
      <c r="K469" s="99"/>
      <c r="L469" s="227"/>
      <c r="M469" s="228"/>
      <c r="N469" s="225"/>
      <c r="O469" s="229"/>
      <c r="P469" s="228"/>
      <c r="Q469" s="228"/>
      <c r="R469" s="54"/>
      <c r="S469" s="54"/>
      <c r="T469" s="55"/>
      <c r="U469" s="54"/>
      <c r="V469" s="54"/>
      <c r="W469" s="54"/>
      <c r="X469" s="54"/>
      <c r="Y469" s="54"/>
      <c r="Z469" s="54"/>
    </row>
    <row r="470" spans="1:26" ht="18.75" customHeight="1" x14ac:dyDescent="0.2">
      <c r="A470" s="54"/>
      <c r="B470" s="54"/>
      <c r="C470" s="224"/>
      <c r="D470" s="224"/>
      <c r="E470" s="55"/>
      <c r="F470" s="225"/>
      <c r="G470" s="225"/>
      <c r="H470" s="225"/>
      <c r="I470" s="54"/>
      <c r="J470" s="226"/>
      <c r="K470" s="99"/>
      <c r="L470" s="227"/>
      <c r="M470" s="228"/>
      <c r="N470" s="225"/>
      <c r="O470" s="229"/>
      <c r="P470" s="228"/>
      <c r="Q470" s="228"/>
      <c r="R470" s="54"/>
      <c r="S470" s="54"/>
      <c r="T470" s="55"/>
      <c r="U470" s="54"/>
      <c r="V470" s="54"/>
      <c r="W470" s="54"/>
      <c r="X470" s="54"/>
      <c r="Y470" s="54"/>
      <c r="Z470" s="54"/>
    </row>
    <row r="471" spans="1:26" ht="18.75" customHeight="1" x14ac:dyDescent="0.2">
      <c r="A471" s="54"/>
      <c r="B471" s="54"/>
      <c r="C471" s="224"/>
      <c r="D471" s="224"/>
      <c r="E471" s="55"/>
      <c r="F471" s="225"/>
      <c r="G471" s="225"/>
      <c r="H471" s="225"/>
      <c r="I471" s="54"/>
      <c r="J471" s="226"/>
      <c r="K471" s="99"/>
      <c r="L471" s="227"/>
      <c r="M471" s="228"/>
      <c r="N471" s="225"/>
      <c r="O471" s="229"/>
      <c r="P471" s="228"/>
      <c r="Q471" s="228"/>
      <c r="R471" s="54"/>
      <c r="S471" s="54"/>
      <c r="T471" s="55"/>
      <c r="U471" s="54"/>
      <c r="V471" s="54"/>
      <c r="W471" s="54"/>
      <c r="X471" s="54"/>
      <c r="Y471" s="54"/>
      <c r="Z471" s="54"/>
    </row>
    <row r="472" spans="1:26" ht="18.75" customHeight="1" x14ac:dyDescent="0.2">
      <c r="A472" s="54"/>
      <c r="B472" s="54"/>
      <c r="C472" s="224"/>
      <c r="D472" s="224"/>
      <c r="E472" s="55"/>
      <c r="F472" s="225"/>
      <c r="G472" s="225"/>
      <c r="H472" s="225"/>
      <c r="I472" s="54"/>
      <c r="J472" s="226"/>
      <c r="K472" s="99"/>
      <c r="L472" s="227"/>
      <c r="M472" s="228"/>
      <c r="N472" s="225"/>
      <c r="O472" s="229"/>
      <c r="P472" s="228"/>
      <c r="Q472" s="228"/>
      <c r="R472" s="54"/>
      <c r="S472" s="54"/>
      <c r="T472" s="55"/>
      <c r="U472" s="54"/>
      <c r="V472" s="54"/>
      <c r="W472" s="54"/>
      <c r="X472" s="54"/>
      <c r="Y472" s="54"/>
      <c r="Z472" s="54"/>
    </row>
    <row r="473" spans="1:26" ht="18.75" customHeight="1" x14ac:dyDescent="0.2">
      <c r="A473" s="54"/>
      <c r="B473" s="54"/>
      <c r="C473" s="224"/>
      <c r="D473" s="224"/>
      <c r="E473" s="55"/>
      <c r="F473" s="225"/>
      <c r="G473" s="225"/>
      <c r="H473" s="225"/>
      <c r="I473" s="54"/>
      <c r="J473" s="226"/>
      <c r="K473" s="99"/>
      <c r="L473" s="227"/>
      <c r="M473" s="228"/>
      <c r="N473" s="225"/>
      <c r="O473" s="229"/>
      <c r="P473" s="228"/>
      <c r="Q473" s="228"/>
      <c r="R473" s="54"/>
      <c r="S473" s="54"/>
      <c r="T473" s="55"/>
      <c r="U473" s="54"/>
      <c r="V473" s="54"/>
      <c r="W473" s="54"/>
      <c r="X473" s="54"/>
      <c r="Y473" s="54"/>
      <c r="Z473" s="54"/>
    </row>
    <row r="474" spans="1:26" ht="18.75" customHeight="1" x14ac:dyDescent="0.2">
      <c r="A474" s="54"/>
      <c r="B474" s="54"/>
      <c r="C474" s="224"/>
      <c r="D474" s="224"/>
      <c r="E474" s="55"/>
      <c r="F474" s="225"/>
      <c r="G474" s="225"/>
      <c r="H474" s="225"/>
      <c r="I474" s="54"/>
      <c r="J474" s="226"/>
      <c r="K474" s="99"/>
      <c r="L474" s="227"/>
      <c r="M474" s="228"/>
      <c r="N474" s="225"/>
      <c r="O474" s="229"/>
      <c r="P474" s="228"/>
      <c r="Q474" s="228"/>
      <c r="R474" s="54"/>
      <c r="S474" s="54"/>
      <c r="T474" s="55"/>
      <c r="U474" s="54"/>
      <c r="V474" s="54"/>
      <c r="W474" s="54"/>
      <c r="X474" s="54"/>
      <c r="Y474" s="54"/>
      <c r="Z474" s="54"/>
    </row>
    <row r="475" spans="1:26" ht="18.75" customHeight="1" x14ac:dyDescent="0.2">
      <c r="A475" s="54"/>
      <c r="B475" s="54"/>
      <c r="C475" s="224"/>
      <c r="D475" s="224"/>
      <c r="E475" s="55"/>
      <c r="F475" s="225"/>
      <c r="G475" s="225"/>
      <c r="H475" s="225"/>
      <c r="I475" s="54"/>
      <c r="J475" s="226"/>
      <c r="K475" s="99"/>
      <c r="L475" s="227"/>
      <c r="M475" s="228"/>
      <c r="N475" s="225"/>
      <c r="O475" s="229"/>
      <c r="P475" s="228"/>
      <c r="Q475" s="228"/>
      <c r="R475" s="54"/>
      <c r="S475" s="54"/>
      <c r="T475" s="55"/>
      <c r="U475" s="54"/>
      <c r="V475" s="54"/>
      <c r="W475" s="54"/>
      <c r="X475" s="54"/>
      <c r="Y475" s="54"/>
      <c r="Z475" s="54"/>
    </row>
    <row r="476" spans="1:26" ht="18.75" customHeight="1" x14ac:dyDescent="0.2">
      <c r="A476" s="54"/>
      <c r="B476" s="54"/>
      <c r="C476" s="224"/>
      <c r="D476" s="224"/>
      <c r="E476" s="55"/>
      <c r="F476" s="225"/>
      <c r="G476" s="225"/>
      <c r="H476" s="225"/>
      <c r="I476" s="54"/>
      <c r="J476" s="226"/>
      <c r="K476" s="99"/>
      <c r="L476" s="227"/>
      <c r="M476" s="228"/>
      <c r="N476" s="225"/>
      <c r="O476" s="229"/>
      <c r="P476" s="228"/>
      <c r="Q476" s="228"/>
      <c r="R476" s="54"/>
      <c r="S476" s="54"/>
      <c r="T476" s="55"/>
      <c r="U476" s="54"/>
      <c r="V476" s="54"/>
      <c r="W476" s="54"/>
      <c r="X476" s="54"/>
      <c r="Y476" s="54"/>
      <c r="Z476" s="54"/>
    </row>
    <row r="477" spans="1:26" ht="18.75" customHeight="1" x14ac:dyDescent="0.2">
      <c r="A477" s="54"/>
      <c r="B477" s="54"/>
      <c r="C477" s="224"/>
      <c r="D477" s="224"/>
      <c r="E477" s="55"/>
      <c r="F477" s="225"/>
      <c r="G477" s="225"/>
      <c r="H477" s="225"/>
      <c r="I477" s="54"/>
      <c r="J477" s="226"/>
      <c r="K477" s="99"/>
      <c r="L477" s="227"/>
      <c r="M477" s="228"/>
      <c r="N477" s="225"/>
      <c r="O477" s="229"/>
      <c r="P477" s="228"/>
      <c r="Q477" s="228"/>
      <c r="R477" s="54"/>
      <c r="S477" s="54"/>
      <c r="T477" s="55"/>
      <c r="U477" s="54"/>
      <c r="V477" s="54"/>
      <c r="W477" s="54"/>
      <c r="X477" s="54"/>
      <c r="Y477" s="54"/>
      <c r="Z477" s="54"/>
    </row>
    <row r="478" spans="1:26" ht="18.75" customHeight="1" x14ac:dyDescent="0.2">
      <c r="A478" s="54"/>
      <c r="B478" s="54"/>
      <c r="C478" s="224"/>
      <c r="D478" s="224"/>
      <c r="E478" s="55"/>
      <c r="F478" s="225"/>
      <c r="G478" s="225"/>
      <c r="H478" s="225"/>
      <c r="I478" s="54"/>
      <c r="J478" s="226"/>
      <c r="K478" s="99"/>
      <c r="L478" s="227"/>
      <c r="M478" s="228"/>
      <c r="N478" s="225"/>
      <c r="O478" s="229"/>
      <c r="P478" s="228"/>
      <c r="Q478" s="228"/>
      <c r="R478" s="54"/>
      <c r="S478" s="54"/>
      <c r="T478" s="55"/>
      <c r="U478" s="54"/>
      <c r="V478" s="54"/>
      <c r="W478" s="54"/>
      <c r="X478" s="54"/>
      <c r="Y478" s="54"/>
      <c r="Z478" s="54"/>
    </row>
    <row r="479" spans="1:26" ht="18.75" customHeight="1" x14ac:dyDescent="0.2">
      <c r="A479" s="54"/>
      <c r="B479" s="54"/>
      <c r="C479" s="224"/>
      <c r="D479" s="224"/>
      <c r="E479" s="55"/>
      <c r="F479" s="225"/>
      <c r="G479" s="225"/>
      <c r="H479" s="225"/>
      <c r="I479" s="54"/>
      <c r="J479" s="226"/>
      <c r="K479" s="99"/>
      <c r="L479" s="227"/>
      <c r="M479" s="228"/>
      <c r="N479" s="225"/>
      <c r="O479" s="229"/>
      <c r="P479" s="228"/>
      <c r="Q479" s="228"/>
      <c r="R479" s="54"/>
      <c r="S479" s="54"/>
      <c r="T479" s="55"/>
      <c r="U479" s="54"/>
      <c r="V479" s="54"/>
      <c r="W479" s="54"/>
      <c r="X479" s="54"/>
      <c r="Y479" s="54"/>
      <c r="Z479" s="54"/>
    </row>
    <row r="480" spans="1:26" ht="18.75" customHeight="1" x14ac:dyDescent="0.2">
      <c r="A480" s="54"/>
      <c r="B480" s="54"/>
      <c r="C480" s="224"/>
      <c r="D480" s="224"/>
      <c r="E480" s="55"/>
      <c r="F480" s="225"/>
      <c r="G480" s="225"/>
      <c r="H480" s="225"/>
      <c r="I480" s="54"/>
      <c r="J480" s="226"/>
      <c r="K480" s="99"/>
      <c r="L480" s="227"/>
      <c r="M480" s="228"/>
      <c r="N480" s="225"/>
      <c r="O480" s="229"/>
      <c r="P480" s="228"/>
      <c r="Q480" s="228"/>
      <c r="R480" s="54"/>
      <c r="S480" s="54"/>
      <c r="T480" s="55"/>
      <c r="U480" s="54"/>
      <c r="V480" s="54"/>
      <c r="W480" s="54"/>
      <c r="X480" s="54"/>
      <c r="Y480" s="54"/>
      <c r="Z480" s="54"/>
    </row>
    <row r="481" spans="1:26" ht="18.75" customHeight="1" x14ac:dyDescent="0.2">
      <c r="A481" s="54"/>
      <c r="B481" s="54"/>
      <c r="C481" s="224"/>
      <c r="D481" s="224"/>
      <c r="E481" s="55"/>
      <c r="F481" s="225"/>
      <c r="G481" s="225"/>
      <c r="H481" s="225"/>
      <c r="I481" s="54"/>
      <c r="J481" s="226"/>
      <c r="K481" s="99"/>
      <c r="L481" s="227"/>
      <c r="M481" s="228"/>
      <c r="N481" s="225"/>
      <c r="O481" s="229"/>
      <c r="P481" s="228"/>
      <c r="Q481" s="228"/>
      <c r="R481" s="54"/>
      <c r="S481" s="54"/>
      <c r="T481" s="55"/>
      <c r="U481" s="54"/>
      <c r="V481" s="54"/>
      <c r="W481" s="54"/>
      <c r="X481" s="54"/>
      <c r="Y481" s="54"/>
      <c r="Z481" s="54"/>
    </row>
    <row r="482" spans="1:26" ht="18.75" customHeight="1" x14ac:dyDescent="0.2">
      <c r="A482" s="54"/>
      <c r="B482" s="54"/>
      <c r="C482" s="224"/>
      <c r="D482" s="224"/>
      <c r="E482" s="55"/>
      <c r="F482" s="225"/>
      <c r="G482" s="225"/>
      <c r="H482" s="225"/>
      <c r="I482" s="54"/>
      <c r="J482" s="226"/>
      <c r="K482" s="99"/>
      <c r="L482" s="227"/>
      <c r="M482" s="228"/>
      <c r="N482" s="225"/>
      <c r="O482" s="229"/>
      <c r="P482" s="228"/>
      <c r="Q482" s="228"/>
      <c r="R482" s="54"/>
      <c r="S482" s="54"/>
      <c r="T482" s="55"/>
      <c r="U482" s="54"/>
      <c r="V482" s="54"/>
      <c r="W482" s="54"/>
      <c r="X482" s="54"/>
      <c r="Y482" s="54"/>
      <c r="Z482" s="54"/>
    </row>
    <row r="483" spans="1:26" ht="18.75" customHeight="1" x14ac:dyDescent="0.2">
      <c r="A483" s="54"/>
      <c r="B483" s="54"/>
      <c r="C483" s="224"/>
      <c r="D483" s="224"/>
      <c r="E483" s="55"/>
      <c r="F483" s="225"/>
      <c r="G483" s="225"/>
      <c r="H483" s="225"/>
      <c r="I483" s="54"/>
      <c r="J483" s="226"/>
      <c r="K483" s="99"/>
      <c r="L483" s="227"/>
      <c r="M483" s="228"/>
      <c r="N483" s="225"/>
      <c r="O483" s="229"/>
      <c r="P483" s="228"/>
      <c r="Q483" s="228"/>
      <c r="R483" s="54"/>
      <c r="S483" s="54"/>
      <c r="T483" s="55"/>
      <c r="U483" s="54"/>
      <c r="V483" s="54"/>
      <c r="W483" s="54"/>
      <c r="X483" s="54"/>
      <c r="Y483" s="54"/>
      <c r="Z483" s="54"/>
    </row>
    <row r="484" spans="1:26" ht="18.75" customHeight="1" x14ac:dyDescent="0.2">
      <c r="A484" s="54"/>
      <c r="B484" s="54"/>
      <c r="C484" s="224"/>
      <c r="D484" s="224"/>
      <c r="E484" s="55"/>
      <c r="F484" s="225"/>
      <c r="G484" s="225"/>
      <c r="H484" s="225"/>
      <c r="I484" s="54"/>
      <c r="J484" s="226"/>
      <c r="K484" s="99"/>
      <c r="L484" s="227"/>
      <c r="M484" s="228"/>
      <c r="N484" s="225"/>
      <c r="O484" s="229"/>
      <c r="P484" s="228"/>
      <c r="Q484" s="228"/>
      <c r="R484" s="54"/>
      <c r="S484" s="54"/>
      <c r="T484" s="55"/>
      <c r="U484" s="54"/>
      <c r="V484" s="54"/>
      <c r="W484" s="54"/>
      <c r="X484" s="54"/>
      <c r="Y484" s="54"/>
      <c r="Z484" s="54"/>
    </row>
    <row r="485" spans="1:26" ht="18.75" customHeight="1" x14ac:dyDescent="0.2">
      <c r="A485" s="54"/>
      <c r="B485" s="54"/>
      <c r="C485" s="224"/>
      <c r="D485" s="224"/>
      <c r="E485" s="55"/>
      <c r="F485" s="225"/>
      <c r="G485" s="225"/>
      <c r="H485" s="225"/>
      <c r="I485" s="54"/>
      <c r="J485" s="226"/>
      <c r="K485" s="99"/>
      <c r="L485" s="227"/>
      <c r="M485" s="228"/>
      <c r="N485" s="225"/>
      <c r="O485" s="229"/>
      <c r="P485" s="228"/>
      <c r="Q485" s="228"/>
      <c r="R485" s="54"/>
      <c r="S485" s="54"/>
      <c r="T485" s="55"/>
      <c r="U485" s="54"/>
      <c r="V485" s="54"/>
      <c r="W485" s="54"/>
      <c r="X485" s="54"/>
      <c r="Y485" s="54"/>
      <c r="Z485" s="54"/>
    </row>
    <row r="486" spans="1:26" ht="18.75" customHeight="1" x14ac:dyDescent="0.2">
      <c r="A486" s="54"/>
      <c r="B486" s="54"/>
      <c r="C486" s="224"/>
      <c r="D486" s="224"/>
      <c r="E486" s="55"/>
      <c r="F486" s="225"/>
      <c r="G486" s="225"/>
      <c r="H486" s="225"/>
      <c r="I486" s="54"/>
      <c r="J486" s="226"/>
      <c r="K486" s="99"/>
      <c r="L486" s="227"/>
      <c r="M486" s="228"/>
      <c r="N486" s="225"/>
      <c r="O486" s="229"/>
      <c r="P486" s="228"/>
      <c r="Q486" s="228"/>
      <c r="R486" s="54"/>
      <c r="S486" s="54"/>
      <c r="T486" s="55"/>
      <c r="U486" s="54"/>
      <c r="V486" s="54"/>
      <c r="W486" s="54"/>
      <c r="X486" s="54"/>
      <c r="Y486" s="54"/>
      <c r="Z486" s="54"/>
    </row>
    <row r="487" spans="1:26" ht="18.75" customHeight="1" x14ac:dyDescent="0.2">
      <c r="A487" s="54"/>
      <c r="B487" s="54"/>
      <c r="C487" s="224"/>
      <c r="D487" s="224"/>
      <c r="E487" s="55"/>
      <c r="F487" s="225"/>
      <c r="G487" s="225"/>
      <c r="H487" s="225"/>
      <c r="I487" s="54"/>
      <c r="J487" s="226"/>
      <c r="K487" s="99"/>
      <c r="L487" s="227"/>
      <c r="M487" s="228"/>
      <c r="N487" s="225"/>
      <c r="O487" s="229"/>
      <c r="P487" s="228"/>
      <c r="Q487" s="228"/>
      <c r="R487" s="54"/>
      <c r="S487" s="54"/>
      <c r="T487" s="55"/>
      <c r="U487" s="54"/>
      <c r="V487" s="54"/>
      <c r="W487" s="54"/>
      <c r="X487" s="54"/>
      <c r="Y487" s="54"/>
      <c r="Z487" s="54"/>
    </row>
    <row r="488" spans="1:26" ht="18.75" customHeight="1" x14ac:dyDescent="0.2">
      <c r="A488" s="54"/>
      <c r="B488" s="54"/>
      <c r="C488" s="224"/>
      <c r="D488" s="224"/>
      <c r="E488" s="55"/>
      <c r="F488" s="225"/>
      <c r="G488" s="225"/>
      <c r="H488" s="225"/>
      <c r="I488" s="54"/>
      <c r="J488" s="226"/>
      <c r="K488" s="99"/>
      <c r="L488" s="227"/>
      <c r="M488" s="228"/>
      <c r="N488" s="225"/>
      <c r="O488" s="229"/>
      <c r="P488" s="228"/>
      <c r="Q488" s="228"/>
      <c r="R488" s="54"/>
      <c r="S488" s="54"/>
      <c r="T488" s="55"/>
      <c r="U488" s="54"/>
      <c r="V488" s="54"/>
      <c r="W488" s="54"/>
      <c r="X488" s="54"/>
      <c r="Y488" s="54"/>
      <c r="Z488" s="54"/>
    </row>
    <row r="489" spans="1:26" ht="18.75" customHeight="1" x14ac:dyDescent="0.2">
      <c r="A489" s="54"/>
      <c r="B489" s="54"/>
      <c r="C489" s="224"/>
      <c r="D489" s="224"/>
      <c r="E489" s="55"/>
      <c r="F489" s="225"/>
      <c r="G489" s="225"/>
      <c r="H489" s="225"/>
      <c r="I489" s="54"/>
      <c r="J489" s="226"/>
      <c r="K489" s="99"/>
      <c r="L489" s="227"/>
      <c r="M489" s="228"/>
      <c r="N489" s="225"/>
      <c r="O489" s="229"/>
      <c r="P489" s="228"/>
      <c r="Q489" s="228"/>
      <c r="R489" s="54"/>
      <c r="S489" s="54"/>
      <c r="T489" s="55"/>
      <c r="U489" s="54"/>
      <c r="V489" s="54"/>
      <c r="W489" s="54"/>
      <c r="X489" s="54"/>
      <c r="Y489" s="54"/>
      <c r="Z489" s="54"/>
    </row>
    <row r="490" spans="1:26" ht="18.75" customHeight="1" x14ac:dyDescent="0.2">
      <c r="A490" s="54"/>
      <c r="B490" s="54"/>
      <c r="C490" s="224"/>
      <c r="D490" s="224"/>
      <c r="E490" s="55"/>
      <c r="F490" s="225"/>
      <c r="G490" s="225"/>
      <c r="H490" s="225"/>
      <c r="I490" s="54"/>
      <c r="J490" s="226"/>
      <c r="K490" s="99"/>
      <c r="L490" s="227"/>
      <c r="M490" s="228"/>
      <c r="N490" s="225"/>
      <c r="O490" s="229"/>
      <c r="P490" s="228"/>
      <c r="Q490" s="228"/>
      <c r="R490" s="54"/>
      <c r="S490" s="54"/>
      <c r="T490" s="55"/>
      <c r="U490" s="54"/>
      <c r="V490" s="54"/>
      <c r="W490" s="54"/>
      <c r="X490" s="54"/>
      <c r="Y490" s="54"/>
      <c r="Z490" s="54"/>
    </row>
    <row r="491" spans="1:26" ht="18.75" customHeight="1" x14ac:dyDescent="0.2">
      <c r="A491" s="54"/>
      <c r="B491" s="54"/>
      <c r="C491" s="224"/>
      <c r="D491" s="224"/>
      <c r="E491" s="55"/>
      <c r="F491" s="225"/>
      <c r="G491" s="225"/>
      <c r="H491" s="225"/>
      <c r="I491" s="54"/>
      <c r="J491" s="226"/>
      <c r="K491" s="99"/>
      <c r="L491" s="227"/>
      <c r="M491" s="228"/>
      <c r="N491" s="225"/>
      <c r="O491" s="229"/>
      <c r="P491" s="228"/>
      <c r="Q491" s="228"/>
      <c r="R491" s="54"/>
      <c r="S491" s="54"/>
      <c r="T491" s="55"/>
      <c r="U491" s="54"/>
      <c r="V491" s="54"/>
      <c r="W491" s="54"/>
      <c r="X491" s="54"/>
      <c r="Y491" s="54"/>
      <c r="Z491" s="54"/>
    </row>
    <row r="492" spans="1:26" ht="18.75" customHeight="1" x14ac:dyDescent="0.2">
      <c r="A492" s="54"/>
      <c r="B492" s="54"/>
      <c r="C492" s="224"/>
      <c r="D492" s="224"/>
      <c r="E492" s="55"/>
      <c r="F492" s="225"/>
      <c r="G492" s="225"/>
      <c r="H492" s="225"/>
      <c r="I492" s="54"/>
      <c r="J492" s="226"/>
      <c r="K492" s="99"/>
      <c r="L492" s="227"/>
      <c r="M492" s="228"/>
      <c r="N492" s="225"/>
      <c r="O492" s="229"/>
      <c r="P492" s="228"/>
      <c r="Q492" s="228"/>
      <c r="R492" s="54"/>
      <c r="S492" s="54"/>
      <c r="T492" s="55"/>
      <c r="U492" s="54"/>
      <c r="V492" s="54"/>
      <c r="W492" s="54"/>
      <c r="X492" s="54"/>
      <c r="Y492" s="54"/>
      <c r="Z492" s="54"/>
    </row>
    <row r="493" spans="1:26" ht="18.75" customHeight="1" x14ac:dyDescent="0.2">
      <c r="A493" s="54"/>
      <c r="B493" s="54"/>
      <c r="C493" s="224"/>
      <c r="D493" s="224"/>
      <c r="E493" s="55"/>
      <c r="F493" s="225"/>
      <c r="G493" s="225"/>
      <c r="H493" s="225"/>
      <c r="I493" s="54"/>
      <c r="J493" s="226"/>
      <c r="K493" s="99"/>
      <c r="L493" s="227"/>
      <c r="M493" s="228"/>
      <c r="N493" s="225"/>
      <c r="O493" s="229"/>
      <c r="P493" s="228"/>
      <c r="Q493" s="228"/>
      <c r="R493" s="54"/>
      <c r="S493" s="54"/>
      <c r="T493" s="55"/>
      <c r="U493" s="54"/>
      <c r="V493" s="54"/>
      <c r="W493" s="54"/>
      <c r="X493" s="54"/>
      <c r="Y493" s="54"/>
      <c r="Z493" s="54"/>
    </row>
    <row r="494" spans="1:26" ht="18.75" customHeight="1" x14ac:dyDescent="0.2">
      <c r="A494" s="54"/>
      <c r="B494" s="54"/>
      <c r="C494" s="224"/>
      <c r="D494" s="224"/>
      <c r="E494" s="55"/>
      <c r="F494" s="225"/>
      <c r="G494" s="225"/>
      <c r="H494" s="225"/>
      <c r="I494" s="54"/>
      <c r="J494" s="226"/>
      <c r="K494" s="99"/>
      <c r="L494" s="227"/>
      <c r="M494" s="228"/>
      <c r="N494" s="225"/>
      <c r="O494" s="229"/>
      <c r="P494" s="228"/>
      <c r="Q494" s="228"/>
      <c r="R494" s="54"/>
      <c r="S494" s="54"/>
      <c r="T494" s="55"/>
      <c r="U494" s="54"/>
      <c r="V494" s="54"/>
      <c r="W494" s="54"/>
      <c r="X494" s="54"/>
      <c r="Y494" s="54"/>
      <c r="Z494" s="54"/>
    </row>
    <row r="495" spans="1:26" ht="18.75" customHeight="1" x14ac:dyDescent="0.2">
      <c r="A495" s="54"/>
      <c r="B495" s="54"/>
      <c r="C495" s="224"/>
      <c r="D495" s="224"/>
      <c r="E495" s="55"/>
      <c r="F495" s="225"/>
      <c r="G495" s="225"/>
      <c r="H495" s="225"/>
      <c r="I495" s="54"/>
      <c r="J495" s="226"/>
      <c r="K495" s="99"/>
      <c r="L495" s="227"/>
      <c r="M495" s="228"/>
      <c r="N495" s="225"/>
      <c r="O495" s="229"/>
      <c r="P495" s="228"/>
      <c r="Q495" s="228"/>
      <c r="R495" s="54"/>
      <c r="S495" s="54"/>
      <c r="T495" s="55"/>
      <c r="U495" s="54"/>
      <c r="V495" s="54"/>
      <c r="W495" s="54"/>
      <c r="X495" s="54"/>
      <c r="Y495" s="54"/>
      <c r="Z495" s="54"/>
    </row>
    <row r="496" spans="1:26" ht="18.75" customHeight="1" x14ac:dyDescent="0.2">
      <c r="A496" s="54"/>
      <c r="B496" s="54"/>
      <c r="C496" s="224"/>
      <c r="D496" s="224"/>
      <c r="E496" s="55"/>
      <c r="F496" s="225"/>
      <c r="G496" s="225"/>
      <c r="H496" s="225"/>
      <c r="I496" s="54"/>
      <c r="J496" s="226"/>
      <c r="K496" s="99"/>
      <c r="L496" s="227"/>
      <c r="M496" s="228"/>
      <c r="N496" s="225"/>
      <c r="O496" s="229"/>
      <c r="P496" s="228"/>
      <c r="Q496" s="228"/>
      <c r="R496" s="54"/>
      <c r="S496" s="54"/>
      <c r="T496" s="55"/>
      <c r="U496" s="54"/>
      <c r="V496" s="54"/>
      <c r="W496" s="54"/>
      <c r="X496" s="54"/>
      <c r="Y496" s="54"/>
      <c r="Z496" s="54"/>
    </row>
    <row r="497" spans="1:26" ht="18.75" customHeight="1" x14ac:dyDescent="0.2">
      <c r="A497" s="54"/>
      <c r="B497" s="54"/>
      <c r="C497" s="224"/>
      <c r="D497" s="224"/>
      <c r="E497" s="55"/>
      <c r="F497" s="225"/>
      <c r="G497" s="225"/>
      <c r="H497" s="225"/>
      <c r="I497" s="54"/>
      <c r="J497" s="226"/>
      <c r="K497" s="99"/>
      <c r="L497" s="227"/>
      <c r="M497" s="228"/>
      <c r="N497" s="225"/>
      <c r="O497" s="229"/>
      <c r="P497" s="228"/>
      <c r="Q497" s="228"/>
      <c r="R497" s="54"/>
      <c r="S497" s="54"/>
      <c r="T497" s="55"/>
      <c r="U497" s="54"/>
      <c r="V497" s="54"/>
      <c r="W497" s="54"/>
      <c r="X497" s="54"/>
      <c r="Y497" s="54"/>
      <c r="Z497" s="54"/>
    </row>
    <row r="498" spans="1:26" ht="18.75" customHeight="1" x14ac:dyDescent="0.2">
      <c r="A498" s="54"/>
      <c r="B498" s="54"/>
      <c r="C498" s="224"/>
      <c r="D498" s="224"/>
      <c r="E498" s="55"/>
      <c r="F498" s="225"/>
      <c r="G498" s="225"/>
      <c r="H498" s="225"/>
      <c r="I498" s="54"/>
      <c r="J498" s="226"/>
      <c r="K498" s="99"/>
      <c r="L498" s="227"/>
      <c r="M498" s="228"/>
      <c r="N498" s="225"/>
      <c r="O498" s="229"/>
      <c r="P498" s="228"/>
      <c r="Q498" s="228"/>
      <c r="R498" s="54"/>
      <c r="S498" s="54"/>
      <c r="T498" s="55"/>
      <c r="U498" s="54"/>
      <c r="V498" s="54"/>
      <c r="W498" s="54"/>
      <c r="X498" s="54"/>
      <c r="Y498" s="54"/>
      <c r="Z498" s="54"/>
    </row>
    <row r="499" spans="1:26" ht="18.75" customHeight="1" x14ac:dyDescent="0.2">
      <c r="A499" s="54"/>
      <c r="B499" s="54"/>
      <c r="C499" s="224"/>
      <c r="D499" s="224"/>
      <c r="E499" s="55"/>
      <c r="F499" s="225"/>
      <c r="G499" s="225"/>
      <c r="H499" s="225"/>
      <c r="I499" s="54"/>
      <c r="J499" s="226"/>
      <c r="K499" s="99"/>
      <c r="L499" s="227"/>
      <c r="M499" s="228"/>
      <c r="N499" s="225"/>
      <c r="O499" s="229"/>
      <c r="P499" s="228"/>
      <c r="Q499" s="228"/>
      <c r="R499" s="54"/>
      <c r="S499" s="54"/>
      <c r="T499" s="55"/>
      <c r="U499" s="54"/>
      <c r="V499" s="54"/>
      <c r="W499" s="54"/>
      <c r="X499" s="54"/>
      <c r="Y499" s="54"/>
      <c r="Z499" s="54"/>
    </row>
    <row r="500" spans="1:26" ht="18.75" customHeight="1" x14ac:dyDescent="0.2">
      <c r="A500" s="54"/>
      <c r="B500" s="54"/>
      <c r="C500" s="224"/>
      <c r="D500" s="224"/>
      <c r="E500" s="55"/>
      <c r="F500" s="225"/>
      <c r="G500" s="225"/>
      <c r="H500" s="225"/>
      <c r="I500" s="54"/>
      <c r="J500" s="226"/>
      <c r="K500" s="99"/>
      <c r="L500" s="227"/>
      <c r="M500" s="228"/>
      <c r="N500" s="225"/>
      <c r="O500" s="229"/>
      <c r="P500" s="228"/>
      <c r="Q500" s="228"/>
      <c r="R500" s="54"/>
      <c r="S500" s="54"/>
      <c r="T500" s="55"/>
      <c r="U500" s="54"/>
      <c r="V500" s="54"/>
      <c r="W500" s="54"/>
      <c r="X500" s="54"/>
      <c r="Y500" s="54"/>
      <c r="Z500" s="54"/>
    </row>
    <row r="501" spans="1:26" ht="18.75" customHeight="1" x14ac:dyDescent="0.2">
      <c r="A501" s="54"/>
      <c r="B501" s="54"/>
      <c r="C501" s="224"/>
      <c r="D501" s="224"/>
      <c r="E501" s="55"/>
      <c r="F501" s="225"/>
      <c r="G501" s="225"/>
      <c r="H501" s="225"/>
      <c r="I501" s="54"/>
      <c r="J501" s="226"/>
      <c r="K501" s="99"/>
      <c r="L501" s="227"/>
      <c r="M501" s="228"/>
      <c r="N501" s="225"/>
      <c r="O501" s="229"/>
      <c r="P501" s="228"/>
      <c r="Q501" s="228"/>
      <c r="R501" s="54"/>
      <c r="S501" s="54"/>
      <c r="T501" s="55"/>
      <c r="U501" s="54"/>
      <c r="V501" s="54"/>
      <c r="W501" s="54"/>
      <c r="X501" s="54"/>
      <c r="Y501" s="54"/>
      <c r="Z501" s="54"/>
    </row>
    <row r="502" spans="1:26" ht="18.75" customHeight="1" x14ac:dyDescent="0.2">
      <c r="A502" s="54"/>
      <c r="B502" s="54"/>
      <c r="C502" s="224"/>
      <c r="D502" s="224"/>
      <c r="E502" s="55"/>
      <c r="F502" s="225"/>
      <c r="G502" s="225"/>
      <c r="H502" s="225"/>
      <c r="I502" s="54"/>
      <c r="J502" s="226"/>
      <c r="K502" s="99"/>
      <c r="L502" s="227"/>
      <c r="M502" s="228"/>
      <c r="N502" s="225"/>
      <c r="O502" s="229"/>
      <c r="P502" s="228"/>
      <c r="Q502" s="228"/>
      <c r="R502" s="54"/>
      <c r="S502" s="54"/>
      <c r="T502" s="55"/>
      <c r="U502" s="54"/>
      <c r="V502" s="54"/>
      <c r="W502" s="54"/>
      <c r="X502" s="54"/>
      <c r="Y502" s="54"/>
      <c r="Z502" s="54"/>
    </row>
    <row r="503" spans="1:26" ht="18.75" customHeight="1" x14ac:dyDescent="0.2">
      <c r="A503" s="54"/>
      <c r="B503" s="54"/>
      <c r="C503" s="224"/>
      <c r="D503" s="224"/>
      <c r="E503" s="55"/>
      <c r="F503" s="225"/>
      <c r="G503" s="225"/>
      <c r="H503" s="225"/>
      <c r="I503" s="54"/>
      <c r="J503" s="226"/>
      <c r="K503" s="99"/>
      <c r="L503" s="227"/>
      <c r="M503" s="228"/>
      <c r="N503" s="225"/>
      <c r="O503" s="229"/>
      <c r="P503" s="228"/>
      <c r="Q503" s="228"/>
      <c r="R503" s="54"/>
      <c r="S503" s="54"/>
      <c r="T503" s="55"/>
      <c r="U503" s="54"/>
      <c r="V503" s="54"/>
      <c r="W503" s="54"/>
      <c r="X503" s="54"/>
      <c r="Y503" s="54"/>
      <c r="Z503" s="54"/>
    </row>
    <row r="504" spans="1:26" ht="18.75" customHeight="1" x14ac:dyDescent="0.2">
      <c r="A504" s="54"/>
      <c r="B504" s="54"/>
      <c r="C504" s="224"/>
      <c r="D504" s="224"/>
      <c r="E504" s="55"/>
      <c r="F504" s="225"/>
      <c r="G504" s="225"/>
      <c r="H504" s="225"/>
      <c r="I504" s="54"/>
      <c r="J504" s="226"/>
      <c r="K504" s="99"/>
      <c r="L504" s="227"/>
      <c r="M504" s="228"/>
      <c r="N504" s="225"/>
      <c r="O504" s="229"/>
      <c r="P504" s="228"/>
      <c r="Q504" s="228"/>
      <c r="R504" s="54"/>
      <c r="S504" s="54"/>
      <c r="T504" s="55"/>
      <c r="U504" s="54"/>
      <c r="V504" s="54"/>
      <c r="W504" s="54"/>
      <c r="X504" s="54"/>
      <c r="Y504" s="54"/>
      <c r="Z504" s="54"/>
    </row>
    <row r="505" spans="1:26" ht="18.75" customHeight="1" x14ac:dyDescent="0.2">
      <c r="A505" s="54"/>
      <c r="B505" s="54"/>
      <c r="C505" s="224"/>
      <c r="D505" s="224"/>
      <c r="E505" s="55"/>
      <c r="F505" s="225"/>
      <c r="G505" s="225"/>
      <c r="H505" s="225"/>
      <c r="I505" s="54"/>
      <c r="J505" s="226"/>
      <c r="K505" s="99"/>
      <c r="L505" s="227"/>
      <c r="M505" s="228"/>
      <c r="N505" s="225"/>
      <c r="O505" s="229"/>
      <c r="P505" s="228"/>
      <c r="Q505" s="228"/>
      <c r="R505" s="54"/>
      <c r="S505" s="54"/>
      <c r="T505" s="55"/>
      <c r="U505" s="54"/>
      <c r="V505" s="54"/>
      <c r="W505" s="54"/>
      <c r="X505" s="54"/>
      <c r="Y505" s="54"/>
      <c r="Z505" s="54"/>
    </row>
    <row r="506" spans="1:26" ht="18.75" customHeight="1" x14ac:dyDescent="0.2">
      <c r="A506" s="54"/>
      <c r="B506" s="54"/>
      <c r="C506" s="224"/>
      <c r="D506" s="224"/>
      <c r="E506" s="55"/>
      <c r="F506" s="225"/>
      <c r="G506" s="225"/>
      <c r="H506" s="225"/>
      <c r="I506" s="54"/>
      <c r="J506" s="226"/>
      <c r="K506" s="99"/>
      <c r="L506" s="227"/>
      <c r="M506" s="228"/>
      <c r="N506" s="225"/>
      <c r="O506" s="229"/>
      <c r="P506" s="228"/>
      <c r="Q506" s="228"/>
      <c r="R506" s="54"/>
      <c r="S506" s="54"/>
      <c r="T506" s="55"/>
      <c r="U506" s="54"/>
      <c r="V506" s="54"/>
      <c r="W506" s="54"/>
      <c r="X506" s="54"/>
      <c r="Y506" s="54"/>
      <c r="Z506" s="54"/>
    </row>
    <row r="507" spans="1:26" ht="18.75" customHeight="1" x14ac:dyDescent="0.2">
      <c r="A507" s="54"/>
      <c r="B507" s="54"/>
      <c r="C507" s="224"/>
      <c r="D507" s="224"/>
      <c r="E507" s="55"/>
      <c r="F507" s="225"/>
      <c r="G507" s="225"/>
      <c r="H507" s="225"/>
      <c r="I507" s="54"/>
      <c r="J507" s="226"/>
      <c r="K507" s="99"/>
      <c r="L507" s="227"/>
      <c r="M507" s="228"/>
      <c r="N507" s="225"/>
      <c r="O507" s="229"/>
      <c r="P507" s="228"/>
      <c r="Q507" s="228"/>
      <c r="R507" s="54"/>
      <c r="S507" s="54"/>
      <c r="T507" s="55"/>
      <c r="U507" s="54"/>
      <c r="V507" s="54"/>
      <c r="W507" s="54"/>
      <c r="X507" s="54"/>
      <c r="Y507" s="54"/>
      <c r="Z507" s="54"/>
    </row>
    <row r="508" spans="1:26" ht="18.75" customHeight="1" x14ac:dyDescent="0.2">
      <c r="A508" s="54"/>
      <c r="B508" s="54"/>
      <c r="C508" s="224"/>
      <c r="D508" s="224"/>
      <c r="E508" s="55"/>
      <c r="F508" s="225"/>
      <c r="G508" s="225"/>
      <c r="H508" s="225"/>
      <c r="I508" s="54"/>
      <c r="J508" s="226"/>
      <c r="K508" s="99"/>
      <c r="L508" s="227"/>
      <c r="M508" s="228"/>
      <c r="N508" s="225"/>
      <c r="O508" s="229"/>
      <c r="P508" s="228"/>
      <c r="Q508" s="228"/>
      <c r="R508" s="54"/>
      <c r="S508" s="54"/>
      <c r="T508" s="55"/>
      <c r="U508" s="54"/>
      <c r="V508" s="54"/>
      <c r="W508" s="54"/>
      <c r="X508" s="54"/>
      <c r="Y508" s="54"/>
      <c r="Z508" s="54"/>
    </row>
    <row r="509" spans="1:26" ht="18.75" customHeight="1" x14ac:dyDescent="0.2">
      <c r="A509" s="54"/>
      <c r="B509" s="54"/>
      <c r="C509" s="224"/>
      <c r="D509" s="224"/>
      <c r="E509" s="55"/>
      <c r="F509" s="225"/>
      <c r="G509" s="225"/>
      <c r="H509" s="225"/>
      <c r="I509" s="54"/>
      <c r="J509" s="226"/>
      <c r="K509" s="99"/>
      <c r="L509" s="227"/>
      <c r="M509" s="228"/>
      <c r="N509" s="225"/>
      <c r="O509" s="229"/>
      <c r="P509" s="228"/>
      <c r="Q509" s="228"/>
      <c r="R509" s="54"/>
      <c r="S509" s="54"/>
      <c r="T509" s="55"/>
      <c r="U509" s="54"/>
      <c r="V509" s="54"/>
      <c r="W509" s="54"/>
      <c r="X509" s="54"/>
      <c r="Y509" s="54"/>
      <c r="Z509" s="54"/>
    </row>
    <row r="510" spans="1:26" ht="18.75" customHeight="1" x14ac:dyDescent="0.2">
      <c r="A510" s="54"/>
      <c r="B510" s="54"/>
      <c r="C510" s="224"/>
      <c r="D510" s="224"/>
      <c r="E510" s="55"/>
      <c r="F510" s="225"/>
      <c r="G510" s="225"/>
      <c r="H510" s="225"/>
      <c r="I510" s="54"/>
      <c r="J510" s="226"/>
      <c r="K510" s="99"/>
      <c r="L510" s="227"/>
      <c r="M510" s="228"/>
      <c r="N510" s="225"/>
      <c r="O510" s="229"/>
      <c r="P510" s="228"/>
      <c r="Q510" s="228"/>
      <c r="R510" s="54"/>
      <c r="S510" s="54"/>
      <c r="T510" s="55"/>
      <c r="U510" s="54"/>
      <c r="V510" s="54"/>
      <c r="W510" s="54"/>
      <c r="X510" s="54"/>
      <c r="Y510" s="54"/>
      <c r="Z510" s="54"/>
    </row>
    <row r="511" spans="1:26" ht="18.75" customHeight="1" x14ac:dyDescent="0.2">
      <c r="A511" s="54"/>
      <c r="B511" s="54"/>
      <c r="C511" s="224"/>
      <c r="D511" s="224"/>
      <c r="E511" s="55"/>
      <c r="F511" s="225"/>
      <c r="G511" s="225"/>
      <c r="H511" s="225"/>
      <c r="I511" s="54"/>
      <c r="J511" s="226"/>
      <c r="K511" s="99"/>
      <c r="L511" s="227"/>
      <c r="M511" s="228"/>
      <c r="N511" s="225"/>
      <c r="O511" s="229"/>
      <c r="P511" s="228"/>
      <c r="Q511" s="228"/>
      <c r="R511" s="54"/>
      <c r="S511" s="54"/>
      <c r="T511" s="55"/>
      <c r="U511" s="54"/>
      <c r="V511" s="54"/>
      <c r="W511" s="54"/>
      <c r="X511" s="54"/>
      <c r="Y511" s="54"/>
      <c r="Z511" s="54"/>
    </row>
    <row r="512" spans="1:26" ht="18.75" customHeight="1" x14ac:dyDescent="0.2">
      <c r="A512" s="54"/>
      <c r="B512" s="54"/>
      <c r="C512" s="224"/>
      <c r="D512" s="224"/>
      <c r="E512" s="55"/>
      <c r="F512" s="225"/>
      <c r="G512" s="225"/>
      <c r="H512" s="225"/>
      <c r="I512" s="54"/>
      <c r="J512" s="226"/>
      <c r="K512" s="99"/>
      <c r="L512" s="227"/>
      <c r="M512" s="228"/>
      <c r="N512" s="225"/>
      <c r="O512" s="229"/>
      <c r="P512" s="228"/>
      <c r="Q512" s="228"/>
      <c r="R512" s="54"/>
      <c r="S512" s="54"/>
      <c r="T512" s="55"/>
      <c r="U512" s="54"/>
      <c r="V512" s="54"/>
      <c r="W512" s="54"/>
      <c r="X512" s="54"/>
      <c r="Y512" s="54"/>
      <c r="Z512" s="54"/>
    </row>
    <row r="513" spans="1:26" ht="18.75" customHeight="1" x14ac:dyDescent="0.2">
      <c r="A513" s="54"/>
      <c r="B513" s="54"/>
      <c r="C513" s="224"/>
      <c r="D513" s="224"/>
      <c r="E513" s="55"/>
      <c r="F513" s="225"/>
      <c r="G513" s="225"/>
      <c r="H513" s="225"/>
      <c r="I513" s="54"/>
      <c r="J513" s="226"/>
      <c r="K513" s="99"/>
      <c r="L513" s="227"/>
      <c r="M513" s="228"/>
      <c r="N513" s="225"/>
      <c r="O513" s="229"/>
      <c r="P513" s="228"/>
      <c r="Q513" s="228"/>
      <c r="R513" s="54"/>
      <c r="S513" s="54"/>
      <c r="T513" s="55"/>
      <c r="U513" s="54"/>
      <c r="V513" s="54"/>
      <c r="W513" s="54"/>
      <c r="X513" s="54"/>
      <c r="Y513" s="54"/>
      <c r="Z513" s="54"/>
    </row>
    <row r="514" spans="1:26" ht="18.75" customHeight="1" x14ac:dyDescent="0.2">
      <c r="A514" s="54"/>
      <c r="B514" s="54"/>
      <c r="C514" s="224"/>
      <c r="D514" s="224"/>
      <c r="E514" s="55"/>
      <c r="F514" s="225"/>
      <c r="G514" s="225"/>
      <c r="H514" s="225"/>
      <c r="I514" s="54"/>
      <c r="J514" s="226"/>
      <c r="K514" s="99"/>
      <c r="L514" s="227"/>
      <c r="M514" s="228"/>
      <c r="N514" s="225"/>
      <c r="O514" s="229"/>
      <c r="P514" s="228"/>
      <c r="Q514" s="228"/>
      <c r="R514" s="54"/>
      <c r="S514" s="54"/>
      <c r="T514" s="55"/>
      <c r="U514" s="54"/>
      <c r="V514" s="54"/>
      <c r="W514" s="54"/>
      <c r="X514" s="54"/>
      <c r="Y514" s="54"/>
      <c r="Z514" s="54"/>
    </row>
    <row r="515" spans="1:26" ht="18.75" customHeight="1" x14ac:dyDescent="0.2">
      <c r="A515" s="54"/>
      <c r="B515" s="54"/>
      <c r="C515" s="224"/>
      <c r="D515" s="224"/>
      <c r="E515" s="55"/>
      <c r="F515" s="225"/>
      <c r="G515" s="225"/>
      <c r="H515" s="225"/>
      <c r="I515" s="54"/>
      <c r="J515" s="226"/>
      <c r="K515" s="99"/>
      <c r="L515" s="227"/>
      <c r="M515" s="228"/>
      <c r="N515" s="225"/>
      <c r="O515" s="229"/>
      <c r="P515" s="228"/>
      <c r="Q515" s="228"/>
      <c r="R515" s="54"/>
      <c r="S515" s="54"/>
      <c r="T515" s="55"/>
      <c r="U515" s="54"/>
      <c r="V515" s="54"/>
      <c r="W515" s="54"/>
      <c r="X515" s="54"/>
      <c r="Y515" s="54"/>
      <c r="Z515" s="54"/>
    </row>
    <row r="516" spans="1:26" ht="18.75" customHeight="1" x14ac:dyDescent="0.2">
      <c r="A516" s="54"/>
      <c r="B516" s="54"/>
      <c r="C516" s="224"/>
      <c r="D516" s="224"/>
      <c r="E516" s="55"/>
      <c r="F516" s="225"/>
      <c r="G516" s="225"/>
      <c r="H516" s="225"/>
      <c r="I516" s="54"/>
      <c r="J516" s="226"/>
      <c r="K516" s="99"/>
      <c r="L516" s="227"/>
      <c r="M516" s="228"/>
      <c r="N516" s="225"/>
      <c r="O516" s="229"/>
      <c r="P516" s="228"/>
      <c r="Q516" s="228"/>
      <c r="R516" s="54"/>
      <c r="S516" s="54"/>
      <c r="T516" s="55"/>
      <c r="U516" s="54"/>
      <c r="V516" s="54"/>
      <c r="W516" s="54"/>
      <c r="X516" s="54"/>
      <c r="Y516" s="54"/>
      <c r="Z516" s="54"/>
    </row>
    <row r="517" spans="1:26" ht="18.75" customHeight="1" x14ac:dyDescent="0.2">
      <c r="A517" s="54"/>
      <c r="B517" s="54"/>
      <c r="C517" s="224"/>
      <c r="D517" s="224"/>
      <c r="E517" s="55"/>
      <c r="F517" s="225"/>
      <c r="G517" s="225"/>
      <c r="H517" s="225"/>
      <c r="I517" s="54"/>
      <c r="J517" s="226"/>
      <c r="K517" s="99"/>
      <c r="L517" s="227"/>
      <c r="M517" s="228"/>
      <c r="N517" s="225"/>
      <c r="O517" s="229"/>
      <c r="P517" s="228"/>
      <c r="Q517" s="228"/>
      <c r="R517" s="54"/>
      <c r="S517" s="54"/>
      <c r="T517" s="55"/>
      <c r="U517" s="54"/>
      <c r="V517" s="54"/>
      <c r="W517" s="54"/>
      <c r="X517" s="54"/>
      <c r="Y517" s="54"/>
      <c r="Z517" s="54"/>
    </row>
    <row r="518" spans="1:26" ht="18.75" customHeight="1" x14ac:dyDescent="0.2">
      <c r="A518" s="54"/>
      <c r="B518" s="54"/>
      <c r="C518" s="224"/>
      <c r="D518" s="224"/>
      <c r="E518" s="55"/>
      <c r="F518" s="225"/>
      <c r="G518" s="225"/>
      <c r="H518" s="225"/>
      <c r="I518" s="54"/>
      <c r="J518" s="226"/>
      <c r="K518" s="99"/>
      <c r="L518" s="227"/>
      <c r="M518" s="228"/>
      <c r="N518" s="225"/>
      <c r="O518" s="229"/>
      <c r="P518" s="228"/>
      <c r="Q518" s="228"/>
      <c r="R518" s="54"/>
      <c r="S518" s="54"/>
      <c r="T518" s="55"/>
      <c r="U518" s="54"/>
      <c r="V518" s="54"/>
      <c r="W518" s="54"/>
      <c r="X518" s="54"/>
      <c r="Y518" s="54"/>
      <c r="Z518" s="54"/>
    </row>
    <row r="519" spans="1:26" ht="18.75" customHeight="1" x14ac:dyDescent="0.2">
      <c r="A519" s="54"/>
      <c r="B519" s="54"/>
      <c r="C519" s="224"/>
      <c r="D519" s="224"/>
      <c r="E519" s="55"/>
      <c r="F519" s="225"/>
      <c r="G519" s="225"/>
      <c r="H519" s="225"/>
      <c r="I519" s="54"/>
      <c r="J519" s="226"/>
      <c r="K519" s="99"/>
      <c r="L519" s="227"/>
      <c r="M519" s="228"/>
      <c r="N519" s="225"/>
      <c r="O519" s="229"/>
      <c r="P519" s="228"/>
      <c r="Q519" s="228"/>
      <c r="R519" s="54"/>
      <c r="S519" s="54"/>
      <c r="T519" s="55"/>
      <c r="U519" s="54"/>
      <c r="V519" s="54"/>
      <c r="W519" s="54"/>
      <c r="X519" s="54"/>
      <c r="Y519" s="54"/>
      <c r="Z519" s="54"/>
    </row>
    <row r="520" spans="1:26" ht="18.75" customHeight="1" x14ac:dyDescent="0.2">
      <c r="A520" s="54"/>
      <c r="B520" s="54"/>
      <c r="C520" s="224"/>
      <c r="D520" s="224"/>
      <c r="E520" s="55"/>
      <c r="F520" s="225"/>
      <c r="G520" s="225"/>
      <c r="H520" s="225"/>
      <c r="I520" s="54"/>
      <c r="J520" s="226"/>
      <c r="K520" s="99"/>
      <c r="L520" s="227"/>
      <c r="M520" s="228"/>
      <c r="N520" s="225"/>
      <c r="O520" s="229"/>
      <c r="P520" s="228"/>
      <c r="Q520" s="228"/>
      <c r="R520" s="54"/>
      <c r="S520" s="54"/>
      <c r="T520" s="55"/>
      <c r="U520" s="54"/>
      <c r="V520" s="54"/>
      <c r="W520" s="54"/>
      <c r="X520" s="54"/>
      <c r="Y520" s="54"/>
      <c r="Z520" s="54"/>
    </row>
    <row r="521" spans="1:26" ht="18.75" customHeight="1" x14ac:dyDescent="0.2">
      <c r="A521" s="54"/>
      <c r="B521" s="54"/>
      <c r="C521" s="224"/>
      <c r="D521" s="224"/>
      <c r="E521" s="55"/>
      <c r="F521" s="225"/>
      <c r="G521" s="225"/>
      <c r="H521" s="225"/>
      <c r="I521" s="54"/>
      <c r="J521" s="226"/>
      <c r="K521" s="99"/>
      <c r="L521" s="227"/>
      <c r="M521" s="228"/>
      <c r="N521" s="225"/>
      <c r="O521" s="229"/>
      <c r="P521" s="228"/>
      <c r="Q521" s="228"/>
      <c r="R521" s="54"/>
      <c r="S521" s="54"/>
      <c r="T521" s="55"/>
      <c r="U521" s="54"/>
      <c r="V521" s="54"/>
      <c r="W521" s="54"/>
      <c r="X521" s="54"/>
      <c r="Y521" s="54"/>
      <c r="Z521" s="54"/>
    </row>
    <row r="522" spans="1:26" ht="18.75" customHeight="1" x14ac:dyDescent="0.2">
      <c r="A522" s="54"/>
      <c r="B522" s="54"/>
      <c r="C522" s="224"/>
      <c r="D522" s="224"/>
      <c r="E522" s="55"/>
      <c r="F522" s="225"/>
      <c r="G522" s="225"/>
      <c r="H522" s="225"/>
      <c r="I522" s="54"/>
      <c r="J522" s="226"/>
      <c r="K522" s="99"/>
      <c r="L522" s="227"/>
      <c r="M522" s="228"/>
      <c r="N522" s="225"/>
      <c r="O522" s="229"/>
      <c r="P522" s="228"/>
      <c r="Q522" s="228"/>
      <c r="R522" s="54"/>
      <c r="S522" s="54"/>
      <c r="T522" s="55"/>
      <c r="U522" s="54"/>
      <c r="V522" s="54"/>
      <c r="W522" s="54"/>
      <c r="X522" s="54"/>
      <c r="Y522" s="54"/>
      <c r="Z522" s="54"/>
    </row>
    <row r="523" spans="1:26" ht="18.75" customHeight="1" x14ac:dyDescent="0.2">
      <c r="A523" s="54"/>
      <c r="B523" s="54"/>
      <c r="C523" s="224"/>
      <c r="D523" s="224"/>
      <c r="E523" s="55"/>
      <c r="F523" s="225"/>
      <c r="G523" s="225"/>
      <c r="H523" s="225"/>
      <c r="I523" s="54"/>
      <c r="J523" s="226"/>
      <c r="K523" s="99"/>
      <c r="L523" s="227"/>
      <c r="M523" s="228"/>
      <c r="N523" s="225"/>
      <c r="O523" s="229"/>
      <c r="P523" s="228"/>
      <c r="Q523" s="228"/>
      <c r="R523" s="54"/>
      <c r="S523" s="54"/>
      <c r="T523" s="55"/>
      <c r="U523" s="54"/>
      <c r="V523" s="54"/>
      <c r="W523" s="54"/>
      <c r="X523" s="54"/>
      <c r="Y523" s="54"/>
      <c r="Z523" s="54"/>
    </row>
    <row r="524" spans="1:26" ht="18.75" customHeight="1" x14ac:dyDescent="0.2">
      <c r="A524" s="54"/>
      <c r="B524" s="54"/>
      <c r="C524" s="224"/>
      <c r="D524" s="224"/>
      <c r="E524" s="55"/>
      <c r="F524" s="225"/>
      <c r="G524" s="225"/>
      <c r="H524" s="225"/>
      <c r="I524" s="54"/>
      <c r="J524" s="226"/>
      <c r="K524" s="99"/>
      <c r="L524" s="227"/>
      <c r="M524" s="228"/>
      <c r="N524" s="225"/>
      <c r="O524" s="229"/>
      <c r="P524" s="228"/>
      <c r="Q524" s="228"/>
      <c r="R524" s="54"/>
      <c r="S524" s="54"/>
      <c r="T524" s="55"/>
      <c r="U524" s="54"/>
      <c r="V524" s="54"/>
      <c r="W524" s="54"/>
      <c r="X524" s="54"/>
      <c r="Y524" s="54"/>
      <c r="Z524" s="54"/>
    </row>
    <row r="525" spans="1:26" ht="18.75" customHeight="1" x14ac:dyDescent="0.2">
      <c r="A525" s="54"/>
      <c r="B525" s="54"/>
      <c r="C525" s="224"/>
      <c r="D525" s="224"/>
      <c r="E525" s="55"/>
      <c r="F525" s="225"/>
      <c r="G525" s="225"/>
      <c r="H525" s="225"/>
      <c r="I525" s="54"/>
      <c r="J525" s="226"/>
      <c r="K525" s="99"/>
      <c r="L525" s="227"/>
      <c r="M525" s="228"/>
      <c r="N525" s="225"/>
      <c r="O525" s="229"/>
      <c r="P525" s="228"/>
      <c r="Q525" s="228"/>
      <c r="R525" s="54"/>
      <c r="S525" s="54"/>
      <c r="T525" s="55"/>
      <c r="U525" s="54"/>
      <c r="V525" s="54"/>
      <c r="W525" s="54"/>
      <c r="X525" s="54"/>
      <c r="Y525" s="54"/>
      <c r="Z525" s="54"/>
    </row>
    <row r="526" spans="1:26" ht="18.75" customHeight="1" x14ac:dyDescent="0.2">
      <c r="A526" s="54"/>
      <c r="B526" s="54"/>
      <c r="C526" s="224"/>
      <c r="D526" s="224"/>
      <c r="E526" s="55"/>
      <c r="F526" s="225"/>
      <c r="G526" s="225"/>
      <c r="H526" s="225"/>
      <c r="I526" s="54"/>
      <c r="J526" s="226"/>
      <c r="K526" s="99"/>
      <c r="L526" s="227"/>
      <c r="M526" s="228"/>
      <c r="N526" s="225"/>
      <c r="O526" s="229"/>
      <c r="P526" s="228"/>
      <c r="Q526" s="228"/>
      <c r="R526" s="54"/>
      <c r="S526" s="54"/>
      <c r="T526" s="55"/>
      <c r="U526" s="54"/>
      <c r="V526" s="54"/>
      <c r="W526" s="54"/>
      <c r="X526" s="54"/>
      <c r="Y526" s="54"/>
      <c r="Z526" s="54"/>
    </row>
    <row r="527" spans="1:26" ht="18.75" customHeight="1" x14ac:dyDescent="0.2">
      <c r="A527" s="54"/>
      <c r="B527" s="54"/>
      <c r="C527" s="224"/>
      <c r="D527" s="224"/>
      <c r="E527" s="55"/>
      <c r="F527" s="225"/>
      <c r="G527" s="225"/>
      <c r="H527" s="225"/>
      <c r="I527" s="54"/>
      <c r="J527" s="226"/>
      <c r="K527" s="99"/>
      <c r="L527" s="227"/>
      <c r="M527" s="228"/>
      <c r="N527" s="225"/>
      <c r="O527" s="229"/>
      <c r="P527" s="228"/>
      <c r="Q527" s="228"/>
      <c r="R527" s="54"/>
      <c r="S527" s="54"/>
      <c r="T527" s="55"/>
      <c r="U527" s="54"/>
      <c r="V527" s="54"/>
      <c r="W527" s="54"/>
      <c r="X527" s="54"/>
      <c r="Y527" s="54"/>
      <c r="Z527" s="54"/>
    </row>
    <row r="528" spans="1:26" ht="18.75" customHeight="1" x14ac:dyDescent="0.2">
      <c r="A528" s="54"/>
      <c r="B528" s="54"/>
      <c r="C528" s="224"/>
      <c r="D528" s="224"/>
      <c r="E528" s="55"/>
      <c r="F528" s="225"/>
      <c r="G528" s="225"/>
      <c r="H528" s="225"/>
      <c r="I528" s="54"/>
      <c r="J528" s="226"/>
      <c r="K528" s="99"/>
      <c r="L528" s="227"/>
      <c r="M528" s="228"/>
      <c r="N528" s="225"/>
      <c r="O528" s="229"/>
      <c r="P528" s="228"/>
      <c r="Q528" s="228"/>
      <c r="R528" s="54"/>
      <c r="S528" s="54"/>
      <c r="T528" s="55"/>
      <c r="U528" s="54"/>
      <c r="V528" s="54"/>
      <c r="W528" s="54"/>
      <c r="X528" s="54"/>
      <c r="Y528" s="54"/>
      <c r="Z528" s="54"/>
    </row>
    <row r="529" spans="1:26" ht="18.75" customHeight="1" x14ac:dyDescent="0.2">
      <c r="A529" s="54"/>
      <c r="B529" s="54"/>
      <c r="C529" s="224"/>
      <c r="D529" s="224"/>
      <c r="E529" s="55"/>
      <c r="F529" s="225"/>
      <c r="G529" s="225"/>
      <c r="H529" s="225"/>
      <c r="I529" s="54"/>
      <c r="J529" s="226"/>
      <c r="K529" s="99"/>
      <c r="L529" s="227"/>
      <c r="M529" s="228"/>
      <c r="N529" s="225"/>
      <c r="O529" s="229"/>
      <c r="P529" s="228"/>
      <c r="Q529" s="228"/>
      <c r="R529" s="54"/>
      <c r="S529" s="54"/>
      <c r="T529" s="55"/>
      <c r="U529" s="54"/>
      <c r="V529" s="54"/>
      <c r="W529" s="54"/>
      <c r="X529" s="54"/>
      <c r="Y529" s="54"/>
      <c r="Z529" s="54"/>
    </row>
    <row r="530" spans="1:26" ht="18.75" customHeight="1" x14ac:dyDescent="0.2">
      <c r="A530" s="54"/>
      <c r="B530" s="54"/>
      <c r="C530" s="224"/>
      <c r="D530" s="224"/>
      <c r="E530" s="55"/>
      <c r="F530" s="225"/>
      <c r="G530" s="225"/>
      <c r="H530" s="225"/>
      <c r="I530" s="54"/>
      <c r="J530" s="226"/>
      <c r="K530" s="99"/>
      <c r="L530" s="227"/>
      <c r="M530" s="228"/>
      <c r="N530" s="225"/>
      <c r="O530" s="229"/>
      <c r="P530" s="228"/>
      <c r="Q530" s="228"/>
      <c r="R530" s="54"/>
      <c r="S530" s="54"/>
      <c r="T530" s="55"/>
      <c r="U530" s="54"/>
      <c r="V530" s="54"/>
      <c r="W530" s="54"/>
      <c r="X530" s="54"/>
      <c r="Y530" s="54"/>
      <c r="Z530" s="54"/>
    </row>
    <row r="531" spans="1:26" ht="18.75" customHeight="1" x14ac:dyDescent="0.2">
      <c r="A531" s="54"/>
      <c r="B531" s="54"/>
      <c r="C531" s="224"/>
      <c r="D531" s="224"/>
      <c r="E531" s="55"/>
      <c r="F531" s="225"/>
      <c r="G531" s="225"/>
      <c r="H531" s="225"/>
      <c r="I531" s="54"/>
      <c r="J531" s="226"/>
      <c r="K531" s="99"/>
      <c r="L531" s="227"/>
      <c r="M531" s="228"/>
      <c r="N531" s="225"/>
      <c r="O531" s="229"/>
      <c r="P531" s="228"/>
      <c r="Q531" s="228"/>
      <c r="R531" s="54"/>
      <c r="S531" s="54"/>
      <c r="T531" s="55"/>
      <c r="U531" s="54"/>
      <c r="V531" s="54"/>
      <c r="W531" s="54"/>
      <c r="X531" s="54"/>
      <c r="Y531" s="54"/>
      <c r="Z531" s="54"/>
    </row>
    <row r="532" spans="1:26" ht="18.75" customHeight="1" x14ac:dyDescent="0.2">
      <c r="A532" s="54"/>
      <c r="B532" s="54"/>
      <c r="C532" s="224"/>
      <c r="D532" s="224"/>
      <c r="E532" s="55"/>
      <c r="F532" s="225"/>
      <c r="G532" s="225"/>
      <c r="H532" s="225"/>
      <c r="I532" s="54"/>
      <c r="J532" s="226"/>
      <c r="K532" s="99"/>
      <c r="L532" s="227"/>
      <c r="M532" s="228"/>
      <c r="N532" s="225"/>
      <c r="O532" s="229"/>
      <c r="P532" s="228"/>
      <c r="Q532" s="228"/>
      <c r="R532" s="54"/>
      <c r="S532" s="54"/>
      <c r="T532" s="55"/>
      <c r="U532" s="54"/>
      <c r="V532" s="54"/>
      <c r="W532" s="54"/>
      <c r="X532" s="54"/>
      <c r="Y532" s="54"/>
      <c r="Z532" s="54"/>
    </row>
    <row r="533" spans="1:26" ht="18.75" customHeight="1" x14ac:dyDescent="0.2">
      <c r="A533" s="54"/>
      <c r="B533" s="54"/>
      <c r="C533" s="224"/>
      <c r="D533" s="224"/>
      <c r="E533" s="55"/>
      <c r="F533" s="225"/>
      <c r="G533" s="225"/>
      <c r="H533" s="225"/>
      <c r="I533" s="54"/>
      <c r="J533" s="226"/>
      <c r="K533" s="99"/>
      <c r="L533" s="227"/>
      <c r="M533" s="228"/>
      <c r="N533" s="225"/>
      <c r="O533" s="229"/>
      <c r="P533" s="228"/>
      <c r="Q533" s="228"/>
      <c r="R533" s="54"/>
      <c r="S533" s="54"/>
      <c r="T533" s="55"/>
      <c r="U533" s="54"/>
      <c r="V533" s="54"/>
      <c r="W533" s="54"/>
      <c r="X533" s="54"/>
      <c r="Y533" s="54"/>
      <c r="Z533" s="54"/>
    </row>
    <row r="534" spans="1:26" ht="18.75" customHeight="1" x14ac:dyDescent="0.2">
      <c r="A534" s="54"/>
      <c r="B534" s="54"/>
      <c r="C534" s="224"/>
      <c r="D534" s="224"/>
      <c r="E534" s="55"/>
      <c r="F534" s="225"/>
      <c r="G534" s="225"/>
      <c r="H534" s="225"/>
      <c r="I534" s="54"/>
      <c r="J534" s="226"/>
      <c r="K534" s="99"/>
      <c r="L534" s="227"/>
      <c r="M534" s="228"/>
      <c r="N534" s="225"/>
      <c r="O534" s="229"/>
      <c r="P534" s="228"/>
      <c r="Q534" s="228"/>
      <c r="R534" s="54"/>
      <c r="S534" s="54"/>
      <c r="T534" s="55"/>
      <c r="U534" s="54"/>
      <c r="V534" s="54"/>
      <c r="W534" s="54"/>
      <c r="X534" s="54"/>
      <c r="Y534" s="54"/>
      <c r="Z534" s="54"/>
    </row>
    <row r="535" spans="1:26" ht="18.75" customHeight="1" x14ac:dyDescent="0.2">
      <c r="A535" s="54"/>
      <c r="B535" s="54"/>
      <c r="C535" s="224"/>
      <c r="D535" s="224"/>
      <c r="E535" s="55"/>
      <c r="F535" s="225"/>
      <c r="G535" s="225"/>
      <c r="H535" s="225"/>
      <c r="I535" s="54"/>
      <c r="J535" s="226"/>
      <c r="K535" s="99"/>
      <c r="L535" s="227"/>
      <c r="M535" s="228"/>
      <c r="N535" s="225"/>
      <c r="O535" s="229"/>
      <c r="P535" s="228"/>
      <c r="Q535" s="228"/>
      <c r="R535" s="54"/>
      <c r="S535" s="54"/>
      <c r="T535" s="55"/>
      <c r="U535" s="54"/>
      <c r="V535" s="54"/>
      <c r="W535" s="54"/>
      <c r="X535" s="54"/>
      <c r="Y535" s="54"/>
      <c r="Z535" s="54"/>
    </row>
    <row r="536" spans="1:26" ht="18.75" customHeight="1" x14ac:dyDescent="0.2">
      <c r="A536" s="54"/>
      <c r="B536" s="54"/>
      <c r="C536" s="224"/>
      <c r="D536" s="224"/>
      <c r="E536" s="55"/>
      <c r="F536" s="225"/>
      <c r="G536" s="225"/>
      <c r="H536" s="225"/>
      <c r="I536" s="54"/>
      <c r="J536" s="226"/>
      <c r="K536" s="99"/>
      <c r="L536" s="227"/>
      <c r="M536" s="228"/>
      <c r="N536" s="225"/>
      <c r="O536" s="229"/>
      <c r="P536" s="228"/>
      <c r="Q536" s="228"/>
      <c r="R536" s="54"/>
      <c r="S536" s="54"/>
      <c r="T536" s="55"/>
      <c r="U536" s="54"/>
      <c r="V536" s="54"/>
      <c r="W536" s="54"/>
      <c r="X536" s="54"/>
      <c r="Y536" s="54"/>
      <c r="Z536" s="54"/>
    </row>
    <row r="537" spans="1:26" ht="18.75" customHeight="1" x14ac:dyDescent="0.2">
      <c r="A537" s="54"/>
      <c r="B537" s="54"/>
      <c r="C537" s="224"/>
      <c r="D537" s="224"/>
      <c r="E537" s="55"/>
      <c r="F537" s="225"/>
      <c r="G537" s="225"/>
      <c r="H537" s="225"/>
      <c r="I537" s="54"/>
      <c r="J537" s="226"/>
      <c r="K537" s="99"/>
      <c r="L537" s="227"/>
      <c r="M537" s="228"/>
      <c r="N537" s="225"/>
      <c r="O537" s="229"/>
      <c r="P537" s="228"/>
      <c r="Q537" s="228"/>
      <c r="R537" s="54"/>
      <c r="S537" s="54"/>
      <c r="T537" s="55"/>
      <c r="U537" s="54"/>
      <c r="V537" s="54"/>
      <c r="W537" s="54"/>
      <c r="X537" s="54"/>
      <c r="Y537" s="54"/>
      <c r="Z537" s="54"/>
    </row>
    <row r="538" spans="1:26" ht="18.75" customHeight="1" x14ac:dyDescent="0.2">
      <c r="A538" s="54"/>
      <c r="B538" s="54"/>
      <c r="C538" s="224"/>
      <c r="D538" s="224"/>
      <c r="E538" s="55"/>
      <c r="F538" s="225"/>
      <c r="G538" s="225"/>
      <c r="H538" s="225"/>
      <c r="I538" s="54"/>
      <c r="J538" s="226"/>
      <c r="K538" s="99"/>
      <c r="L538" s="227"/>
      <c r="M538" s="228"/>
      <c r="N538" s="225"/>
      <c r="O538" s="229"/>
      <c r="P538" s="228"/>
      <c r="Q538" s="228"/>
      <c r="R538" s="54"/>
      <c r="S538" s="54"/>
      <c r="T538" s="55"/>
      <c r="U538" s="54"/>
      <c r="V538" s="54"/>
      <c r="W538" s="54"/>
      <c r="X538" s="54"/>
      <c r="Y538" s="54"/>
      <c r="Z538" s="54"/>
    </row>
    <row r="539" spans="1:26" ht="18.75" customHeight="1" x14ac:dyDescent="0.2">
      <c r="A539" s="54"/>
      <c r="B539" s="54"/>
      <c r="C539" s="224"/>
      <c r="D539" s="224"/>
      <c r="E539" s="55"/>
      <c r="F539" s="225"/>
      <c r="G539" s="225"/>
      <c r="H539" s="225"/>
      <c r="I539" s="54"/>
      <c r="J539" s="226"/>
      <c r="K539" s="99"/>
      <c r="L539" s="227"/>
      <c r="M539" s="228"/>
      <c r="N539" s="225"/>
      <c r="O539" s="229"/>
      <c r="P539" s="228"/>
      <c r="Q539" s="228"/>
      <c r="R539" s="54"/>
      <c r="S539" s="54"/>
      <c r="T539" s="55"/>
      <c r="U539" s="54"/>
      <c r="V539" s="54"/>
      <c r="W539" s="54"/>
      <c r="X539" s="54"/>
      <c r="Y539" s="54"/>
      <c r="Z539" s="54"/>
    </row>
    <row r="540" spans="1:26" ht="18.75" customHeight="1" x14ac:dyDescent="0.2">
      <c r="A540" s="54"/>
      <c r="B540" s="54"/>
      <c r="C540" s="224"/>
      <c r="D540" s="224"/>
      <c r="E540" s="55"/>
      <c r="F540" s="225"/>
      <c r="G540" s="225"/>
      <c r="H540" s="225"/>
      <c r="I540" s="54"/>
      <c r="J540" s="226"/>
      <c r="K540" s="99"/>
      <c r="L540" s="227"/>
      <c r="M540" s="228"/>
      <c r="N540" s="225"/>
      <c r="O540" s="229"/>
      <c r="P540" s="228"/>
      <c r="Q540" s="228"/>
      <c r="R540" s="54"/>
      <c r="S540" s="54"/>
      <c r="T540" s="55"/>
      <c r="U540" s="54"/>
      <c r="V540" s="54"/>
      <c r="W540" s="54"/>
      <c r="X540" s="54"/>
      <c r="Y540" s="54"/>
      <c r="Z540" s="54"/>
    </row>
    <row r="541" spans="1:26" ht="18.75" customHeight="1" x14ac:dyDescent="0.2">
      <c r="A541" s="54"/>
      <c r="B541" s="54"/>
      <c r="C541" s="224"/>
      <c r="D541" s="224"/>
      <c r="E541" s="55"/>
      <c r="F541" s="225"/>
      <c r="G541" s="225"/>
      <c r="H541" s="225"/>
      <c r="I541" s="54"/>
      <c r="J541" s="226"/>
      <c r="K541" s="99"/>
      <c r="L541" s="227"/>
      <c r="M541" s="228"/>
      <c r="N541" s="225"/>
      <c r="O541" s="229"/>
      <c r="P541" s="228"/>
      <c r="Q541" s="228"/>
      <c r="R541" s="54"/>
      <c r="S541" s="54"/>
      <c r="T541" s="55"/>
      <c r="U541" s="54"/>
      <c r="V541" s="54"/>
      <c r="W541" s="54"/>
      <c r="X541" s="54"/>
      <c r="Y541" s="54"/>
      <c r="Z541" s="54"/>
    </row>
    <row r="542" spans="1:26" ht="18.75" customHeight="1" x14ac:dyDescent="0.2">
      <c r="A542" s="54"/>
      <c r="B542" s="54"/>
      <c r="C542" s="224"/>
      <c r="D542" s="224"/>
      <c r="E542" s="55"/>
      <c r="F542" s="225"/>
      <c r="G542" s="225"/>
      <c r="H542" s="225"/>
      <c r="I542" s="54"/>
      <c r="J542" s="226"/>
      <c r="K542" s="99"/>
      <c r="L542" s="227"/>
      <c r="M542" s="228"/>
      <c r="N542" s="225"/>
      <c r="O542" s="229"/>
      <c r="P542" s="228"/>
      <c r="Q542" s="228"/>
      <c r="R542" s="54"/>
      <c r="S542" s="54"/>
      <c r="T542" s="55"/>
      <c r="U542" s="54"/>
      <c r="V542" s="54"/>
      <c r="W542" s="54"/>
      <c r="X542" s="54"/>
      <c r="Y542" s="54"/>
      <c r="Z542" s="54"/>
    </row>
    <row r="543" spans="1:26" ht="18.75" customHeight="1" x14ac:dyDescent="0.2">
      <c r="A543" s="54"/>
      <c r="B543" s="54"/>
      <c r="C543" s="224"/>
      <c r="D543" s="224"/>
      <c r="E543" s="55"/>
      <c r="F543" s="225"/>
      <c r="G543" s="225"/>
      <c r="H543" s="225"/>
      <c r="I543" s="54"/>
      <c r="J543" s="226"/>
      <c r="K543" s="99"/>
      <c r="L543" s="227"/>
      <c r="M543" s="228"/>
      <c r="N543" s="225"/>
      <c r="O543" s="229"/>
      <c r="P543" s="228"/>
      <c r="Q543" s="228"/>
      <c r="R543" s="54"/>
      <c r="S543" s="54"/>
      <c r="T543" s="55"/>
      <c r="U543" s="54"/>
      <c r="V543" s="54"/>
      <c r="W543" s="54"/>
      <c r="X543" s="54"/>
      <c r="Y543" s="54"/>
      <c r="Z543" s="54"/>
    </row>
    <row r="544" spans="1:26" ht="18.75" customHeight="1" x14ac:dyDescent="0.2">
      <c r="A544" s="54"/>
      <c r="B544" s="54"/>
      <c r="C544" s="224"/>
      <c r="D544" s="224"/>
      <c r="E544" s="55"/>
      <c r="F544" s="225"/>
      <c r="G544" s="225"/>
      <c r="H544" s="225"/>
      <c r="I544" s="54"/>
      <c r="J544" s="226"/>
      <c r="K544" s="99"/>
      <c r="L544" s="227"/>
      <c r="M544" s="228"/>
      <c r="N544" s="225"/>
      <c r="O544" s="229"/>
      <c r="P544" s="228"/>
      <c r="Q544" s="228"/>
      <c r="R544" s="54"/>
      <c r="S544" s="54"/>
      <c r="T544" s="55"/>
      <c r="U544" s="54"/>
      <c r="V544" s="54"/>
      <c r="W544" s="54"/>
      <c r="X544" s="54"/>
      <c r="Y544" s="54"/>
      <c r="Z544" s="54"/>
    </row>
    <row r="545" spans="1:26" ht="18.75" customHeight="1" x14ac:dyDescent="0.2">
      <c r="A545" s="54"/>
      <c r="B545" s="54"/>
      <c r="C545" s="224"/>
      <c r="D545" s="224"/>
      <c r="E545" s="55"/>
      <c r="F545" s="225"/>
      <c r="G545" s="225"/>
      <c r="H545" s="225"/>
      <c r="I545" s="54"/>
      <c r="J545" s="226"/>
      <c r="K545" s="99"/>
      <c r="L545" s="227"/>
      <c r="M545" s="228"/>
      <c r="N545" s="225"/>
      <c r="O545" s="229"/>
      <c r="P545" s="228"/>
      <c r="Q545" s="228"/>
      <c r="R545" s="54"/>
      <c r="S545" s="54"/>
      <c r="T545" s="55"/>
      <c r="U545" s="54"/>
      <c r="V545" s="54"/>
      <c r="W545" s="54"/>
      <c r="X545" s="54"/>
      <c r="Y545" s="54"/>
      <c r="Z545" s="54"/>
    </row>
    <row r="546" spans="1:26" ht="18.75" customHeight="1" x14ac:dyDescent="0.2">
      <c r="A546" s="54"/>
      <c r="B546" s="54"/>
      <c r="C546" s="224"/>
      <c r="D546" s="224"/>
      <c r="E546" s="55"/>
      <c r="F546" s="225"/>
      <c r="G546" s="225"/>
      <c r="H546" s="225"/>
      <c r="I546" s="54"/>
      <c r="J546" s="226"/>
      <c r="K546" s="99"/>
      <c r="L546" s="227"/>
      <c r="M546" s="228"/>
      <c r="N546" s="225"/>
      <c r="O546" s="229"/>
      <c r="P546" s="228"/>
      <c r="Q546" s="228"/>
      <c r="R546" s="54"/>
      <c r="S546" s="54"/>
      <c r="T546" s="55"/>
      <c r="U546" s="54"/>
      <c r="V546" s="54"/>
      <c r="W546" s="54"/>
      <c r="X546" s="54"/>
      <c r="Y546" s="54"/>
      <c r="Z546" s="54"/>
    </row>
    <row r="547" spans="1:26" ht="18.75" customHeight="1" x14ac:dyDescent="0.2">
      <c r="A547" s="54"/>
      <c r="B547" s="54"/>
      <c r="C547" s="224"/>
      <c r="D547" s="224"/>
      <c r="E547" s="55"/>
      <c r="F547" s="225"/>
      <c r="G547" s="225"/>
      <c r="H547" s="225"/>
      <c r="I547" s="54"/>
      <c r="J547" s="226"/>
      <c r="K547" s="99"/>
      <c r="L547" s="227"/>
      <c r="M547" s="228"/>
      <c r="N547" s="225"/>
      <c r="O547" s="229"/>
      <c r="P547" s="228"/>
      <c r="Q547" s="228"/>
      <c r="R547" s="54"/>
      <c r="S547" s="54"/>
      <c r="T547" s="55"/>
      <c r="U547" s="54"/>
      <c r="V547" s="54"/>
      <c r="W547" s="54"/>
      <c r="X547" s="54"/>
      <c r="Y547" s="54"/>
      <c r="Z547" s="54"/>
    </row>
    <row r="548" spans="1:26" ht="18.75" customHeight="1" x14ac:dyDescent="0.2">
      <c r="A548" s="54"/>
      <c r="B548" s="54"/>
      <c r="C548" s="224"/>
      <c r="D548" s="224"/>
      <c r="E548" s="55"/>
      <c r="F548" s="225"/>
      <c r="G548" s="225"/>
      <c r="H548" s="225"/>
      <c r="I548" s="54"/>
      <c r="J548" s="226"/>
      <c r="K548" s="99"/>
      <c r="L548" s="227"/>
      <c r="M548" s="228"/>
      <c r="N548" s="225"/>
      <c r="O548" s="229"/>
      <c r="P548" s="228"/>
      <c r="Q548" s="228"/>
      <c r="R548" s="54"/>
      <c r="S548" s="54"/>
      <c r="T548" s="55"/>
      <c r="U548" s="54"/>
      <c r="V548" s="54"/>
      <c r="W548" s="54"/>
      <c r="X548" s="54"/>
      <c r="Y548" s="54"/>
      <c r="Z548" s="54"/>
    </row>
    <row r="549" spans="1:26" ht="18.75" customHeight="1" x14ac:dyDescent="0.2">
      <c r="A549" s="54"/>
      <c r="B549" s="54"/>
      <c r="C549" s="224"/>
      <c r="D549" s="224"/>
      <c r="E549" s="55"/>
      <c r="F549" s="225"/>
      <c r="G549" s="225"/>
      <c r="H549" s="225"/>
      <c r="I549" s="54"/>
      <c r="J549" s="226"/>
      <c r="K549" s="99"/>
      <c r="L549" s="227"/>
      <c r="M549" s="228"/>
      <c r="N549" s="225"/>
      <c r="O549" s="229"/>
      <c r="P549" s="228"/>
      <c r="Q549" s="228"/>
      <c r="R549" s="54"/>
      <c r="S549" s="54"/>
      <c r="T549" s="55"/>
      <c r="U549" s="54"/>
      <c r="V549" s="54"/>
      <c r="W549" s="54"/>
      <c r="X549" s="54"/>
      <c r="Y549" s="54"/>
      <c r="Z549" s="54"/>
    </row>
    <row r="550" spans="1:26" ht="18.75" customHeight="1" x14ac:dyDescent="0.2">
      <c r="A550" s="54"/>
      <c r="B550" s="54"/>
      <c r="C550" s="224"/>
      <c r="D550" s="224"/>
      <c r="E550" s="55"/>
      <c r="F550" s="225"/>
      <c r="G550" s="225"/>
      <c r="H550" s="225"/>
      <c r="I550" s="54"/>
      <c r="J550" s="226"/>
      <c r="K550" s="99"/>
      <c r="L550" s="227"/>
      <c r="M550" s="228"/>
      <c r="N550" s="225"/>
      <c r="O550" s="229"/>
      <c r="P550" s="228"/>
      <c r="Q550" s="228"/>
      <c r="R550" s="54"/>
      <c r="S550" s="54"/>
      <c r="T550" s="55"/>
      <c r="U550" s="54"/>
      <c r="V550" s="54"/>
      <c r="W550" s="54"/>
      <c r="X550" s="54"/>
      <c r="Y550" s="54"/>
      <c r="Z550" s="54"/>
    </row>
    <row r="551" spans="1:26" ht="18.75" customHeight="1" x14ac:dyDescent="0.2">
      <c r="A551" s="54"/>
      <c r="B551" s="54"/>
      <c r="C551" s="224"/>
      <c r="D551" s="224"/>
      <c r="E551" s="55"/>
      <c r="F551" s="225"/>
      <c r="G551" s="225"/>
      <c r="H551" s="225"/>
      <c r="I551" s="54"/>
      <c r="J551" s="226"/>
      <c r="K551" s="99"/>
      <c r="L551" s="227"/>
      <c r="M551" s="228"/>
      <c r="N551" s="225"/>
      <c r="O551" s="229"/>
      <c r="P551" s="228"/>
      <c r="Q551" s="228"/>
      <c r="R551" s="54"/>
      <c r="S551" s="54"/>
      <c r="T551" s="55"/>
      <c r="U551" s="54"/>
      <c r="V551" s="54"/>
      <c r="W551" s="54"/>
      <c r="X551" s="54"/>
      <c r="Y551" s="54"/>
      <c r="Z551" s="54"/>
    </row>
    <row r="552" spans="1:26" ht="18.75" customHeight="1" x14ac:dyDescent="0.2">
      <c r="A552" s="54"/>
      <c r="B552" s="54"/>
      <c r="C552" s="224"/>
      <c r="D552" s="224"/>
      <c r="E552" s="55"/>
      <c r="F552" s="225"/>
      <c r="G552" s="225"/>
      <c r="H552" s="225"/>
      <c r="I552" s="54"/>
      <c r="J552" s="226"/>
      <c r="K552" s="99"/>
      <c r="L552" s="227"/>
      <c r="M552" s="228"/>
      <c r="N552" s="225"/>
      <c r="O552" s="229"/>
      <c r="P552" s="228"/>
      <c r="Q552" s="228"/>
      <c r="R552" s="54"/>
      <c r="S552" s="54"/>
      <c r="T552" s="55"/>
      <c r="U552" s="54"/>
      <c r="V552" s="54"/>
      <c r="W552" s="54"/>
      <c r="X552" s="54"/>
      <c r="Y552" s="54"/>
      <c r="Z552" s="54"/>
    </row>
    <row r="553" spans="1:26" ht="18.75" customHeight="1" x14ac:dyDescent="0.2">
      <c r="A553" s="54"/>
      <c r="B553" s="54"/>
      <c r="C553" s="224"/>
      <c r="D553" s="224"/>
      <c r="E553" s="55"/>
      <c r="F553" s="225"/>
      <c r="G553" s="225"/>
      <c r="H553" s="225"/>
      <c r="I553" s="54"/>
      <c r="J553" s="226"/>
      <c r="K553" s="99"/>
      <c r="L553" s="227"/>
      <c r="M553" s="228"/>
      <c r="N553" s="225"/>
      <c r="O553" s="229"/>
      <c r="P553" s="228"/>
      <c r="Q553" s="228"/>
      <c r="R553" s="54"/>
      <c r="S553" s="54"/>
      <c r="T553" s="55"/>
      <c r="U553" s="54"/>
      <c r="V553" s="54"/>
      <c r="W553" s="54"/>
      <c r="X553" s="54"/>
      <c r="Y553" s="54"/>
      <c r="Z553" s="54"/>
    </row>
    <row r="554" spans="1:26" ht="18.75" customHeight="1" x14ac:dyDescent="0.2">
      <c r="A554" s="54"/>
      <c r="B554" s="54"/>
      <c r="C554" s="224"/>
      <c r="D554" s="224"/>
      <c r="E554" s="55"/>
      <c r="F554" s="225"/>
      <c r="G554" s="225"/>
      <c r="H554" s="225"/>
      <c r="I554" s="54"/>
      <c r="J554" s="226"/>
      <c r="K554" s="99"/>
      <c r="L554" s="227"/>
      <c r="M554" s="228"/>
      <c r="N554" s="225"/>
      <c r="O554" s="229"/>
      <c r="P554" s="228"/>
      <c r="Q554" s="228"/>
      <c r="R554" s="54"/>
      <c r="S554" s="54"/>
      <c r="T554" s="55"/>
      <c r="U554" s="54"/>
      <c r="V554" s="54"/>
      <c r="W554" s="54"/>
      <c r="X554" s="54"/>
      <c r="Y554" s="54"/>
      <c r="Z554" s="54"/>
    </row>
    <row r="555" spans="1:26" ht="18.75" customHeight="1" x14ac:dyDescent="0.2">
      <c r="A555" s="54"/>
      <c r="B555" s="54"/>
      <c r="C555" s="224"/>
      <c r="D555" s="224"/>
      <c r="E555" s="55"/>
      <c r="F555" s="225"/>
      <c r="G555" s="225"/>
      <c r="H555" s="225"/>
      <c r="I555" s="54"/>
      <c r="J555" s="226"/>
      <c r="K555" s="99"/>
      <c r="L555" s="227"/>
      <c r="M555" s="228"/>
      <c r="N555" s="225"/>
      <c r="O555" s="229"/>
      <c r="P555" s="228"/>
      <c r="Q555" s="228"/>
      <c r="R555" s="54"/>
      <c r="S555" s="54"/>
      <c r="T555" s="55"/>
      <c r="U555" s="54"/>
      <c r="V555" s="54"/>
      <c r="W555" s="54"/>
      <c r="X555" s="54"/>
      <c r="Y555" s="54"/>
      <c r="Z555" s="54"/>
    </row>
    <row r="556" spans="1:26" ht="18.75" customHeight="1" x14ac:dyDescent="0.2">
      <c r="A556" s="54"/>
      <c r="B556" s="54"/>
      <c r="C556" s="224"/>
      <c r="D556" s="224"/>
      <c r="E556" s="55"/>
      <c r="F556" s="225"/>
      <c r="G556" s="225"/>
      <c r="H556" s="225"/>
      <c r="I556" s="54"/>
      <c r="J556" s="226"/>
      <c r="K556" s="99"/>
      <c r="L556" s="227"/>
      <c r="M556" s="228"/>
      <c r="N556" s="225"/>
      <c r="O556" s="229"/>
      <c r="P556" s="228"/>
      <c r="Q556" s="228"/>
      <c r="R556" s="54"/>
      <c r="S556" s="54"/>
      <c r="T556" s="55"/>
      <c r="U556" s="54"/>
      <c r="V556" s="54"/>
      <c r="W556" s="54"/>
      <c r="X556" s="54"/>
      <c r="Y556" s="54"/>
      <c r="Z556" s="54"/>
    </row>
    <row r="557" spans="1:26" ht="18.75" customHeight="1" x14ac:dyDescent="0.2">
      <c r="A557" s="54"/>
      <c r="B557" s="54"/>
      <c r="C557" s="224"/>
      <c r="D557" s="224"/>
      <c r="E557" s="55"/>
      <c r="F557" s="225"/>
      <c r="G557" s="225"/>
      <c r="H557" s="225"/>
      <c r="I557" s="54"/>
      <c r="J557" s="226"/>
      <c r="K557" s="99"/>
      <c r="L557" s="227"/>
      <c r="M557" s="228"/>
      <c r="N557" s="225"/>
      <c r="O557" s="229"/>
      <c r="P557" s="228"/>
      <c r="Q557" s="228"/>
      <c r="R557" s="54"/>
      <c r="S557" s="54"/>
      <c r="T557" s="55"/>
      <c r="U557" s="54"/>
      <c r="V557" s="54"/>
      <c r="W557" s="54"/>
      <c r="X557" s="54"/>
      <c r="Y557" s="54"/>
      <c r="Z557" s="54"/>
    </row>
    <row r="558" spans="1:26" ht="18.75" customHeight="1" x14ac:dyDescent="0.2">
      <c r="A558" s="54"/>
      <c r="B558" s="54"/>
      <c r="C558" s="224"/>
      <c r="D558" s="224"/>
      <c r="E558" s="55"/>
      <c r="F558" s="225"/>
      <c r="G558" s="225"/>
      <c r="H558" s="225"/>
      <c r="I558" s="54"/>
      <c r="J558" s="226"/>
      <c r="K558" s="99"/>
      <c r="L558" s="227"/>
      <c r="M558" s="228"/>
      <c r="N558" s="225"/>
      <c r="O558" s="229"/>
      <c r="P558" s="228"/>
      <c r="Q558" s="228"/>
      <c r="R558" s="54"/>
      <c r="S558" s="54"/>
      <c r="T558" s="55"/>
      <c r="U558" s="54"/>
      <c r="V558" s="54"/>
      <c r="W558" s="54"/>
      <c r="X558" s="54"/>
      <c r="Y558" s="54"/>
      <c r="Z558" s="54"/>
    </row>
    <row r="559" spans="1:26" ht="18.75" customHeight="1" x14ac:dyDescent="0.2">
      <c r="A559" s="54"/>
      <c r="B559" s="54"/>
      <c r="C559" s="224"/>
      <c r="D559" s="224"/>
      <c r="E559" s="55"/>
      <c r="F559" s="225"/>
      <c r="G559" s="225"/>
      <c r="H559" s="225"/>
      <c r="I559" s="54"/>
      <c r="J559" s="226"/>
      <c r="K559" s="99"/>
      <c r="L559" s="227"/>
      <c r="M559" s="228"/>
      <c r="N559" s="225"/>
      <c r="O559" s="229"/>
      <c r="P559" s="228"/>
      <c r="Q559" s="228"/>
      <c r="R559" s="54"/>
      <c r="S559" s="54"/>
      <c r="T559" s="55"/>
      <c r="U559" s="54"/>
      <c r="V559" s="54"/>
      <c r="W559" s="54"/>
      <c r="X559" s="54"/>
      <c r="Y559" s="54"/>
      <c r="Z559" s="54"/>
    </row>
    <row r="560" spans="1:26" ht="18.75" customHeight="1" x14ac:dyDescent="0.2">
      <c r="A560" s="54"/>
      <c r="B560" s="54"/>
      <c r="C560" s="224"/>
      <c r="D560" s="224"/>
      <c r="E560" s="55"/>
      <c r="F560" s="225"/>
      <c r="G560" s="225"/>
      <c r="H560" s="225"/>
      <c r="I560" s="54"/>
      <c r="J560" s="226"/>
      <c r="K560" s="99"/>
      <c r="L560" s="227"/>
      <c r="M560" s="228"/>
      <c r="N560" s="225"/>
      <c r="O560" s="229"/>
      <c r="P560" s="228"/>
      <c r="Q560" s="228"/>
      <c r="R560" s="54"/>
      <c r="S560" s="54"/>
      <c r="T560" s="55"/>
      <c r="U560" s="54"/>
      <c r="V560" s="54"/>
      <c r="W560" s="54"/>
      <c r="X560" s="54"/>
      <c r="Y560" s="54"/>
      <c r="Z560" s="54"/>
    </row>
    <row r="561" spans="1:26" ht="18.75" customHeight="1" x14ac:dyDescent="0.2">
      <c r="A561" s="54"/>
      <c r="B561" s="54"/>
      <c r="C561" s="224"/>
      <c r="D561" s="224"/>
      <c r="E561" s="55"/>
      <c r="F561" s="225"/>
      <c r="G561" s="225"/>
      <c r="H561" s="225"/>
      <c r="I561" s="54"/>
      <c r="J561" s="226"/>
      <c r="K561" s="99"/>
      <c r="L561" s="227"/>
      <c r="M561" s="228"/>
      <c r="N561" s="225"/>
      <c r="O561" s="229"/>
      <c r="P561" s="228"/>
      <c r="Q561" s="228"/>
      <c r="R561" s="54"/>
      <c r="S561" s="54"/>
      <c r="T561" s="55"/>
      <c r="U561" s="54"/>
      <c r="V561" s="54"/>
      <c r="W561" s="54"/>
      <c r="X561" s="54"/>
      <c r="Y561" s="54"/>
      <c r="Z561" s="54"/>
    </row>
    <row r="562" spans="1:26" ht="18.75" customHeight="1" x14ac:dyDescent="0.2">
      <c r="A562" s="54"/>
      <c r="B562" s="54"/>
      <c r="C562" s="224"/>
      <c r="D562" s="224"/>
      <c r="E562" s="55"/>
      <c r="F562" s="225"/>
      <c r="G562" s="225"/>
      <c r="H562" s="225"/>
      <c r="I562" s="54"/>
      <c r="J562" s="226"/>
      <c r="K562" s="99"/>
      <c r="L562" s="227"/>
      <c r="M562" s="228"/>
      <c r="N562" s="225"/>
      <c r="O562" s="229"/>
      <c r="P562" s="228"/>
      <c r="Q562" s="228"/>
      <c r="R562" s="54"/>
      <c r="S562" s="54"/>
      <c r="T562" s="55"/>
      <c r="U562" s="54"/>
      <c r="V562" s="54"/>
      <c r="W562" s="54"/>
      <c r="X562" s="54"/>
      <c r="Y562" s="54"/>
      <c r="Z562" s="54"/>
    </row>
    <row r="563" spans="1:26" ht="18.75" customHeight="1" x14ac:dyDescent="0.2">
      <c r="A563" s="54"/>
      <c r="B563" s="54"/>
      <c r="C563" s="224"/>
      <c r="D563" s="224"/>
      <c r="E563" s="55"/>
      <c r="F563" s="225"/>
      <c r="G563" s="225"/>
      <c r="H563" s="225"/>
      <c r="I563" s="54"/>
      <c r="J563" s="226"/>
      <c r="K563" s="99"/>
      <c r="L563" s="227"/>
      <c r="M563" s="228"/>
      <c r="N563" s="225"/>
      <c r="O563" s="229"/>
      <c r="P563" s="228"/>
      <c r="Q563" s="228"/>
      <c r="R563" s="54"/>
      <c r="S563" s="54"/>
      <c r="T563" s="55"/>
      <c r="U563" s="54"/>
      <c r="V563" s="54"/>
      <c r="W563" s="54"/>
      <c r="X563" s="54"/>
      <c r="Y563" s="54"/>
      <c r="Z563" s="54"/>
    </row>
    <row r="564" spans="1:26" ht="18.75" customHeight="1" x14ac:dyDescent="0.2">
      <c r="A564" s="54"/>
      <c r="B564" s="54"/>
      <c r="C564" s="224"/>
      <c r="D564" s="224"/>
      <c r="E564" s="55"/>
      <c r="F564" s="225"/>
      <c r="G564" s="225"/>
      <c r="H564" s="225"/>
      <c r="I564" s="54"/>
      <c r="J564" s="226"/>
      <c r="K564" s="99"/>
      <c r="L564" s="227"/>
      <c r="M564" s="228"/>
      <c r="N564" s="225"/>
      <c r="O564" s="229"/>
      <c r="P564" s="228"/>
      <c r="Q564" s="228"/>
      <c r="R564" s="54"/>
      <c r="S564" s="54"/>
      <c r="T564" s="55"/>
      <c r="U564" s="54"/>
      <c r="V564" s="54"/>
      <c r="W564" s="54"/>
      <c r="X564" s="54"/>
      <c r="Y564" s="54"/>
      <c r="Z564" s="54"/>
    </row>
    <row r="565" spans="1:26" ht="18.75" customHeight="1" x14ac:dyDescent="0.2">
      <c r="A565" s="54"/>
      <c r="B565" s="54"/>
      <c r="C565" s="224"/>
      <c r="D565" s="224"/>
      <c r="E565" s="55"/>
      <c r="F565" s="225"/>
      <c r="G565" s="225"/>
      <c r="H565" s="225"/>
      <c r="I565" s="54"/>
      <c r="J565" s="226"/>
      <c r="K565" s="99"/>
      <c r="L565" s="227"/>
      <c r="M565" s="228"/>
      <c r="N565" s="225"/>
      <c r="O565" s="229"/>
      <c r="P565" s="228"/>
      <c r="Q565" s="228"/>
      <c r="R565" s="54"/>
      <c r="S565" s="54"/>
      <c r="T565" s="55"/>
      <c r="U565" s="54"/>
      <c r="V565" s="54"/>
      <c r="W565" s="54"/>
      <c r="X565" s="54"/>
      <c r="Y565" s="54"/>
      <c r="Z565" s="54"/>
    </row>
    <row r="566" spans="1:26" ht="18.75" customHeight="1" x14ac:dyDescent="0.2">
      <c r="A566" s="54"/>
      <c r="B566" s="54"/>
      <c r="C566" s="224"/>
      <c r="D566" s="224"/>
      <c r="E566" s="55"/>
      <c r="F566" s="225"/>
      <c r="G566" s="225"/>
      <c r="H566" s="225"/>
      <c r="I566" s="54"/>
      <c r="J566" s="226"/>
      <c r="K566" s="99"/>
      <c r="L566" s="227"/>
      <c r="M566" s="228"/>
      <c r="N566" s="225"/>
      <c r="O566" s="229"/>
      <c r="P566" s="228"/>
      <c r="Q566" s="228"/>
      <c r="R566" s="54"/>
      <c r="S566" s="54"/>
      <c r="T566" s="55"/>
      <c r="U566" s="54"/>
      <c r="V566" s="54"/>
      <c r="W566" s="54"/>
      <c r="X566" s="54"/>
      <c r="Y566" s="54"/>
      <c r="Z566" s="54"/>
    </row>
    <row r="567" spans="1:26" ht="18.75" customHeight="1" x14ac:dyDescent="0.2">
      <c r="A567" s="54"/>
      <c r="B567" s="54"/>
      <c r="C567" s="224"/>
      <c r="D567" s="224"/>
      <c r="E567" s="55"/>
      <c r="F567" s="225"/>
      <c r="G567" s="225"/>
      <c r="H567" s="225"/>
      <c r="I567" s="54"/>
      <c r="J567" s="226"/>
      <c r="K567" s="99"/>
      <c r="L567" s="227"/>
      <c r="M567" s="228"/>
      <c r="N567" s="225"/>
      <c r="O567" s="229"/>
      <c r="P567" s="228"/>
      <c r="Q567" s="228"/>
      <c r="R567" s="54"/>
      <c r="S567" s="54"/>
      <c r="T567" s="55"/>
      <c r="U567" s="54"/>
      <c r="V567" s="54"/>
      <c r="W567" s="54"/>
      <c r="X567" s="54"/>
      <c r="Y567" s="54"/>
      <c r="Z567" s="54"/>
    </row>
    <row r="568" spans="1:26" ht="18.75" customHeight="1" x14ac:dyDescent="0.2">
      <c r="A568" s="54"/>
      <c r="B568" s="54"/>
      <c r="C568" s="224"/>
      <c r="D568" s="224"/>
      <c r="E568" s="55"/>
      <c r="F568" s="225"/>
      <c r="G568" s="225"/>
      <c r="H568" s="225"/>
      <c r="I568" s="54"/>
      <c r="J568" s="226"/>
      <c r="K568" s="99"/>
      <c r="L568" s="227"/>
      <c r="M568" s="228"/>
      <c r="N568" s="225"/>
      <c r="O568" s="229"/>
      <c r="P568" s="228"/>
      <c r="Q568" s="228"/>
      <c r="R568" s="54"/>
      <c r="S568" s="54"/>
      <c r="T568" s="55"/>
      <c r="U568" s="54"/>
      <c r="V568" s="54"/>
      <c r="W568" s="54"/>
      <c r="X568" s="54"/>
      <c r="Y568" s="54"/>
      <c r="Z568" s="54"/>
    </row>
    <row r="569" spans="1:26" ht="18.75" customHeight="1" x14ac:dyDescent="0.2">
      <c r="A569" s="54"/>
      <c r="B569" s="54"/>
      <c r="C569" s="224"/>
      <c r="D569" s="224"/>
      <c r="E569" s="55"/>
      <c r="F569" s="225"/>
      <c r="G569" s="225"/>
      <c r="H569" s="225"/>
      <c r="I569" s="54"/>
      <c r="J569" s="226"/>
      <c r="K569" s="99"/>
      <c r="L569" s="227"/>
      <c r="M569" s="228"/>
      <c r="N569" s="225"/>
      <c r="O569" s="229"/>
      <c r="P569" s="228"/>
      <c r="Q569" s="228"/>
      <c r="R569" s="54"/>
      <c r="S569" s="54"/>
      <c r="T569" s="55"/>
      <c r="U569" s="54"/>
      <c r="V569" s="54"/>
      <c r="W569" s="54"/>
      <c r="X569" s="54"/>
      <c r="Y569" s="54"/>
      <c r="Z569" s="54"/>
    </row>
    <row r="570" spans="1:26" ht="18.75" customHeight="1" x14ac:dyDescent="0.2">
      <c r="A570" s="54"/>
      <c r="B570" s="54"/>
      <c r="C570" s="224"/>
      <c r="D570" s="224"/>
      <c r="E570" s="55"/>
      <c r="F570" s="225"/>
      <c r="G570" s="225"/>
      <c r="H570" s="225"/>
      <c r="I570" s="54"/>
      <c r="J570" s="226"/>
      <c r="K570" s="99"/>
      <c r="L570" s="227"/>
      <c r="M570" s="228"/>
      <c r="N570" s="225"/>
      <c r="O570" s="229"/>
      <c r="P570" s="228"/>
      <c r="Q570" s="228"/>
      <c r="R570" s="54"/>
      <c r="S570" s="54"/>
      <c r="T570" s="55"/>
      <c r="U570" s="54"/>
      <c r="V570" s="54"/>
      <c r="W570" s="54"/>
      <c r="X570" s="54"/>
      <c r="Y570" s="54"/>
      <c r="Z570" s="54"/>
    </row>
    <row r="571" spans="1:26" ht="18.75" customHeight="1" x14ac:dyDescent="0.2">
      <c r="A571" s="54"/>
      <c r="B571" s="54"/>
      <c r="C571" s="224"/>
      <c r="D571" s="224"/>
      <c r="E571" s="55"/>
      <c r="F571" s="225"/>
      <c r="G571" s="225"/>
      <c r="H571" s="225"/>
      <c r="I571" s="54"/>
      <c r="J571" s="226"/>
      <c r="K571" s="99"/>
      <c r="L571" s="227"/>
      <c r="M571" s="228"/>
      <c r="N571" s="225"/>
      <c r="O571" s="229"/>
      <c r="P571" s="228"/>
      <c r="Q571" s="228"/>
      <c r="R571" s="54"/>
      <c r="S571" s="54"/>
      <c r="T571" s="55"/>
      <c r="U571" s="54"/>
      <c r="V571" s="54"/>
      <c r="W571" s="54"/>
      <c r="X571" s="54"/>
      <c r="Y571" s="54"/>
      <c r="Z571" s="54"/>
    </row>
    <row r="572" spans="1:26" ht="18.75" customHeight="1" x14ac:dyDescent="0.2">
      <c r="A572" s="54"/>
      <c r="B572" s="54"/>
      <c r="C572" s="224"/>
      <c r="D572" s="224"/>
      <c r="E572" s="55"/>
      <c r="F572" s="225"/>
      <c r="G572" s="225"/>
      <c r="H572" s="225"/>
      <c r="I572" s="54"/>
      <c r="J572" s="226"/>
      <c r="K572" s="99"/>
      <c r="L572" s="227"/>
      <c r="M572" s="228"/>
      <c r="N572" s="225"/>
      <c r="O572" s="229"/>
      <c r="P572" s="228"/>
      <c r="Q572" s="228"/>
      <c r="R572" s="54"/>
      <c r="S572" s="54"/>
      <c r="T572" s="55"/>
      <c r="U572" s="54"/>
      <c r="V572" s="54"/>
      <c r="W572" s="54"/>
      <c r="X572" s="54"/>
      <c r="Y572" s="54"/>
      <c r="Z572" s="54"/>
    </row>
    <row r="573" spans="1:26" ht="18.75" customHeight="1" x14ac:dyDescent="0.2">
      <c r="A573" s="54"/>
      <c r="B573" s="54"/>
      <c r="C573" s="224"/>
      <c r="D573" s="224"/>
      <c r="E573" s="55"/>
      <c r="F573" s="225"/>
      <c r="G573" s="225"/>
      <c r="H573" s="225"/>
      <c r="I573" s="54"/>
      <c r="J573" s="226"/>
      <c r="K573" s="99"/>
      <c r="L573" s="227"/>
      <c r="M573" s="228"/>
      <c r="N573" s="225"/>
      <c r="O573" s="229"/>
      <c r="P573" s="228"/>
      <c r="Q573" s="228"/>
      <c r="R573" s="54"/>
      <c r="S573" s="54"/>
      <c r="T573" s="55"/>
      <c r="U573" s="54"/>
      <c r="V573" s="54"/>
      <c r="W573" s="54"/>
      <c r="X573" s="54"/>
      <c r="Y573" s="54"/>
      <c r="Z573" s="54"/>
    </row>
    <row r="574" spans="1:26" ht="18.75" customHeight="1" x14ac:dyDescent="0.2">
      <c r="A574" s="54"/>
      <c r="B574" s="54"/>
      <c r="C574" s="224"/>
      <c r="D574" s="224"/>
      <c r="E574" s="55"/>
      <c r="F574" s="225"/>
      <c r="G574" s="225"/>
      <c r="H574" s="225"/>
      <c r="I574" s="54"/>
      <c r="J574" s="226"/>
      <c r="K574" s="99"/>
      <c r="L574" s="227"/>
      <c r="M574" s="228"/>
      <c r="N574" s="225"/>
      <c r="O574" s="229"/>
      <c r="P574" s="228"/>
      <c r="Q574" s="228"/>
      <c r="R574" s="54"/>
      <c r="S574" s="54"/>
      <c r="T574" s="55"/>
      <c r="U574" s="54"/>
      <c r="V574" s="54"/>
      <c r="W574" s="54"/>
      <c r="X574" s="54"/>
      <c r="Y574" s="54"/>
      <c r="Z574" s="54"/>
    </row>
    <row r="575" spans="1:26" ht="18.75" customHeight="1" x14ac:dyDescent="0.2">
      <c r="A575" s="54"/>
      <c r="B575" s="54"/>
      <c r="C575" s="224"/>
      <c r="D575" s="224"/>
      <c r="E575" s="55"/>
      <c r="F575" s="225"/>
      <c r="G575" s="225"/>
      <c r="H575" s="225"/>
      <c r="I575" s="54"/>
      <c r="J575" s="226"/>
      <c r="K575" s="99"/>
      <c r="L575" s="227"/>
      <c r="M575" s="228"/>
      <c r="N575" s="225"/>
      <c r="O575" s="229"/>
      <c r="P575" s="228"/>
      <c r="Q575" s="228"/>
      <c r="R575" s="54"/>
      <c r="S575" s="54"/>
      <c r="T575" s="55"/>
      <c r="U575" s="54"/>
      <c r="V575" s="54"/>
      <c r="W575" s="54"/>
      <c r="X575" s="54"/>
      <c r="Y575" s="54"/>
      <c r="Z575" s="54"/>
    </row>
    <row r="576" spans="1:26" ht="18.75" customHeight="1" x14ac:dyDescent="0.2">
      <c r="A576" s="54"/>
      <c r="B576" s="54"/>
      <c r="C576" s="224"/>
      <c r="D576" s="224"/>
      <c r="E576" s="55"/>
      <c r="F576" s="225"/>
      <c r="G576" s="225"/>
      <c r="H576" s="225"/>
      <c r="I576" s="54"/>
      <c r="J576" s="226"/>
      <c r="K576" s="99"/>
      <c r="L576" s="227"/>
      <c r="M576" s="228"/>
      <c r="N576" s="225"/>
      <c r="O576" s="229"/>
      <c r="P576" s="228"/>
      <c r="Q576" s="228"/>
      <c r="R576" s="54"/>
      <c r="S576" s="54"/>
      <c r="T576" s="55"/>
      <c r="U576" s="54"/>
      <c r="V576" s="54"/>
      <c r="W576" s="54"/>
      <c r="X576" s="54"/>
      <c r="Y576" s="54"/>
      <c r="Z576" s="54"/>
    </row>
    <row r="577" spans="1:26" ht="18.75" customHeight="1" x14ac:dyDescent="0.2">
      <c r="A577" s="54"/>
      <c r="B577" s="54"/>
      <c r="C577" s="224"/>
      <c r="D577" s="224"/>
      <c r="E577" s="55"/>
      <c r="F577" s="225"/>
      <c r="G577" s="225"/>
      <c r="H577" s="225"/>
      <c r="I577" s="54"/>
      <c r="J577" s="226"/>
      <c r="K577" s="99"/>
      <c r="L577" s="227"/>
      <c r="M577" s="228"/>
      <c r="N577" s="225"/>
      <c r="O577" s="229"/>
      <c r="P577" s="228"/>
      <c r="Q577" s="228"/>
      <c r="R577" s="54"/>
      <c r="S577" s="54"/>
      <c r="T577" s="55"/>
      <c r="U577" s="54"/>
      <c r="V577" s="54"/>
      <c r="W577" s="54"/>
      <c r="X577" s="54"/>
      <c r="Y577" s="54"/>
      <c r="Z577" s="54"/>
    </row>
    <row r="578" spans="1:26" ht="18.75" customHeight="1" x14ac:dyDescent="0.2">
      <c r="A578" s="54"/>
      <c r="B578" s="54"/>
      <c r="C578" s="224"/>
      <c r="D578" s="224"/>
      <c r="E578" s="55"/>
      <c r="F578" s="225"/>
      <c r="G578" s="225"/>
      <c r="H578" s="225"/>
      <c r="I578" s="54"/>
      <c r="J578" s="226"/>
      <c r="K578" s="99"/>
      <c r="L578" s="227"/>
      <c r="M578" s="228"/>
      <c r="N578" s="225"/>
      <c r="O578" s="229"/>
      <c r="P578" s="228"/>
      <c r="Q578" s="228"/>
      <c r="R578" s="54"/>
      <c r="S578" s="54"/>
      <c r="T578" s="55"/>
      <c r="U578" s="54"/>
      <c r="V578" s="54"/>
      <c r="W578" s="54"/>
      <c r="X578" s="54"/>
      <c r="Y578" s="54"/>
      <c r="Z578" s="54"/>
    </row>
    <row r="579" spans="1:26" ht="18.75" customHeight="1" x14ac:dyDescent="0.2">
      <c r="A579" s="54"/>
      <c r="B579" s="54"/>
      <c r="C579" s="224"/>
      <c r="D579" s="224"/>
      <c r="E579" s="55"/>
      <c r="F579" s="225"/>
      <c r="G579" s="225"/>
      <c r="H579" s="225"/>
      <c r="I579" s="54"/>
      <c r="J579" s="226"/>
      <c r="K579" s="99"/>
      <c r="L579" s="227"/>
      <c r="M579" s="228"/>
      <c r="N579" s="225"/>
      <c r="O579" s="229"/>
      <c r="P579" s="228"/>
      <c r="Q579" s="228"/>
      <c r="R579" s="54"/>
      <c r="S579" s="54"/>
      <c r="T579" s="55"/>
      <c r="U579" s="54"/>
      <c r="V579" s="54"/>
      <c r="W579" s="54"/>
      <c r="X579" s="54"/>
      <c r="Y579" s="54"/>
      <c r="Z579" s="54"/>
    </row>
    <row r="580" spans="1:26" ht="18.75" customHeight="1" x14ac:dyDescent="0.2">
      <c r="A580" s="54"/>
      <c r="B580" s="54"/>
      <c r="C580" s="224"/>
      <c r="D580" s="224"/>
      <c r="E580" s="55"/>
      <c r="F580" s="225"/>
      <c r="G580" s="225"/>
      <c r="H580" s="225"/>
      <c r="I580" s="54"/>
      <c r="J580" s="226"/>
      <c r="K580" s="99"/>
      <c r="L580" s="227"/>
      <c r="M580" s="228"/>
      <c r="N580" s="225"/>
      <c r="O580" s="229"/>
      <c r="P580" s="228"/>
      <c r="Q580" s="228"/>
      <c r="R580" s="54"/>
      <c r="S580" s="54"/>
      <c r="T580" s="55"/>
      <c r="U580" s="54"/>
      <c r="V580" s="54"/>
      <c r="W580" s="54"/>
      <c r="X580" s="54"/>
      <c r="Y580" s="54"/>
      <c r="Z580" s="54"/>
    </row>
    <row r="581" spans="1:26" ht="18.75" customHeight="1" x14ac:dyDescent="0.2">
      <c r="A581" s="54"/>
      <c r="B581" s="54"/>
      <c r="C581" s="224"/>
      <c r="D581" s="224"/>
      <c r="E581" s="55"/>
      <c r="F581" s="225"/>
      <c r="G581" s="225"/>
      <c r="H581" s="225"/>
      <c r="I581" s="54"/>
      <c r="J581" s="226"/>
      <c r="K581" s="99"/>
      <c r="L581" s="227"/>
      <c r="M581" s="228"/>
      <c r="N581" s="225"/>
      <c r="O581" s="229"/>
      <c r="P581" s="228"/>
      <c r="Q581" s="228"/>
      <c r="R581" s="54"/>
      <c r="S581" s="54"/>
      <c r="T581" s="55"/>
      <c r="U581" s="54"/>
      <c r="V581" s="54"/>
      <c r="W581" s="54"/>
      <c r="X581" s="54"/>
      <c r="Y581" s="54"/>
      <c r="Z581" s="54"/>
    </row>
    <row r="582" spans="1:26" ht="18.75" customHeight="1" x14ac:dyDescent="0.2">
      <c r="A582" s="54"/>
      <c r="B582" s="54"/>
      <c r="C582" s="224"/>
      <c r="D582" s="224"/>
      <c r="E582" s="55"/>
      <c r="F582" s="225"/>
      <c r="G582" s="225"/>
      <c r="H582" s="225"/>
      <c r="I582" s="54"/>
      <c r="J582" s="226"/>
      <c r="K582" s="99"/>
      <c r="L582" s="227"/>
      <c r="M582" s="228"/>
      <c r="N582" s="225"/>
      <c r="O582" s="229"/>
      <c r="P582" s="228"/>
      <c r="Q582" s="228"/>
      <c r="R582" s="54"/>
      <c r="S582" s="54"/>
      <c r="T582" s="55"/>
      <c r="U582" s="54"/>
      <c r="V582" s="54"/>
      <c r="W582" s="54"/>
      <c r="X582" s="54"/>
      <c r="Y582" s="54"/>
      <c r="Z582" s="54"/>
    </row>
    <row r="583" spans="1:26" ht="18.75" customHeight="1" x14ac:dyDescent="0.2">
      <c r="A583" s="54"/>
      <c r="B583" s="54"/>
      <c r="C583" s="224"/>
      <c r="D583" s="224"/>
      <c r="E583" s="55"/>
      <c r="F583" s="225"/>
      <c r="G583" s="225"/>
      <c r="H583" s="225"/>
      <c r="I583" s="54"/>
      <c r="J583" s="226"/>
      <c r="K583" s="99"/>
      <c r="L583" s="227"/>
      <c r="M583" s="228"/>
      <c r="N583" s="225"/>
      <c r="O583" s="229"/>
      <c r="P583" s="228"/>
      <c r="Q583" s="228"/>
      <c r="R583" s="54"/>
      <c r="S583" s="54"/>
      <c r="T583" s="55"/>
      <c r="U583" s="54"/>
      <c r="V583" s="54"/>
      <c r="W583" s="54"/>
      <c r="X583" s="54"/>
      <c r="Y583" s="54"/>
      <c r="Z583" s="54"/>
    </row>
    <row r="584" spans="1:26" ht="18.75" customHeight="1" x14ac:dyDescent="0.2">
      <c r="A584" s="54"/>
      <c r="B584" s="54"/>
      <c r="C584" s="224"/>
      <c r="D584" s="224"/>
      <c r="E584" s="55"/>
      <c r="F584" s="225"/>
      <c r="G584" s="225"/>
      <c r="H584" s="225"/>
      <c r="I584" s="54"/>
      <c r="J584" s="226"/>
      <c r="K584" s="99"/>
      <c r="L584" s="227"/>
      <c r="M584" s="228"/>
      <c r="N584" s="225"/>
      <c r="O584" s="229"/>
      <c r="P584" s="228"/>
      <c r="Q584" s="228"/>
      <c r="R584" s="54"/>
      <c r="S584" s="54"/>
      <c r="T584" s="55"/>
      <c r="U584" s="54"/>
      <c r="V584" s="54"/>
      <c r="W584" s="54"/>
      <c r="X584" s="54"/>
      <c r="Y584" s="54"/>
      <c r="Z584" s="54"/>
    </row>
    <row r="585" spans="1:26" ht="18.75" customHeight="1" x14ac:dyDescent="0.2">
      <c r="A585" s="54"/>
      <c r="B585" s="54"/>
      <c r="C585" s="224"/>
      <c r="D585" s="224"/>
      <c r="E585" s="55"/>
      <c r="F585" s="225"/>
      <c r="G585" s="225"/>
      <c r="H585" s="225"/>
      <c r="I585" s="54"/>
      <c r="J585" s="226"/>
      <c r="K585" s="99"/>
      <c r="L585" s="227"/>
      <c r="M585" s="228"/>
      <c r="N585" s="225"/>
      <c r="O585" s="229"/>
      <c r="P585" s="228"/>
      <c r="Q585" s="228"/>
      <c r="R585" s="54"/>
      <c r="S585" s="54"/>
      <c r="T585" s="55"/>
      <c r="U585" s="54"/>
      <c r="V585" s="54"/>
      <c r="W585" s="54"/>
      <c r="X585" s="54"/>
      <c r="Y585" s="54"/>
      <c r="Z585" s="54"/>
    </row>
    <row r="586" spans="1:26" ht="18.75" customHeight="1" x14ac:dyDescent="0.2">
      <c r="A586" s="54"/>
      <c r="B586" s="54"/>
      <c r="C586" s="224"/>
      <c r="D586" s="224"/>
      <c r="E586" s="55"/>
      <c r="F586" s="225"/>
      <c r="G586" s="225"/>
      <c r="H586" s="225"/>
      <c r="I586" s="54"/>
      <c r="J586" s="226"/>
      <c r="K586" s="99"/>
      <c r="L586" s="227"/>
      <c r="M586" s="228"/>
      <c r="N586" s="225"/>
      <c r="O586" s="229"/>
      <c r="P586" s="228"/>
      <c r="Q586" s="228"/>
      <c r="R586" s="54"/>
      <c r="S586" s="54"/>
      <c r="T586" s="55"/>
      <c r="U586" s="54"/>
      <c r="V586" s="54"/>
      <c r="W586" s="54"/>
      <c r="X586" s="54"/>
      <c r="Y586" s="54"/>
      <c r="Z586" s="54"/>
    </row>
    <row r="587" spans="1:26" ht="18.75" customHeight="1" x14ac:dyDescent="0.2">
      <c r="A587" s="54"/>
      <c r="B587" s="54"/>
      <c r="C587" s="224"/>
      <c r="D587" s="224"/>
      <c r="E587" s="55"/>
      <c r="F587" s="225"/>
      <c r="G587" s="225"/>
      <c r="H587" s="225"/>
      <c r="I587" s="54"/>
      <c r="J587" s="226"/>
      <c r="K587" s="99"/>
      <c r="L587" s="227"/>
      <c r="M587" s="228"/>
      <c r="N587" s="225"/>
      <c r="O587" s="229"/>
      <c r="P587" s="228"/>
      <c r="Q587" s="228"/>
      <c r="R587" s="54"/>
      <c r="S587" s="54"/>
      <c r="T587" s="55"/>
      <c r="U587" s="54"/>
      <c r="V587" s="54"/>
      <c r="W587" s="54"/>
      <c r="X587" s="54"/>
      <c r="Y587" s="54"/>
      <c r="Z587" s="54"/>
    </row>
    <row r="588" spans="1:26" ht="18.75" customHeight="1" x14ac:dyDescent="0.2">
      <c r="A588" s="54"/>
      <c r="B588" s="54"/>
      <c r="C588" s="224"/>
      <c r="D588" s="224"/>
      <c r="E588" s="55"/>
      <c r="F588" s="225"/>
      <c r="G588" s="225"/>
      <c r="H588" s="225"/>
      <c r="I588" s="54"/>
      <c r="J588" s="226"/>
      <c r="K588" s="99"/>
      <c r="L588" s="227"/>
      <c r="M588" s="228"/>
      <c r="N588" s="225"/>
      <c r="O588" s="229"/>
      <c r="P588" s="228"/>
      <c r="Q588" s="228"/>
      <c r="R588" s="54"/>
      <c r="S588" s="54"/>
      <c r="T588" s="55"/>
      <c r="U588" s="54"/>
      <c r="V588" s="54"/>
      <c r="W588" s="54"/>
      <c r="X588" s="54"/>
      <c r="Y588" s="54"/>
      <c r="Z588" s="54"/>
    </row>
    <row r="589" spans="1:26" ht="18.75" customHeight="1" x14ac:dyDescent="0.2">
      <c r="A589" s="54"/>
      <c r="B589" s="54"/>
      <c r="C589" s="224"/>
      <c r="D589" s="224"/>
      <c r="E589" s="55"/>
      <c r="F589" s="225"/>
      <c r="G589" s="225"/>
      <c r="H589" s="225"/>
      <c r="I589" s="54"/>
      <c r="J589" s="226"/>
      <c r="K589" s="99"/>
      <c r="L589" s="227"/>
      <c r="M589" s="228"/>
      <c r="N589" s="225"/>
      <c r="O589" s="229"/>
      <c r="P589" s="228"/>
      <c r="Q589" s="228"/>
      <c r="R589" s="54"/>
      <c r="S589" s="54"/>
      <c r="T589" s="55"/>
      <c r="U589" s="54"/>
      <c r="V589" s="54"/>
      <c r="W589" s="54"/>
      <c r="X589" s="54"/>
      <c r="Y589" s="54"/>
      <c r="Z589" s="54"/>
    </row>
    <row r="590" spans="1:26" ht="18.75" customHeight="1" x14ac:dyDescent="0.2">
      <c r="A590" s="54"/>
      <c r="B590" s="54"/>
      <c r="C590" s="224"/>
      <c r="D590" s="224"/>
      <c r="E590" s="55"/>
      <c r="F590" s="225"/>
      <c r="G590" s="225"/>
      <c r="H590" s="225"/>
      <c r="I590" s="54"/>
      <c r="J590" s="226"/>
      <c r="K590" s="99"/>
      <c r="L590" s="227"/>
      <c r="M590" s="228"/>
      <c r="N590" s="225"/>
      <c r="O590" s="229"/>
      <c r="P590" s="228"/>
      <c r="Q590" s="228"/>
      <c r="R590" s="54"/>
      <c r="S590" s="54"/>
      <c r="T590" s="55"/>
      <c r="U590" s="54"/>
      <c r="V590" s="54"/>
      <c r="W590" s="54"/>
      <c r="X590" s="54"/>
      <c r="Y590" s="54"/>
      <c r="Z590" s="54"/>
    </row>
    <row r="591" spans="1:26" ht="18.75" customHeight="1" x14ac:dyDescent="0.2">
      <c r="A591" s="54"/>
      <c r="B591" s="54"/>
      <c r="C591" s="224"/>
      <c r="D591" s="224"/>
      <c r="E591" s="55"/>
      <c r="F591" s="225"/>
      <c r="G591" s="225"/>
      <c r="H591" s="225"/>
      <c r="I591" s="54"/>
      <c r="J591" s="226"/>
      <c r="K591" s="99"/>
      <c r="L591" s="227"/>
      <c r="M591" s="228"/>
      <c r="N591" s="225"/>
      <c r="O591" s="229"/>
      <c r="P591" s="228"/>
      <c r="Q591" s="228"/>
      <c r="R591" s="54"/>
      <c r="S591" s="54"/>
      <c r="T591" s="55"/>
      <c r="U591" s="54"/>
      <c r="V591" s="54"/>
      <c r="W591" s="54"/>
      <c r="X591" s="54"/>
      <c r="Y591" s="54"/>
      <c r="Z591" s="54"/>
    </row>
    <row r="592" spans="1:26" ht="18.75" customHeight="1" x14ac:dyDescent="0.2">
      <c r="A592" s="54"/>
      <c r="B592" s="54"/>
      <c r="C592" s="224"/>
      <c r="D592" s="224"/>
      <c r="E592" s="55"/>
      <c r="F592" s="225"/>
      <c r="G592" s="225"/>
      <c r="H592" s="225"/>
      <c r="I592" s="54"/>
      <c r="J592" s="226"/>
      <c r="K592" s="99"/>
      <c r="L592" s="227"/>
      <c r="M592" s="228"/>
      <c r="N592" s="225"/>
      <c r="O592" s="229"/>
      <c r="P592" s="228"/>
      <c r="Q592" s="228"/>
      <c r="R592" s="54"/>
      <c r="S592" s="54"/>
      <c r="T592" s="55"/>
      <c r="U592" s="54"/>
      <c r="V592" s="54"/>
      <c r="W592" s="54"/>
      <c r="X592" s="54"/>
      <c r="Y592" s="54"/>
      <c r="Z592" s="54"/>
    </row>
    <row r="593" spans="1:26" ht="18.75" customHeight="1" x14ac:dyDescent="0.2">
      <c r="A593" s="54"/>
      <c r="B593" s="54"/>
      <c r="C593" s="224"/>
      <c r="D593" s="224"/>
      <c r="E593" s="55"/>
      <c r="F593" s="225"/>
      <c r="G593" s="225"/>
      <c r="H593" s="225"/>
      <c r="I593" s="54"/>
      <c r="J593" s="226"/>
      <c r="K593" s="99"/>
      <c r="L593" s="227"/>
      <c r="M593" s="228"/>
      <c r="N593" s="225"/>
      <c r="O593" s="229"/>
      <c r="P593" s="228"/>
      <c r="Q593" s="228"/>
      <c r="R593" s="54"/>
      <c r="S593" s="54"/>
      <c r="T593" s="55"/>
      <c r="U593" s="54"/>
      <c r="V593" s="54"/>
      <c r="W593" s="54"/>
      <c r="X593" s="54"/>
      <c r="Y593" s="54"/>
      <c r="Z593" s="54"/>
    </row>
    <row r="594" spans="1:26" ht="18.75" customHeight="1" x14ac:dyDescent="0.2">
      <c r="A594" s="54"/>
      <c r="B594" s="54"/>
      <c r="C594" s="224"/>
      <c r="D594" s="224"/>
      <c r="E594" s="55"/>
      <c r="F594" s="225"/>
      <c r="G594" s="225"/>
      <c r="H594" s="225"/>
      <c r="I594" s="54"/>
      <c r="J594" s="226"/>
      <c r="K594" s="99"/>
      <c r="L594" s="227"/>
      <c r="M594" s="228"/>
      <c r="N594" s="225"/>
      <c r="O594" s="229"/>
      <c r="P594" s="228"/>
      <c r="Q594" s="228"/>
      <c r="R594" s="54"/>
      <c r="S594" s="54"/>
      <c r="T594" s="55"/>
      <c r="U594" s="54"/>
      <c r="V594" s="54"/>
      <c r="W594" s="54"/>
      <c r="X594" s="54"/>
      <c r="Y594" s="54"/>
      <c r="Z594" s="54"/>
    </row>
    <row r="595" spans="1:26" ht="18.75" customHeight="1" x14ac:dyDescent="0.2">
      <c r="A595" s="54"/>
      <c r="B595" s="54"/>
      <c r="C595" s="224"/>
      <c r="D595" s="224"/>
      <c r="E595" s="55"/>
      <c r="F595" s="225"/>
      <c r="G595" s="225"/>
      <c r="H595" s="225"/>
      <c r="I595" s="54"/>
      <c r="J595" s="226"/>
      <c r="K595" s="99"/>
      <c r="L595" s="227"/>
      <c r="M595" s="228"/>
      <c r="N595" s="225"/>
      <c r="O595" s="229"/>
      <c r="P595" s="228"/>
      <c r="Q595" s="228"/>
      <c r="R595" s="54"/>
      <c r="S595" s="54"/>
      <c r="T595" s="55"/>
      <c r="U595" s="54"/>
      <c r="V595" s="54"/>
      <c r="W595" s="54"/>
      <c r="X595" s="54"/>
      <c r="Y595" s="54"/>
      <c r="Z595" s="54"/>
    </row>
    <row r="596" spans="1:26" ht="18.75" customHeight="1" x14ac:dyDescent="0.2">
      <c r="A596" s="54"/>
      <c r="B596" s="54"/>
      <c r="C596" s="224"/>
      <c r="D596" s="224"/>
      <c r="E596" s="55"/>
      <c r="F596" s="225"/>
      <c r="G596" s="225"/>
      <c r="H596" s="225"/>
      <c r="I596" s="54"/>
      <c r="J596" s="226"/>
      <c r="K596" s="99"/>
      <c r="L596" s="227"/>
      <c r="M596" s="228"/>
      <c r="N596" s="225"/>
      <c r="O596" s="229"/>
      <c r="P596" s="228"/>
      <c r="Q596" s="228"/>
      <c r="R596" s="54"/>
      <c r="S596" s="54"/>
      <c r="T596" s="55"/>
      <c r="U596" s="54"/>
      <c r="V596" s="54"/>
      <c r="W596" s="54"/>
      <c r="X596" s="54"/>
      <c r="Y596" s="54"/>
      <c r="Z596" s="54"/>
    </row>
    <row r="597" spans="1:26" ht="18.75" customHeight="1" x14ac:dyDescent="0.2">
      <c r="A597" s="54"/>
      <c r="B597" s="54"/>
      <c r="C597" s="224"/>
      <c r="D597" s="224"/>
      <c r="E597" s="55"/>
      <c r="F597" s="225"/>
      <c r="G597" s="225"/>
      <c r="H597" s="225"/>
      <c r="I597" s="54"/>
      <c r="J597" s="226"/>
      <c r="K597" s="99"/>
      <c r="L597" s="227"/>
      <c r="M597" s="228"/>
      <c r="N597" s="225"/>
      <c r="O597" s="229"/>
      <c r="P597" s="228"/>
      <c r="Q597" s="228"/>
      <c r="R597" s="54"/>
      <c r="S597" s="54"/>
      <c r="T597" s="55"/>
      <c r="U597" s="54"/>
      <c r="V597" s="54"/>
      <c r="W597" s="54"/>
      <c r="X597" s="54"/>
      <c r="Y597" s="54"/>
      <c r="Z597" s="54"/>
    </row>
    <row r="598" spans="1:26" ht="18.75" customHeight="1" x14ac:dyDescent="0.2">
      <c r="A598" s="54"/>
      <c r="B598" s="54"/>
      <c r="C598" s="224"/>
      <c r="D598" s="224"/>
      <c r="E598" s="55"/>
      <c r="F598" s="225"/>
      <c r="G598" s="225"/>
      <c r="H598" s="225"/>
      <c r="I598" s="54"/>
      <c r="J598" s="226"/>
      <c r="K598" s="99"/>
      <c r="L598" s="227"/>
      <c r="M598" s="228"/>
      <c r="N598" s="225"/>
      <c r="O598" s="229"/>
      <c r="P598" s="228"/>
      <c r="Q598" s="228"/>
      <c r="R598" s="54"/>
      <c r="S598" s="54"/>
      <c r="T598" s="55"/>
      <c r="U598" s="54"/>
      <c r="V598" s="54"/>
      <c r="W598" s="54"/>
      <c r="X598" s="54"/>
      <c r="Y598" s="54"/>
      <c r="Z598" s="54"/>
    </row>
    <row r="599" spans="1:26" ht="18.75" customHeight="1" x14ac:dyDescent="0.2">
      <c r="A599" s="54"/>
      <c r="B599" s="54"/>
      <c r="C599" s="224"/>
      <c r="D599" s="224"/>
      <c r="E599" s="55"/>
      <c r="F599" s="225"/>
      <c r="G599" s="225"/>
      <c r="H599" s="225"/>
      <c r="I599" s="54"/>
      <c r="J599" s="226"/>
      <c r="K599" s="99"/>
      <c r="L599" s="227"/>
      <c r="M599" s="228"/>
      <c r="N599" s="225"/>
      <c r="O599" s="229"/>
      <c r="P599" s="228"/>
      <c r="Q599" s="228"/>
      <c r="R599" s="54"/>
      <c r="S599" s="54"/>
      <c r="T599" s="55"/>
      <c r="U599" s="54"/>
      <c r="V599" s="54"/>
      <c r="W599" s="54"/>
      <c r="X599" s="54"/>
      <c r="Y599" s="54"/>
      <c r="Z599" s="54"/>
    </row>
    <row r="600" spans="1:26" ht="18.75" customHeight="1" x14ac:dyDescent="0.2">
      <c r="A600" s="54"/>
      <c r="B600" s="54"/>
      <c r="C600" s="224"/>
      <c r="D600" s="224"/>
      <c r="E600" s="55"/>
      <c r="F600" s="225"/>
      <c r="G600" s="225"/>
      <c r="H600" s="225"/>
      <c r="I600" s="54"/>
      <c r="J600" s="226"/>
      <c r="K600" s="99"/>
      <c r="L600" s="227"/>
      <c r="M600" s="228"/>
      <c r="N600" s="225"/>
      <c r="O600" s="229"/>
      <c r="P600" s="228"/>
      <c r="Q600" s="228"/>
      <c r="R600" s="54"/>
      <c r="S600" s="54"/>
      <c r="T600" s="55"/>
      <c r="U600" s="54"/>
      <c r="V600" s="54"/>
      <c r="W600" s="54"/>
      <c r="X600" s="54"/>
      <c r="Y600" s="54"/>
      <c r="Z600" s="54"/>
    </row>
    <row r="601" spans="1:26" ht="18.75" customHeight="1" x14ac:dyDescent="0.2">
      <c r="A601" s="54"/>
      <c r="B601" s="54"/>
      <c r="C601" s="224"/>
      <c r="D601" s="224"/>
      <c r="E601" s="55"/>
      <c r="F601" s="225"/>
      <c r="G601" s="225"/>
      <c r="H601" s="225"/>
      <c r="I601" s="54"/>
      <c r="J601" s="226"/>
      <c r="K601" s="99"/>
      <c r="L601" s="227"/>
      <c r="M601" s="228"/>
      <c r="N601" s="225"/>
      <c r="O601" s="229"/>
      <c r="P601" s="228"/>
      <c r="Q601" s="228"/>
      <c r="R601" s="54"/>
      <c r="S601" s="54"/>
      <c r="T601" s="55"/>
      <c r="U601" s="54"/>
      <c r="V601" s="54"/>
      <c r="W601" s="54"/>
      <c r="X601" s="54"/>
      <c r="Y601" s="54"/>
      <c r="Z601" s="54"/>
    </row>
    <row r="602" spans="1:26" ht="18.75" customHeight="1" x14ac:dyDescent="0.2">
      <c r="A602" s="54"/>
      <c r="B602" s="54"/>
      <c r="C602" s="224"/>
      <c r="D602" s="224"/>
      <c r="E602" s="55"/>
      <c r="F602" s="225"/>
      <c r="G602" s="225"/>
      <c r="H602" s="225"/>
      <c r="I602" s="54"/>
      <c r="J602" s="226"/>
      <c r="K602" s="99"/>
      <c r="L602" s="227"/>
      <c r="M602" s="228"/>
      <c r="N602" s="225"/>
      <c r="O602" s="229"/>
      <c r="P602" s="228"/>
      <c r="Q602" s="228"/>
      <c r="R602" s="54"/>
      <c r="S602" s="54"/>
      <c r="T602" s="55"/>
      <c r="U602" s="54"/>
      <c r="V602" s="54"/>
      <c r="W602" s="54"/>
      <c r="X602" s="54"/>
      <c r="Y602" s="54"/>
      <c r="Z602" s="54"/>
    </row>
    <row r="603" spans="1:26" ht="18.75" customHeight="1" x14ac:dyDescent="0.2">
      <c r="A603" s="54"/>
      <c r="B603" s="54"/>
      <c r="C603" s="224"/>
      <c r="D603" s="224"/>
      <c r="E603" s="55"/>
      <c r="F603" s="225"/>
      <c r="G603" s="225"/>
      <c r="H603" s="225"/>
      <c r="I603" s="54"/>
      <c r="J603" s="226"/>
      <c r="K603" s="99"/>
      <c r="L603" s="227"/>
      <c r="M603" s="228"/>
      <c r="N603" s="225"/>
      <c r="O603" s="229"/>
      <c r="P603" s="228"/>
      <c r="Q603" s="228"/>
      <c r="R603" s="54"/>
      <c r="S603" s="54"/>
      <c r="T603" s="55"/>
      <c r="U603" s="54"/>
      <c r="V603" s="54"/>
      <c r="W603" s="54"/>
      <c r="X603" s="54"/>
      <c r="Y603" s="54"/>
      <c r="Z603" s="54"/>
    </row>
    <row r="604" spans="1:26" ht="18.75" customHeight="1" x14ac:dyDescent="0.2">
      <c r="A604" s="54"/>
      <c r="B604" s="54"/>
      <c r="C604" s="224"/>
      <c r="D604" s="224"/>
      <c r="E604" s="55"/>
      <c r="F604" s="225"/>
      <c r="G604" s="225"/>
      <c r="H604" s="225"/>
      <c r="I604" s="54"/>
      <c r="J604" s="226"/>
      <c r="K604" s="99"/>
      <c r="L604" s="227"/>
      <c r="M604" s="228"/>
      <c r="N604" s="225"/>
      <c r="O604" s="229"/>
      <c r="P604" s="228"/>
      <c r="Q604" s="228"/>
      <c r="R604" s="54"/>
      <c r="S604" s="54"/>
      <c r="T604" s="55"/>
      <c r="U604" s="54"/>
      <c r="V604" s="54"/>
      <c r="W604" s="54"/>
      <c r="X604" s="54"/>
      <c r="Y604" s="54"/>
      <c r="Z604" s="54"/>
    </row>
    <row r="605" spans="1:26" ht="18.75" customHeight="1" x14ac:dyDescent="0.2">
      <c r="A605" s="54"/>
      <c r="B605" s="54"/>
      <c r="C605" s="224"/>
      <c r="D605" s="224"/>
      <c r="E605" s="55"/>
      <c r="F605" s="225"/>
      <c r="G605" s="225"/>
      <c r="H605" s="225"/>
      <c r="I605" s="54"/>
      <c r="J605" s="226"/>
      <c r="K605" s="99"/>
      <c r="L605" s="227"/>
      <c r="M605" s="228"/>
      <c r="N605" s="225"/>
      <c r="O605" s="229"/>
      <c r="P605" s="228"/>
      <c r="Q605" s="228"/>
      <c r="R605" s="54"/>
      <c r="S605" s="54"/>
      <c r="T605" s="55"/>
      <c r="U605" s="54"/>
      <c r="V605" s="54"/>
      <c r="W605" s="54"/>
      <c r="X605" s="54"/>
      <c r="Y605" s="54"/>
      <c r="Z605" s="54"/>
    </row>
    <row r="606" spans="1:26" ht="18.75" customHeight="1" x14ac:dyDescent="0.2">
      <c r="A606" s="54"/>
      <c r="B606" s="54"/>
      <c r="C606" s="224"/>
      <c r="D606" s="224"/>
      <c r="E606" s="55"/>
      <c r="F606" s="225"/>
      <c r="G606" s="225"/>
      <c r="H606" s="225"/>
      <c r="I606" s="54"/>
      <c r="J606" s="226"/>
      <c r="K606" s="99"/>
      <c r="L606" s="227"/>
      <c r="M606" s="228"/>
      <c r="N606" s="225"/>
      <c r="O606" s="229"/>
      <c r="P606" s="228"/>
      <c r="Q606" s="228"/>
      <c r="R606" s="54"/>
      <c r="S606" s="54"/>
      <c r="T606" s="55"/>
      <c r="U606" s="54"/>
      <c r="V606" s="54"/>
      <c r="W606" s="54"/>
      <c r="X606" s="54"/>
      <c r="Y606" s="54"/>
      <c r="Z606" s="54"/>
    </row>
    <row r="607" spans="1:26" ht="18.75" customHeight="1" x14ac:dyDescent="0.2">
      <c r="A607" s="54"/>
      <c r="B607" s="54"/>
      <c r="C607" s="224"/>
      <c r="D607" s="224"/>
      <c r="E607" s="55"/>
      <c r="F607" s="225"/>
      <c r="G607" s="225"/>
      <c r="H607" s="225"/>
      <c r="I607" s="54"/>
      <c r="J607" s="226"/>
      <c r="K607" s="99"/>
      <c r="L607" s="227"/>
      <c r="M607" s="228"/>
      <c r="N607" s="225"/>
      <c r="O607" s="229"/>
      <c r="P607" s="228"/>
      <c r="Q607" s="228"/>
      <c r="R607" s="54"/>
      <c r="S607" s="54"/>
      <c r="T607" s="55"/>
      <c r="U607" s="54"/>
      <c r="V607" s="54"/>
      <c r="W607" s="54"/>
      <c r="X607" s="54"/>
      <c r="Y607" s="54"/>
      <c r="Z607" s="54"/>
    </row>
    <row r="608" spans="1:26" ht="18.75" customHeight="1" x14ac:dyDescent="0.2">
      <c r="A608" s="54"/>
      <c r="B608" s="54"/>
      <c r="C608" s="224"/>
      <c r="D608" s="224"/>
      <c r="E608" s="55"/>
      <c r="F608" s="225"/>
      <c r="G608" s="225"/>
      <c r="H608" s="225"/>
      <c r="I608" s="54"/>
      <c r="J608" s="226"/>
      <c r="K608" s="99"/>
      <c r="L608" s="227"/>
      <c r="M608" s="228"/>
      <c r="N608" s="225"/>
      <c r="O608" s="229"/>
      <c r="P608" s="228"/>
      <c r="Q608" s="228"/>
      <c r="R608" s="54"/>
      <c r="S608" s="54"/>
      <c r="T608" s="55"/>
      <c r="U608" s="54"/>
      <c r="V608" s="54"/>
      <c r="W608" s="54"/>
      <c r="X608" s="54"/>
      <c r="Y608" s="54"/>
      <c r="Z608" s="54"/>
    </row>
    <row r="609" spans="1:26" ht="18.75" customHeight="1" x14ac:dyDescent="0.2">
      <c r="A609" s="54"/>
      <c r="B609" s="54"/>
      <c r="C609" s="224"/>
      <c r="D609" s="224"/>
      <c r="E609" s="55"/>
      <c r="F609" s="225"/>
      <c r="G609" s="225"/>
      <c r="H609" s="225"/>
      <c r="I609" s="54"/>
      <c r="J609" s="226"/>
      <c r="K609" s="99"/>
      <c r="L609" s="227"/>
      <c r="M609" s="228"/>
      <c r="N609" s="225"/>
      <c r="O609" s="229"/>
      <c r="P609" s="228"/>
      <c r="Q609" s="228"/>
      <c r="R609" s="54"/>
      <c r="S609" s="54"/>
      <c r="T609" s="55"/>
      <c r="U609" s="54"/>
      <c r="V609" s="54"/>
      <c r="W609" s="54"/>
      <c r="X609" s="54"/>
      <c r="Y609" s="54"/>
      <c r="Z609" s="54"/>
    </row>
    <row r="610" spans="1:26" ht="18.75" customHeight="1" x14ac:dyDescent="0.2">
      <c r="A610" s="54"/>
      <c r="B610" s="54"/>
      <c r="C610" s="224"/>
      <c r="D610" s="224"/>
      <c r="E610" s="55"/>
      <c r="F610" s="225"/>
      <c r="G610" s="225"/>
      <c r="H610" s="225"/>
      <c r="I610" s="54"/>
      <c r="J610" s="226"/>
      <c r="K610" s="99"/>
      <c r="L610" s="227"/>
      <c r="M610" s="228"/>
      <c r="N610" s="225"/>
      <c r="O610" s="229"/>
      <c r="P610" s="228"/>
      <c r="Q610" s="228"/>
      <c r="R610" s="54"/>
      <c r="S610" s="54"/>
      <c r="T610" s="55"/>
      <c r="U610" s="54"/>
      <c r="V610" s="54"/>
      <c r="W610" s="54"/>
      <c r="X610" s="54"/>
      <c r="Y610" s="54"/>
      <c r="Z610" s="54"/>
    </row>
    <row r="611" spans="1:26" ht="18.75" customHeight="1" x14ac:dyDescent="0.2">
      <c r="A611" s="54"/>
      <c r="B611" s="54"/>
      <c r="C611" s="224"/>
      <c r="D611" s="224"/>
      <c r="E611" s="55"/>
      <c r="F611" s="225"/>
      <c r="G611" s="225"/>
      <c r="H611" s="225"/>
      <c r="I611" s="54"/>
      <c r="J611" s="226"/>
      <c r="K611" s="99"/>
      <c r="L611" s="227"/>
      <c r="M611" s="228"/>
      <c r="N611" s="225"/>
      <c r="O611" s="229"/>
      <c r="P611" s="228"/>
      <c r="Q611" s="228"/>
      <c r="R611" s="54"/>
      <c r="S611" s="54"/>
      <c r="T611" s="55"/>
      <c r="U611" s="54"/>
      <c r="V611" s="54"/>
      <c r="W611" s="54"/>
      <c r="X611" s="54"/>
      <c r="Y611" s="54"/>
      <c r="Z611" s="54"/>
    </row>
    <row r="612" spans="1:26" ht="18.75" customHeight="1" x14ac:dyDescent="0.2">
      <c r="A612" s="54"/>
      <c r="B612" s="54"/>
      <c r="C612" s="224"/>
      <c r="D612" s="224"/>
      <c r="E612" s="55"/>
      <c r="F612" s="225"/>
      <c r="G612" s="225"/>
      <c r="H612" s="225"/>
      <c r="I612" s="54"/>
      <c r="J612" s="226"/>
      <c r="K612" s="99"/>
      <c r="L612" s="227"/>
      <c r="M612" s="228"/>
      <c r="N612" s="225"/>
      <c r="O612" s="229"/>
      <c r="P612" s="228"/>
      <c r="Q612" s="228"/>
      <c r="R612" s="54"/>
      <c r="S612" s="54"/>
      <c r="T612" s="55"/>
      <c r="U612" s="54"/>
      <c r="V612" s="54"/>
      <c r="W612" s="54"/>
      <c r="X612" s="54"/>
      <c r="Y612" s="54"/>
      <c r="Z612" s="54"/>
    </row>
    <row r="613" spans="1:26" ht="18.75" customHeight="1" x14ac:dyDescent="0.2">
      <c r="A613" s="54"/>
      <c r="B613" s="54"/>
      <c r="C613" s="224"/>
      <c r="D613" s="224"/>
      <c r="E613" s="55"/>
      <c r="F613" s="225"/>
      <c r="G613" s="225"/>
      <c r="H613" s="225"/>
      <c r="I613" s="54"/>
      <c r="J613" s="226"/>
      <c r="K613" s="99"/>
      <c r="L613" s="227"/>
      <c r="M613" s="228"/>
      <c r="N613" s="225"/>
      <c r="O613" s="229"/>
      <c r="P613" s="228"/>
      <c r="Q613" s="228"/>
      <c r="R613" s="54"/>
      <c r="S613" s="54"/>
      <c r="T613" s="55"/>
      <c r="U613" s="54"/>
      <c r="V613" s="54"/>
      <c r="W613" s="54"/>
      <c r="X613" s="54"/>
      <c r="Y613" s="54"/>
      <c r="Z613" s="54"/>
    </row>
    <row r="614" spans="1:26" ht="18.75" customHeight="1" x14ac:dyDescent="0.2">
      <c r="A614" s="54"/>
      <c r="B614" s="54"/>
      <c r="C614" s="224"/>
      <c r="D614" s="224"/>
      <c r="E614" s="55"/>
      <c r="F614" s="225"/>
      <c r="G614" s="225"/>
      <c r="H614" s="225"/>
      <c r="I614" s="54"/>
      <c r="J614" s="226"/>
      <c r="K614" s="99"/>
      <c r="L614" s="227"/>
      <c r="M614" s="228"/>
      <c r="N614" s="225"/>
      <c r="O614" s="229"/>
      <c r="P614" s="228"/>
      <c r="Q614" s="228"/>
      <c r="R614" s="54"/>
      <c r="S614" s="54"/>
      <c r="T614" s="55"/>
      <c r="U614" s="54"/>
      <c r="V614" s="54"/>
      <c r="W614" s="54"/>
      <c r="X614" s="54"/>
      <c r="Y614" s="54"/>
      <c r="Z614" s="54"/>
    </row>
    <row r="615" spans="1:26" ht="18.75" customHeight="1" x14ac:dyDescent="0.2">
      <c r="A615" s="54"/>
      <c r="B615" s="54"/>
      <c r="C615" s="224"/>
      <c r="D615" s="224"/>
      <c r="E615" s="55"/>
      <c r="F615" s="225"/>
      <c r="G615" s="225"/>
      <c r="H615" s="225"/>
      <c r="I615" s="54"/>
      <c r="J615" s="226"/>
      <c r="K615" s="99"/>
      <c r="L615" s="227"/>
      <c r="M615" s="228"/>
      <c r="N615" s="225"/>
      <c r="O615" s="229"/>
      <c r="P615" s="228"/>
      <c r="Q615" s="228"/>
      <c r="R615" s="54"/>
      <c r="S615" s="54"/>
      <c r="T615" s="55"/>
      <c r="U615" s="54"/>
      <c r="V615" s="54"/>
      <c r="W615" s="54"/>
      <c r="X615" s="54"/>
      <c r="Y615" s="54"/>
      <c r="Z615" s="54"/>
    </row>
    <row r="616" spans="1:26" ht="18.75" customHeight="1" x14ac:dyDescent="0.2">
      <c r="A616" s="54"/>
      <c r="B616" s="54"/>
      <c r="C616" s="224"/>
      <c r="D616" s="224"/>
      <c r="E616" s="55"/>
      <c r="F616" s="225"/>
      <c r="G616" s="225"/>
      <c r="H616" s="225"/>
      <c r="I616" s="54"/>
      <c r="J616" s="226"/>
      <c r="K616" s="99"/>
      <c r="L616" s="227"/>
      <c r="M616" s="228"/>
      <c r="N616" s="225"/>
      <c r="O616" s="229"/>
      <c r="P616" s="228"/>
      <c r="Q616" s="228"/>
      <c r="R616" s="54"/>
      <c r="S616" s="54"/>
      <c r="T616" s="55"/>
      <c r="U616" s="54"/>
      <c r="V616" s="54"/>
      <c r="W616" s="54"/>
      <c r="X616" s="54"/>
      <c r="Y616" s="54"/>
      <c r="Z616" s="54"/>
    </row>
    <row r="617" spans="1:26" ht="18.75" customHeight="1" x14ac:dyDescent="0.2">
      <c r="A617" s="54"/>
      <c r="B617" s="54"/>
      <c r="C617" s="224"/>
      <c r="D617" s="224"/>
      <c r="E617" s="55"/>
      <c r="F617" s="225"/>
      <c r="G617" s="225"/>
      <c r="H617" s="225"/>
      <c r="I617" s="54"/>
      <c r="J617" s="226"/>
      <c r="K617" s="99"/>
      <c r="L617" s="227"/>
      <c r="M617" s="228"/>
      <c r="N617" s="225"/>
      <c r="O617" s="229"/>
      <c r="P617" s="228"/>
      <c r="Q617" s="228"/>
      <c r="R617" s="54"/>
      <c r="S617" s="54"/>
      <c r="T617" s="55"/>
      <c r="U617" s="54"/>
      <c r="V617" s="54"/>
      <c r="W617" s="54"/>
      <c r="X617" s="54"/>
      <c r="Y617" s="54"/>
      <c r="Z617" s="54"/>
    </row>
    <row r="618" spans="1:26" ht="18.75" customHeight="1" x14ac:dyDescent="0.2">
      <c r="A618" s="54"/>
      <c r="B618" s="54"/>
      <c r="C618" s="224"/>
      <c r="D618" s="224"/>
      <c r="E618" s="55"/>
      <c r="F618" s="225"/>
      <c r="G618" s="225"/>
      <c r="H618" s="225"/>
      <c r="I618" s="54"/>
      <c r="J618" s="226"/>
      <c r="K618" s="99"/>
      <c r="L618" s="227"/>
      <c r="M618" s="228"/>
      <c r="N618" s="225"/>
      <c r="O618" s="229"/>
      <c r="P618" s="228"/>
      <c r="Q618" s="228"/>
      <c r="R618" s="54"/>
      <c r="S618" s="54"/>
      <c r="T618" s="55"/>
      <c r="U618" s="54"/>
      <c r="V618" s="54"/>
      <c r="W618" s="54"/>
      <c r="X618" s="54"/>
      <c r="Y618" s="54"/>
      <c r="Z618" s="54"/>
    </row>
    <row r="619" spans="1:26" ht="18.75" customHeight="1" x14ac:dyDescent="0.2">
      <c r="A619" s="54"/>
      <c r="B619" s="54"/>
      <c r="C619" s="224"/>
      <c r="D619" s="224"/>
      <c r="E619" s="55"/>
      <c r="F619" s="225"/>
      <c r="G619" s="225"/>
      <c r="H619" s="225"/>
      <c r="I619" s="54"/>
      <c r="J619" s="226"/>
      <c r="K619" s="99"/>
      <c r="L619" s="227"/>
      <c r="M619" s="228"/>
      <c r="N619" s="225"/>
      <c r="O619" s="229"/>
      <c r="P619" s="228"/>
      <c r="Q619" s="228"/>
      <c r="R619" s="54"/>
      <c r="S619" s="54"/>
      <c r="T619" s="55"/>
      <c r="U619" s="54"/>
      <c r="V619" s="54"/>
      <c r="W619" s="54"/>
      <c r="X619" s="54"/>
      <c r="Y619" s="54"/>
      <c r="Z619" s="54"/>
    </row>
    <row r="620" spans="1:26" ht="18.75" customHeight="1" x14ac:dyDescent="0.2">
      <c r="A620" s="54"/>
      <c r="B620" s="54"/>
      <c r="C620" s="224"/>
      <c r="D620" s="224"/>
      <c r="E620" s="55"/>
      <c r="F620" s="225"/>
      <c r="G620" s="225"/>
      <c r="H620" s="225"/>
      <c r="I620" s="54"/>
      <c r="J620" s="226"/>
      <c r="K620" s="99"/>
      <c r="L620" s="227"/>
      <c r="M620" s="228"/>
      <c r="N620" s="225"/>
      <c r="O620" s="229"/>
      <c r="P620" s="228"/>
      <c r="Q620" s="228"/>
      <c r="R620" s="54"/>
      <c r="S620" s="54"/>
      <c r="T620" s="55"/>
      <c r="U620" s="54"/>
      <c r="V620" s="54"/>
      <c r="W620" s="54"/>
      <c r="X620" s="54"/>
      <c r="Y620" s="54"/>
      <c r="Z620" s="54"/>
    </row>
    <row r="621" spans="1:26" ht="18.75" customHeight="1" x14ac:dyDescent="0.2">
      <c r="A621" s="54"/>
      <c r="B621" s="54"/>
      <c r="C621" s="224"/>
      <c r="D621" s="224"/>
      <c r="E621" s="55"/>
      <c r="F621" s="225"/>
      <c r="G621" s="225"/>
      <c r="H621" s="225"/>
      <c r="I621" s="54"/>
      <c r="J621" s="226"/>
      <c r="K621" s="99"/>
      <c r="L621" s="227"/>
      <c r="M621" s="228"/>
      <c r="N621" s="225"/>
      <c r="O621" s="229"/>
      <c r="P621" s="228"/>
      <c r="Q621" s="228"/>
      <c r="R621" s="54"/>
      <c r="S621" s="54"/>
      <c r="T621" s="55"/>
      <c r="U621" s="54"/>
      <c r="V621" s="54"/>
      <c r="W621" s="54"/>
      <c r="X621" s="54"/>
      <c r="Y621" s="54"/>
      <c r="Z621" s="54"/>
    </row>
    <row r="622" spans="1:26" ht="18.75" customHeight="1" x14ac:dyDescent="0.2">
      <c r="A622" s="54"/>
      <c r="B622" s="54"/>
      <c r="C622" s="224"/>
      <c r="D622" s="224"/>
      <c r="E622" s="55"/>
      <c r="F622" s="225"/>
      <c r="G622" s="225"/>
      <c r="H622" s="225"/>
      <c r="I622" s="54"/>
      <c r="J622" s="226"/>
      <c r="K622" s="99"/>
      <c r="L622" s="227"/>
      <c r="M622" s="228"/>
      <c r="N622" s="225"/>
      <c r="O622" s="229"/>
      <c r="P622" s="228"/>
      <c r="Q622" s="228"/>
      <c r="R622" s="54"/>
      <c r="S622" s="54"/>
      <c r="T622" s="55"/>
      <c r="U622" s="54"/>
      <c r="V622" s="54"/>
      <c r="W622" s="54"/>
      <c r="X622" s="54"/>
      <c r="Y622" s="54"/>
      <c r="Z622" s="54"/>
    </row>
    <row r="623" spans="1:26" ht="18.75" customHeight="1" x14ac:dyDescent="0.2">
      <c r="A623" s="54"/>
      <c r="B623" s="54"/>
      <c r="C623" s="224"/>
      <c r="D623" s="224"/>
      <c r="E623" s="55"/>
      <c r="F623" s="225"/>
      <c r="G623" s="225"/>
      <c r="H623" s="225"/>
      <c r="I623" s="54"/>
      <c r="J623" s="226"/>
      <c r="K623" s="99"/>
      <c r="L623" s="227"/>
      <c r="M623" s="228"/>
      <c r="N623" s="225"/>
      <c r="O623" s="229"/>
      <c r="P623" s="228"/>
      <c r="Q623" s="228"/>
      <c r="R623" s="54"/>
      <c r="S623" s="54"/>
      <c r="T623" s="55"/>
      <c r="U623" s="54"/>
      <c r="V623" s="54"/>
      <c r="W623" s="54"/>
      <c r="X623" s="54"/>
      <c r="Y623" s="54"/>
      <c r="Z623" s="54"/>
    </row>
    <row r="624" spans="1:26" ht="18.75" customHeight="1" x14ac:dyDescent="0.2">
      <c r="A624" s="54"/>
      <c r="B624" s="54"/>
      <c r="C624" s="224"/>
      <c r="D624" s="224"/>
      <c r="E624" s="55"/>
      <c r="F624" s="225"/>
      <c r="G624" s="225"/>
      <c r="H624" s="225"/>
      <c r="I624" s="54"/>
      <c r="J624" s="226"/>
      <c r="K624" s="99"/>
      <c r="L624" s="227"/>
      <c r="M624" s="228"/>
      <c r="N624" s="225"/>
      <c r="O624" s="229"/>
      <c r="P624" s="228"/>
      <c r="Q624" s="228"/>
      <c r="R624" s="54"/>
      <c r="S624" s="54"/>
      <c r="T624" s="55"/>
      <c r="U624" s="54"/>
      <c r="V624" s="54"/>
      <c r="W624" s="54"/>
      <c r="X624" s="54"/>
      <c r="Y624" s="54"/>
      <c r="Z624" s="54"/>
    </row>
    <row r="625" spans="1:26" ht="18.75" customHeight="1" x14ac:dyDescent="0.2">
      <c r="A625" s="54"/>
      <c r="B625" s="54"/>
      <c r="C625" s="224"/>
      <c r="D625" s="224"/>
      <c r="E625" s="55"/>
      <c r="F625" s="225"/>
      <c r="G625" s="225"/>
      <c r="H625" s="225"/>
      <c r="I625" s="54"/>
      <c r="J625" s="226"/>
      <c r="K625" s="99"/>
      <c r="L625" s="227"/>
      <c r="M625" s="228"/>
      <c r="N625" s="225"/>
      <c r="O625" s="229"/>
      <c r="P625" s="228"/>
      <c r="Q625" s="228"/>
      <c r="R625" s="54"/>
      <c r="S625" s="54"/>
      <c r="T625" s="55"/>
      <c r="U625" s="54"/>
      <c r="V625" s="54"/>
      <c r="W625" s="54"/>
      <c r="X625" s="54"/>
      <c r="Y625" s="54"/>
      <c r="Z625" s="54"/>
    </row>
    <row r="626" spans="1:26" ht="18.75" customHeight="1" x14ac:dyDescent="0.2">
      <c r="A626" s="54"/>
      <c r="B626" s="54"/>
      <c r="C626" s="224"/>
      <c r="D626" s="224"/>
      <c r="E626" s="55"/>
      <c r="F626" s="225"/>
      <c r="G626" s="225"/>
      <c r="H626" s="225"/>
      <c r="I626" s="54"/>
      <c r="J626" s="226"/>
      <c r="K626" s="99"/>
      <c r="L626" s="227"/>
      <c r="M626" s="228"/>
      <c r="N626" s="225"/>
      <c r="O626" s="229"/>
      <c r="P626" s="228"/>
      <c r="Q626" s="228"/>
      <c r="R626" s="54"/>
      <c r="S626" s="54"/>
      <c r="T626" s="55"/>
      <c r="U626" s="54"/>
      <c r="V626" s="54"/>
      <c r="W626" s="54"/>
      <c r="X626" s="54"/>
      <c r="Y626" s="54"/>
      <c r="Z626" s="54"/>
    </row>
    <row r="627" spans="1:26" ht="18.75" customHeight="1" x14ac:dyDescent="0.2">
      <c r="A627" s="54"/>
      <c r="B627" s="54"/>
      <c r="C627" s="224"/>
      <c r="D627" s="224"/>
      <c r="E627" s="55"/>
      <c r="F627" s="225"/>
      <c r="G627" s="225"/>
      <c r="H627" s="225"/>
      <c r="I627" s="54"/>
      <c r="J627" s="226"/>
      <c r="K627" s="99"/>
      <c r="L627" s="227"/>
      <c r="M627" s="228"/>
      <c r="N627" s="225"/>
      <c r="O627" s="229"/>
      <c r="P627" s="228"/>
      <c r="Q627" s="228"/>
      <c r="R627" s="54"/>
      <c r="S627" s="54"/>
      <c r="T627" s="55"/>
      <c r="U627" s="54"/>
      <c r="V627" s="54"/>
      <c r="W627" s="54"/>
      <c r="X627" s="54"/>
      <c r="Y627" s="54"/>
      <c r="Z627" s="54"/>
    </row>
    <row r="628" spans="1:26" ht="18.75" customHeight="1" x14ac:dyDescent="0.2">
      <c r="A628" s="54"/>
      <c r="B628" s="54"/>
      <c r="C628" s="224"/>
      <c r="D628" s="224"/>
      <c r="E628" s="55"/>
      <c r="F628" s="225"/>
      <c r="G628" s="225"/>
      <c r="H628" s="225"/>
      <c r="I628" s="54"/>
      <c r="J628" s="226"/>
      <c r="K628" s="99"/>
      <c r="L628" s="227"/>
      <c r="M628" s="228"/>
      <c r="N628" s="225"/>
      <c r="O628" s="229"/>
      <c r="P628" s="228"/>
      <c r="Q628" s="228"/>
      <c r="R628" s="54"/>
      <c r="S628" s="54"/>
      <c r="T628" s="55"/>
      <c r="U628" s="54"/>
      <c r="V628" s="54"/>
      <c r="W628" s="54"/>
      <c r="X628" s="54"/>
      <c r="Y628" s="54"/>
      <c r="Z628" s="54"/>
    </row>
    <row r="629" spans="1:26" ht="18.75" customHeight="1" x14ac:dyDescent="0.2">
      <c r="A629" s="54"/>
      <c r="B629" s="54"/>
      <c r="C629" s="224"/>
      <c r="D629" s="224"/>
      <c r="E629" s="55"/>
      <c r="F629" s="225"/>
      <c r="G629" s="225"/>
      <c r="H629" s="225"/>
      <c r="I629" s="54"/>
      <c r="J629" s="226"/>
      <c r="K629" s="99"/>
      <c r="L629" s="227"/>
      <c r="M629" s="228"/>
      <c r="N629" s="225"/>
      <c r="O629" s="229"/>
      <c r="P629" s="228"/>
      <c r="Q629" s="228"/>
      <c r="R629" s="54"/>
      <c r="S629" s="54"/>
      <c r="T629" s="55"/>
      <c r="U629" s="54"/>
      <c r="V629" s="54"/>
      <c r="W629" s="54"/>
      <c r="X629" s="54"/>
      <c r="Y629" s="54"/>
      <c r="Z629" s="54"/>
    </row>
    <row r="630" spans="1:26" ht="18.75" customHeight="1" x14ac:dyDescent="0.2">
      <c r="A630" s="54"/>
      <c r="B630" s="54"/>
      <c r="C630" s="224"/>
      <c r="D630" s="224"/>
      <c r="E630" s="55"/>
      <c r="F630" s="225"/>
      <c r="G630" s="225"/>
      <c r="H630" s="225"/>
      <c r="I630" s="54"/>
      <c r="J630" s="226"/>
      <c r="K630" s="99"/>
      <c r="L630" s="227"/>
      <c r="M630" s="228"/>
      <c r="N630" s="225"/>
      <c r="O630" s="229"/>
      <c r="P630" s="228"/>
      <c r="Q630" s="228"/>
      <c r="R630" s="54"/>
      <c r="S630" s="54"/>
      <c r="T630" s="55"/>
      <c r="U630" s="54"/>
      <c r="V630" s="54"/>
      <c r="W630" s="54"/>
      <c r="X630" s="54"/>
      <c r="Y630" s="54"/>
      <c r="Z630" s="54"/>
    </row>
    <row r="631" spans="1:26" ht="18.75" customHeight="1" x14ac:dyDescent="0.2">
      <c r="A631" s="54"/>
      <c r="B631" s="54"/>
      <c r="C631" s="224"/>
      <c r="D631" s="224"/>
      <c r="E631" s="55"/>
      <c r="F631" s="225"/>
      <c r="G631" s="225"/>
      <c r="H631" s="225"/>
      <c r="I631" s="54"/>
      <c r="J631" s="226"/>
      <c r="K631" s="99"/>
      <c r="L631" s="227"/>
      <c r="M631" s="228"/>
      <c r="N631" s="225"/>
      <c r="O631" s="229"/>
      <c r="P631" s="228"/>
      <c r="Q631" s="228"/>
      <c r="R631" s="54"/>
      <c r="S631" s="54"/>
      <c r="T631" s="55"/>
      <c r="U631" s="54"/>
      <c r="V631" s="54"/>
      <c r="W631" s="54"/>
      <c r="X631" s="54"/>
      <c r="Y631" s="54"/>
      <c r="Z631" s="54"/>
    </row>
    <row r="632" spans="1:26" ht="18.75" customHeight="1" x14ac:dyDescent="0.2">
      <c r="A632" s="54"/>
      <c r="B632" s="54"/>
      <c r="C632" s="224"/>
      <c r="D632" s="224"/>
      <c r="E632" s="55"/>
      <c r="F632" s="225"/>
      <c r="G632" s="225"/>
      <c r="H632" s="225"/>
      <c r="I632" s="54"/>
      <c r="J632" s="226"/>
      <c r="K632" s="99"/>
      <c r="L632" s="227"/>
      <c r="M632" s="228"/>
      <c r="N632" s="225"/>
      <c r="O632" s="229"/>
      <c r="P632" s="228"/>
      <c r="Q632" s="228"/>
      <c r="R632" s="54"/>
      <c r="S632" s="54"/>
      <c r="T632" s="55"/>
      <c r="U632" s="54"/>
      <c r="V632" s="54"/>
      <c r="W632" s="54"/>
      <c r="X632" s="54"/>
      <c r="Y632" s="54"/>
      <c r="Z632" s="54"/>
    </row>
    <row r="633" spans="1:26" ht="18.75" customHeight="1" x14ac:dyDescent="0.2">
      <c r="A633" s="54"/>
      <c r="B633" s="54"/>
      <c r="C633" s="224"/>
      <c r="D633" s="224"/>
      <c r="E633" s="55"/>
      <c r="F633" s="225"/>
      <c r="G633" s="225"/>
      <c r="H633" s="225"/>
      <c r="I633" s="54"/>
      <c r="J633" s="226"/>
      <c r="K633" s="99"/>
      <c r="L633" s="227"/>
      <c r="M633" s="228"/>
      <c r="N633" s="225"/>
      <c r="O633" s="229"/>
      <c r="P633" s="228"/>
      <c r="Q633" s="228"/>
      <c r="R633" s="54"/>
      <c r="S633" s="54"/>
      <c r="T633" s="55"/>
      <c r="U633" s="54"/>
      <c r="V633" s="54"/>
      <c r="W633" s="54"/>
      <c r="X633" s="54"/>
      <c r="Y633" s="54"/>
      <c r="Z633" s="54"/>
    </row>
    <row r="634" spans="1:26" ht="18.75" customHeight="1" x14ac:dyDescent="0.2">
      <c r="A634" s="54"/>
      <c r="B634" s="54"/>
      <c r="C634" s="224"/>
      <c r="D634" s="224"/>
      <c r="E634" s="55"/>
      <c r="F634" s="225"/>
      <c r="G634" s="225"/>
      <c r="H634" s="225"/>
      <c r="I634" s="54"/>
      <c r="J634" s="226"/>
      <c r="K634" s="99"/>
      <c r="L634" s="227"/>
      <c r="M634" s="228"/>
      <c r="N634" s="225"/>
      <c r="O634" s="229"/>
      <c r="P634" s="228"/>
      <c r="Q634" s="228"/>
      <c r="R634" s="54"/>
      <c r="S634" s="54"/>
      <c r="T634" s="55"/>
      <c r="U634" s="54"/>
      <c r="V634" s="54"/>
      <c r="W634" s="54"/>
      <c r="X634" s="54"/>
      <c r="Y634" s="54"/>
      <c r="Z634" s="54"/>
    </row>
    <row r="635" spans="1:26" ht="18.75" customHeight="1" x14ac:dyDescent="0.2">
      <c r="A635" s="54"/>
      <c r="B635" s="54"/>
      <c r="C635" s="224"/>
      <c r="D635" s="224"/>
      <c r="E635" s="55"/>
      <c r="F635" s="225"/>
      <c r="G635" s="225"/>
      <c r="H635" s="225"/>
      <c r="I635" s="54"/>
      <c r="J635" s="226"/>
      <c r="K635" s="99"/>
      <c r="L635" s="227"/>
      <c r="M635" s="228"/>
      <c r="N635" s="225"/>
      <c r="O635" s="229"/>
      <c r="P635" s="228"/>
      <c r="Q635" s="228"/>
      <c r="R635" s="54"/>
      <c r="S635" s="54"/>
      <c r="T635" s="55"/>
      <c r="U635" s="54"/>
      <c r="V635" s="54"/>
      <c r="W635" s="54"/>
      <c r="X635" s="54"/>
      <c r="Y635" s="54"/>
      <c r="Z635" s="54"/>
    </row>
    <row r="636" spans="1:26" ht="18.75" customHeight="1" x14ac:dyDescent="0.2">
      <c r="A636" s="54"/>
      <c r="B636" s="54"/>
      <c r="C636" s="224"/>
      <c r="D636" s="224"/>
      <c r="E636" s="55"/>
      <c r="F636" s="225"/>
      <c r="G636" s="225"/>
      <c r="H636" s="225"/>
      <c r="I636" s="54"/>
      <c r="J636" s="226"/>
      <c r="K636" s="99"/>
      <c r="L636" s="227"/>
      <c r="M636" s="228"/>
      <c r="N636" s="225"/>
      <c r="O636" s="229"/>
      <c r="P636" s="228"/>
      <c r="Q636" s="228"/>
      <c r="R636" s="54"/>
      <c r="S636" s="54"/>
      <c r="T636" s="55"/>
      <c r="U636" s="54"/>
      <c r="V636" s="54"/>
      <c r="W636" s="54"/>
      <c r="X636" s="54"/>
      <c r="Y636" s="54"/>
      <c r="Z636" s="54"/>
    </row>
    <row r="637" spans="1:26" ht="18.75" customHeight="1" x14ac:dyDescent="0.2">
      <c r="A637" s="54"/>
      <c r="B637" s="54"/>
      <c r="C637" s="224"/>
      <c r="D637" s="224"/>
      <c r="E637" s="55"/>
      <c r="F637" s="225"/>
      <c r="G637" s="225"/>
      <c r="H637" s="225"/>
      <c r="I637" s="54"/>
      <c r="J637" s="226"/>
      <c r="K637" s="99"/>
      <c r="L637" s="227"/>
      <c r="M637" s="228"/>
      <c r="N637" s="225"/>
      <c r="O637" s="229"/>
      <c r="P637" s="228"/>
      <c r="Q637" s="228"/>
      <c r="R637" s="54"/>
      <c r="S637" s="54"/>
      <c r="T637" s="55"/>
      <c r="U637" s="54"/>
      <c r="V637" s="54"/>
      <c r="W637" s="54"/>
      <c r="X637" s="54"/>
      <c r="Y637" s="54"/>
      <c r="Z637" s="54"/>
    </row>
    <row r="638" spans="1:26" ht="18.75" customHeight="1" x14ac:dyDescent="0.2">
      <c r="A638" s="54"/>
      <c r="B638" s="54"/>
      <c r="C638" s="224"/>
      <c r="D638" s="224"/>
      <c r="E638" s="55"/>
      <c r="F638" s="225"/>
      <c r="G638" s="225"/>
      <c r="H638" s="225"/>
      <c r="I638" s="54"/>
      <c r="J638" s="226"/>
      <c r="K638" s="99"/>
      <c r="L638" s="227"/>
      <c r="M638" s="228"/>
      <c r="N638" s="225"/>
      <c r="O638" s="229"/>
      <c r="P638" s="228"/>
      <c r="Q638" s="228"/>
      <c r="R638" s="54"/>
      <c r="S638" s="54"/>
      <c r="T638" s="55"/>
      <c r="U638" s="54"/>
      <c r="V638" s="54"/>
      <c r="W638" s="54"/>
      <c r="X638" s="54"/>
      <c r="Y638" s="54"/>
      <c r="Z638" s="54"/>
    </row>
    <row r="639" spans="1:26" ht="18.75" customHeight="1" x14ac:dyDescent="0.2">
      <c r="A639" s="54"/>
      <c r="B639" s="54"/>
      <c r="C639" s="224"/>
      <c r="D639" s="224"/>
      <c r="E639" s="55"/>
      <c r="F639" s="225"/>
      <c r="G639" s="225"/>
      <c r="H639" s="225"/>
      <c r="I639" s="54"/>
      <c r="J639" s="226"/>
      <c r="K639" s="99"/>
      <c r="L639" s="227"/>
      <c r="M639" s="228"/>
      <c r="N639" s="225"/>
      <c r="O639" s="229"/>
      <c r="P639" s="228"/>
      <c r="Q639" s="228"/>
      <c r="R639" s="54"/>
      <c r="S639" s="54"/>
      <c r="T639" s="55"/>
      <c r="U639" s="54"/>
      <c r="V639" s="54"/>
      <c r="W639" s="54"/>
      <c r="X639" s="54"/>
      <c r="Y639" s="54"/>
      <c r="Z639" s="54"/>
    </row>
    <row r="640" spans="1:26" ht="18.75" customHeight="1" x14ac:dyDescent="0.2">
      <c r="A640" s="54"/>
      <c r="B640" s="54"/>
      <c r="C640" s="224"/>
      <c r="D640" s="224"/>
      <c r="E640" s="55"/>
      <c r="F640" s="225"/>
      <c r="G640" s="225"/>
      <c r="H640" s="225"/>
      <c r="I640" s="54"/>
      <c r="J640" s="226"/>
      <c r="K640" s="99"/>
      <c r="L640" s="227"/>
      <c r="M640" s="228"/>
      <c r="N640" s="225"/>
      <c r="O640" s="229"/>
      <c r="P640" s="228"/>
      <c r="Q640" s="228"/>
      <c r="R640" s="54"/>
      <c r="S640" s="54"/>
      <c r="T640" s="55"/>
      <c r="U640" s="54"/>
      <c r="V640" s="54"/>
      <c r="W640" s="54"/>
      <c r="X640" s="54"/>
      <c r="Y640" s="54"/>
      <c r="Z640" s="54"/>
    </row>
    <row r="641" spans="1:26" ht="18.75" customHeight="1" x14ac:dyDescent="0.2">
      <c r="A641" s="54"/>
      <c r="B641" s="54"/>
      <c r="C641" s="224"/>
      <c r="D641" s="224"/>
      <c r="E641" s="55"/>
      <c r="F641" s="225"/>
      <c r="G641" s="225"/>
      <c r="H641" s="225"/>
      <c r="I641" s="54"/>
      <c r="J641" s="226"/>
      <c r="K641" s="99"/>
      <c r="L641" s="227"/>
      <c r="M641" s="228"/>
      <c r="N641" s="225"/>
      <c r="O641" s="229"/>
      <c r="P641" s="228"/>
      <c r="Q641" s="228"/>
      <c r="R641" s="54"/>
      <c r="S641" s="54"/>
      <c r="T641" s="55"/>
      <c r="U641" s="54"/>
      <c r="V641" s="54"/>
      <c r="W641" s="54"/>
      <c r="X641" s="54"/>
      <c r="Y641" s="54"/>
      <c r="Z641" s="54"/>
    </row>
    <row r="642" spans="1:26" ht="18.75" customHeight="1" x14ac:dyDescent="0.2">
      <c r="A642" s="54"/>
      <c r="B642" s="54"/>
      <c r="C642" s="224"/>
      <c r="D642" s="224"/>
      <c r="E642" s="55"/>
      <c r="F642" s="225"/>
      <c r="G642" s="225"/>
      <c r="H642" s="225"/>
      <c r="I642" s="54"/>
      <c r="J642" s="226"/>
      <c r="K642" s="99"/>
      <c r="L642" s="227"/>
      <c r="M642" s="228"/>
      <c r="N642" s="225"/>
      <c r="O642" s="229"/>
      <c r="P642" s="228"/>
      <c r="Q642" s="228"/>
      <c r="R642" s="54"/>
      <c r="S642" s="54"/>
      <c r="T642" s="55"/>
      <c r="U642" s="54"/>
      <c r="V642" s="54"/>
      <c r="W642" s="54"/>
      <c r="X642" s="54"/>
      <c r="Y642" s="54"/>
      <c r="Z642" s="54"/>
    </row>
    <row r="643" spans="1:26" ht="18.75" customHeight="1" x14ac:dyDescent="0.2">
      <c r="A643" s="54"/>
      <c r="B643" s="54"/>
      <c r="C643" s="224"/>
      <c r="D643" s="224"/>
      <c r="E643" s="55"/>
      <c r="F643" s="225"/>
      <c r="G643" s="225"/>
      <c r="H643" s="225"/>
      <c r="I643" s="54"/>
      <c r="J643" s="226"/>
      <c r="K643" s="99"/>
      <c r="L643" s="227"/>
      <c r="M643" s="228"/>
      <c r="N643" s="225"/>
      <c r="O643" s="229"/>
      <c r="P643" s="228"/>
      <c r="Q643" s="228"/>
      <c r="R643" s="54"/>
      <c r="S643" s="54"/>
      <c r="T643" s="55"/>
      <c r="U643" s="54"/>
      <c r="V643" s="54"/>
      <c r="W643" s="54"/>
      <c r="X643" s="54"/>
      <c r="Y643" s="54"/>
      <c r="Z643" s="54"/>
    </row>
    <row r="644" spans="1:26" ht="18.75" customHeight="1" x14ac:dyDescent="0.2">
      <c r="A644" s="54"/>
      <c r="B644" s="54"/>
      <c r="C644" s="224"/>
      <c r="D644" s="224"/>
      <c r="E644" s="55"/>
      <c r="F644" s="225"/>
      <c r="G644" s="225"/>
      <c r="H644" s="225"/>
      <c r="I644" s="54"/>
      <c r="J644" s="226"/>
      <c r="K644" s="99"/>
      <c r="L644" s="227"/>
      <c r="M644" s="228"/>
      <c r="N644" s="225"/>
      <c r="O644" s="229"/>
      <c r="P644" s="228"/>
      <c r="Q644" s="228"/>
      <c r="R644" s="54"/>
      <c r="S644" s="54"/>
      <c r="T644" s="55"/>
      <c r="U644" s="54"/>
      <c r="V644" s="54"/>
      <c r="W644" s="54"/>
      <c r="X644" s="54"/>
      <c r="Y644" s="54"/>
      <c r="Z644" s="54"/>
    </row>
    <row r="645" spans="1:26" ht="18.75" customHeight="1" x14ac:dyDescent="0.2">
      <c r="A645" s="54"/>
      <c r="B645" s="54"/>
      <c r="C645" s="224"/>
      <c r="D645" s="224"/>
      <c r="E645" s="55"/>
      <c r="F645" s="225"/>
      <c r="G645" s="225"/>
      <c r="H645" s="225"/>
      <c r="I645" s="54"/>
      <c r="J645" s="226"/>
      <c r="K645" s="99"/>
      <c r="L645" s="227"/>
      <c r="M645" s="228"/>
      <c r="N645" s="225"/>
      <c r="O645" s="229"/>
      <c r="P645" s="228"/>
      <c r="Q645" s="228"/>
      <c r="R645" s="54"/>
      <c r="S645" s="54"/>
      <c r="T645" s="55"/>
      <c r="U645" s="54"/>
      <c r="V645" s="54"/>
      <c r="W645" s="54"/>
      <c r="X645" s="54"/>
      <c r="Y645" s="54"/>
      <c r="Z645" s="54"/>
    </row>
    <row r="646" spans="1:26" ht="18.75" customHeight="1" x14ac:dyDescent="0.2">
      <c r="A646" s="54"/>
      <c r="B646" s="54"/>
      <c r="C646" s="224"/>
      <c r="D646" s="224"/>
      <c r="E646" s="55"/>
      <c r="F646" s="225"/>
      <c r="G646" s="225"/>
      <c r="H646" s="225"/>
      <c r="I646" s="54"/>
      <c r="J646" s="226"/>
      <c r="K646" s="99"/>
      <c r="L646" s="227"/>
      <c r="M646" s="228"/>
      <c r="N646" s="225"/>
      <c r="O646" s="229"/>
      <c r="P646" s="228"/>
      <c r="Q646" s="228"/>
      <c r="R646" s="54"/>
      <c r="S646" s="54"/>
      <c r="T646" s="55"/>
      <c r="U646" s="54"/>
      <c r="V646" s="54"/>
      <c r="W646" s="54"/>
      <c r="X646" s="54"/>
      <c r="Y646" s="54"/>
      <c r="Z646" s="54"/>
    </row>
    <row r="647" spans="1:26" ht="18.75" customHeight="1" x14ac:dyDescent="0.2">
      <c r="A647" s="54"/>
      <c r="B647" s="54"/>
      <c r="C647" s="224"/>
      <c r="D647" s="224"/>
      <c r="E647" s="55"/>
      <c r="F647" s="225"/>
      <c r="G647" s="225"/>
      <c r="H647" s="225"/>
      <c r="I647" s="54"/>
      <c r="J647" s="226"/>
      <c r="K647" s="99"/>
      <c r="L647" s="227"/>
      <c r="M647" s="228"/>
      <c r="N647" s="225"/>
      <c r="O647" s="229"/>
      <c r="P647" s="228"/>
      <c r="Q647" s="228"/>
      <c r="R647" s="54"/>
      <c r="S647" s="54"/>
      <c r="T647" s="55"/>
      <c r="U647" s="54"/>
      <c r="V647" s="54"/>
      <c r="W647" s="54"/>
      <c r="X647" s="54"/>
      <c r="Y647" s="54"/>
      <c r="Z647" s="54"/>
    </row>
    <row r="648" spans="1:26" ht="18.75" customHeight="1" x14ac:dyDescent="0.2">
      <c r="A648" s="54"/>
      <c r="B648" s="54"/>
      <c r="C648" s="224"/>
      <c r="D648" s="224"/>
      <c r="E648" s="55"/>
      <c r="F648" s="225"/>
      <c r="G648" s="225"/>
      <c r="H648" s="225"/>
      <c r="I648" s="54"/>
      <c r="J648" s="226"/>
      <c r="K648" s="99"/>
      <c r="L648" s="227"/>
      <c r="M648" s="228"/>
      <c r="N648" s="225"/>
      <c r="O648" s="229"/>
      <c r="P648" s="228"/>
      <c r="Q648" s="228"/>
      <c r="R648" s="54"/>
      <c r="S648" s="54"/>
      <c r="T648" s="55"/>
      <c r="U648" s="54"/>
      <c r="V648" s="54"/>
      <c r="W648" s="54"/>
      <c r="X648" s="54"/>
      <c r="Y648" s="54"/>
      <c r="Z648" s="54"/>
    </row>
    <row r="649" spans="1:26" ht="18.75" customHeight="1" x14ac:dyDescent="0.2">
      <c r="A649" s="54"/>
      <c r="B649" s="54"/>
      <c r="C649" s="224"/>
      <c r="D649" s="224"/>
      <c r="E649" s="55"/>
      <c r="F649" s="225"/>
      <c r="G649" s="225"/>
      <c r="H649" s="225"/>
      <c r="I649" s="54"/>
      <c r="J649" s="226"/>
      <c r="K649" s="99"/>
      <c r="L649" s="227"/>
      <c r="M649" s="228"/>
      <c r="N649" s="225"/>
      <c r="O649" s="229"/>
      <c r="P649" s="228"/>
      <c r="Q649" s="228"/>
      <c r="R649" s="54"/>
      <c r="S649" s="54"/>
      <c r="T649" s="55"/>
      <c r="U649" s="54"/>
      <c r="V649" s="54"/>
      <c r="W649" s="54"/>
      <c r="X649" s="54"/>
      <c r="Y649" s="54"/>
      <c r="Z649" s="54"/>
    </row>
    <row r="650" spans="1:26" ht="18.75" customHeight="1" x14ac:dyDescent="0.2">
      <c r="A650" s="54"/>
      <c r="B650" s="54"/>
      <c r="C650" s="224"/>
      <c r="D650" s="224"/>
      <c r="E650" s="55"/>
      <c r="F650" s="225"/>
      <c r="G650" s="225"/>
      <c r="H650" s="225"/>
      <c r="I650" s="54"/>
      <c r="J650" s="226"/>
      <c r="K650" s="99"/>
      <c r="L650" s="227"/>
      <c r="M650" s="228"/>
      <c r="N650" s="225"/>
      <c r="O650" s="229"/>
      <c r="P650" s="228"/>
      <c r="Q650" s="228"/>
      <c r="R650" s="54"/>
      <c r="S650" s="54"/>
      <c r="T650" s="55"/>
      <c r="U650" s="54"/>
      <c r="V650" s="54"/>
      <c r="W650" s="54"/>
      <c r="X650" s="54"/>
      <c r="Y650" s="54"/>
      <c r="Z650" s="54"/>
    </row>
    <row r="651" spans="1:26" ht="18.75" customHeight="1" x14ac:dyDescent="0.2">
      <c r="A651" s="54"/>
      <c r="B651" s="54"/>
      <c r="C651" s="224"/>
      <c r="D651" s="224"/>
      <c r="E651" s="55"/>
      <c r="F651" s="225"/>
      <c r="G651" s="225"/>
      <c r="H651" s="225"/>
      <c r="I651" s="54"/>
      <c r="J651" s="226"/>
      <c r="K651" s="99"/>
      <c r="L651" s="227"/>
      <c r="M651" s="228"/>
      <c r="N651" s="225"/>
      <c r="O651" s="229"/>
      <c r="P651" s="228"/>
      <c r="Q651" s="228"/>
      <c r="R651" s="54"/>
      <c r="S651" s="54"/>
      <c r="T651" s="55"/>
      <c r="U651" s="54"/>
      <c r="V651" s="54"/>
      <c r="W651" s="54"/>
      <c r="X651" s="54"/>
      <c r="Y651" s="54"/>
      <c r="Z651" s="54"/>
    </row>
    <row r="652" spans="1:26" ht="18.75" customHeight="1" x14ac:dyDescent="0.2">
      <c r="A652" s="54"/>
      <c r="B652" s="54"/>
      <c r="C652" s="224"/>
      <c r="D652" s="224"/>
      <c r="E652" s="55"/>
      <c r="F652" s="225"/>
      <c r="G652" s="225"/>
      <c r="H652" s="225"/>
      <c r="I652" s="54"/>
      <c r="J652" s="226"/>
      <c r="K652" s="99"/>
      <c r="L652" s="227"/>
      <c r="M652" s="228"/>
      <c r="N652" s="225"/>
      <c r="O652" s="229"/>
      <c r="P652" s="228"/>
      <c r="Q652" s="228"/>
      <c r="R652" s="54"/>
      <c r="S652" s="54"/>
      <c r="T652" s="55"/>
      <c r="U652" s="54"/>
      <c r="V652" s="54"/>
      <c r="W652" s="54"/>
      <c r="X652" s="54"/>
      <c r="Y652" s="54"/>
      <c r="Z652" s="54"/>
    </row>
    <row r="653" spans="1:26" ht="18.75" customHeight="1" x14ac:dyDescent="0.2">
      <c r="A653" s="54"/>
      <c r="B653" s="54"/>
      <c r="C653" s="224"/>
      <c r="D653" s="224"/>
      <c r="E653" s="55"/>
      <c r="F653" s="225"/>
      <c r="G653" s="225"/>
      <c r="H653" s="225"/>
      <c r="I653" s="54"/>
      <c r="J653" s="226"/>
      <c r="K653" s="99"/>
      <c r="L653" s="227"/>
      <c r="M653" s="228"/>
      <c r="N653" s="225"/>
      <c r="O653" s="229"/>
      <c r="P653" s="228"/>
      <c r="Q653" s="228"/>
      <c r="R653" s="54"/>
      <c r="S653" s="54"/>
      <c r="T653" s="55"/>
      <c r="U653" s="54"/>
      <c r="V653" s="54"/>
      <c r="W653" s="54"/>
      <c r="X653" s="54"/>
      <c r="Y653" s="54"/>
      <c r="Z653" s="54"/>
    </row>
    <row r="654" spans="1:26" ht="18.75" customHeight="1" x14ac:dyDescent="0.2">
      <c r="A654" s="54"/>
      <c r="B654" s="54"/>
      <c r="C654" s="224"/>
      <c r="D654" s="224"/>
      <c r="E654" s="55"/>
      <c r="F654" s="225"/>
      <c r="G654" s="225"/>
      <c r="H654" s="225"/>
      <c r="I654" s="54"/>
      <c r="J654" s="226"/>
      <c r="K654" s="99"/>
      <c r="L654" s="227"/>
      <c r="M654" s="228"/>
      <c r="N654" s="225"/>
      <c r="O654" s="229"/>
      <c r="P654" s="228"/>
      <c r="Q654" s="228"/>
      <c r="R654" s="54"/>
      <c r="S654" s="54"/>
      <c r="T654" s="55"/>
      <c r="U654" s="54"/>
      <c r="V654" s="54"/>
      <c r="W654" s="54"/>
      <c r="X654" s="54"/>
      <c r="Y654" s="54"/>
      <c r="Z654" s="54"/>
    </row>
    <row r="655" spans="1:26" ht="18.75" customHeight="1" x14ac:dyDescent="0.2">
      <c r="A655" s="54"/>
      <c r="B655" s="54"/>
      <c r="C655" s="224"/>
      <c r="D655" s="224"/>
      <c r="E655" s="55"/>
      <c r="F655" s="225"/>
      <c r="G655" s="225"/>
      <c r="H655" s="225"/>
      <c r="I655" s="54"/>
      <c r="J655" s="226"/>
      <c r="K655" s="99"/>
      <c r="L655" s="227"/>
      <c r="M655" s="228"/>
      <c r="N655" s="225"/>
      <c r="O655" s="229"/>
      <c r="P655" s="228"/>
      <c r="Q655" s="228"/>
      <c r="R655" s="54"/>
      <c r="S655" s="54"/>
      <c r="T655" s="55"/>
      <c r="U655" s="54"/>
      <c r="V655" s="54"/>
      <c r="W655" s="54"/>
      <c r="X655" s="54"/>
      <c r="Y655" s="54"/>
      <c r="Z655" s="54"/>
    </row>
    <row r="656" spans="1:26" ht="18.75" customHeight="1" x14ac:dyDescent="0.2">
      <c r="A656" s="54"/>
      <c r="B656" s="54"/>
      <c r="C656" s="224"/>
      <c r="D656" s="224"/>
      <c r="E656" s="55"/>
      <c r="F656" s="225"/>
      <c r="G656" s="225"/>
      <c r="H656" s="225"/>
      <c r="I656" s="54"/>
      <c r="J656" s="226"/>
      <c r="K656" s="99"/>
      <c r="L656" s="227"/>
      <c r="M656" s="228"/>
      <c r="N656" s="225"/>
      <c r="O656" s="229"/>
      <c r="P656" s="228"/>
      <c r="Q656" s="228"/>
      <c r="R656" s="54"/>
      <c r="S656" s="54"/>
      <c r="T656" s="55"/>
      <c r="U656" s="54"/>
      <c r="V656" s="54"/>
      <c r="W656" s="54"/>
      <c r="X656" s="54"/>
      <c r="Y656" s="54"/>
      <c r="Z656" s="54"/>
    </row>
    <row r="657" spans="1:26" ht="18.75" customHeight="1" x14ac:dyDescent="0.2">
      <c r="A657" s="54"/>
      <c r="B657" s="54"/>
      <c r="C657" s="224"/>
      <c r="D657" s="224"/>
      <c r="E657" s="55"/>
      <c r="F657" s="225"/>
      <c r="G657" s="225"/>
      <c r="H657" s="225"/>
      <c r="I657" s="54"/>
      <c r="J657" s="226"/>
      <c r="K657" s="99"/>
      <c r="L657" s="227"/>
      <c r="M657" s="228"/>
      <c r="N657" s="225"/>
      <c r="O657" s="229"/>
      <c r="P657" s="228"/>
      <c r="Q657" s="228"/>
      <c r="R657" s="54"/>
      <c r="S657" s="54"/>
      <c r="T657" s="55"/>
      <c r="U657" s="54"/>
      <c r="V657" s="54"/>
      <c r="W657" s="54"/>
      <c r="X657" s="54"/>
      <c r="Y657" s="54"/>
      <c r="Z657" s="54"/>
    </row>
    <row r="658" spans="1:26" ht="18.75" customHeight="1" x14ac:dyDescent="0.2">
      <c r="A658" s="54"/>
      <c r="B658" s="54"/>
      <c r="C658" s="224"/>
      <c r="D658" s="224"/>
      <c r="E658" s="55"/>
      <c r="F658" s="225"/>
      <c r="G658" s="225"/>
      <c r="H658" s="225"/>
      <c r="I658" s="54"/>
      <c r="J658" s="226"/>
      <c r="K658" s="99"/>
      <c r="L658" s="227"/>
      <c r="M658" s="228"/>
      <c r="N658" s="225"/>
      <c r="O658" s="229"/>
      <c r="P658" s="228"/>
      <c r="Q658" s="228"/>
      <c r="R658" s="54"/>
      <c r="S658" s="54"/>
      <c r="T658" s="55"/>
      <c r="U658" s="54"/>
      <c r="V658" s="54"/>
      <c r="W658" s="54"/>
      <c r="X658" s="54"/>
      <c r="Y658" s="54"/>
      <c r="Z658" s="54"/>
    </row>
    <row r="659" spans="1:26" ht="18.75" customHeight="1" x14ac:dyDescent="0.2">
      <c r="A659" s="54"/>
      <c r="B659" s="54"/>
      <c r="C659" s="224"/>
      <c r="D659" s="224"/>
      <c r="E659" s="55"/>
      <c r="F659" s="225"/>
      <c r="G659" s="225"/>
      <c r="H659" s="225"/>
      <c r="I659" s="54"/>
      <c r="J659" s="226"/>
      <c r="K659" s="99"/>
      <c r="L659" s="227"/>
      <c r="M659" s="228"/>
      <c r="N659" s="225"/>
      <c r="O659" s="229"/>
      <c r="P659" s="228"/>
      <c r="Q659" s="228"/>
      <c r="R659" s="54"/>
      <c r="S659" s="54"/>
      <c r="T659" s="55"/>
      <c r="U659" s="54"/>
      <c r="V659" s="54"/>
      <c r="W659" s="54"/>
      <c r="X659" s="54"/>
      <c r="Y659" s="54"/>
      <c r="Z659" s="54"/>
    </row>
    <row r="660" spans="1:26" ht="18.75" customHeight="1" x14ac:dyDescent="0.2">
      <c r="A660" s="54"/>
      <c r="B660" s="54"/>
      <c r="C660" s="224"/>
      <c r="D660" s="224"/>
      <c r="E660" s="55"/>
      <c r="F660" s="225"/>
      <c r="G660" s="225"/>
      <c r="H660" s="225"/>
      <c r="I660" s="54"/>
      <c r="J660" s="226"/>
      <c r="K660" s="99"/>
      <c r="L660" s="227"/>
      <c r="M660" s="228"/>
      <c r="N660" s="225"/>
      <c r="O660" s="229"/>
      <c r="P660" s="228"/>
      <c r="Q660" s="228"/>
      <c r="R660" s="54"/>
      <c r="S660" s="54"/>
      <c r="T660" s="55"/>
      <c r="U660" s="54"/>
      <c r="V660" s="54"/>
      <c r="W660" s="54"/>
      <c r="X660" s="54"/>
      <c r="Y660" s="54"/>
      <c r="Z660" s="54"/>
    </row>
    <row r="661" spans="1:26" ht="18.75" customHeight="1" x14ac:dyDescent="0.2">
      <c r="A661" s="54"/>
      <c r="B661" s="54"/>
      <c r="C661" s="224"/>
      <c r="D661" s="224"/>
      <c r="E661" s="55"/>
      <c r="F661" s="225"/>
      <c r="G661" s="225"/>
      <c r="H661" s="225"/>
      <c r="I661" s="54"/>
      <c r="J661" s="226"/>
      <c r="K661" s="99"/>
      <c r="L661" s="227"/>
      <c r="M661" s="228"/>
      <c r="N661" s="225"/>
      <c r="O661" s="229"/>
      <c r="P661" s="228"/>
      <c r="Q661" s="228"/>
      <c r="R661" s="54"/>
      <c r="S661" s="54"/>
      <c r="T661" s="55"/>
      <c r="U661" s="54"/>
      <c r="V661" s="54"/>
      <c r="W661" s="54"/>
      <c r="X661" s="54"/>
      <c r="Y661" s="54"/>
      <c r="Z661" s="54"/>
    </row>
    <row r="662" spans="1:26" ht="18.75" customHeight="1" x14ac:dyDescent="0.2">
      <c r="A662" s="54"/>
      <c r="B662" s="54"/>
      <c r="C662" s="224"/>
      <c r="D662" s="224"/>
      <c r="E662" s="55"/>
      <c r="F662" s="225"/>
      <c r="G662" s="225"/>
      <c r="H662" s="225"/>
      <c r="I662" s="54"/>
      <c r="J662" s="226"/>
      <c r="K662" s="99"/>
      <c r="L662" s="227"/>
      <c r="M662" s="228"/>
      <c r="N662" s="225"/>
      <c r="O662" s="229"/>
      <c r="P662" s="228"/>
      <c r="Q662" s="228"/>
      <c r="R662" s="54"/>
      <c r="S662" s="54"/>
      <c r="T662" s="55"/>
      <c r="U662" s="54"/>
      <c r="V662" s="54"/>
      <c r="W662" s="54"/>
      <c r="X662" s="54"/>
      <c r="Y662" s="54"/>
      <c r="Z662" s="54"/>
    </row>
    <row r="663" spans="1:26" ht="18.75" customHeight="1" x14ac:dyDescent="0.2">
      <c r="A663" s="54"/>
      <c r="B663" s="54"/>
      <c r="C663" s="224"/>
      <c r="D663" s="224"/>
      <c r="E663" s="55"/>
      <c r="F663" s="225"/>
      <c r="G663" s="225"/>
      <c r="H663" s="225"/>
      <c r="I663" s="54"/>
      <c r="J663" s="226"/>
      <c r="K663" s="99"/>
      <c r="L663" s="227"/>
      <c r="M663" s="228"/>
      <c r="N663" s="225"/>
      <c r="O663" s="229"/>
      <c r="P663" s="228"/>
      <c r="Q663" s="228"/>
      <c r="R663" s="54"/>
      <c r="S663" s="54"/>
      <c r="T663" s="55"/>
      <c r="U663" s="54"/>
      <c r="V663" s="54"/>
      <c r="W663" s="54"/>
      <c r="X663" s="54"/>
      <c r="Y663" s="54"/>
      <c r="Z663" s="54"/>
    </row>
    <row r="664" spans="1:26" ht="18.75" customHeight="1" x14ac:dyDescent="0.2">
      <c r="A664" s="54"/>
      <c r="B664" s="54"/>
      <c r="C664" s="224"/>
      <c r="D664" s="224"/>
      <c r="E664" s="55"/>
      <c r="F664" s="225"/>
      <c r="G664" s="225"/>
      <c r="H664" s="225"/>
      <c r="I664" s="54"/>
      <c r="J664" s="226"/>
      <c r="K664" s="99"/>
      <c r="L664" s="227"/>
      <c r="M664" s="228"/>
      <c r="N664" s="225"/>
      <c r="O664" s="229"/>
      <c r="P664" s="228"/>
      <c r="Q664" s="228"/>
      <c r="R664" s="54"/>
      <c r="S664" s="54"/>
      <c r="T664" s="55"/>
      <c r="U664" s="54"/>
      <c r="V664" s="54"/>
      <c r="W664" s="54"/>
      <c r="X664" s="54"/>
      <c r="Y664" s="54"/>
      <c r="Z664" s="54"/>
    </row>
    <row r="665" spans="1:26" ht="18.75" customHeight="1" x14ac:dyDescent="0.2">
      <c r="A665" s="54"/>
      <c r="B665" s="54"/>
      <c r="C665" s="224"/>
      <c r="D665" s="224"/>
      <c r="E665" s="55"/>
      <c r="F665" s="225"/>
      <c r="G665" s="225"/>
      <c r="H665" s="225"/>
      <c r="I665" s="54"/>
      <c r="J665" s="226"/>
      <c r="K665" s="99"/>
      <c r="L665" s="227"/>
      <c r="M665" s="228"/>
      <c r="N665" s="225"/>
      <c r="O665" s="229"/>
      <c r="P665" s="228"/>
      <c r="Q665" s="228"/>
      <c r="R665" s="54"/>
      <c r="S665" s="54"/>
      <c r="T665" s="55"/>
      <c r="U665" s="54"/>
      <c r="V665" s="54"/>
      <c r="W665" s="54"/>
      <c r="X665" s="54"/>
      <c r="Y665" s="54"/>
      <c r="Z665" s="54"/>
    </row>
    <row r="666" spans="1:26" ht="18.75" customHeight="1" x14ac:dyDescent="0.2">
      <c r="A666" s="54"/>
      <c r="B666" s="54"/>
      <c r="C666" s="224"/>
      <c r="D666" s="224"/>
      <c r="E666" s="55"/>
      <c r="F666" s="225"/>
      <c r="G666" s="225"/>
      <c r="H666" s="225"/>
      <c r="I666" s="54"/>
      <c r="J666" s="226"/>
      <c r="K666" s="99"/>
      <c r="L666" s="227"/>
      <c r="M666" s="228"/>
      <c r="N666" s="225"/>
      <c r="O666" s="229"/>
      <c r="P666" s="228"/>
      <c r="Q666" s="228"/>
      <c r="R666" s="54"/>
      <c r="S666" s="54"/>
      <c r="T666" s="55"/>
      <c r="U666" s="54"/>
      <c r="V666" s="54"/>
      <c r="W666" s="54"/>
      <c r="X666" s="54"/>
      <c r="Y666" s="54"/>
      <c r="Z666" s="54"/>
    </row>
    <row r="667" spans="1:26" ht="18.75" customHeight="1" x14ac:dyDescent="0.2">
      <c r="A667" s="54"/>
      <c r="B667" s="54"/>
      <c r="C667" s="224"/>
      <c r="D667" s="224"/>
      <c r="E667" s="55"/>
      <c r="F667" s="225"/>
      <c r="G667" s="225"/>
      <c r="H667" s="225"/>
      <c r="I667" s="54"/>
      <c r="J667" s="226"/>
      <c r="K667" s="99"/>
      <c r="L667" s="227"/>
      <c r="M667" s="228"/>
      <c r="N667" s="225"/>
      <c r="O667" s="229"/>
      <c r="P667" s="228"/>
      <c r="Q667" s="228"/>
      <c r="R667" s="54"/>
      <c r="S667" s="54"/>
      <c r="T667" s="55"/>
      <c r="U667" s="54"/>
      <c r="V667" s="54"/>
      <c r="W667" s="54"/>
      <c r="X667" s="54"/>
      <c r="Y667" s="54"/>
      <c r="Z667" s="54"/>
    </row>
    <row r="668" spans="1:26" ht="18.75" customHeight="1" x14ac:dyDescent="0.2">
      <c r="A668" s="54"/>
      <c r="B668" s="54"/>
      <c r="C668" s="224"/>
      <c r="D668" s="224"/>
      <c r="E668" s="55"/>
      <c r="F668" s="225"/>
      <c r="G668" s="225"/>
      <c r="H668" s="225"/>
      <c r="I668" s="54"/>
      <c r="J668" s="226"/>
      <c r="K668" s="99"/>
      <c r="L668" s="227"/>
      <c r="M668" s="228"/>
      <c r="N668" s="225"/>
      <c r="O668" s="229"/>
      <c r="P668" s="228"/>
      <c r="Q668" s="228"/>
      <c r="R668" s="54"/>
      <c r="S668" s="54"/>
      <c r="T668" s="55"/>
      <c r="U668" s="54"/>
      <c r="V668" s="54"/>
      <c r="W668" s="54"/>
      <c r="X668" s="54"/>
      <c r="Y668" s="54"/>
      <c r="Z668" s="54"/>
    </row>
    <row r="669" spans="1:26" ht="18.75" customHeight="1" x14ac:dyDescent="0.2">
      <c r="A669" s="54"/>
      <c r="B669" s="54"/>
      <c r="C669" s="224"/>
      <c r="D669" s="224"/>
      <c r="E669" s="55"/>
      <c r="F669" s="225"/>
      <c r="G669" s="225"/>
      <c r="H669" s="225"/>
      <c r="I669" s="54"/>
      <c r="J669" s="226"/>
      <c r="K669" s="99"/>
      <c r="L669" s="227"/>
      <c r="M669" s="228"/>
      <c r="N669" s="225"/>
      <c r="O669" s="229"/>
      <c r="P669" s="228"/>
      <c r="Q669" s="228"/>
      <c r="R669" s="54"/>
      <c r="S669" s="54"/>
      <c r="T669" s="55"/>
      <c r="U669" s="54"/>
      <c r="V669" s="54"/>
      <c r="W669" s="54"/>
      <c r="X669" s="54"/>
      <c r="Y669" s="54"/>
      <c r="Z669" s="54"/>
    </row>
    <row r="670" spans="1:26" ht="18.75" customHeight="1" x14ac:dyDescent="0.2">
      <c r="A670" s="54"/>
      <c r="B670" s="54"/>
      <c r="C670" s="224"/>
      <c r="D670" s="224"/>
      <c r="E670" s="55"/>
      <c r="F670" s="225"/>
      <c r="G670" s="225"/>
      <c r="H670" s="225"/>
      <c r="I670" s="54"/>
      <c r="J670" s="226"/>
      <c r="K670" s="99"/>
      <c r="L670" s="227"/>
      <c r="M670" s="228"/>
      <c r="N670" s="225"/>
      <c r="O670" s="229"/>
      <c r="P670" s="228"/>
      <c r="Q670" s="228"/>
      <c r="R670" s="54"/>
      <c r="S670" s="54"/>
      <c r="T670" s="55"/>
      <c r="U670" s="54"/>
      <c r="V670" s="54"/>
      <c r="W670" s="54"/>
      <c r="X670" s="54"/>
      <c r="Y670" s="54"/>
      <c r="Z670" s="54"/>
    </row>
    <row r="671" spans="1:26" ht="18.75" customHeight="1" x14ac:dyDescent="0.2">
      <c r="A671" s="54"/>
      <c r="B671" s="54"/>
      <c r="C671" s="224"/>
      <c r="D671" s="224"/>
      <c r="E671" s="55"/>
      <c r="F671" s="225"/>
      <c r="G671" s="225"/>
      <c r="H671" s="225"/>
      <c r="I671" s="54"/>
      <c r="J671" s="226"/>
      <c r="K671" s="99"/>
      <c r="L671" s="227"/>
      <c r="M671" s="228"/>
      <c r="N671" s="225"/>
      <c r="O671" s="229"/>
      <c r="P671" s="228"/>
      <c r="Q671" s="228"/>
      <c r="R671" s="54"/>
      <c r="S671" s="54"/>
      <c r="T671" s="55"/>
      <c r="U671" s="54"/>
      <c r="V671" s="54"/>
      <c r="W671" s="54"/>
      <c r="X671" s="54"/>
      <c r="Y671" s="54"/>
      <c r="Z671" s="54"/>
    </row>
    <row r="672" spans="1:26" ht="18.75" customHeight="1" x14ac:dyDescent="0.2">
      <c r="A672" s="54"/>
      <c r="B672" s="54"/>
      <c r="C672" s="224"/>
      <c r="D672" s="224"/>
      <c r="E672" s="55"/>
      <c r="F672" s="225"/>
      <c r="G672" s="225"/>
      <c r="H672" s="225"/>
      <c r="I672" s="54"/>
      <c r="J672" s="226"/>
      <c r="K672" s="99"/>
      <c r="L672" s="227"/>
      <c r="M672" s="228"/>
      <c r="N672" s="225"/>
      <c r="O672" s="229"/>
      <c r="P672" s="228"/>
      <c r="Q672" s="228"/>
      <c r="R672" s="54"/>
      <c r="S672" s="54"/>
      <c r="T672" s="55"/>
      <c r="U672" s="54"/>
      <c r="V672" s="54"/>
      <c r="W672" s="54"/>
      <c r="X672" s="54"/>
      <c r="Y672" s="54"/>
      <c r="Z672" s="54"/>
    </row>
    <row r="673" spans="1:26" ht="18.75" customHeight="1" x14ac:dyDescent="0.2">
      <c r="A673" s="54"/>
      <c r="B673" s="54"/>
      <c r="C673" s="224"/>
      <c r="D673" s="224"/>
      <c r="E673" s="55"/>
      <c r="F673" s="225"/>
      <c r="G673" s="225"/>
      <c r="H673" s="225"/>
      <c r="I673" s="54"/>
      <c r="J673" s="226"/>
      <c r="K673" s="99"/>
      <c r="L673" s="227"/>
      <c r="M673" s="228"/>
      <c r="N673" s="225"/>
      <c r="O673" s="229"/>
      <c r="P673" s="228"/>
      <c r="Q673" s="228"/>
      <c r="R673" s="54"/>
      <c r="S673" s="54"/>
      <c r="T673" s="55"/>
      <c r="U673" s="54"/>
      <c r="V673" s="54"/>
      <c r="W673" s="54"/>
      <c r="X673" s="54"/>
      <c r="Y673" s="54"/>
      <c r="Z673" s="54"/>
    </row>
    <row r="674" spans="1:26" ht="18.75" customHeight="1" x14ac:dyDescent="0.2">
      <c r="A674" s="54"/>
      <c r="B674" s="54"/>
      <c r="C674" s="224"/>
      <c r="D674" s="224"/>
      <c r="E674" s="55"/>
      <c r="F674" s="225"/>
      <c r="G674" s="225"/>
      <c r="H674" s="225"/>
      <c r="I674" s="54"/>
      <c r="J674" s="226"/>
      <c r="K674" s="99"/>
      <c r="L674" s="227"/>
      <c r="M674" s="228"/>
      <c r="N674" s="225"/>
      <c r="O674" s="229"/>
      <c r="P674" s="228"/>
      <c r="Q674" s="228"/>
      <c r="R674" s="54"/>
      <c r="S674" s="54"/>
      <c r="T674" s="55"/>
      <c r="U674" s="54"/>
      <c r="V674" s="54"/>
      <c r="W674" s="54"/>
      <c r="X674" s="54"/>
      <c r="Y674" s="54"/>
      <c r="Z674" s="54"/>
    </row>
    <row r="675" spans="1:26" ht="18.75" customHeight="1" x14ac:dyDescent="0.2">
      <c r="A675" s="54"/>
      <c r="B675" s="54"/>
      <c r="C675" s="224"/>
      <c r="D675" s="224"/>
      <c r="E675" s="55"/>
      <c r="F675" s="225"/>
      <c r="G675" s="225"/>
      <c r="H675" s="225"/>
      <c r="I675" s="54"/>
      <c r="J675" s="226"/>
      <c r="K675" s="99"/>
      <c r="L675" s="227"/>
      <c r="M675" s="228"/>
      <c r="N675" s="225"/>
      <c r="O675" s="229"/>
      <c r="P675" s="228"/>
      <c r="Q675" s="228"/>
      <c r="R675" s="54"/>
      <c r="S675" s="54"/>
      <c r="T675" s="55"/>
      <c r="U675" s="54"/>
      <c r="V675" s="54"/>
      <c r="W675" s="54"/>
      <c r="X675" s="54"/>
      <c r="Y675" s="54"/>
      <c r="Z675" s="54"/>
    </row>
    <row r="676" spans="1:26" ht="18.75" customHeight="1" x14ac:dyDescent="0.2">
      <c r="A676" s="54"/>
      <c r="B676" s="54"/>
      <c r="C676" s="224"/>
      <c r="D676" s="224"/>
      <c r="E676" s="55"/>
      <c r="F676" s="225"/>
      <c r="G676" s="225"/>
      <c r="H676" s="225"/>
      <c r="I676" s="54"/>
      <c r="J676" s="226"/>
      <c r="K676" s="99"/>
      <c r="L676" s="227"/>
      <c r="M676" s="228"/>
      <c r="N676" s="225"/>
      <c r="O676" s="229"/>
      <c r="P676" s="228"/>
      <c r="Q676" s="228"/>
      <c r="R676" s="54"/>
      <c r="S676" s="54"/>
      <c r="T676" s="55"/>
      <c r="U676" s="54"/>
      <c r="V676" s="54"/>
      <c r="W676" s="54"/>
      <c r="X676" s="54"/>
      <c r="Y676" s="54"/>
      <c r="Z676" s="54"/>
    </row>
    <row r="677" spans="1:26" ht="18.75" customHeight="1" x14ac:dyDescent="0.2">
      <c r="A677" s="54"/>
      <c r="B677" s="54"/>
      <c r="C677" s="224"/>
      <c r="D677" s="224"/>
      <c r="E677" s="55"/>
      <c r="F677" s="225"/>
      <c r="G677" s="225"/>
      <c r="H677" s="225"/>
      <c r="I677" s="54"/>
      <c r="J677" s="226"/>
      <c r="K677" s="99"/>
      <c r="L677" s="227"/>
      <c r="M677" s="228"/>
      <c r="N677" s="225"/>
      <c r="O677" s="229"/>
      <c r="P677" s="228"/>
      <c r="Q677" s="228"/>
      <c r="R677" s="54"/>
      <c r="S677" s="54"/>
      <c r="T677" s="55"/>
      <c r="U677" s="54"/>
      <c r="V677" s="54"/>
      <c r="W677" s="54"/>
      <c r="X677" s="54"/>
      <c r="Y677" s="54"/>
      <c r="Z677" s="54"/>
    </row>
    <row r="678" spans="1:26" ht="18.75" customHeight="1" x14ac:dyDescent="0.2">
      <c r="A678" s="54"/>
      <c r="B678" s="54"/>
      <c r="C678" s="224"/>
      <c r="D678" s="224"/>
      <c r="E678" s="55"/>
      <c r="F678" s="225"/>
      <c r="G678" s="225"/>
      <c r="H678" s="225"/>
      <c r="I678" s="54"/>
      <c r="J678" s="226"/>
      <c r="K678" s="99"/>
      <c r="L678" s="227"/>
      <c r="M678" s="228"/>
      <c r="N678" s="225"/>
      <c r="O678" s="229"/>
      <c r="P678" s="228"/>
      <c r="Q678" s="228"/>
      <c r="R678" s="54"/>
      <c r="S678" s="54"/>
      <c r="T678" s="55"/>
      <c r="U678" s="54"/>
      <c r="V678" s="54"/>
      <c r="W678" s="54"/>
      <c r="X678" s="54"/>
      <c r="Y678" s="54"/>
      <c r="Z678" s="54"/>
    </row>
    <row r="679" spans="1:26" ht="18.75" customHeight="1" x14ac:dyDescent="0.2">
      <c r="A679" s="54"/>
      <c r="B679" s="54"/>
      <c r="C679" s="224"/>
      <c r="D679" s="224"/>
      <c r="E679" s="55"/>
      <c r="F679" s="225"/>
      <c r="G679" s="225"/>
      <c r="H679" s="225"/>
      <c r="I679" s="54"/>
      <c r="J679" s="226"/>
      <c r="K679" s="99"/>
      <c r="L679" s="227"/>
      <c r="M679" s="228"/>
      <c r="N679" s="225"/>
      <c r="O679" s="229"/>
      <c r="P679" s="228"/>
      <c r="Q679" s="228"/>
      <c r="R679" s="54"/>
      <c r="S679" s="54"/>
      <c r="T679" s="55"/>
      <c r="U679" s="54"/>
      <c r="V679" s="54"/>
      <c r="W679" s="54"/>
      <c r="X679" s="54"/>
      <c r="Y679" s="54"/>
      <c r="Z679" s="54"/>
    </row>
    <row r="680" spans="1:26" ht="18.75" customHeight="1" x14ac:dyDescent="0.2">
      <c r="A680" s="54"/>
      <c r="B680" s="54"/>
      <c r="C680" s="224"/>
      <c r="D680" s="224"/>
      <c r="E680" s="55"/>
      <c r="F680" s="225"/>
      <c r="G680" s="225"/>
      <c r="H680" s="225"/>
      <c r="I680" s="54"/>
      <c r="J680" s="226"/>
      <c r="K680" s="99"/>
      <c r="L680" s="227"/>
      <c r="M680" s="228"/>
      <c r="N680" s="225"/>
      <c r="O680" s="229"/>
      <c r="P680" s="228"/>
      <c r="Q680" s="228"/>
      <c r="R680" s="54"/>
      <c r="S680" s="54"/>
      <c r="T680" s="55"/>
      <c r="U680" s="54"/>
      <c r="V680" s="54"/>
      <c r="W680" s="54"/>
      <c r="X680" s="54"/>
      <c r="Y680" s="54"/>
      <c r="Z680" s="54"/>
    </row>
    <row r="681" spans="1:26" ht="18.75" customHeight="1" x14ac:dyDescent="0.2">
      <c r="A681" s="54"/>
      <c r="B681" s="54"/>
      <c r="C681" s="224"/>
      <c r="D681" s="224"/>
      <c r="E681" s="55"/>
      <c r="F681" s="225"/>
      <c r="G681" s="225"/>
      <c r="H681" s="225"/>
      <c r="I681" s="54"/>
      <c r="J681" s="226"/>
      <c r="K681" s="99"/>
      <c r="L681" s="227"/>
      <c r="M681" s="228"/>
      <c r="N681" s="225"/>
      <c r="O681" s="229"/>
      <c r="P681" s="228"/>
      <c r="Q681" s="228"/>
      <c r="R681" s="54"/>
      <c r="S681" s="54"/>
      <c r="T681" s="55"/>
      <c r="U681" s="54"/>
      <c r="V681" s="54"/>
      <c r="W681" s="54"/>
      <c r="X681" s="54"/>
      <c r="Y681" s="54"/>
      <c r="Z681" s="54"/>
    </row>
    <row r="682" spans="1:26" ht="18.75" customHeight="1" x14ac:dyDescent="0.2">
      <c r="A682" s="54"/>
      <c r="B682" s="54"/>
      <c r="C682" s="224"/>
      <c r="D682" s="224"/>
      <c r="E682" s="55"/>
      <c r="F682" s="225"/>
      <c r="G682" s="225"/>
      <c r="H682" s="225"/>
      <c r="I682" s="54"/>
      <c r="J682" s="226"/>
      <c r="K682" s="99"/>
      <c r="L682" s="227"/>
      <c r="M682" s="228"/>
      <c r="N682" s="225"/>
      <c r="O682" s="229"/>
      <c r="P682" s="228"/>
      <c r="Q682" s="228"/>
      <c r="R682" s="54"/>
      <c r="S682" s="54"/>
      <c r="T682" s="55"/>
      <c r="U682" s="54"/>
      <c r="V682" s="54"/>
      <c r="W682" s="54"/>
      <c r="X682" s="54"/>
      <c r="Y682" s="54"/>
      <c r="Z682" s="54"/>
    </row>
    <row r="683" spans="1:26" ht="18.75" customHeight="1" x14ac:dyDescent="0.2">
      <c r="A683" s="54"/>
      <c r="B683" s="54"/>
      <c r="C683" s="224"/>
      <c r="D683" s="224"/>
      <c r="E683" s="55"/>
      <c r="F683" s="225"/>
      <c r="G683" s="225"/>
      <c r="H683" s="225"/>
      <c r="I683" s="54"/>
      <c r="J683" s="226"/>
      <c r="K683" s="99"/>
      <c r="L683" s="227"/>
      <c r="M683" s="228"/>
      <c r="N683" s="225"/>
      <c r="O683" s="229"/>
      <c r="P683" s="228"/>
      <c r="Q683" s="228"/>
      <c r="R683" s="54"/>
      <c r="S683" s="54"/>
      <c r="T683" s="55"/>
      <c r="U683" s="54"/>
      <c r="V683" s="54"/>
      <c r="W683" s="54"/>
      <c r="X683" s="54"/>
      <c r="Y683" s="54"/>
      <c r="Z683" s="54"/>
    </row>
    <row r="684" spans="1:26" ht="18.75" customHeight="1" x14ac:dyDescent="0.2">
      <c r="A684" s="54"/>
      <c r="B684" s="54"/>
      <c r="C684" s="224"/>
      <c r="D684" s="224"/>
      <c r="E684" s="55"/>
      <c r="F684" s="225"/>
      <c r="G684" s="225"/>
      <c r="H684" s="225"/>
      <c r="I684" s="54"/>
      <c r="J684" s="226"/>
      <c r="K684" s="99"/>
      <c r="L684" s="227"/>
      <c r="M684" s="228"/>
      <c r="N684" s="225"/>
      <c r="O684" s="229"/>
      <c r="P684" s="228"/>
      <c r="Q684" s="228"/>
      <c r="R684" s="54"/>
      <c r="S684" s="54"/>
      <c r="T684" s="55"/>
      <c r="U684" s="54"/>
      <c r="V684" s="54"/>
      <c r="W684" s="54"/>
      <c r="X684" s="54"/>
      <c r="Y684" s="54"/>
      <c r="Z684" s="54"/>
    </row>
    <row r="685" spans="1:26" ht="18.75" customHeight="1" x14ac:dyDescent="0.2">
      <c r="A685" s="54"/>
      <c r="B685" s="54"/>
      <c r="C685" s="224"/>
      <c r="D685" s="224"/>
      <c r="E685" s="55"/>
      <c r="F685" s="225"/>
      <c r="G685" s="225"/>
      <c r="H685" s="225"/>
      <c r="I685" s="54"/>
      <c r="J685" s="226"/>
      <c r="K685" s="99"/>
      <c r="L685" s="227"/>
      <c r="M685" s="228"/>
      <c r="N685" s="225"/>
      <c r="O685" s="229"/>
      <c r="P685" s="228"/>
      <c r="Q685" s="228"/>
      <c r="R685" s="54"/>
      <c r="S685" s="54"/>
      <c r="T685" s="55"/>
      <c r="U685" s="54"/>
      <c r="V685" s="54"/>
      <c r="W685" s="54"/>
      <c r="X685" s="54"/>
      <c r="Y685" s="54"/>
      <c r="Z685" s="54"/>
    </row>
    <row r="686" spans="1:26" ht="18.75" customHeight="1" x14ac:dyDescent="0.2">
      <c r="A686" s="54"/>
      <c r="B686" s="54"/>
      <c r="C686" s="224"/>
      <c r="D686" s="224"/>
      <c r="E686" s="55"/>
      <c r="F686" s="225"/>
      <c r="G686" s="225"/>
      <c r="H686" s="225"/>
      <c r="I686" s="54"/>
      <c r="J686" s="226"/>
      <c r="K686" s="99"/>
      <c r="L686" s="227"/>
      <c r="M686" s="228"/>
      <c r="N686" s="225"/>
      <c r="O686" s="229"/>
      <c r="P686" s="228"/>
      <c r="Q686" s="228"/>
      <c r="R686" s="54"/>
      <c r="S686" s="54"/>
      <c r="T686" s="55"/>
      <c r="U686" s="54"/>
      <c r="V686" s="54"/>
      <c r="W686" s="54"/>
      <c r="X686" s="54"/>
      <c r="Y686" s="54"/>
      <c r="Z686" s="54"/>
    </row>
    <row r="687" spans="1:26" ht="18.75" customHeight="1" x14ac:dyDescent="0.2">
      <c r="A687" s="54"/>
      <c r="B687" s="54"/>
      <c r="C687" s="224"/>
      <c r="D687" s="224"/>
      <c r="E687" s="55"/>
      <c r="F687" s="225"/>
      <c r="G687" s="225"/>
      <c r="H687" s="225"/>
      <c r="I687" s="54"/>
      <c r="J687" s="226"/>
      <c r="K687" s="99"/>
      <c r="L687" s="227"/>
      <c r="M687" s="228"/>
      <c r="N687" s="225"/>
      <c r="O687" s="229"/>
      <c r="P687" s="228"/>
      <c r="Q687" s="228"/>
      <c r="R687" s="54"/>
      <c r="S687" s="54"/>
      <c r="T687" s="55"/>
      <c r="U687" s="54"/>
      <c r="V687" s="54"/>
      <c r="W687" s="54"/>
      <c r="X687" s="54"/>
      <c r="Y687" s="54"/>
      <c r="Z687" s="54"/>
    </row>
    <row r="688" spans="1:26" ht="18.75" customHeight="1" x14ac:dyDescent="0.2">
      <c r="A688" s="54"/>
      <c r="B688" s="54"/>
      <c r="C688" s="224"/>
      <c r="D688" s="224"/>
      <c r="E688" s="55"/>
      <c r="F688" s="225"/>
      <c r="G688" s="225"/>
      <c r="H688" s="225"/>
      <c r="I688" s="54"/>
      <c r="J688" s="226"/>
      <c r="K688" s="99"/>
      <c r="L688" s="227"/>
      <c r="M688" s="228"/>
      <c r="N688" s="225"/>
      <c r="O688" s="229"/>
      <c r="P688" s="228"/>
      <c r="Q688" s="228"/>
      <c r="R688" s="54"/>
      <c r="S688" s="54"/>
      <c r="T688" s="55"/>
      <c r="U688" s="54"/>
      <c r="V688" s="54"/>
      <c r="W688" s="54"/>
      <c r="X688" s="54"/>
      <c r="Y688" s="54"/>
      <c r="Z688" s="54"/>
    </row>
    <row r="689" spans="1:26" ht="18.75" customHeight="1" x14ac:dyDescent="0.2">
      <c r="A689" s="54"/>
      <c r="B689" s="54"/>
      <c r="C689" s="224"/>
      <c r="D689" s="224"/>
      <c r="E689" s="55"/>
      <c r="F689" s="225"/>
      <c r="G689" s="225"/>
      <c r="H689" s="225"/>
      <c r="I689" s="54"/>
      <c r="J689" s="226"/>
      <c r="K689" s="99"/>
      <c r="L689" s="227"/>
      <c r="M689" s="228"/>
      <c r="N689" s="225"/>
      <c r="O689" s="229"/>
      <c r="P689" s="228"/>
      <c r="Q689" s="228"/>
      <c r="R689" s="54"/>
      <c r="S689" s="54"/>
      <c r="T689" s="55"/>
      <c r="U689" s="54"/>
      <c r="V689" s="54"/>
      <c r="W689" s="54"/>
      <c r="X689" s="54"/>
      <c r="Y689" s="54"/>
      <c r="Z689" s="54"/>
    </row>
    <row r="690" spans="1:26" ht="18.75" customHeight="1" x14ac:dyDescent="0.2">
      <c r="A690" s="54"/>
      <c r="B690" s="54"/>
      <c r="C690" s="224"/>
      <c r="D690" s="224"/>
      <c r="E690" s="55"/>
      <c r="F690" s="225"/>
      <c r="G690" s="225"/>
      <c r="H690" s="225"/>
      <c r="I690" s="54"/>
      <c r="J690" s="226"/>
      <c r="K690" s="99"/>
      <c r="L690" s="227"/>
      <c r="M690" s="228"/>
      <c r="N690" s="225"/>
      <c r="O690" s="229"/>
      <c r="P690" s="228"/>
      <c r="Q690" s="228"/>
      <c r="R690" s="54"/>
      <c r="S690" s="54"/>
      <c r="T690" s="55"/>
      <c r="U690" s="54"/>
      <c r="V690" s="54"/>
      <c r="W690" s="54"/>
      <c r="X690" s="54"/>
      <c r="Y690" s="54"/>
      <c r="Z690" s="54"/>
    </row>
    <row r="691" spans="1:26" ht="18.75" customHeight="1" x14ac:dyDescent="0.2">
      <c r="A691" s="54"/>
      <c r="B691" s="54"/>
      <c r="C691" s="224"/>
      <c r="D691" s="224"/>
      <c r="E691" s="55"/>
      <c r="F691" s="225"/>
      <c r="G691" s="225"/>
      <c r="H691" s="225"/>
      <c r="I691" s="54"/>
      <c r="J691" s="226"/>
      <c r="K691" s="99"/>
      <c r="L691" s="227"/>
      <c r="M691" s="228"/>
      <c r="N691" s="225"/>
      <c r="O691" s="229"/>
      <c r="P691" s="228"/>
      <c r="Q691" s="228"/>
      <c r="R691" s="54"/>
      <c r="S691" s="54"/>
      <c r="T691" s="55"/>
      <c r="U691" s="54"/>
      <c r="V691" s="54"/>
      <c r="W691" s="54"/>
      <c r="X691" s="54"/>
      <c r="Y691" s="54"/>
      <c r="Z691" s="54"/>
    </row>
    <row r="692" spans="1:26" ht="18.75" customHeight="1" x14ac:dyDescent="0.2">
      <c r="A692" s="54"/>
      <c r="B692" s="54"/>
      <c r="C692" s="224"/>
      <c r="D692" s="224"/>
      <c r="E692" s="55"/>
      <c r="F692" s="225"/>
      <c r="G692" s="225"/>
      <c r="H692" s="225"/>
      <c r="I692" s="54"/>
      <c r="J692" s="226"/>
      <c r="K692" s="99"/>
      <c r="L692" s="227"/>
      <c r="M692" s="228"/>
      <c r="N692" s="225"/>
      <c r="O692" s="229"/>
      <c r="P692" s="228"/>
      <c r="Q692" s="228"/>
      <c r="R692" s="54"/>
      <c r="S692" s="54"/>
      <c r="T692" s="55"/>
      <c r="U692" s="54"/>
      <c r="V692" s="54"/>
      <c r="W692" s="54"/>
      <c r="X692" s="54"/>
      <c r="Y692" s="54"/>
      <c r="Z692" s="54"/>
    </row>
    <row r="693" spans="1:26" ht="18.75" customHeight="1" x14ac:dyDescent="0.2">
      <c r="A693" s="54"/>
      <c r="B693" s="54"/>
      <c r="C693" s="224"/>
      <c r="D693" s="224"/>
      <c r="E693" s="55"/>
      <c r="F693" s="225"/>
      <c r="G693" s="225"/>
      <c r="H693" s="225"/>
      <c r="I693" s="54"/>
      <c r="J693" s="226"/>
      <c r="K693" s="99"/>
      <c r="L693" s="227"/>
      <c r="M693" s="228"/>
      <c r="N693" s="225"/>
      <c r="O693" s="229"/>
      <c r="P693" s="228"/>
      <c r="Q693" s="228"/>
      <c r="R693" s="54"/>
      <c r="S693" s="54"/>
      <c r="T693" s="55"/>
      <c r="U693" s="54"/>
      <c r="V693" s="54"/>
      <c r="W693" s="54"/>
      <c r="X693" s="54"/>
      <c r="Y693" s="54"/>
      <c r="Z693" s="54"/>
    </row>
    <row r="694" spans="1:26" ht="18.75" customHeight="1" x14ac:dyDescent="0.2">
      <c r="A694" s="54"/>
      <c r="B694" s="54"/>
      <c r="C694" s="224"/>
      <c r="D694" s="224"/>
      <c r="E694" s="55"/>
      <c r="F694" s="225"/>
      <c r="G694" s="225"/>
      <c r="H694" s="225"/>
      <c r="I694" s="54"/>
      <c r="J694" s="226"/>
      <c r="K694" s="99"/>
      <c r="L694" s="227"/>
      <c r="M694" s="228"/>
      <c r="N694" s="225"/>
      <c r="O694" s="229"/>
      <c r="P694" s="228"/>
      <c r="Q694" s="228"/>
      <c r="R694" s="54"/>
      <c r="S694" s="54"/>
      <c r="T694" s="55"/>
      <c r="U694" s="54"/>
      <c r="V694" s="54"/>
      <c r="W694" s="54"/>
      <c r="X694" s="54"/>
      <c r="Y694" s="54"/>
      <c r="Z694" s="54"/>
    </row>
    <row r="695" spans="1:26" ht="18.75" customHeight="1" x14ac:dyDescent="0.2">
      <c r="A695" s="54"/>
      <c r="B695" s="54"/>
      <c r="C695" s="224"/>
      <c r="D695" s="224"/>
      <c r="E695" s="55"/>
      <c r="F695" s="225"/>
      <c r="G695" s="225"/>
      <c r="H695" s="225"/>
      <c r="I695" s="54"/>
      <c r="J695" s="226"/>
      <c r="K695" s="99"/>
      <c r="L695" s="227"/>
      <c r="M695" s="228"/>
      <c r="N695" s="225"/>
      <c r="O695" s="229"/>
      <c r="P695" s="228"/>
      <c r="Q695" s="228"/>
      <c r="R695" s="54"/>
      <c r="S695" s="54"/>
      <c r="T695" s="55"/>
      <c r="U695" s="54"/>
      <c r="V695" s="54"/>
      <c r="W695" s="54"/>
      <c r="X695" s="54"/>
      <c r="Y695" s="54"/>
      <c r="Z695" s="54"/>
    </row>
    <row r="696" spans="1:26" ht="18.75" customHeight="1" x14ac:dyDescent="0.2">
      <c r="A696" s="54"/>
      <c r="B696" s="54"/>
      <c r="C696" s="224"/>
      <c r="D696" s="224"/>
      <c r="E696" s="55"/>
      <c r="F696" s="225"/>
      <c r="G696" s="225"/>
      <c r="H696" s="225"/>
      <c r="I696" s="54"/>
      <c r="J696" s="226"/>
      <c r="K696" s="99"/>
      <c r="L696" s="227"/>
      <c r="M696" s="228"/>
      <c r="N696" s="225"/>
      <c r="O696" s="229"/>
      <c r="P696" s="228"/>
      <c r="Q696" s="228"/>
      <c r="R696" s="54"/>
      <c r="S696" s="54"/>
      <c r="T696" s="55"/>
      <c r="U696" s="54"/>
      <c r="V696" s="54"/>
      <c r="W696" s="54"/>
      <c r="X696" s="54"/>
      <c r="Y696" s="54"/>
      <c r="Z696" s="54"/>
    </row>
    <row r="697" spans="1:26" ht="18.75" customHeight="1" x14ac:dyDescent="0.2">
      <c r="A697" s="54"/>
      <c r="B697" s="54"/>
      <c r="C697" s="224"/>
      <c r="D697" s="224"/>
      <c r="E697" s="55"/>
      <c r="F697" s="225"/>
      <c r="G697" s="225"/>
      <c r="H697" s="225"/>
      <c r="I697" s="54"/>
      <c r="J697" s="226"/>
      <c r="K697" s="99"/>
      <c r="L697" s="227"/>
      <c r="M697" s="228"/>
      <c r="N697" s="225"/>
      <c r="O697" s="229"/>
      <c r="P697" s="228"/>
      <c r="Q697" s="228"/>
      <c r="R697" s="54"/>
      <c r="S697" s="54"/>
      <c r="T697" s="55"/>
      <c r="U697" s="54"/>
      <c r="V697" s="54"/>
      <c r="W697" s="54"/>
      <c r="X697" s="54"/>
      <c r="Y697" s="54"/>
      <c r="Z697" s="54"/>
    </row>
    <row r="698" spans="1:26" ht="18.75" customHeight="1" x14ac:dyDescent="0.2">
      <c r="A698" s="54"/>
      <c r="B698" s="54"/>
      <c r="C698" s="224"/>
      <c r="D698" s="224"/>
      <c r="E698" s="55"/>
      <c r="F698" s="225"/>
      <c r="G698" s="225"/>
      <c r="H698" s="225"/>
      <c r="I698" s="54"/>
      <c r="J698" s="226"/>
      <c r="K698" s="99"/>
      <c r="L698" s="227"/>
      <c r="M698" s="228"/>
      <c r="N698" s="225"/>
      <c r="O698" s="229"/>
      <c r="P698" s="228"/>
      <c r="Q698" s="228"/>
      <c r="R698" s="54"/>
      <c r="S698" s="54"/>
      <c r="T698" s="55"/>
      <c r="U698" s="54"/>
      <c r="V698" s="54"/>
      <c r="W698" s="54"/>
      <c r="X698" s="54"/>
      <c r="Y698" s="54"/>
      <c r="Z698" s="54"/>
    </row>
    <row r="699" spans="1:26" ht="18.75" customHeight="1" x14ac:dyDescent="0.2">
      <c r="A699" s="54"/>
      <c r="B699" s="54"/>
      <c r="C699" s="224"/>
      <c r="D699" s="224"/>
      <c r="E699" s="55"/>
      <c r="F699" s="225"/>
      <c r="G699" s="225"/>
      <c r="H699" s="225"/>
      <c r="I699" s="54"/>
      <c r="J699" s="226"/>
      <c r="K699" s="99"/>
      <c r="L699" s="227"/>
      <c r="M699" s="228"/>
      <c r="N699" s="225"/>
      <c r="O699" s="229"/>
      <c r="P699" s="228"/>
      <c r="Q699" s="228"/>
      <c r="R699" s="54"/>
      <c r="S699" s="54"/>
      <c r="T699" s="55"/>
      <c r="U699" s="54"/>
      <c r="V699" s="54"/>
      <c r="W699" s="54"/>
      <c r="X699" s="54"/>
      <c r="Y699" s="54"/>
      <c r="Z699" s="54"/>
    </row>
    <row r="700" spans="1:26" ht="18.75" customHeight="1" x14ac:dyDescent="0.2">
      <c r="A700" s="54"/>
      <c r="B700" s="54"/>
      <c r="C700" s="224"/>
      <c r="D700" s="224"/>
      <c r="E700" s="55"/>
      <c r="F700" s="225"/>
      <c r="G700" s="225"/>
      <c r="H700" s="225"/>
      <c r="I700" s="54"/>
      <c r="J700" s="226"/>
      <c r="K700" s="99"/>
      <c r="L700" s="227"/>
      <c r="M700" s="228"/>
      <c r="N700" s="225"/>
      <c r="O700" s="229"/>
      <c r="P700" s="228"/>
      <c r="Q700" s="228"/>
      <c r="R700" s="54"/>
      <c r="S700" s="54"/>
      <c r="T700" s="55"/>
      <c r="U700" s="54"/>
      <c r="V700" s="54"/>
      <c r="W700" s="54"/>
      <c r="X700" s="54"/>
      <c r="Y700" s="54"/>
      <c r="Z700" s="54"/>
    </row>
    <row r="701" spans="1:26" ht="18.75" customHeight="1" x14ac:dyDescent="0.2">
      <c r="A701" s="54"/>
      <c r="B701" s="54"/>
      <c r="C701" s="224"/>
      <c r="D701" s="224"/>
      <c r="E701" s="55"/>
      <c r="F701" s="225"/>
      <c r="G701" s="225"/>
      <c r="H701" s="225"/>
      <c r="I701" s="54"/>
      <c r="J701" s="226"/>
      <c r="K701" s="99"/>
      <c r="L701" s="227"/>
      <c r="M701" s="228"/>
      <c r="N701" s="225"/>
      <c r="O701" s="229"/>
      <c r="P701" s="228"/>
      <c r="Q701" s="228"/>
      <c r="R701" s="54"/>
      <c r="S701" s="54"/>
      <c r="T701" s="55"/>
      <c r="U701" s="54"/>
      <c r="V701" s="54"/>
      <c r="W701" s="54"/>
      <c r="X701" s="54"/>
      <c r="Y701" s="54"/>
      <c r="Z701" s="54"/>
    </row>
    <row r="702" spans="1:26" ht="18.75" customHeight="1" x14ac:dyDescent="0.2">
      <c r="A702" s="54"/>
      <c r="B702" s="54"/>
      <c r="C702" s="224"/>
      <c r="D702" s="224"/>
      <c r="E702" s="55"/>
      <c r="F702" s="225"/>
      <c r="G702" s="225"/>
      <c r="H702" s="225"/>
      <c r="I702" s="54"/>
      <c r="J702" s="226"/>
      <c r="K702" s="99"/>
      <c r="L702" s="227"/>
      <c r="M702" s="228"/>
      <c r="N702" s="225"/>
      <c r="O702" s="229"/>
      <c r="P702" s="228"/>
      <c r="Q702" s="228"/>
      <c r="R702" s="54"/>
      <c r="S702" s="54"/>
      <c r="T702" s="55"/>
      <c r="U702" s="54"/>
      <c r="V702" s="54"/>
      <c r="W702" s="54"/>
      <c r="X702" s="54"/>
      <c r="Y702" s="54"/>
      <c r="Z702" s="54"/>
    </row>
    <row r="703" spans="1:26" ht="18.75" customHeight="1" x14ac:dyDescent="0.2">
      <c r="A703" s="54"/>
      <c r="B703" s="54"/>
      <c r="C703" s="224"/>
      <c r="D703" s="224"/>
      <c r="E703" s="55"/>
      <c r="F703" s="225"/>
      <c r="G703" s="225"/>
      <c r="H703" s="225"/>
      <c r="I703" s="54"/>
      <c r="J703" s="226"/>
      <c r="K703" s="99"/>
      <c r="L703" s="227"/>
      <c r="M703" s="228"/>
      <c r="N703" s="225"/>
      <c r="O703" s="229"/>
      <c r="P703" s="228"/>
      <c r="Q703" s="228"/>
      <c r="R703" s="54"/>
      <c r="S703" s="54"/>
      <c r="T703" s="55"/>
      <c r="U703" s="54"/>
      <c r="V703" s="54"/>
      <c r="W703" s="54"/>
      <c r="X703" s="54"/>
      <c r="Y703" s="54"/>
      <c r="Z703" s="54"/>
    </row>
    <row r="704" spans="1:26" ht="18.75" customHeight="1" x14ac:dyDescent="0.2">
      <c r="A704" s="54"/>
      <c r="B704" s="54"/>
      <c r="C704" s="224"/>
      <c r="D704" s="224"/>
      <c r="E704" s="55"/>
      <c r="F704" s="225"/>
      <c r="G704" s="225"/>
      <c r="H704" s="225"/>
      <c r="I704" s="54"/>
      <c r="J704" s="226"/>
      <c r="K704" s="99"/>
      <c r="L704" s="227"/>
      <c r="M704" s="228"/>
      <c r="N704" s="225"/>
      <c r="O704" s="229"/>
      <c r="P704" s="228"/>
      <c r="Q704" s="228"/>
      <c r="R704" s="54"/>
      <c r="S704" s="54"/>
      <c r="T704" s="55"/>
      <c r="U704" s="54"/>
      <c r="V704" s="54"/>
      <c r="W704" s="54"/>
      <c r="X704" s="54"/>
      <c r="Y704" s="54"/>
      <c r="Z704" s="54"/>
    </row>
    <row r="705" spans="1:26" ht="18.75" customHeight="1" x14ac:dyDescent="0.2">
      <c r="A705" s="54"/>
      <c r="B705" s="54"/>
      <c r="C705" s="224"/>
      <c r="D705" s="224"/>
      <c r="E705" s="55"/>
      <c r="F705" s="225"/>
      <c r="G705" s="225"/>
      <c r="H705" s="225"/>
      <c r="I705" s="54"/>
      <c r="J705" s="226"/>
      <c r="K705" s="99"/>
      <c r="L705" s="227"/>
      <c r="M705" s="228"/>
      <c r="N705" s="225"/>
      <c r="O705" s="229"/>
      <c r="P705" s="228"/>
      <c r="Q705" s="228"/>
      <c r="R705" s="54"/>
      <c r="S705" s="54"/>
      <c r="T705" s="55"/>
      <c r="U705" s="54"/>
      <c r="V705" s="54"/>
      <c r="W705" s="54"/>
      <c r="X705" s="54"/>
      <c r="Y705" s="54"/>
      <c r="Z705" s="54"/>
    </row>
    <row r="706" spans="1:26" ht="18.75" customHeight="1" x14ac:dyDescent="0.2">
      <c r="A706" s="54"/>
      <c r="B706" s="54"/>
      <c r="C706" s="224"/>
      <c r="D706" s="224"/>
      <c r="E706" s="55"/>
      <c r="F706" s="225"/>
      <c r="G706" s="225"/>
      <c r="H706" s="225"/>
      <c r="I706" s="54"/>
      <c r="J706" s="226"/>
      <c r="K706" s="99"/>
      <c r="L706" s="227"/>
      <c r="M706" s="228"/>
      <c r="N706" s="225"/>
      <c r="O706" s="229"/>
      <c r="P706" s="228"/>
      <c r="Q706" s="228"/>
      <c r="R706" s="54"/>
      <c r="S706" s="54"/>
      <c r="T706" s="55"/>
      <c r="U706" s="54"/>
      <c r="V706" s="54"/>
      <c r="W706" s="54"/>
      <c r="X706" s="54"/>
      <c r="Y706" s="54"/>
      <c r="Z706" s="54"/>
    </row>
    <row r="707" spans="1:26" ht="18.75" customHeight="1" x14ac:dyDescent="0.2">
      <c r="A707" s="54"/>
      <c r="B707" s="54"/>
      <c r="C707" s="224"/>
      <c r="D707" s="224"/>
      <c r="E707" s="55"/>
      <c r="F707" s="225"/>
      <c r="G707" s="225"/>
      <c r="H707" s="225"/>
      <c r="I707" s="54"/>
      <c r="J707" s="226"/>
      <c r="K707" s="99"/>
      <c r="L707" s="227"/>
      <c r="M707" s="228"/>
      <c r="N707" s="225"/>
      <c r="O707" s="229"/>
      <c r="P707" s="228"/>
      <c r="Q707" s="228"/>
      <c r="R707" s="54"/>
      <c r="S707" s="54"/>
      <c r="T707" s="55"/>
      <c r="U707" s="54"/>
      <c r="V707" s="54"/>
      <c r="W707" s="54"/>
      <c r="X707" s="54"/>
      <c r="Y707" s="54"/>
      <c r="Z707" s="54"/>
    </row>
    <row r="708" spans="1:26" ht="18.75" customHeight="1" x14ac:dyDescent="0.2">
      <c r="A708" s="54"/>
      <c r="B708" s="54"/>
      <c r="C708" s="224"/>
      <c r="D708" s="224"/>
      <c r="E708" s="55"/>
      <c r="F708" s="225"/>
      <c r="G708" s="225"/>
      <c r="H708" s="225"/>
      <c r="I708" s="54"/>
      <c r="J708" s="226"/>
      <c r="K708" s="99"/>
      <c r="L708" s="227"/>
      <c r="M708" s="228"/>
      <c r="N708" s="225"/>
      <c r="O708" s="229"/>
      <c r="P708" s="228"/>
      <c r="Q708" s="228"/>
      <c r="R708" s="54"/>
      <c r="S708" s="54"/>
      <c r="T708" s="55"/>
      <c r="U708" s="54"/>
      <c r="V708" s="54"/>
      <c r="W708" s="54"/>
      <c r="X708" s="54"/>
      <c r="Y708" s="54"/>
      <c r="Z708" s="54"/>
    </row>
    <row r="709" spans="1:26" ht="18.75" customHeight="1" x14ac:dyDescent="0.2">
      <c r="A709" s="54"/>
      <c r="B709" s="54"/>
      <c r="C709" s="224"/>
      <c r="D709" s="224"/>
      <c r="E709" s="55"/>
      <c r="F709" s="225"/>
      <c r="G709" s="225"/>
      <c r="H709" s="225"/>
      <c r="I709" s="54"/>
      <c r="J709" s="226"/>
      <c r="K709" s="99"/>
      <c r="L709" s="227"/>
      <c r="M709" s="228"/>
      <c r="N709" s="225"/>
      <c r="O709" s="229"/>
      <c r="P709" s="228"/>
      <c r="Q709" s="228"/>
      <c r="R709" s="54"/>
      <c r="S709" s="54"/>
      <c r="T709" s="55"/>
      <c r="U709" s="54"/>
      <c r="V709" s="54"/>
      <c r="W709" s="54"/>
      <c r="X709" s="54"/>
      <c r="Y709" s="54"/>
      <c r="Z709" s="54"/>
    </row>
    <row r="710" spans="1:26" ht="18.75" customHeight="1" x14ac:dyDescent="0.2">
      <c r="A710" s="54"/>
      <c r="B710" s="54"/>
      <c r="C710" s="224"/>
      <c r="D710" s="224"/>
      <c r="E710" s="55"/>
      <c r="F710" s="225"/>
      <c r="G710" s="225"/>
      <c r="H710" s="225"/>
      <c r="I710" s="54"/>
      <c r="J710" s="226"/>
      <c r="K710" s="99"/>
      <c r="L710" s="227"/>
      <c r="M710" s="228"/>
      <c r="N710" s="225"/>
      <c r="O710" s="229"/>
      <c r="P710" s="228"/>
      <c r="Q710" s="228"/>
      <c r="R710" s="54"/>
      <c r="S710" s="54"/>
      <c r="T710" s="55"/>
      <c r="U710" s="54"/>
      <c r="V710" s="54"/>
      <c r="W710" s="54"/>
      <c r="X710" s="54"/>
      <c r="Y710" s="54"/>
      <c r="Z710" s="54"/>
    </row>
    <row r="711" spans="1:26" ht="18.75" customHeight="1" x14ac:dyDescent="0.2">
      <c r="A711" s="54"/>
      <c r="B711" s="54"/>
      <c r="C711" s="224"/>
      <c r="D711" s="224"/>
      <c r="E711" s="55"/>
      <c r="F711" s="225"/>
      <c r="G711" s="225"/>
      <c r="H711" s="225"/>
      <c r="I711" s="54"/>
      <c r="J711" s="226"/>
      <c r="K711" s="99"/>
      <c r="L711" s="227"/>
      <c r="M711" s="228"/>
      <c r="N711" s="225"/>
      <c r="O711" s="229"/>
      <c r="P711" s="228"/>
      <c r="Q711" s="228"/>
      <c r="R711" s="54"/>
      <c r="S711" s="54"/>
      <c r="T711" s="55"/>
      <c r="U711" s="54"/>
      <c r="V711" s="54"/>
      <c r="W711" s="54"/>
      <c r="X711" s="54"/>
      <c r="Y711" s="54"/>
      <c r="Z711" s="54"/>
    </row>
    <row r="712" spans="1:26" ht="18.75" customHeight="1" x14ac:dyDescent="0.2">
      <c r="A712" s="54"/>
      <c r="B712" s="54"/>
      <c r="C712" s="224"/>
      <c r="D712" s="224"/>
      <c r="E712" s="55"/>
      <c r="F712" s="225"/>
      <c r="G712" s="225"/>
      <c r="H712" s="225"/>
      <c r="I712" s="54"/>
      <c r="J712" s="226"/>
      <c r="K712" s="99"/>
      <c r="L712" s="227"/>
      <c r="M712" s="228"/>
      <c r="N712" s="225"/>
      <c r="O712" s="229"/>
      <c r="P712" s="228"/>
      <c r="Q712" s="228"/>
      <c r="R712" s="54"/>
      <c r="S712" s="54"/>
      <c r="T712" s="55"/>
      <c r="U712" s="54"/>
      <c r="V712" s="54"/>
      <c r="W712" s="54"/>
      <c r="X712" s="54"/>
      <c r="Y712" s="54"/>
      <c r="Z712" s="54"/>
    </row>
    <row r="713" spans="1:26" ht="18.75" customHeight="1" x14ac:dyDescent="0.2">
      <c r="A713" s="54"/>
      <c r="B713" s="54"/>
      <c r="C713" s="224"/>
      <c r="D713" s="224"/>
      <c r="E713" s="55"/>
      <c r="F713" s="225"/>
      <c r="G713" s="225"/>
      <c r="H713" s="225"/>
      <c r="I713" s="54"/>
      <c r="J713" s="226"/>
      <c r="K713" s="99"/>
      <c r="L713" s="227"/>
      <c r="M713" s="228"/>
      <c r="N713" s="225"/>
      <c r="O713" s="229"/>
      <c r="P713" s="228"/>
      <c r="Q713" s="228"/>
      <c r="R713" s="54"/>
      <c r="S713" s="54"/>
      <c r="T713" s="55"/>
      <c r="U713" s="54"/>
      <c r="V713" s="54"/>
      <c r="W713" s="54"/>
      <c r="X713" s="54"/>
      <c r="Y713" s="54"/>
      <c r="Z713" s="54"/>
    </row>
    <row r="714" spans="1:26" ht="18.75" customHeight="1" x14ac:dyDescent="0.2">
      <c r="A714" s="54"/>
      <c r="B714" s="54"/>
      <c r="C714" s="224"/>
      <c r="D714" s="224"/>
      <c r="E714" s="55"/>
      <c r="F714" s="225"/>
      <c r="G714" s="225"/>
      <c r="H714" s="225"/>
      <c r="I714" s="54"/>
      <c r="J714" s="226"/>
      <c r="K714" s="99"/>
      <c r="L714" s="227"/>
      <c r="M714" s="228"/>
      <c r="N714" s="225"/>
      <c r="O714" s="229"/>
      <c r="P714" s="228"/>
      <c r="Q714" s="228"/>
      <c r="R714" s="54"/>
      <c r="S714" s="54"/>
      <c r="T714" s="55"/>
      <c r="U714" s="54"/>
      <c r="V714" s="54"/>
      <c r="W714" s="54"/>
      <c r="X714" s="54"/>
      <c r="Y714" s="54"/>
      <c r="Z714" s="54"/>
    </row>
    <row r="715" spans="1:26" ht="18.75" customHeight="1" x14ac:dyDescent="0.2">
      <c r="A715" s="54"/>
      <c r="B715" s="54"/>
      <c r="C715" s="224"/>
      <c r="D715" s="224"/>
      <c r="E715" s="55"/>
      <c r="F715" s="225"/>
      <c r="G715" s="225"/>
      <c r="H715" s="225"/>
      <c r="I715" s="54"/>
      <c r="J715" s="226"/>
      <c r="K715" s="99"/>
      <c r="L715" s="227"/>
      <c r="M715" s="228"/>
      <c r="N715" s="225"/>
      <c r="O715" s="229"/>
      <c r="P715" s="228"/>
      <c r="Q715" s="228"/>
      <c r="R715" s="54"/>
      <c r="S715" s="54"/>
      <c r="T715" s="55"/>
      <c r="U715" s="54"/>
      <c r="V715" s="54"/>
      <c r="W715" s="54"/>
      <c r="X715" s="54"/>
      <c r="Y715" s="54"/>
      <c r="Z715" s="54"/>
    </row>
    <row r="716" spans="1:26" ht="18.75" customHeight="1" x14ac:dyDescent="0.2">
      <c r="A716" s="54"/>
      <c r="B716" s="54"/>
      <c r="C716" s="224"/>
      <c r="D716" s="224"/>
      <c r="E716" s="55"/>
      <c r="F716" s="225"/>
      <c r="G716" s="225"/>
      <c r="H716" s="225"/>
      <c r="I716" s="54"/>
      <c r="J716" s="226"/>
      <c r="K716" s="99"/>
      <c r="L716" s="227"/>
      <c r="M716" s="228"/>
      <c r="N716" s="225"/>
      <c r="O716" s="229"/>
      <c r="P716" s="228"/>
      <c r="Q716" s="228"/>
      <c r="R716" s="54"/>
      <c r="S716" s="54"/>
      <c r="T716" s="55"/>
      <c r="U716" s="54"/>
      <c r="V716" s="54"/>
      <c r="W716" s="54"/>
      <c r="X716" s="54"/>
      <c r="Y716" s="54"/>
      <c r="Z716" s="54"/>
    </row>
    <row r="717" spans="1:26" ht="18.75" customHeight="1" x14ac:dyDescent="0.2">
      <c r="A717" s="54"/>
      <c r="B717" s="54"/>
      <c r="C717" s="224"/>
      <c r="D717" s="224"/>
      <c r="E717" s="55"/>
      <c r="F717" s="225"/>
      <c r="G717" s="225"/>
      <c r="H717" s="225"/>
      <c r="I717" s="54"/>
      <c r="J717" s="226"/>
      <c r="K717" s="99"/>
      <c r="L717" s="227"/>
      <c r="M717" s="228"/>
      <c r="N717" s="225"/>
      <c r="O717" s="229"/>
      <c r="P717" s="228"/>
      <c r="Q717" s="228"/>
      <c r="R717" s="54"/>
      <c r="S717" s="54"/>
      <c r="T717" s="55"/>
      <c r="U717" s="54"/>
      <c r="V717" s="54"/>
      <c r="W717" s="54"/>
      <c r="X717" s="54"/>
      <c r="Y717" s="54"/>
      <c r="Z717" s="54"/>
    </row>
    <row r="718" spans="1:26" ht="18.75" customHeight="1" x14ac:dyDescent="0.2">
      <c r="A718" s="54"/>
      <c r="B718" s="54"/>
      <c r="C718" s="224"/>
      <c r="D718" s="224"/>
      <c r="E718" s="55"/>
      <c r="F718" s="225"/>
      <c r="G718" s="225"/>
      <c r="H718" s="225"/>
      <c r="I718" s="54"/>
      <c r="J718" s="226"/>
      <c r="K718" s="99"/>
      <c r="L718" s="227"/>
      <c r="M718" s="228"/>
      <c r="N718" s="225"/>
      <c r="O718" s="229"/>
      <c r="P718" s="228"/>
      <c r="Q718" s="228"/>
      <c r="R718" s="54"/>
      <c r="S718" s="54"/>
      <c r="T718" s="55"/>
      <c r="U718" s="54"/>
      <c r="V718" s="54"/>
      <c r="W718" s="54"/>
      <c r="X718" s="54"/>
      <c r="Y718" s="54"/>
      <c r="Z718" s="54"/>
    </row>
    <row r="719" spans="1:26" ht="18.75" customHeight="1" x14ac:dyDescent="0.2">
      <c r="A719" s="54"/>
      <c r="B719" s="54"/>
      <c r="C719" s="224"/>
      <c r="D719" s="224"/>
      <c r="E719" s="55"/>
      <c r="F719" s="225"/>
      <c r="G719" s="225"/>
      <c r="H719" s="225"/>
      <c r="I719" s="54"/>
      <c r="J719" s="226"/>
      <c r="K719" s="99"/>
      <c r="L719" s="227"/>
      <c r="M719" s="228"/>
      <c r="N719" s="225"/>
      <c r="O719" s="229"/>
      <c r="P719" s="228"/>
      <c r="Q719" s="228"/>
      <c r="R719" s="54"/>
      <c r="S719" s="54"/>
      <c r="T719" s="55"/>
      <c r="U719" s="54"/>
      <c r="V719" s="54"/>
      <c r="W719" s="54"/>
      <c r="X719" s="54"/>
      <c r="Y719" s="54"/>
      <c r="Z719" s="54"/>
    </row>
    <row r="720" spans="1:26" ht="18.75" customHeight="1" x14ac:dyDescent="0.2">
      <c r="A720" s="54"/>
      <c r="B720" s="54"/>
      <c r="C720" s="224"/>
      <c r="D720" s="224"/>
      <c r="E720" s="55"/>
      <c r="F720" s="225"/>
      <c r="G720" s="225"/>
      <c r="H720" s="225"/>
      <c r="I720" s="54"/>
      <c r="J720" s="226"/>
      <c r="K720" s="99"/>
      <c r="L720" s="227"/>
      <c r="M720" s="228"/>
      <c r="N720" s="225"/>
      <c r="O720" s="229"/>
      <c r="P720" s="228"/>
      <c r="Q720" s="228"/>
      <c r="R720" s="54"/>
      <c r="S720" s="54"/>
      <c r="T720" s="55"/>
      <c r="U720" s="54"/>
      <c r="V720" s="54"/>
      <c r="W720" s="54"/>
      <c r="X720" s="54"/>
      <c r="Y720" s="54"/>
      <c r="Z720" s="54"/>
    </row>
    <row r="721" spans="1:26" ht="18.75" customHeight="1" x14ac:dyDescent="0.2">
      <c r="A721" s="54"/>
      <c r="B721" s="54"/>
      <c r="C721" s="224"/>
      <c r="D721" s="224"/>
      <c r="E721" s="55"/>
      <c r="F721" s="225"/>
      <c r="G721" s="225"/>
      <c r="H721" s="225"/>
      <c r="I721" s="54"/>
      <c r="J721" s="226"/>
      <c r="K721" s="99"/>
      <c r="L721" s="227"/>
      <c r="M721" s="228"/>
      <c r="N721" s="225"/>
      <c r="O721" s="229"/>
      <c r="P721" s="228"/>
      <c r="Q721" s="228"/>
      <c r="R721" s="54"/>
      <c r="S721" s="54"/>
      <c r="T721" s="55"/>
      <c r="U721" s="54"/>
      <c r="V721" s="54"/>
      <c r="W721" s="54"/>
      <c r="X721" s="54"/>
      <c r="Y721" s="54"/>
      <c r="Z721" s="54"/>
    </row>
    <row r="722" spans="1:26" ht="18.75" customHeight="1" x14ac:dyDescent="0.2">
      <c r="A722" s="54"/>
      <c r="B722" s="54"/>
      <c r="C722" s="224"/>
      <c r="D722" s="224"/>
      <c r="E722" s="55"/>
      <c r="F722" s="225"/>
      <c r="G722" s="225"/>
      <c r="H722" s="225"/>
      <c r="I722" s="54"/>
      <c r="J722" s="226"/>
      <c r="K722" s="99"/>
      <c r="L722" s="227"/>
      <c r="M722" s="228"/>
      <c r="N722" s="225"/>
      <c r="O722" s="229"/>
      <c r="P722" s="228"/>
      <c r="Q722" s="228"/>
      <c r="R722" s="54"/>
      <c r="S722" s="54"/>
      <c r="T722" s="55"/>
      <c r="U722" s="54"/>
      <c r="V722" s="54"/>
      <c r="W722" s="54"/>
      <c r="X722" s="54"/>
      <c r="Y722" s="54"/>
      <c r="Z722" s="54"/>
    </row>
    <row r="723" spans="1:26" ht="18.75" customHeight="1" x14ac:dyDescent="0.2">
      <c r="A723" s="54"/>
      <c r="B723" s="54"/>
      <c r="C723" s="224"/>
      <c r="D723" s="224"/>
      <c r="E723" s="55"/>
      <c r="F723" s="225"/>
      <c r="G723" s="225"/>
      <c r="H723" s="225"/>
      <c r="I723" s="54"/>
      <c r="J723" s="226"/>
      <c r="K723" s="99"/>
      <c r="L723" s="227"/>
      <c r="M723" s="228"/>
      <c r="N723" s="225"/>
      <c r="O723" s="229"/>
      <c r="P723" s="228"/>
      <c r="Q723" s="228"/>
      <c r="R723" s="54"/>
      <c r="S723" s="54"/>
      <c r="T723" s="55"/>
      <c r="U723" s="54"/>
      <c r="V723" s="54"/>
      <c r="W723" s="54"/>
      <c r="X723" s="54"/>
      <c r="Y723" s="54"/>
      <c r="Z723" s="54"/>
    </row>
    <row r="724" spans="1:26" ht="18.75" customHeight="1" x14ac:dyDescent="0.2">
      <c r="A724" s="54"/>
      <c r="B724" s="54"/>
      <c r="C724" s="224"/>
      <c r="D724" s="224"/>
      <c r="E724" s="55"/>
      <c r="F724" s="225"/>
      <c r="G724" s="225"/>
      <c r="H724" s="225"/>
      <c r="I724" s="54"/>
      <c r="J724" s="226"/>
      <c r="K724" s="99"/>
      <c r="L724" s="227"/>
      <c r="M724" s="228"/>
      <c r="N724" s="225"/>
      <c r="O724" s="229"/>
      <c r="P724" s="228"/>
      <c r="Q724" s="228"/>
      <c r="R724" s="54"/>
      <c r="S724" s="54"/>
      <c r="T724" s="55"/>
      <c r="U724" s="54"/>
      <c r="V724" s="54"/>
      <c r="W724" s="54"/>
      <c r="X724" s="54"/>
      <c r="Y724" s="54"/>
      <c r="Z724" s="54"/>
    </row>
    <row r="725" spans="1:26" ht="18.75" customHeight="1" x14ac:dyDescent="0.2">
      <c r="A725" s="54"/>
      <c r="B725" s="54"/>
      <c r="C725" s="224"/>
      <c r="D725" s="224"/>
      <c r="E725" s="55"/>
      <c r="F725" s="225"/>
      <c r="G725" s="225"/>
      <c r="H725" s="225"/>
      <c r="I725" s="54"/>
      <c r="J725" s="226"/>
      <c r="K725" s="99"/>
      <c r="L725" s="227"/>
      <c r="M725" s="228"/>
      <c r="N725" s="225"/>
      <c r="O725" s="229"/>
      <c r="P725" s="228"/>
      <c r="Q725" s="228"/>
      <c r="R725" s="54"/>
      <c r="S725" s="54"/>
      <c r="T725" s="55"/>
      <c r="U725" s="54"/>
      <c r="V725" s="54"/>
      <c r="W725" s="54"/>
      <c r="X725" s="54"/>
      <c r="Y725" s="54"/>
      <c r="Z725" s="54"/>
    </row>
    <row r="726" spans="1:26" ht="18.75" customHeight="1" x14ac:dyDescent="0.2">
      <c r="A726" s="54"/>
      <c r="B726" s="54"/>
      <c r="C726" s="224"/>
      <c r="D726" s="224"/>
      <c r="E726" s="55"/>
      <c r="F726" s="225"/>
      <c r="G726" s="225"/>
      <c r="H726" s="225"/>
      <c r="I726" s="54"/>
      <c r="J726" s="226"/>
      <c r="K726" s="99"/>
      <c r="L726" s="227"/>
      <c r="M726" s="228"/>
      <c r="N726" s="225"/>
      <c r="O726" s="229"/>
      <c r="P726" s="228"/>
      <c r="Q726" s="228"/>
      <c r="R726" s="54"/>
      <c r="S726" s="54"/>
      <c r="T726" s="55"/>
      <c r="U726" s="54"/>
      <c r="V726" s="54"/>
      <c r="W726" s="54"/>
      <c r="X726" s="54"/>
      <c r="Y726" s="54"/>
      <c r="Z726" s="54"/>
    </row>
    <row r="727" spans="1:26" ht="18.75" customHeight="1" x14ac:dyDescent="0.2">
      <c r="A727" s="54"/>
      <c r="B727" s="54"/>
      <c r="C727" s="224"/>
      <c r="D727" s="224"/>
      <c r="E727" s="55"/>
      <c r="F727" s="225"/>
      <c r="G727" s="225"/>
      <c r="H727" s="225"/>
      <c r="I727" s="54"/>
      <c r="J727" s="226"/>
      <c r="K727" s="99"/>
      <c r="L727" s="227"/>
      <c r="M727" s="228"/>
      <c r="N727" s="225"/>
      <c r="O727" s="229"/>
      <c r="P727" s="228"/>
      <c r="Q727" s="228"/>
      <c r="R727" s="54"/>
      <c r="S727" s="54"/>
      <c r="T727" s="55"/>
      <c r="U727" s="54"/>
      <c r="V727" s="54"/>
      <c r="W727" s="54"/>
      <c r="X727" s="54"/>
      <c r="Y727" s="54"/>
      <c r="Z727" s="54"/>
    </row>
    <row r="728" spans="1:26" ht="18.75" customHeight="1" x14ac:dyDescent="0.2">
      <c r="A728" s="54"/>
      <c r="B728" s="54"/>
      <c r="C728" s="224"/>
      <c r="D728" s="224"/>
      <c r="E728" s="55"/>
      <c r="F728" s="225"/>
      <c r="G728" s="225"/>
      <c r="H728" s="225"/>
      <c r="I728" s="54"/>
      <c r="J728" s="226"/>
      <c r="K728" s="99"/>
      <c r="L728" s="227"/>
      <c r="M728" s="228"/>
      <c r="N728" s="225"/>
      <c r="O728" s="229"/>
      <c r="P728" s="228"/>
      <c r="Q728" s="228"/>
      <c r="R728" s="54"/>
      <c r="S728" s="54"/>
      <c r="T728" s="55"/>
      <c r="U728" s="54"/>
      <c r="V728" s="54"/>
      <c r="W728" s="54"/>
      <c r="X728" s="54"/>
      <c r="Y728" s="54"/>
      <c r="Z728" s="54"/>
    </row>
    <row r="729" spans="1:26" ht="18.75" customHeight="1" x14ac:dyDescent="0.2">
      <c r="A729" s="54"/>
      <c r="B729" s="54"/>
      <c r="C729" s="224"/>
      <c r="D729" s="224"/>
      <c r="E729" s="55"/>
      <c r="F729" s="225"/>
      <c r="G729" s="225"/>
      <c r="H729" s="225"/>
      <c r="I729" s="54"/>
      <c r="J729" s="226"/>
      <c r="K729" s="99"/>
      <c r="L729" s="227"/>
      <c r="M729" s="228"/>
      <c r="N729" s="225"/>
      <c r="O729" s="229"/>
      <c r="P729" s="228"/>
      <c r="Q729" s="228"/>
      <c r="R729" s="54"/>
      <c r="S729" s="54"/>
      <c r="T729" s="55"/>
      <c r="U729" s="54"/>
      <c r="V729" s="54"/>
      <c r="W729" s="54"/>
      <c r="X729" s="54"/>
      <c r="Y729" s="54"/>
      <c r="Z729" s="54"/>
    </row>
    <row r="730" spans="1:26" ht="18.75" customHeight="1" x14ac:dyDescent="0.2">
      <c r="A730" s="54"/>
      <c r="B730" s="54"/>
      <c r="C730" s="224"/>
      <c r="D730" s="224"/>
      <c r="E730" s="55"/>
      <c r="F730" s="225"/>
      <c r="G730" s="225"/>
      <c r="H730" s="225"/>
      <c r="I730" s="54"/>
      <c r="J730" s="226"/>
      <c r="K730" s="99"/>
      <c r="L730" s="227"/>
      <c r="M730" s="228"/>
      <c r="N730" s="225"/>
      <c r="O730" s="229"/>
      <c r="P730" s="228"/>
      <c r="Q730" s="228"/>
      <c r="R730" s="54"/>
      <c r="S730" s="54"/>
      <c r="T730" s="55"/>
      <c r="U730" s="54"/>
      <c r="V730" s="54"/>
      <c r="W730" s="54"/>
      <c r="X730" s="54"/>
      <c r="Y730" s="54"/>
      <c r="Z730" s="54"/>
    </row>
    <row r="731" spans="1:26" ht="18.75" customHeight="1" x14ac:dyDescent="0.2">
      <c r="A731" s="54"/>
      <c r="B731" s="54"/>
      <c r="C731" s="224"/>
      <c r="D731" s="224"/>
      <c r="E731" s="55"/>
      <c r="F731" s="225"/>
      <c r="G731" s="225"/>
      <c r="H731" s="225"/>
      <c r="I731" s="54"/>
      <c r="J731" s="226"/>
      <c r="K731" s="99"/>
      <c r="L731" s="227"/>
      <c r="M731" s="228"/>
      <c r="N731" s="225"/>
      <c r="O731" s="229"/>
      <c r="P731" s="228"/>
      <c r="Q731" s="228"/>
      <c r="R731" s="54"/>
      <c r="S731" s="54"/>
      <c r="T731" s="55"/>
      <c r="U731" s="54"/>
      <c r="V731" s="54"/>
      <c r="W731" s="54"/>
      <c r="X731" s="54"/>
      <c r="Y731" s="54"/>
      <c r="Z731" s="54"/>
    </row>
    <row r="732" spans="1:26" ht="18.75" customHeight="1" x14ac:dyDescent="0.2">
      <c r="A732" s="54"/>
      <c r="B732" s="54"/>
      <c r="C732" s="224"/>
      <c r="D732" s="224"/>
      <c r="E732" s="55"/>
      <c r="F732" s="225"/>
      <c r="G732" s="225"/>
      <c r="H732" s="225"/>
      <c r="I732" s="54"/>
      <c r="J732" s="226"/>
      <c r="K732" s="99"/>
      <c r="L732" s="227"/>
      <c r="M732" s="228"/>
      <c r="N732" s="225"/>
      <c r="O732" s="229"/>
      <c r="P732" s="228"/>
      <c r="Q732" s="228"/>
      <c r="R732" s="54"/>
      <c r="S732" s="54"/>
      <c r="T732" s="55"/>
      <c r="U732" s="54"/>
      <c r="V732" s="54"/>
      <c r="W732" s="54"/>
      <c r="X732" s="54"/>
      <c r="Y732" s="54"/>
      <c r="Z732" s="54"/>
    </row>
    <row r="733" spans="1:26" ht="18.75" customHeight="1" x14ac:dyDescent="0.2">
      <c r="A733" s="54"/>
      <c r="B733" s="54"/>
      <c r="C733" s="224"/>
      <c r="D733" s="224"/>
      <c r="E733" s="55"/>
      <c r="F733" s="225"/>
      <c r="G733" s="225"/>
      <c r="H733" s="225"/>
      <c r="I733" s="54"/>
      <c r="J733" s="226"/>
      <c r="K733" s="99"/>
      <c r="L733" s="227"/>
      <c r="M733" s="228"/>
      <c r="N733" s="225"/>
      <c r="O733" s="229"/>
      <c r="P733" s="228"/>
      <c r="Q733" s="228"/>
      <c r="R733" s="54"/>
      <c r="S733" s="54"/>
      <c r="T733" s="55"/>
      <c r="U733" s="54"/>
      <c r="V733" s="54"/>
      <c r="W733" s="54"/>
      <c r="X733" s="54"/>
      <c r="Y733" s="54"/>
      <c r="Z733" s="54"/>
    </row>
    <row r="734" spans="1:26" ht="18.75" customHeight="1" x14ac:dyDescent="0.2">
      <c r="A734" s="54"/>
      <c r="B734" s="54"/>
      <c r="C734" s="224"/>
      <c r="D734" s="224"/>
      <c r="E734" s="55"/>
      <c r="F734" s="225"/>
      <c r="G734" s="225"/>
      <c r="H734" s="225"/>
      <c r="I734" s="54"/>
      <c r="J734" s="226"/>
      <c r="K734" s="99"/>
      <c r="L734" s="227"/>
      <c r="M734" s="228"/>
      <c r="N734" s="225"/>
      <c r="O734" s="229"/>
      <c r="P734" s="228"/>
      <c r="Q734" s="228"/>
      <c r="R734" s="54"/>
      <c r="S734" s="54"/>
      <c r="T734" s="55"/>
      <c r="U734" s="54"/>
      <c r="V734" s="54"/>
      <c r="W734" s="54"/>
      <c r="X734" s="54"/>
      <c r="Y734" s="54"/>
      <c r="Z734" s="54"/>
    </row>
    <row r="735" spans="1:26" ht="18.75" customHeight="1" x14ac:dyDescent="0.2">
      <c r="A735" s="54"/>
      <c r="B735" s="54"/>
      <c r="C735" s="224"/>
      <c r="D735" s="224"/>
      <c r="E735" s="55"/>
      <c r="F735" s="225"/>
      <c r="G735" s="225"/>
      <c r="H735" s="225"/>
      <c r="I735" s="54"/>
      <c r="J735" s="226"/>
      <c r="K735" s="99"/>
      <c r="L735" s="227"/>
      <c r="M735" s="228"/>
      <c r="N735" s="225"/>
      <c r="O735" s="229"/>
      <c r="P735" s="228"/>
      <c r="Q735" s="228"/>
      <c r="R735" s="54"/>
      <c r="S735" s="54"/>
      <c r="T735" s="55"/>
      <c r="U735" s="54"/>
      <c r="V735" s="54"/>
      <c r="W735" s="54"/>
      <c r="X735" s="54"/>
      <c r="Y735" s="54"/>
      <c r="Z735" s="54"/>
    </row>
    <row r="736" spans="1:26" ht="18.75" customHeight="1" x14ac:dyDescent="0.2">
      <c r="A736" s="54"/>
      <c r="B736" s="54"/>
      <c r="C736" s="224"/>
      <c r="D736" s="224"/>
      <c r="E736" s="55"/>
      <c r="F736" s="225"/>
      <c r="G736" s="225"/>
      <c r="H736" s="225"/>
      <c r="I736" s="54"/>
      <c r="J736" s="226"/>
      <c r="K736" s="99"/>
      <c r="L736" s="227"/>
      <c r="M736" s="228"/>
      <c r="N736" s="225"/>
      <c r="O736" s="229"/>
      <c r="P736" s="228"/>
      <c r="Q736" s="228"/>
      <c r="R736" s="54"/>
      <c r="S736" s="54"/>
      <c r="T736" s="55"/>
      <c r="U736" s="54"/>
      <c r="V736" s="54"/>
      <c r="W736" s="54"/>
      <c r="X736" s="54"/>
      <c r="Y736" s="54"/>
      <c r="Z736" s="54"/>
    </row>
    <row r="737" spans="1:26" ht="18.75" customHeight="1" x14ac:dyDescent="0.2">
      <c r="A737" s="54"/>
      <c r="B737" s="54"/>
      <c r="C737" s="224"/>
      <c r="D737" s="224"/>
      <c r="E737" s="55"/>
      <c r="F737" s="225"/>
      <c r="G737" s="225"/>
      <c r="H737" s="225"/>
      <c r="I737" s="54"/>
      <c r="J737" s="226"/>
      <c r="K737" s="99"/>
      <c r="L737" s="227"/>
      <c r="M737" s="228"/>
      <c r="N737" s="225"/>
      <c r="O737" s="229"/>
      <c r="P737" s="228"/>
      <c r="Q737" s="228"/>
      <c r="R737" s="54"/>
      <c r="S737" s="54"/>
      <c r="T737" s="55"/>
      <c r="U737" s="54"/>
      <c r="V737" s="54"/>
      <c r="W737" s="54"/>
      <c r="X737" s="54"/>
      <c r="Y737" s="54"/>
      <c r="Z737" s="54"/>
    </row>
    <row r="738" spans="1:26" ht="18.75" customHeight="1" x14ac:dyDescent="0.2">
      <c r="A738" s="54"/>
      <c r="B738" s="54"/>
      <c r="C738" s="224"/>
      <c r="D738" s="224"/>
      <c r="E738" s="55"/>
      <c r="F738" s="225"/>
      <c r="G738" s="225"/>
      <c r="H738" s="225"/>
      <c r="I738" s="54"/>
      <c r="J738" s="226"/>
      <c r="K738" s="99"/>
      <c r="L738" s="227"/>
      <c r="M738" s="228"/>
      <c r="N738" s="225"/>
      <c r="O738" s="229"/>
      <c r="P738" s="228"/>
      <c r="Q738" s="228"/>
      <c r="R738" s="54"/>
      <c r="S738" s="54"/>
      <c r="T738" s="55"/>
      <c r="U738" s="54"/>
      <c r="V738" s="54"/>
      <c r="W738" s="54"/>
      <c r="X738" s="54"/>
      <c r="Y738" s="54"/>
      <c r="Z738" s="54"/>
    </row>
    <row r="739" spans="1:26" ht="18.75" customHeight="1" x14ac:dyDescent="0.2">
      <c r="A739" s="54"/>
      <c r="B739" s="54"/>
      <c r="C739" s="224"/>
      <c r="D739" s="224"/>
      <c r="E739" s="55"/>
      <c r="F739" s="225"/>
      <c r="G739" s="225"/>
      <c r="H739" s="225"/>
      <c r="I739" s="54"/>
      <c r="J739" s="226"/>
      <c r="K739" s="99"/>
      <c r="L739" s="227"/>
      <c r="M739" s="228"/>
      <c r="N739" s="225"/>
      <c r="O739" s="229"/>
      <c r="P739" s="228"/>
      <c r="Q739" s="228"/>
      <c r="R739" s="54"/>
      <c r="S739" s="54"/>
      <c r="T739" s="55"/>
      <c r="U739" s="54"/>
      <c r="V739" s="54"/>
      <c r="W739" s="54"/>
      <c r="X739" s="54"/>
      <c r="Y739" s="54"/>
      <c r="Z739" s="54"/>
    </row>
    <row r="740" spans="1:26" ht="18.75" customHeight="1" x14ac:dyDescent="0.2">
      <c r="A740" s="54"/>
      <c r="B740" s="54"/>
      <c r="C740" s="224"/>
      <c r="D740" s="224"/>
      <c r="E740" s="55"/>
      <c r="F740" s="225"/>
      <c r="G740" s="225"/>
      <c r="H740" s="225"/>
      <c r="I740" s="54"/>
      <c r="J740" s="226"/>
      <c r="K740" s="99"/>
      <c r="L740" s="227"/>
      <c r="M740" s="228"/>
      <c r="N740" s="225"/>
      <c r="O740" s="229"/>
      <c r="P740" s="228"/>
      <c r="Q740" s="228"/>
      <c r="R740" s="54"/>
      <c r="S740" s="54"/>
      <c r="T740" s="55"/>
      <c r="U740" s="54"/>
      <c r="V740" s="54"/>
      <c r="W740" s="54"/>
      <c r="X740" s="54"/>
      <c r="Y740" s="54"/>
      <c r="Z740" s="54"/>
    </row>
    <row r="741" spans="1:26" ht="18.75" customHeight="1" x14ac:dyDescent="0.2">
      <c r="A741" s="54"/>
      <c r="B741" s="54"/>
      <c r="C741" s="224"/>
      <c r="D741" s="224"/>
      <c r="E741" s="55"/>
      <c r="F741" s="225"/>
      <c r="G741" s="225"/>
      <c r="H741" s="225"/>
      <c r="I741" s="54"/>
      <c r="J741" s="226"/>
      <c r="K741" s="99"/>
      <c r="L741" s="227"/>
      <c r="M741" s="228"/>
      <c r="N741" s="225"/>
      <c r="O741" s="229"/>
      <c r="P741" s="228"/>
      <c r="Q741" s="228"/>
      <c r="R741" s="54"/>
      <c r="S741" s="54"/>
      <c r="T741" s="55"/>
      <c r="U741" s="54"/>
      <c r="V741" s="54"/>
      <c r="W741" s="54"/>
      <c r="X741" s="54"/>
      <c r="Y741" s="54"/>
      <c r="Z741" s="54"/>
    </row>
    <row r="742" spans="1:26" ht="18.75" customHeight="1" x14ac:dyDescent="0.2">
      <c r="A742" s="54"/>
      <c r="B742" s="54"/>
      <c r="C742" s="224"/>
      <c r="D742" s="224"/>
      <c r="E742" s="55"/>
      <c r="F742" s="225"/>
      <c r="G742" s="225"/>
      <c r="H742" s="225"/>
      <c r="I742" s="54"/>
      <c r="J742" s="226"/>
      <c r="K742" s="99"/>
      <c r="L742" s="227"/>
      <c r="M742" s="228"/>
      <c r="N742" s="225"/>
      <c r="O742" s="229"/>
      <c r="P742" s="228"/>
      <c r="Q742" s="228"/>
      <c r="R742" s="54"/>
      <c r="S742" s="54"/>
      <c r="T742" s="55"/>
      <c r="U742" s="54"/>
      <c r="V742" s="54"/>
      <c r="W742" s="54"/>
      <c r="X742" s="54"/>
      <c r="Y742" s="54"/>
      <c r="Z742" s="54"/>
    </row>
    <row r="743" spans="1:26" ht="18.75" customHeight="1" x14ac:dyDescent="0.2">
      <c r="A743" s="54"/>
      <c r="B743" s="54"/>
      <c r="C743" s="224"/>
      <c r="D743" s="224"/>
      <c r="E743" s="55"/>
      <c r="F743" s="225"/>
      <c r="G743" s="225"/>
      <c r="H743" s="225"/>
      <c r="I743" s="54"/>
      <c r="J743" s="226"/>
      <c r="K743" s="99"/>
      <c r="L743" s="227"/>
      <c r="M743" s="228"/>
      <c r="N743" s="225"/>
      <c r="O743" s="229"/>
      <c r="P743" s="228"/>
      <c r="Q743" s="228"/>
      <c r="R743" s="54"/>
      <c r="S743" s="54"/>
      <c r="T743" s="55"/>
      <c r="U743" s="54"/>
      <c r="V743" s="54"/>
      <c r="W743" s="54"/>
      <c r="X743" s="54"/>
      <c r="Y743" s="54"/>
      <c r="Z743" s="54"/>
    </row>
    <row r="744" spans="1:26" ht="18.75" customHeight="1" x14ac:dyDescent="0.2">
      <c r="A744" s="54"/>
      <c r="B744" s="54"/>
      <c r="C744" s="224"/>
      <c r="D744" s="224"/>
      <c r="E744" s="55"/>
      <c r="F744" s="225"/>
      <c r="G744" s="225"/>
      <c r="H744" s="225"/>
      <c r="I744" s="54"/>
      <c r="J744" s="226"/>
      <c r="K744" s="99"/>
      <c r="L744" s="227"/>
      <c r="M744" s="228"/>
      <c r="N744" s="225"/>
      <c r="O744" s="229"/>
      <c r="P744" s="228"/>
      <c r="Q744" s="228"/>
      <c r="R744" s="54"/>
      <c r="S744" s="54"/>
      <c r="T744" s="55"/>
      <c r="U744" s="54"/>
      <c r="V744" s="54"/>
      <c r="W744" s="54"/>
      <c r="X744" s="54"/>
      <c r="Y744" s="54"/>
      <c r="Z744" s="54"/>
    </row>
    <row r="745" spans="1:26" ht="18.75" customHeight="1" x14ac:dyDescent="0.2">
      <c r="A745" s="54"/>
      <c r="B745" s="54"/>
      <c r="C745" s="224"/>
      <c r="D745" s="224"/>
      <c r="E745" s="55"/>
      <c r="F745" s="225"/>
      <c r="G745" s="225"/>
      <c r="H745" s="225"/>
      <c r="I745" s="54"/>
      <c r="J745" s="226"/>
      <c r="K745" s="99"/>
      <c r="L745" s="227"/>
      <c r="M745" s="228"/>
      <c r="N745" s="225"/>
      <c r="O745" s="229"/>
      <c r="P745" s="228"/>
      <c r="Q745" s="228"/>
      <c r="R745" s="54"/>
      <c r="S745" s="54"/>
      <c r="T745" s="55"/>
      <c r="U745" s="54"/>
      <c r="V745" s="54"/>
      <c r="W745" s="54"/>
      <c r="X745" s="54"/>
      <c r="Y745" s="54"/>
      <c r="Z745" s="54"/>
    </row>
    <row r="746" spans="1:26" ht="18.75" customHeight="1" x14ac:dyDescent="0.2">
      <c r="A746" s="54"/>
      <c r="B746" s="54"/>
      <c r="C746" s="224"/>
      <c r="D746" s="224"/>
      <c r="E746" s="55"/>
      <c r="F746" s="225"/>
      <c r="G746" s="225"/>
      <c r="H746" s="225"/>
      <c r="I746" s="54"/>
      <c r="J746" s="226"/>
      <c r="K746" s="99"/>
      <c r="L746" s="227"/>
      <c r="M746" s="228"/>
      <c r="N746" s="225"/>
      <c r="O746" s="229"/>
      <c r="P746" s="228"/>
      <c r="Q746" s="228"/>
      <c r="R746" s="54"/>
      <c r="S746" s="54"/>
      <c r="T746" s="55"/>
      <c r="U746" s="54"/>
      <c r="V746" s="54"/>
      <c r="W746" s="54"/>
      <c r="X746" s="54"/>
      <c r="Y746" s="54"/>
      <c r="Z746" s="54"/>
    </row>
    <row r="747" spans="1:26" ht="18.75" customHeight="1" x14ac:dyDescent="0.2">
      <c r="A747" s="54"/>
      <c r="B747" s="54"/>
      <c r="C747" s="224"/>
      <c r="D747" s="224"/>
      <c r="E747" s="55"/>
      <c r="F747" s="225"/>
      <c r="G747" s="225"/>
      <c r="H747" s="225"/>
      <c r="I747" s="54"/>
      <c r="J747" s="226"/>
      <c r="K747" s="99"/>
      <c r="L747" s="227"/>
      <c r="M747" s="228"/>
      <c r="N747" s="225"/>
      <c r="O747" s="229"/>
      <c r="P747" s="228"/>
      <c r="Q747" s="228"/>
      <c r="R747" s="54"/>
      <c r="S747" s="54"/>
      <c r="T747" s="55"/>
      <c r="U747" s="54"/>
      <c r="V747" s="54"/>
      <c r="W747" s="54"/>
      <c r="X747" s="54"/>
      <c r="Y747" s="54"/>
      <c r="Z747" s="54"/>
    </row>
    <row r="748" spans="1:26" ht="18.75" customHeight="1" x14ac:dyDescent="0.2">
      <c r="A748" s="54"/>
      <c r="B748" s="54"/>
      <c r="C748" s="224"/>
      <c r="D748" s="224"/>
      <c r="E748" s="55"/>
      <c r="F748" s="225"/>
      <c r="G748" s="225"/>
      <c r="H748" s="225"/>
      <c r="I748" s="54"/>
      <c r="J748" s="226"/>
      <c r="K748" s="99"/>
      <c r="L748" s="227"/>
      <c r="M748" s="228"/>
      <c r="N748" s="225"/>
      <c r="O748" s="229"/>
      <c r="P748" s="228"/>
      <c r="Q748" s="228"/>
      <c r="R748" s="54"/>
      <c r="S748" s="54"/>
      <c r="T748" s="55"/>
      <c r="U748" s="54"/>
      <c r="V748" s="54"/>
      <c r="W748" s="54"/>
      <c r="X748" s="54"/>
      <c r="Y748" s="54"/>
      <c r="Z748" s="54"/>
    </row>
    <row r="749" spans="1:26" ht="18.75" customHeight="1" x14ac:dyDescent="0.2">
      <c r="A749" s="54"/>
      <c r="B749" s="54"/>
      <c r="C749" s="224"/>
      <c r="D749" s="224"/>
      <c r="E749" s="55"/>
      <c r="F749" s="225"/>
      <c r="G749" s="225"/>
      <c r="H749" s="225"/>
      <c r="I749" s="54"/>
      <c r="J749" s="226"/>
      <c r="K749" s="99"/>
      <c r="L749" s="227"/>
      <c r="M749" s="228"/>
      <c r="N749" s="225"/>
      <c r="O749" s="229"/>
      <c r="P749" s="228"/>
      <c r="Q749" s="228"/>
      <c r="R749" s="54"/>
      <c r="S749" s="54"/>
      <c r="T749" s="55"/>
      <c r="U749" s="54"/>
      <c r="V749" s="54"/>
      <c r="W749" s="54"/>
      <c r="X749" s="54"/>
      <c r="Y749" s="54"/>
      <c r="Z749" s="54"/>
    </row>
    <row r="750" spans="1:26" ht="18.75" customHeight="1" x14ac:dyDescent="0.2">
      <c r="A750" s="54"/>
      <c r="B750" s="54"/>
      <c r="C750" s="224"/>
      <c r="D750" s="224"/>
      <c r="E750" s="55"/>
      <c r="F750" s="225"/>
      <c r="G750" s="225"/>
      <c r="H750" s="225"/>
      <c r="I750" s="54"/>
      <c r="J750" s="226"/>
      <c r="K750" s="99"/>
      <c r="L750" s="227"/>
      <c r="M750" s="228"/>
      <c r="N750" s="225"/>
      <c r="O750" s="229"/>
      <c r="P750" s="228"/>
      <c r="Q750" s="228"/>
      <c r="R750" s="54"/>
      <c r="S750" s="54"/>
      <c r="T750" s="55"/>
      <c r="U750" s="54"/>
      <c r="V750" s="54"/>
      <c r="W750" s="54"/>
      <c r="X750" s="54"/>
      <c r="Y750" s="54"/>
      <c r="Z750" s="54"/>
    </row>
    <row r="751" spans="1:26" ht="18.75" customHeight="1" x14ac:dyDescent="0.2">
      <c r="A751" s="54"/>
      <c r="B751" s="54"/>
      <c r="C751" s="224"/>
      <c r="D751" s="224"/>
      <c r="E751" s="55"/>
      <c r="F751" s="225"/>
      <c r="G751" s="225"/>
      <c r="H751" s="225"/>
      <c r="I751" s="54"/>
      <c r="J751" s="226"/>
      <c r="K751" s="99"/>
      <c r="L751" s="227"/>
      <c r="M751" s="228"/>
      <c r="N751" s="225"/>
      <c r="O751" s="229"/>
      <c r="P751" s="228"/>
      <c r="Q751" s="228"/>
      <c r="R751" s="54"/>
      <c r="S751" s="54"/>
      <c r="T751" s="55"/>
      <c r="U751" s="54"/>
      <c r="V751" s="54"/>
      <c r="W751" s="54"/>
      <c r="X751" s="54"/>
      <c r="Y751" s="54"/>
      <c r="Z751" s="54"/>
    </row>
    <row r="752" spans="1:26" ht="18.75" customHeight="1" x14ac:dyDescent="0.2">
      <c r="A752" s="54"/>
      <c r="B752" s="54"/>
      <c r="C752" s="224"/>
      <c r="D752" s="224"/>
      <c r="E752" s="55"/>
      <c r="F752" s="225"/>
      <c r="G752" s="225"/>
      <c r="H752" s="225"/>
      <c r="I752" s="54"/>
      <c r="J752" s="226"/>
      <c r="K752" s="99"/>
      <c r="L752" s="227"/>
      <c r="M752" s="228"/>
      <c r="N752" s="225"/>
      <c r="O752" s="229"/>
      <c r="P752" s="228"/>
      <c r="Q752" s="228"/>
      <c r="R752" s="54"/>
      <c r="S752" s="54"/>
      <c r="T752" s="55"/>
      <c r="U752" s="54"/>
      <c r="V752" s="54"/>
      <c r="W752" s="54"/>
      <c r="X752" s="54"/>
      <c r="Y752" s="54"/>
      <c r="Z752" s="54"/>
    </row>
    <row r="753" spans="1:26" ht="18.75" customHeight="1" x14ac:dyDescent="0.2">
      <c r="A753" s="54"/>
      <c r="B753" s="54"/>
      <c r="C753" s="224"/>
      <c r="D753" s="224"/>
      <c r="E753" s="55"/>
      <c r="F753" s="225"/>
      <c r="G753" s="225"/>
      <c r="H753" s="225"/>
      <c r="I753" s="54"/>
      <c r="J753" s="226"/>
      <c r="K753" s="99"/>
      <c r="L753" s="227"/>
      <c r="M753" s="228"/>
      <c r="N753" s="225"/>
      <c r="O753" s="229"/>
      <c r="P753" s="228"/>
      <c r="Q753" s="228"/>
      <c r="R753" s="54"/>
      <c r="S753" s="54"/>
      <c r="T753" s="55"/>
      <c r="U753" s="54"/>
      <c r="V753" s="54"/>
      <c r="W753" s="54"/>
      <c r="X753" s="54"/>
      <c r="Y753" s="54"/>
      <c r="Z753" s="54"/>
    </row>
    <row r="754" spans="1:26" ht="18.75" customHeight="1" x14ac:dyDescent="0.2">
      <c r="A754" s="54"/>
      <c r="B754" s="54"/>
      <c r="C754" s="224"/>
      <c r="D754" s="224"/>
      <c r="E754" s="55"/>
      <c r="F754" s="225"/>
      <c r="G754" s="225"/>
      <c r="H754" s="225"/>
      <c r="I754" s="54"/>
      <c r="J754" s="226"/>
      <c r="K754" s="99"/>
      <c r="L754" s="227"/>
      <c r="M754" s="228"/>
      <c r="N754" s="225"/>
      <c r="O754" s="229"/>
      <c r="P754" s="228"/>
      <c r="Q754" s="228"/>
      <c r="R754" s="54"/>
      <c r="S754" s="54"/>
      <c r="T754" s="55"/>
      <c r="U754" s="54"/>
      <c r="V754" s="54"/>
      <c r="W754" s="54"/>
      <c r="X754" s="54"/>
      <c r="Y754" s="54"/>
      <c r="Z754" s="54"/>
    </row>
    <row r="755" spans="1:26" ht="18.75" customHeight="1" x14ac:dyDescent="0.2">
      <c r="A755" s="54"/>
      <c r="B755" s="54"/>
      <c r="C755" s="224"/>
      <c r="D755" s="224"/>
      <c r="E755" s="55"/>
      <c r="F755" s="225"/>
      <c r="G755" s="225"/>
      <c r="H755" s="225"/>
      <c r="I755" s="54"/>
      <c r="J755" s="226"/>
      <c r="K755" s="99"/>
      <c r="L755" s="227"/>
      <c r="M755" s="228"/>
      <c r="N755" s="225"/>
      <c r="O755" s="229"/>
      <c r="P755" s="228"/>
      <c r="Q755" s="228"/>
      <c r="R755" s="54"/>
      <c r="S755" s="54"/>
      <c r="T755" s="55"/>
      <c r="U755" s="54"/>
      <c r="V755" s="54"/>
      <c r="W755" s="54"/>
      <c r="X755" s="54"/>
      <c r="Y755" s="54"/>
      <c r="Z755" s="54"/>
    </row>
    <row r="756" spans="1:26" ht="18.75" customHeight="1" x14ac:dyDescent="0.2">
      <c r="A756" s="54"/>
      <c r="B756" s="54"/>
      <c r="C756" s="224"/>
      <c r="D756" s="224"/>
      <c r="E756" s="55"/>
      <c r="F756" s="225"/>
      <c r="G756" s="225"/>
      <c r="H756" s="225"/>
      <c r="I756" s="54"/>
      <c r="J756" s="226"/>
      <c r="K756" s="99"/>
      <c r="L756" s="227"/>
      <c r="M756" s="228"/>
      <c r="N756" s="225"/>
      <c r="O756" s="229"/>
      <c r="P756" s="228"/>
      <c r="Q756" s="228"/>
      <c r="R756" s="54"/>
      <c r="S756" s="54"/>
      <c r="T756" s="55"/>
      <c r="U756" s="54"/>
      <c r="V756" s="54"/>
      <c r="W756" s="54"/>
      <c r="X756" s="54"/>
      <c r="Y756" s="54"/>
      <c r="Z756" s="54"/>
    </row>
    <row r="757" spans="1:26" ht="18.75" customHeight="1" x14ac:dyDescent="0.2">
      <c r="A757" s="54"/>
      <c r="B757" s="54"/>
      <c r="C757" s="224"/>
      <c r="D757" s="224"/>
      <c r="E757" s="55"/>
      <c r="F757" s="225"/>
      <c r="G757" s="225"/>
      <c r="H757" s="225"/>
      <c r="I757" s="54"/>
      <c r="J757" s="226"/>
      <c r="K757" s="99"/>
      <c r="L757" s="227"/>
      <c r="M757" s="228"/>
      <c r="N757" s="225"/>
      <c r="O757" s="229"/>
      <c r="P757" s="228"/>
      <c r="Q757" s="228"/>
      <c r="R757" s="54"/>
      <c r="S757" s="54"/>
      <c r="T757" s="55"/>
      <c r="U757" s="54"/>
      <c r="V757" s="54"/>
      <c r="W757" s="54"/>
      <c r="X757" s="54"/>
      <c r="Y757" s="54"/>
      <c r="Z757" s="54"/>
    </row>
    <row r="758" spans="1:26" ht="18.75" customHeight="1" x14ac:dyDescent="0.2">
      <c r="A758" s="54"/>
      <c r="B758" s="54"/>
      <c r="C758" s="224"/>
      <c r="D758" s="224"/>
      <c r="E758" s="55"/>
      <c r="F758" s="225"/>
      <c r="G758" s="225"/>
      <c r="H758" s="225"/>
      <c r="I758" s="54"/>
      <c r="J758" s="226"/>
      <c r="K758" s="99"/>
      <c r="L758" s="227"/>
      <c r="M758" s="228"/>
      <c r="N758" s="225"/>
      <c r="O758" s="229"/>
      <c r="P758" s="228"/>
      <c r="Q758" s="228"/>
      <c r="R758" s="54"/>
      <c r="S758" s="54"/>
      <c r="T758" s="55"/>
      <c r="U758" s="54"/>
      <c r="V758" s="54"/>
      <c r="W758" s="54"/>
      <c r="X758" s="54"/>
      <c r="Y758" s="54"/>
      <c r="Z758" s="54"/>
    </row>
    <row r="759" spans="1:26" ht="18.75" customHeight="1" x14ac:dyDescent="0.2">
      <c r="A759" s="54"/>
      <c r="B759" s="54"/>
      <c r="C759" s="224"/>
      <c r="D759" s="224"/>
      <c r="E759" s="55"/>
      <c r="F759" s="225"/>
      <c r="G759" s="225"/>
      <c r="H759" s="225"/>
      <c r="I759" s="54"/>
      <c r="J759" s="226"/>
      <c r="K759" s="99"/>
      <c r="L759" s="227"/>
      <c r="M759" s="228"/>
      <c r="N759" s="225"/>
      <c r="O759" s="229"/>
      <c r="P759" s="228"/>
      <c r="Q759" s="228"/>
      <c r="R759" s="54"/>
      <c r="S759" s="54"/>
      <c r="T759" s="55"/>
      <c r="U759" s="54"/>
      <c r="V759" s="54"/>
      <c r="W759" s="54"/>
      <c r="X759" s="54"/>
      <c r="Y759" s="54"/>
      <c r="Z759" s="54"/>
    </row>
    <row r="760" spans="1:26" ht="18.75" customHeight="1" x14ac:dyDescent="0.2">
      <c r="A760" s="54"/>
      <c r="B760" s="54"/>
      <c r="C760" s="224"/>
      <c r="D760" s="224"/>
      <c r="E760" s="55"/>
      <c r="F760" s="225"/>
      <c r="G760" s="225"/>
      <c r="H760" s="225"/>
      <c r="I760" s="54"/>
      <c r="J760" s="226"/>
      <c r="K760" s="99"/>
      <c r="L760" s="227"/>
      <c r="M760" s="228"/>
      <c r="N760" s="225"/>
      <c r="O760" s="229"/>
      <c r="P760" s="228"/>
      <c r="Q760" s="228"/>
      <c r="R760" s="54"/>
      <c r="S760" s="54"/>
      <c r="T760" s="55"/>
      <c r="U760" s="54"/>
      <c r="V760" s="54"/>
      <c r="W760" s="54"/>
      <c r="X760" s="54"/>
      <c r="Y760" s="54"/>
      <c r="Z760" s="54"/>
    </row>
    <row r="761" spans="1:26" ht="18.75" customHeight="1" x14ac:dyDescent="0.2">
      <c r="A761" s="54"/>
      <c r="B761" s="54"/>
      <c r="C761" s="224"/>
      <c r="D761" s="224"/>
      <c r="E761" s="55"/>
      <c r="F761" s="225"/>
      <c r="G761" s="225"/>
      <c r="H761" s="225"/>
      <c r="I761" s="54"/>
      <c r="J761" s="226"/>
      <c r="K761" s="99"/>
      <c r="L761" s="227"/>
      <c r="M761" s="228"/>
      <c r="N761" s="225"/>
      <c r="O761" s="229"/>
      <c r="P761" s="228"/>
      <c r="Q761" s="228"/>
      <c r="R761" s="54"/>
      <c r="S761" s="54"/>
      <c r="T761" s="55"/>
      <c r="U761" s="54"/>
      <c r="V761" s="54"/>
      <c r="W761" s="54"/>
      <c r="X761" s="54"/>
      <c r="Y761" s="54"/>
      <c r="Z761" s="54"/>
    </row>
    <row r="762" spans="1:26" ht="18.75" customHeight="1" x14ac:dyDescent="0.2">
      <c r="A762" s="54"/>
      <c r="B762" s="54"/>
      <c r="C762" s="224"/>
      <c r="D762" s="224"/>
      <c r="E762" s="55"/>
      <c r="F762" s="225"/>
      <c r="G762" s="225"/>
      <c r="H762" s="225"/>
      <c r="I762" s="54"/>
      <c r="J762" s="226"/>
      <c r="K762" s="99"/>
      <c r="L762" s="227"/>
      <c r="M762" s="228"/>
      <c r="N762" s="225"/>
      <c r="O762" s="229"/>
      <c r="P762" s="228"/>
      <c r="Q762" s="228"/>
      <c r="R762" s="54"/>
      <c r="S762" s="54"/>
      <c r="T762" s="55"/>
      <c r="U762" s="54"/>
      <c r="V762" s="54"/>
      <c r="W762" s="54"/>
      <c r="X762" s="54"/>
      <c r="Y762" s="54"/>
      <c r="Z762" s="54"/>
    </row>
    <row r="763" spans="1:26" ht="18.75" customHeight="1" x14ac:dyDescent="0.2">
      <c r="A763" s="54"/>
      <c r="B763" s="54"/>
      <c r="C763" s="224"/>
      <c r="D763" s="224"/>
      <c r="E763" s="55"/>
      <c r="F763" s="225"/>
      <c r="G763" s="225"/>
      <c r="H763" s="225"/>
      <c r="I763" s="54"/>
      <c r="J763" s="226"/>
      <c r="K763" s="99"/>
      <c r="L763" s="227"/>
      <c r="M763" s="228"/>
      <c r="N763" s="225"/>
      <c r="O763" s="229"/>
      <c r="P763" s="228"/>
      <c r="Q763" s="228"/>
      <c r="R763" s="54"/>
      <c r="S763" s="54"/>
      <c r="T763" s="55"/>
      <c r="U763" s="54"/>
      <c r="V763" s="54"/>
      <c r="W763" s="54"/>
      <c r="X763" s="54"/>
      <c r="Y763" s="54"/>
      <c r="Z763" s="54"/>
    </row>
    <row r="764" spans="1:26" ht="18.75" customHeight="1" x14ac:dyDescent="0.2">
      <c r="A764" s="54"/>
      <c r="B764" s="54"/>
      <c r="C764" s="224"/>
      <c r="D764" s="224"/>
      <c r="E764" s="55"/>
      <c r="F764" s="225"/>
      <c r="G764" s="225"/>
      <c r="H764" s="225"/>
      <c r="I764" s="54"/>
      <c r="J764" s="226"/>
      <c r="K764" s="99"/>
      <c r="L764" s="227"/>
      <c r="M764" s="228"/>
      <c r="N764" s="225"/>
      <c r="O764" s="229"/>
      <c r="P764" s="228"/>
      <c r="Q764" s="228"/>
      <c r="R764" s="54"/>
      <c r="S764" s="54"/>
      <c r="T764" s="55"/>
      <c r="U764" s="54"/>
      <c r="V764" s="54"/>
      <c r="W764" s="54"/>
      <c r="X764" s="54"/>
      <c r="Y764" s="54"/>
      <c r="Z764" s="54"/>
    </row>
    <row r="765" spans="1:26" ht="18.75" customHeight="1" x14ac:dyDescent="0.2">
      <c r="A765" s="54"/>
      <c r="B765" s="54"/>
      <c r="C765" s="224"/>
      <c r="D765" s="224"/>
      <c r="E765" s="55"/>
      <c r="F765" s="225"/>
      <c r="G765" s="225"/>
      <c r="H765" s="225"/>
      <c r="I765" s="54"/>
      <c r="J765" s="226"/>
      <c r="K765" s="99"/>
      <c r="L765" s="227"/>
      <c r="M765" s="228"/>
      <c r="N765" s="225"/>
      <c r="O765" s="229"/>
      <c r="P765" s="228"/>
      <c r="Q765" s="228"/>
      <c r="R765" s="54"/>
      <c r="S765" s="54"/>
      <c r="T765" s="55"/>
      <c r="U765" s="54"/>
      <c r="V765" s="54"/>
      <c r="W765" s="54"/>
      <c r="X765" s="54"/>
      <c r="Y765" s="54"/>
      <c r="Z765" s="54"/>
    </row>
    <row r="766" spans="1:26" ht="18.75" customHeight="1" x14ac:dyDescent="0.2">
      <c r="A766" s="54"/>
      <c r="B766" s="54"/>
      <c r="C766" s="224"/>
      <c r="D766" s="224"/>
      <c r="E766" s="55"/>
      <c r="F766" s="225"/>
      <c r="G766" s="225"/>
      <c r="H766" s="225"/>
      <c r="I766" s="54"/>
      <c r="J766" s="226"/>
      <c r="K766" s="99"/>
      <c r="L766" s="227"/>
      <c r="M766" s="228"/>
      <c r="N766" s="225"/>
      <c r="O766" s="229"/>
      <c r="P766" s="228"/>
      <c r="Q766" s="228"/>
      <c r="R766" s="54"/>
      <c r="S766" s="54"/>
      <c r="T766" s="55"/>
      <c r="U766" s="54"/>
      <c r="V766" s="54"/>
      <c r="W766" s="54"/>
      <c r="X766" s="54"/>
      <c r="Y766" s="54"/>
      <c r="Z766" s="54"/>
    </row>
    <row r="767" spans="1:26" ht="18.75" customHeight="1" x14ac:dyDescent="0.2">
      <c r="A767" s="54"/>
      <c r="B767" s="54"/>
      <c r="C767" s="224"/>
      <c r="D767" s="224"/>
      <c r="E767" s="55"/>
      <c r="F767" s="225"/>
      <c r="G767" s="225"/>
      <c r="H767" s="225"/>
      <c r="I767" s="54"/>
      <c r="J767" s="226"/>
      <c r="K767" s="99"/>
      <c r="L767" s="227"/>
      <c r="M767" s="228"/>
      <c r="N767" s="225"/>
      <c r="O767" s="229"/>
      <c r="P767" s="228"/>
      <c r="Q767" s="228"/>
      <c r="R767" s="54"/>
      <c r="S767" s="54"/>
      <c r="T767" s="55"/>
      <c r="U767" s="54"/>
      <c r="V767" s="54"/>
      <c r="W767" s="54"/>
      <c r="X767" s="54"/>
      <c r="Y767" s="54"/>
      <c r="Z767" s="54"/>
    </row>
    <row r="768" spans="1:26" ht="18.75" customHeight="1" x14ac:dyDescent="0.2">
      <c r="A768" s="54"/>
      <c r="B768" s="54"/>
      <c r="C768" s="224"/>
      <c r="D768" s="224"/>
      <c r="E768" s="55"/>
      <c r="F768" s="225"/>
      <c r="G768" s="225"/>
      <c r="H768" s="225"/>
      <c r="I768" s="54"/>
      <c r="J768" s="226"/>
      <c r="K768" s="99"/>
      <c r="L768" s="227"/>
      <c r="M768" s="228"/>
      <c r="N768" s="225"/>
      <c r="O768" s="229"/>
      <c r="P768" s="228"/>
      <c r="Q768" s="228"/>
      <c r="R768" s="54"/>
      <c r="S768" s="54"/>
      <c r="T768" s="55"/>
      <c r="U768" s="54"/>
      <c r="V768" s="54"/>
      <c r="W768" s="54"/>
      <c r="X768" s="54"/>
      <c r="Y768" s="54"/>
      <c r="Z768" s="54"/>
    </row>
    <row r="769" spans="1:26" ht="18.75" customHeight="1" x14ac:dyDescent="0.2">
      <c r="A769" s="54"/>
      <c r="B769" s="54"/>
      <c r="C769" s="224"/>
      <c r="D769" s="224"/>
      <c r="E769" s="55"/>
      <c r="F769" s="225"/>
      <c r="G769" s="225"/>
      <c r="H769" s="225"/>
      <c r="I769" s="54"/>
      <c r="J769" s="226"/>
      <c r="K769" s="99"/>
      <c r="L769" s="227"/>
      <c r="M769" s="228"/>
      <c r="N769" s="225"/>
      <c r="O769" s="229"/>
      <c r="P769" s="228"/>
      <c r="Q769" s="228"/>
      <c r="R769" s="54"/>
      <c r="S769" s="54"/>
      <c r="T769" s="55"/>
      <c r="U769" s="54"/>
      <c r="V769" s="54"/>
      <c r="W769" s="54"/>
      <c r="X769" s="54"/>
      <c r="Y769" s="54"/>
      <c r="Z769" s="54"/>
    </row>
    <row r="770" spans="1:26" ht="18.75" customHeight="1" x14ac:dyDescent="0.2">
      <c r="A770" s="54"/>
      <c r="B770" s="54"/>
      <c r="C770" s="224"/>
      <c r="D770" s="224"/>
      <c r="E770" s="55"/>
      <c r="F770" s="225"/>
      <c r="G770" s="225"/>
      <c r="H770" s="225"/>
      <c r="I770" s="54"/>
      <c r="J770" s="226"/>
      <c r="K770" s="99"/>
      <c r="L770" s="227"/>
      <c r="M770" s="228"/>
      <c r="N770" s="225"/>
      <c r="O770" s="229"/>
      <c r="P770" s="228"/>
      <c r="Q770" s="228"/>
      <c r="R770" s="54"/>
      <c r="S770" s="54"/>
      <c r="T770" s="55"/>
      <c r="U770" s="54"/>
      <c r="V770" s="54"/>
      <c r="W770" s="54"/>
      <c r="X770" s="54"/>
      <c r="Y770" s="54"/>
      <c r="Z770" s="54"/>
    </row>
    <row r="771" spans="1:26" ht="18.75" customHeight="1" x14ac:dyDescent="0.2">
      <c r="A771" s="54"/>
      <c r="B771" s="54"/>
      <c r="C771" s="224"/>
      <c r="D771" s="224"/>
      <c r="E771" s="55"/>
      <c r="F771" s="225"/>
      <c r="G771" s="225"/>
      <c r="H771" s="225"/>
      <c r="I771" s="54"/>
      <c r="J771" s="226"/>
      <c r="K771" s="99"/>
      <c r="L771" s="227"/>
      <c r="M771" s="228"/>
      <c r="N771" s="225"/>
      <c r="O771" s="229"/>
      <c r="P771" s="228"/>
      <c r="Q771" s="228"/>
      <c r="R771" s="54"/>
      <c r="S771" s="54"/>
      <c r="T771" s="55"/>
      <c r="U771" s="54"/>
      <c r="V771" s="54"/>
      <c r="W771" s="54"/>
      <c r="X771" s="54"/>
      <c r="Y771" s="54"/>
      <c r="Z771" s="54"/>
    </row>
    <row r="772" spans="1:26" ht="18.75" customHeight="1" x14ac:dyDescent="0.2">
      <c r="A772" s="54"/>
      <c r="B772" s="54"/>
      <c r="C772" s="224"/>
      <c r="D772" s="224"/>
      <c r="E772" s="55"/>
      <c r="F772" s="225"/>
      <c r="G772" s="225"/>
      <c r="H772" s="225"/>
      <c r="I772" s="54"/>
      <c r="J772" s="226"/>
      <c r="K772" s="99"/>
      <c r="L772" s="227"/>
      <c r="M772" s="228"/>
      <c r="N772" s="225"/>
      <c r="O772" s="229"/>
      <c r="P772" s="228"/>
      <c r="Q772" s="228"/>
      <c r="R772" s="54"/>
      <c r="S772" s="54"/>
      <c r="T772" s="55"/>
      <c r="U772" s="54"/>
      <c r="V772" s="54"/>
      <c r="W772" s="54"/>
      <c r="X772" s="54"/>
      <c r="Y772" s="54"/>
      <c r="Z772" s="54"/>
    </row>
    <row r="773" spans="1:26" ht="18.75" customHeight="1" x14ac:dyDescent="0.2">
      <c r="A773" s="54"/>
      <c r="B773" s="54"/>
      <c r="C773" s="224"/>
      <c r="D773" s="224"/>
      <c r="E773" s="55"/>
      <c r="F773" s="225"/>
      <c r="G773" s="225"/>
      <c r="H773" s="225"/>
      <c r="I773" s="54"/>
      <c r="J773" s="226"/>
      <c r="K773" s="99"/>
      <c r="L773" s="227"/>
      <c r="M773" s="228"/>
      <c r="N773" s="225"/>
      <c r="O773" s="229"/>
      <c r="P773" s="228"/>
      <c r="Q773" s="228"/>
      <c r="R773" s="54"/>
      <c r="S773" s="54"/>
      <c r="T773" s="55"/>
      <c r="U773" s="54"/>
      <c r="V773" s="54"/>
      <c r="W773" s="54"/>
      <c r="X773" s="54"/>
      <c r="Y773" s="54"/>
      <c r="Z773" s="54"/>
    </row>
    <row r="774" spans="1:26" ht="18.75" customHeight="1" x14ac:dyDescent="0.2">
      <c r="A774" s="54"/>
      <c r="B774" s="54"/>
      <c r="C774" s="224"/>
      <c r="D774" s="224"/>
      <c r="E774" s="55"/>
      <c r="F774" s="225"/>
      <c r="G774" s="225"/>
      <c r="H774" s="225"/>
      <c r="I774" s="54"/>
      <c r="J774" s="226"/>
      <c r="K774" s="99"/>
      <c r="L774" s="227"/>
      <c r="M774" s="228"/>
      <c r="N774" s="225"/>
      <c r="O774" s="229"/>
      <c r="P774" s="228"/>
      <c r="Q774" s="228"/>
      <c r="R774" s="54"/>
      <c r="S774" s="54"/>
      <c r="T774" s="55"/>
      <c r="U774" s="54"/>
      <c r="V774" s="54"/>
      <c r="W774" s="54"/>
      <c r="X774" s="54"/>
      <c r="Y774" s="54"/>
      <c r="Z774" s="54"/>
    </row>
    <row r="775" spans="1:26" ht="18.75" customHeight="1" x14ac:dyDescent="0.2">
      <c r="A775" s="54"/>
      <c r="B775" s="54"/>
      <c r="C775" s="224"/>
      <c r="D775" s="224"/>
      <c r="E775" s="55"/>
      <c r="F775" s="225"/>
      <c r="G775" s="225"/>
      <c r="H775" s="225"/>
      <c r="I775" s="54"/>
      <c r="J775" s="226"/>
      <c r="K775" s="99"/>
      <c r="L775" s="227"/>
      <c r="M775" s="228"/>
      <c r="N775" s="225"/>
      <c r="O775" s="229"/>
      <c r="P775" s="228"/>
      <c r="Q775" s="228"/>
      <c r="R775" s="54"/>
      <c r="S775" s="54"/>
      <c r="T775" s="55"/>
      <c r="U775" s="54"/>
      <c r="V775" s="54"/>
      <c r="W775" s="54"/>
      <c r="X775" s="54"/>
      <c r="Y775" s="54"/>
      <c r="Z775" s="54"/>
    </row>
    <row r="776" spans="1:26" ht="18.75" customHeight="1" x14ac:dyDescent="0.2">
      <c r="A776" s="54"/>
      <c r="B776" s="54"/>
      <c r="C776" s="224"/>
      <c r="D776" s="224"/>
      <c r="E776" s="55"/>
      <c r="F776" s="225"/>
      <c r="G776" s="225"/>
      <c r="H776" s="225"/>
      <c r="I776" s="54"/>
      <c r="J776" s="226"/>
      <c r="K776" s="99"/>
      <c r="L776" s="227"/>
      <c r="M776" s="228"/>
      <c r="N776" s="225"/>
      <c r="O776" s="229"/>
      <c r="P776" s="228"/>
      <c r="Q776" s="228"/>
      <c r="R776" s="54"/>
      <c r="S776" s="54"/>
      <c r="T776" s="55"/>
      <c r="U776" s="54"/>
      <c r="V776" s="54"/>
      <c r="W776" s="54"/>
      <c r="X776" s="54"/>
      <c r="Y776" s="54"/>
      <c r="Z776" s="54"/>
    </row>
    <row r="777" spans="1:26" ht="18.75" customHeight="1" x14ac:dyDescent="0.2">
      <c r="A777" s="54"/>
      <c r="B777" s="54"/>
      <c r="C777" s="224"/>
      <c r="D777" s="224"/>
      <c r="E777" s="55"/>
      <c r="F777" s="225"/>
      <c r="G777" s="225"/>
      <c r="H777" s="225"/>
      <c r="I777" s="54"/>
      <c r="J777" s="226"/>
      <c r="K777" s="99"/>
      <c r="L777" s="227"/>
      <c r="M777" s="228"/>
      <c r="N777" s="225"/>
      <c r="O777" s="229"/>
      <c r="P777" s="228"/>
      <c r="Q777" s="228"/>
      <c r="R777" s="54"/>
      <c r="S777" s="54"/>
      <c r="T777" s="55"/>
      <c r="U777" s="54"/>
      <c r="V777" s="54"/>
      <c r="W777" s="54"/>
      <c r="X777" s="54"/>
      <c r="Y777" s="54"/>
      <c r="Z777" s="54"/>
    </row>
    <row r="778" spans="1:26" ht="18.75" customHeight="1" x14ac:dyDescent="0.2">
      <c r="A778" s="54"/>
      <c r="B778" s="54"/>
      <c r="C778" s="224"/>
      <c r="D778" s="224"/>
      <c r="E778" s="55"/>
      <c r="F778" s="225"/>
      <c r="G778" s="225"/>
      <c r="H778" s="225"/>
      <c r="I778" s="54"/>
      <c r="J778" s="226"/>
      <c r="K778" s="99"/>
      <c r="L778" s="227"/>
      <c r="M778" s="228"/>
      <c r="N778" s="225"/>
      <c r="O778" s="229"/>
      <c r="P778" s="228"/>
      <c r="Q778" s="228"/>
      <c r="R778" s="54"/>
      <c r="S778" s="54"/>
      <c r="T778" s="55"/>
      <c r="U778" s="54"/>
      <c r="V778" s="54"/>
      <c r="W778" s="54"/>
      <c r="X778" s="54"/>
      <c r="Y778" s="54"/>
      <c r="Z778" s="54"/>
    </row>
    <row r="779" spans="1:26" ht="18.75" customHeight="1" x14ac:dyDescent="0.2">
      <c r="A779" s="54"/>
      <c r="B779" s="54"/>
      <c r="C779" s="224"/>
      <c r="D779" s="224"/>
      <c r="E779" s="55"/>
      <c r="F779" s="225"/>
      <c r="G779" s="225"/>
      <c r="H779" s="225"/>
      <c r="I779" s="54"/>
      <c r="J779" s="226"/>
      <c r="K779" s="99"/>
      <c r="L779" s="227"/>
      <c r="M779" s="228"/>
      <c r="N779" s="225"/>
      <c r="O779" s="229"/>
      <c r="P779" s="228"/>
      <c r="Q779" s="228"/>
      <c r="R779" s="54"/>
      <c r="S779" s="54"/>
      <c r="T779" s="55"/>
      <c r="U779" s="54"/>
      <c r="V779" s="54"/>
      <c r="W779" s="54"/>
      <c r="X779" s="54"/>
      <c r="Y779" s="54"/>
      <c r="Z779" s="54"/>
    </row>
    <row r="780" spans="1:26" ht="18.75" customHeight="1" x14ac:dyDescent="0.2">
      <c r="A780" s="54"/>
      <c r="B780" s="54"/>
      <c r="C780" s="224"/>
      <c r="D780" s="224"/>
      <c r="E780" s="55"/>
      <c r="F780" s="225"/>
      <c r="G780" s="225"/>
      <c r="H780" s="225"/>
      <c r="I780" s="54"/>
      <c r="J780" s="226"/>
      <c r="K780" s="99"/>
      <c r="L780" s="227"/>
      <c r="M780" s="228"/>
      <c r="N780" s="225"/>
      <c r="O780" s="229"/>
      <c r="P780" s="228"/>
      <c r="Q780" s="228"/>
      <c r="R780" s="54"/>
      <c r="S780" s="54"/>
      <c r="T780" s="55"/>
      <c r="U780" s="54"/>
      <c r="V780" s="54"/>
      <c r="W780" s="54"/>
      <c r="X780" s="54"/>
      <c r="Y780" s="54"/>
      <c r="Z780" s="54"/>
    </row>
    <row r="781" spans="1:26" ht="18.75" customHeight="1" x14ac:dyDescent="0.2">
      <c r="A781" s="54"/>
      <c r="B781" s="54"/>
      <c r="C781" s="224"/>
      <c r="D781" s="224"/>
      <c r="E781" s="55"/>
      <c r="F781" s="225"/>
      <c r="G781" s="225"/>
      <c r="H781" s="225"/>
      <c r="I781" s="54"/>
      <c r="J781" s="226"/>
      <c r="K781" s="99"/>
      <c r="L781" s="227"/>
      <c r="M781" s="228"/>
      <c r="N781" s="225"/>
      <c r="O781" s="229"/>
      <c r="P781" s="228"/>
      <c r="Q781" s="228"/>
      <c r="R781" s="54"/>
      <c r="S781" s="54"/>
      <c r="T781" s="55"/>
      <c r="U781" s="54"/>
      <c r="V781" s="54"/>
      <c r="W781" s="54"/>
      <c r="X781" s="54"/>
      <c r="Y781" s="54"/>
      <c r="Z781" s="54"/>
    </row>
    <row r="782" spans="1:26" ht="18.75" customHeight="1" x14ac:dyDescent="0.2">
      <c r="A782" s="54"/>
      <c r="B782" s="54"/>
      <c r="C782" s="224"/>
      <c r="D782" s="224"/>
      <c r="E782" s="55"/>
      <c r="F782" s="225"/>
      <c r="G782" s="225"/>
      <c r="H782" s="225"/>
      <c r="I782" s="54"/>
      <c r="J782" s="226"/>
      <c r="K782" s="99"/>
      <c r="L782" s="227"/>
      <c r="M782" s="228"/>
      <c r="N782" s="225"/>
      <c r="O782" s="229"/>
      <c r="P782" s="228"/>
      <c r="Q782" s="228"/>
      <c r="R782" s="54"/>
      <c r="S782" s="54"/>
      <c r="T782" s="55"/>
      <c r="U782" s="54"/>
      <c r="V782" s="54"/>
      <c r="W782" s="54"/>
      <c r="X782" s="54"/>
      <c r="Y782" s="54"/>
      <c r="Z782" s="54"/>
    </row>
    <row r="783" spans="1:26" ht="18.75" customHeight="1" x14ac:dyDescent="0.2">
      <c r="A783" s="54"/>
      <c r="B783" s="54"/>
      <c r="C783" s="224"/>
      <c r="D783" s="224"/>
      <c r="E783" s="55"/>
      <c r="F783" s="225"/>
      <c r="G783" s="225"/>
      <c r="H783" s="225"/>
      <c r="I783" s="54"/>
      <c r="J783" s="226"/>
      <c r="K783" s="99"/>
      <c r="L783" s="227"/>
      <c r="M783" s="228"/>
      <c r="N783" s="225"/>
      <c r="O783" s="229"/>
      <c r="P783" s="228"/>
      <c r="Q783" s="228"/>
      <c r="R783" s="54"/>
      <c r="S783" s="54"/>
      <c r="T783" s="55"/>
      <c r="U783" s="54"/>
      <c r="V783" s="54"/>
      <c r="W783" s="54"/>
      <c r="X783" s="54"/>
      <c r="Y783" s="54"/>
      <c r="Z783" s="54"/>
    </row>
    <row r="784" spans="1:26" ht="18.75" customHeight="1" x14ac:dyDescent="0.2">
      <c r="A784" s="54"/>
      <c r="B784" s="54"/>
      <c r="C784" s="224"/>
      <c r="D784" s="224"/>
      <c r="E784" s="55"/>
      <c r="F784" s="225"/>
      <c r="G784" s="225"/>
      <c r="H784" s="225"/>
      <c r="I784" s="54"/>
      <c r="J784" s="226"/>
      <c r="K784" s="99"/>
      <c r="L784" s="227"/>
      <c r="M784" s="228"/>
      <c r="N784" s="225"/>
      <c r="O784" s="229"/>
      <c r="P784" s="228"/>
      <c r="Q784" s="228"/>
      <c r="R784" s="54"/>
      <c r="S784" s="54"/>
      <c r="T784" s="55"/>
      <c r="U784" s="54"/>
      <c r="V784" s="54"/>
      <c r="W784" s="54"/>
      <c r="X784" s="54"/>
      <c r="Y784" s="54"/>
      <c r="Z784" s="54"/>
    </row>
    <row r="785" spans="1:26" ht="18.75" customHeight="1" x14ac:dyDescent="0.2">
      <c r="A785" s="54"/>
      <c r="B785" s="54"/>
      <c r="C785" s="224"/>
      <c r="D785" s="224"/>
      <c r="E785" s="55"/>
      <c r="F785" s="225"/>
      <c r="G785" s="225"/>
      <c r="H785" s="225"/>
      <c r="I785" s="54"/>
      <c r="J785" s="226"/>
      <c r="K785" s="99"/>
      <c r="L785" s="227"/>
      <c r="M785" s="228"/>
      <c r="N785" s="225"/>
      <c r="O785" s="229"/>
      <c r="P785" s="228"/>
      <c r="Q785" s="228"/>
      <c r="R785" s="54"/>
      <c r="S785" s="54"/>
      <c r="T785" s="55"/>
      <c r="U785" s="54"/>
      <c r="V785" s="54"/>
      <c r="W785" s="54"/>
      <c r="X785" s="54"/>
      <c r="Y785" s="54"/>
      <c r="Z785" s="54"/>
    </row>
    <row r="786" spans="1:26" ht="18.75" customHeight="1" x14ac:dyDescent="0.2">
      <c r="A786" s="54"/>
      <c r="B786" s="54"/>
      <c r="C786" s="224"/>
      <c r="D786" s="224"/>
      <c r="E786" s="55"/>
      <c r="F786" s="225"/>
      <c r="G786" s="225"/>
      <c r="H786" s="225"/>
      <c r="I786" s="54"/>
      <c r="J786" s="226"/>
      <c r="K786" s="99"/>
      <c r="L786" s="227"/>
      <c r="M786" s="228"/>
      <c r="N786" s="225"/>
      <c r="O786" s="229"/>
      <c r="P786" s="228"/>
      <c r="Q786" s="228"/>
      <c r="R786" s="54"/>
      <c r="S786" s="54"/>
      <c r="T786" s="55"/>
      <c r="U786" s="54"/>
      <c r="V786" s="54"/>
      <c r="W786" s="54"/>
      <c r="X786" s="54"/>
      <c r="Y786" s="54"/>
      <c r="Z786" s="54"/>
    </row>
    <row r="787" spans="1:26" ht="18.75" customHeight="1" x14ac:dyDescent="0.2">
      <c r="A787" s="54"/>
      <c r="B787" s="54"/>
      <c r="C787" s="224"/>
      <c r="D787" s="224"/>
      <c r="E787" s="55"/>
      <c r="F787" s="225"/>
      <c r="G787" s="225"/>
      <c r="H787" s="225"/>
      <c r="I787" s="54"/>
      <c r="J787" s="226"/>
      <c r="K787" s="99"/>
      <c r="L787" s="227"/>
      <c r="M787" s="228"/>
      <c r="N787" s="225"/>
      <c r="O787" s="229"/>
      <c r="P787" s="228"/>
      <c r="Q787" s="228"/>
      <c r="R787" s="54"/>
      <c r="S787" s="54"/>
      <c r="T787" s="55"/>
      <c r="U787" s="54"/>
      <c r="V787" s="54"/>
      <c r="W787" s="54"/>
      <c r="X787" s="54"/>
      <c r="Y787" s="54"/>
      <c r="Z787" s="54"/>
    </row>
    <row r="788" spans="1:26" ht="18.75" customHeight="1" x14ac:dyDescent="0.2">
      <c r="A788" s="54"/>
      <c r="B788" s="54"/>
      <c r="C788" s="224"/>
      <c r="D788" s="224"/>
      <c r="E788" s="55"/>
      <c r="F788" s="225"/>
      <c r="G788" s="225"/>
      <c r="H788" s="225"/>
      <c r="I788" s="54"/>
      <c r="J788" s="226"/>
      <c r="K788" s="99"/>
      <c r="L788" s="227"/>
      <c r="M788" s="228"/>
      <c r="N788" s="225"/>
      <c r="O788" s="229"/>
      <c r="P788" s="228"/>
      <c r="Q788" s="228"/>
      <c r="R788" s="54"/>
      <c r="S788" s="54"/>
      <c r="T788" s="55"/>
      <c r="U788" s="54"/>
      <c r="V788" s="54"/>
      <c r="W788" s="54"/>
      <c r="X788" s="54"/>
      <c r="Y788" s="54"/>
      <c r="Z788" s="54"/>
    </row>
    <row r="789" spans="1:26" ht="18.75" customHeight="1" x14ac:dyDescent="0.2">
      <c r="A789" s="54"/>
      <c r="B789" s="54"/>
      <c r="C789" s="224"/>
      <c r="D789" s="224"/>
      <c r="E789" s="55"/>
      <c r="F789" s="225"/>
      <c r="G789" s="225"/>
      <c r="H789" s="225"/>
      <c r="I789" s="54"/>
      <c r="J789" s="226"/>
      <c r="K789" s="99"/>
      <c r="L789" s="227"/>
      <c r="M789" s="228"/>
      <c r="N789" s="225"/>
      <c r="O789" s="229"/>
      <c r="P789" s="228"/>
      <c r="Q789" s="228"/>
      <c r="R789" s="54"/>
      <c r="S789" s="54"/>
      <c r="T789" s="55"/>
      <c r="U789" s="54"/>
      <c r="V789" s="54"/>
      <c r="W789" s="54"/>
      <c r="X789" s="54"/>
      <c r="Y789" s="54"/>
      <c r="Z789" s="54"/>
    </row>
    <row r="790" spans="1:26" ht="18.75" customHeight="1" x14ac:dyDescent="0.2">
      <c r="A790" s="54"/>
      <c r="B790" s="54"/>
      <c r="C790" s="224"/>
      <c r="D790" s="224"/>
      <c r="E790" s="55"/>
      <c r="F790" s="225"/>
      <c r="G790" s="225"/>
      <c r="H790" s="225"/>
      <c r="I790" s="54"/>
      <c r="J790" s="226"/>
      <c r="K790" s="99"/>
      <c r="L790" s="227"/>
      <c r="M790" s="228"/>
      <c r="N790" s="225"/>
      <c r="O790" s="229"/>
      <c r="P790" s="228"/>
      <c r="Q790" s="228"/>
      <c r="R790" s="54"/>
      <c r="S790" s="54"/>
      <c r="T790" s="55"/>
      <c r="U790" s="54"/>
      <c r="V790" s="54"/>
      <c r="W790" s="54"/>
      <c r="X790" s="54"/>
      <c r="Y790" s="54"/>
      <c r="Z790" s="54"/>
    </row>
    <row r="791" spans="1:26" ht="18.75" customHeight="1" x14ac:dyDescent="0.2">
      <c r="A791" s="54"/>
      <c r="B791" s="54"/>
      <c r="C791" s="224"/>
      <c r="D791" s="224"/>
      <c r="E791" s="55"/>
      <c r="F791" s="225"/>
      <c r="G791" s="225"/>
      <c r="H791" s="225"/>
      <c r="I791" s="54"/>
      <c r="J791" s="226"/>
      <c r="K791" s="99"/>
      <c r="L791" s="227"/>
      <c r="M791" s="228"/>
      <c r="N791" s="225"/>
      <c r="O791" s="229"/>
      <c r="P791" s="228"/>
      <c r="Q791" s="228"/>
      <c r="R791" s="54"/>
      <c r="S791" s="54"/>
      <c r="T791" s="55"/>
      <c r="U791" s="54"/>
      <c r="V791" s="54"/>
      <c r="W791" s="54"/>
      <c r="X791" s="54"/>
      <c r="Y791" s="54"/>
      <c r="Z791" s="54"/>
    </row>
    <row r="792" spans="1:26" ht="18.75" customHeight="1" x14ac:dyDescent="0.2">
      <c r="A792" s="54"/>
      <c r="B792" s="54"/>
      <c r="C792" s="224"/>
      <c r="D792" s="224"/>
      <c r="E792" s="55"/>
      <c r="F792" s="225"/>
      <c r="G792" s="225"/>
      <c r="H792" s="225"/>
      <c r="I792" s="54"/>
      <c r="J792" s="226"/>
      <c r="K792" s="99"/>
      <c r="L792" s="227"/>
      <c r="M792" s="228"/>
      <c r="N792" s="225"/>
      <c r="O792" s="229"/>
      <c r="P792" s="228"/>
      <c r="Q792" s="228"/>
      <c r="R792" s="54"/>
      <c r="S792" s="54"/>
      <c r="T792" s="55"/>
      <c r="U792" s="54"/>
      <c r="V792" s="54"/>
      <c r="W792" s="54"/>
      <c r="X792" s="54"/>
      <c r="Y792" s="54"/>
      <c r="Z792" s="54"/>
    </row>
    <row r="793" spans="1:26" ht="18.75" customHeight="1" x14ac:dyDescent="0.2">
      <c r="A793" s="54"/>
      <c r="B793" s="54"/>
      <c r="C793" s="224"/>
      <c r="D793" s="224"/>
      <c r="E793" s="55"/>
      <c r="F793" s="225"/>
      <c r="G793" s="225"/>
      <c r="H793" s="225"/>
      <c r="I793" s="54"/>
      <c r="J793" s="226"/>
      <c r="K793" s="99"/>
      <c r="L793" s="227"/>
      <c r="M793" s="228"/>
      <c r="N793" s="225"/>
      <c r="O793" s="229"/>
      <c r="P793" s="228"/>
      <c r="Q793" s="228"/>
      <c r="R793" s="54"/>
      <c r="S793" s="54"/>
      <c r="T793" s="55"/>
      <c r="U793" s="54"/>
      <c r="V793" s="54"/>
      <c r="W793" s="54"/>
      <c r="X793" s="54"/>
      <c r="Y793" s="54"/>
      <c r="Z793" s="54"/>
    </row>
    <row r="794" spans="1:26" ht="18.75" customHeight="1" x14ac:dyDescent="0.2">
      <c r="A794" s="54"/>
      <c r="B794" s="54"/>
      <c r="C794" s="224"/>
      <c r="D794" s="224"/>
      <c r="E794" s="55"/>
      <c r="F794" s="225"/>
      <c r="G794" s="225"/>
      <c r="H794" s="225"/>
      <c r="I794" s="54"/>
      <c r="J794" s="226"/>
      <c r="K794" s="99"/>
      <c r="L794" s="227"/>
      <c r="M794" s="228"/>
      <c r="N794" s="225"/>
      <c r="O794" s="229"/>
      <c r="P794" s="228"/>
      <c r="Q794" s="228"/>
      <c r="R794" s="54"/>
      <c r="S794" s="54"/>
      <c r="T794" s="55"/>
      <c r="U794" s="54"/>
      <c r="V794" s="54"/>
      <c r="W794" s="54"/>
      <c r="X794" s="54"/>
      <c r="Y794" s="54"/>
      <c r="Z794" s="54"/>
    </row>
    <row r="795" spans="1:26" ht="18.75" customHeight="1" x14ac:dyDescent="0.2">
      <c r="A795" s="54"/>
      <c r="B795" s="54"/>
      <c r="C795" s="224"/>
      <c r="D795" s="224"/>
      <c r="E795" s="55"/>
      <c r="F795" s="225"/>
      <c r="G795" s="225"/>
      <c r="H795" s="225"/>
      <c r="I795" s="54"/>
      <c r="J795" s="226"/>
      <c r="K795" s="99"/>
      <c r="L795" s="227"/>
      <c r="M795" s="228"/>
      <c r="N795" s="225"/>
      <c r="O795" s="229"/>
      <c r="P795" s="228"/>
      <c r="Q795" s="228"/>
      <c r="R795" s="54"/>
      <c r="S795" s="54"/>
      <c r="T795" s="55"/>
      <c r="U795" s="54"/>
      <c r="V795" s="54"/>
      <c r="W795" s="54"/>
      <c r="X795" s="54"/>
      <c r="Y795" s="54"/>
      <c r="Z795" s="54"/>
    </row>
    <row r="796" spans="1:26" ht="18.75" customHeight="1" x14ac:dyDescent="0.2">
      <c r="A796" s="54"/>
      <c r="B796" s="54"/>
      <c r="C796" s="224"/>
      <c r="D796" s="224"/>
      <c r="E796" s="55"/>
      <c r="F796" s="225"/>
      <c r="G796" s="225"/>
      <c r="H796" s="225"/>
      <c r="I796" s="54"/>
      <c r="J796" s="226"/>
      <c r="K796" s="99"/>
      <c r="L796" s="227"/>
      <c r="M796" s="228"/>
      <c r="N796" s="225"/>
      <c r="O796" s="229"/>
      <c r="P796" s="228"/>
      <c r="Q796" s="228"/>
      <c r="R796" s="54"/>
      <c r="S796" s="54"/>
      <c r="T796" s="55"/>
      <c r="U796" s="54"/>
      <c r="V796" s="54"/>
      <c r="W796" s="54"/>
      <c r="X796" s="54"/>
      <c r="Y796" s="54"/>
      <c r="Z796" s="54"/>
    </row>
    <row r="797" spans="1:26" ht="18.75" customHeight="1" x14ac:dyDescent="0.2">
      <c r="A797" s="54"/>
      <c r="B797" s="54"/>
      <c r="C797" s="224"/>
      <c r="D797" s="224"/>
      <c r="E797" s="55"/>
      <c r="F797" s="225"/>
      <c r="G797" s="225"/>
      <c r="H797" s="225"/>
      <c r="I797" s="54"/>
      <c r="J797" s="226"/>
      <c r="K797" s="99"/>
      <c r="L797" s="227"/>
      <c r="M797" s="228"/>
      <c r="N797" s="225"/>
      <c r="O797" s="229"/>
      <c r="P797" s="228"/>
      <c r="Q797" s="228"/>
      <c r="R797" s="54"/>
      <c r="S797" s="54"/>
      <c r="T797" s="55"/>
      <c r="U797" s="54"/>
      <c r="V797" s="54"/>
      <c r="W797" s="54"/>
      <c r="X797" s="54"/>
      <c r="Y797" s="54"/>
      <c r="Z797" s="54"/>
    </row>
    <row r="798" spans="1:26" ht="18.75" customHeight="1" x14ac:dyDescent="0.2">
      <c r="A798" s="54"/>
      <c r="B798" s="54"/>
      <c r="C798" s="224"/>
      <c r="D798" s="224"/>
      <c r="E798" s="55"/>
      <c r="F798" s="225"/>
      <c r="G798" s="225"/>
      <c r="H798" s="225"/>
      <c r="I798" s="54"/>
      <c r="J798" s="226"/>
      <c r="K798" s="99"/>
      <c r="L798" s="227"/>
      <c r="M798" s="228"/>
      <c r="N798" s="225"/>
      <c r="O798" s="229"/>
      <c r="P798" s="228"/>
      <c r="Q798" s="228"/>
      <c r="R798" s="54"/>
      <c r="S798" s="54"/>
      <c r="T798" s="55"/>
      <c r="U798" s="54"/>
      <c r="V798" s="54"/>
      <c r="W798" s="54"/>
      <c r="X798" s="54"/>
      <c r="Y798" s="54"/>
      <c r="Z798" s="54"/>
    </row>
    <row r="799" spans="1:26" ht="18.75" customHeight="1" x14ac:dyDescent="0.2">
      <c r="A799" s="54"/>
      <c r="B799" s="54"/>
      <c r="C799" s="224"/>
      <c r="D799" s="224"/>
      <c r="E799" s="55"/>
      <c r="F799" s="225"/>
      <c r="G799" s="225"/>
      <c r="H799" s="225"/>
      <c r="I799" s="54"/>
      <c r="J799" s="226"/>
      <c r="K799" s="99"/>
      <c r="L799" s="227"/>
      <c r="M799" s="228"/>
      <c r="N799" s="225"/>
      <c r="O799" s="229"/>
      <c r="P799" s="228"/>
      <c r="Q799" s="228"/>
      <c r="R799" s="54"/>
      <c r="S799" s="54"/>
      <c r="T799" s="55"/>
      <c r="U799" s="54"/>
      <c r="V799" s="54"/>
      <c r="W799" s="54"/>
      <c r="X799" s="54"/>
      <c r="Y799" s="54"/>
      <c r="Z799" s="54"/>
    </row>
    <row r="800" spans="1:26" ht="18.75" customHeight="1" x14ac:dyDescent="0.2">
      <c r="A800" s="54"/>
      <c r="B800" s="54"/>
      <c r="C800" s="224"/>
      <c r="D800" s="224"/>
      <c r="E800" s="55"/>
      <c r="F800" s="225"/>
      <c r="G800" s="225"/>
      <c r="H800" s="225"/>
      <c r="I800" s="54"/>
      <c r="J800" s="226"/>
      <c r="K800" s="99"/>
      <c r="L800" s="227"/>
      <c r="M800" s="228"/>
      <c r="N800" s="225"/>
      <c r="O800" s="229"/>
      <c r="P800" s="228"/>
      <c r="Q800" s="228"/>
      <c r="R800" s="54"/>
      <c r="S800" s="54"/>
      <c r="T800" s="55"/>
      <c r="U800" s="54"/>
      <c r="V800" s="54"/>
      <c r="W800" s="54"/>
      <c r="X800" s="54"/>
      <c r="Y800" s="54"/>
      <c r="Z800" s="54"/>
    </row>
    <row r="801" spans="1:26" ht="18.75" customHeight="1" x14ac:dyDescent="0.2">
      <c r="A801" s="54"/>
      <c r="B801" s="54"/>
      <c r="C801" s="224"/>
      <c r="D801" s="224"/>
      <c r="E801" s="55"/>
      <c r="F801" s="225"/>
      <c r="G801" s="225"/>
      <c r="H801" s="225"/>
      <c r="I801" s="54"/>
      <c r="J801" s="226"/>
      <c r="K801" s="99"/>
      <c r="L801" s="227"/>
      <c r="M801" s="228"/>
      <c r="N801" s="225"/>
      <c r="O801" s="229"/>
      <c r="P801" s="228"/>
      <c r="Q801" s="228"/>
      <c r="R801" s="54"/>
      <c r="S801" s="54"/>
      <c r="T801" s="55"/>
      <c r="U801" s="54"/>
      <c r="V801" s="54"/>
      <c r="W801" s="54"/>
      <c r="X801" s="54"/>
      <c r="Y801" s="54"/>
      <c r="Z801" s="54"/>
    </row>
    <row r="802" spans="1:26" ht="18.75" customHeight="1" x14ac:dyDescent="0.2">
      <c r="A802" s="54"/>
      <c r="B802" s="54"/>
      <c r="C802" s="224"/>
      <c r="D802" s="224"/>
      <c r="E802" s="55"/>
      <c r="F802" s="225"/>
      <c r="G802" s="225"/>
      <c r="H802" s="225"/>
      <c r="I802" s="54"/>
      <c r="J802" s="226"/>
      <c r="K802" s="99"/>
      <c r="L802" s="227"/>
      <c r="M802" s="228"/>
      <c r="N802" s="225"/>
      <c r="O802" s="229"/>
      <c r="P802" s="228"/>
      <c r="Q802" s="228"/>
      <c r="R802" s="54"/>
      <c r="S802" s="54"/>
      <c r="T802" s="55"/>
      <c r="U802" s="54"/>
      <c r="V802" s="54"/>
      <c r="W802" s="54"/>
      <c r="X802" s="54"/>
      <c r="Y802" s="54"/>
      <c r="Z802" s="54"/>
    </row>
    <row r="803" spans="1:26" ht="18.75" customHeight="1" x14ac:dyDescent="0.2">
      <c r="A803" s="54"/>
      <c r="B803" s="54"/>
      <c r="C803" s="224"/>
      <c r="D803" s="224"/>
      <c r="E803" s="55"/>
      <c r="F803" s="225"/>
      <c r="G803" s="225"/>
      <c r="H803" s="225"/>
      <c r="I803" s="54"/>
      <c r="J803" s="226"/>
      <c r="K803" s="99"/>
      <c r="L803" s="227"/>
      <c r="M803" s="228"/>
      <c r="N803" s="225"/>
      <c r="O803" s="229"/>
      <c r="P803" s="228"/>
      <c r="Q803" s="228"/>
      <c r="R803" s="54"/>
      <c r="S803" s="54"/>
      <c r="T803" s="55"/>
      <c r="U803" s="54"/>
      <c r="V803" s="54"/>
      <c r="W803" s="54"/>
      <c r="X803" s="54"/>
      <c r="Y803" s="54"/>
      <c r="Z803" s="54"/>
    </row>
    <row r="804" spans="1:26" ht="18.75" customHeight="1" x14ac:dyDescent="0.2">
      <c r="A804" s="54"/>
      <c r="B804" s="54"/>
      <c r="C804" s="224"/>
      <c r="D804" s="224"/>
      <c r="E804" s="55"/>
      <c r="F804" s="225"/>
      <c r="G804" s="225"/>
      <c r="H804" s="225"/>
      <c r="I804" s="54"/>
      <c r="J804" s="226"/>
      <c r="K804" s="99"/>
      <c r="L804" s="227"/>
      <c r="M804" s="228"/>
      <c r="N804" s="225"/>
      <c r="O804" s="229"/>
      <c r="P804" s="228"/>
      <c r="Q804" s="228"/>
      <c r="R804" s="54"/>
      <c r="S804" s="54"/>
      <c r="T804" s="55"/>
      <c r="U804" s="54"/>
      <c r="V804" s="54"/>
      <c r="W804" s="54"/>
      <c r="X804" s="54"/>
      <c r="Y804" s="54"/>
      <c r="Z804" s="54"/>
    </row>
    <row r="805" spans="1:26" ht="18.75" customHeight="1" x14ac:dyDescent="0.2">
      <c r="A805" s="54"/>
      <c r="B805" s="54"/>
      <c r="C805" s="224"/>
      <c r="D805" s="224"/>
      <c r="E805" s="55"/>
      <c r="F805" s="225"/>
      <c r="G805" s="225"/>
      <c r="H805" s="225"/>
      <c r="I805" s="54"/>
      <c r="J805" s="226"/>
      <c r="K805" s="99"/>
      <c r="L805" s="227"/>
      <c r="M805" s="228"/>
      <c r="N805" s="225"/>
      <c r="O805" s="229"/>
      <c r="P805" s="228"/>
      <c r="Q805" s="228"/>
      <c r="R805" s="54"/>
      <c r="S805" s="54"/>
      <c r="T805" s="55"/>
      <c r="U805" s="54"/>
      <c r="V805" s="54"/>
      <c r="W805" s="54"/>
      <c r="X805" s="54"/>
      <c r="Y805" s="54"/>
      <c r="Z805" s="54"/>
    </row>
    <row r="806" spans="1:26" ht="18.75" customHeight="1" x14ac:dyDescent="0.2">
      <c r="A806" s="54"/>
      <c r="B806" s="54"/>
      <c r="C806" s="224"/>
      <c r="D806" s="224"/>
      <c r="E806" s="55"/>
      <c r="F806" s="225"/>
      <c r="G806" s="225"/>
      <c r="H806" s="225"/>
      <c r="I806" s="54"/>
      <c r="J806" s="226"/>
      <c r="K806" s="99"/>
      <c r="L806" s="227"/>
      <c r="M806" s="228"/>
      <c r="N806" s="225"/>
      <c r="O806" s="229"/>
      <c r="P806" s="228"/>
      <c r="Q806" s="228"/>
      <c r="R806" s="54"/>
      <c r="S806" s="54"/>
      <c r="T806" s="55"/>
      <c r="U806" s="54"/>
      <c r="V806" s="54"/>
      <c r="W806" s="54"/>
      <c r="X806" s="54"/>
      <c r="Y806" s="54"/>
      <c r="Z806" s="54"/>
    </row>
    <row r="807" spans="1:26" ht="18.75" customHeight="1" x14ac:dyDescent="0.2">
      <c r="A807" s="54"/>
      <c r="B807" s="54"/>
      <c r="C807" s="224"/>
      <c r="D807" s="224"/>
      <c r="E807" s="55"/>
      <c r="F807" s="225"/>
      <c r="G807" s="225"/>
      <c r="H807" s="225"/>
      <c r="I807" s="54"/>
      <c r="J807" s="226"/>
      <c r="K807" s="99"/>
      <c r="L807" s="227"/>
      <c r="M807" s="228"/>
      <c r="N807" s="225"/>
      <c r="O807" s="229"/>
      <c r="P807" s="228"/>
      <c r="Q807" s="228"/>
      <c r="R807" s="54"/>
      <c r="S807" s="54"/>
      <c r="T807" s="55"/>
      <c r="U807" s="54"/>
      <c r="V807" s="54"/>
      <c r="W807" s="54"/>
      <c r="X807" s="54"/>
      <c r="Y807" s="54"/>
      <c r="Z807" s="54"/>
    </row>
    <row r="808" spans="1:26" ht="18.75" customHeight="1" x14ac:dyDescent="0.2">
      <c r="A808" s="54"/>
      <c r="B808" s="54"/>
      <c r="C808" s="224"/>
      <c r="D808" s="224"/>
      <c r="E808" s="55"/>
      <c r="F808" s="225"/>
      <c r="G808" s="225"/>
      <c r="H808" s="225"/>
      <c r="I808" s="54"/>
      <c r="J808" s="226"/>
      <c r="K808" s="99"/>
      <c r="L808" s="227"/>
      <c r="M808" s="228"/>
      <c r="N808" s="225"/>
      <c r="O808" s="229"/>
      <c r="P808" s="228"/>
      <c r="Q808" s="228"/>
      <c r="R808" s="54"/>
      <c r="S808" s="54"/>
      <c r="T808" s="55"/>
      <c r="U808" s="54"/>
      <c r="V808" s="54"/>
      <c r="W808" s="54"/>
      <c r="X808" s="54"/>
      <c r="Y808" s="54"/>
      <c r="Z808" s="54"/>
    </row>
    <row r="809" spans="1:26" ht="18.75" customHeight="1" x14ac:dyDescent="0.2">
      <c r="A809" s="54"/>
      <c r="B809" s="54"/>
      <c r="C809" s="224"/>
      <c r="D809" s="224"/>
      <c r="E809" s="55"/>
      <c r="F809" s="225"/>
      <c r="G809" s="225"/>
      <c r="H809" s="225"/>
      <c r="I809" s="54"/>
      <c r="J809" s="226"/>
      <c r="K809" s="99"/>
      <c r="L809" s="227"/>
      <c r="M809" s="228"/>
      <c r="N809" s="225"/>
      <c r="O809" s="229"/>
      <c r="P809" s="228"/>
      <c r="Q809" s="228"/>
      <c r="R809" s="54"/>
      <c r="S809" s="54"/>
      <c r="T809" s="55"/>
      <c r="U809" s="54"/>
      <c r="V809" s="54"/>
      <c r="W809" s="54"/>
      <c r="X809" s="54"/>
      <c r="Y809" s="54"/>
      <c r="Z809" s="54"/>
    </row>
    <row r="810" spans="1:26" ht="18.75" customHeight="1" x14ac:dyDescent="0.2">
      <c r="A810" s="54"/>
      <c r="B810" s="54"/>
      <c r="C810" s="224"/>
      <c r="D810" s="224"/>
      <c r="E810" s="55"/>
      <c r="F810" s="225"/>
      <c r="G810" s="225"/>
      <c r="H810" s="225"/>
      <c r="I810" s="54"/>
      <c r="J810" s="226"/>
      <c r="K810" s="99"/>
      <c r="L810" s="227"/>
      <c r="M810" s="228"/>
      <c r="N810" s="225"/>
      <c r="O810" s="229"/>
      <c r="P810" s="228"/>
      <c r="Q810" s="228"/>
      <c r="R810" s="54"/>
      <c r="S810" s="54"/>
      <c r="T810" s="55"/>
      <c r="U810" s="54"/>
      <c r="V810" s="54"/>
      <c r="W810" s="54"/>
      <c r="X810" s="54"/>
      <c r="Y810" s="54"/>
      <c r="Z810" s="54"/>
    </row>
    <row r="811" spans="1:26" ht="18.75" customHeight="1" x14ac:dyDescent="0.2">
      <c r="A811" s="54"/>
      <c r="B811" s="54"/>
      <c r="C811" s="224"/>
      <c r="D811" s="224"/>
      <c r="E811" s="55"/>
      <c r="F811" s="225"/>
      <c r="G811" s="225"/>
      <c r="H811" s="225"/>
      <c r="I811" s="54"/>
      <c r="J811" s="226"/>
      <c r="K811" s="99"/>
      <c r="L811" s="227"/>
      <c r="M811" s="228"/>
      <c r="N811" s="225"/>
      <c r="O811" s="229"/>
      <c r="P811" s="228"/>
      <c r="Q811" s="228"/>
      <c r="R811" s="54"/>
      <c r="S811" s="54"/>
      <c r="T811" s="55"/>
      <c r="U811" s="54"/>
      <c r="V811" s="54"/>
      <c r="W811" s="54"/>
      <c r="X811" s="54"/>
      <c r="Y811" s="54"/>
      <c r="Z811" s="54"/>
    </row>
    <row r="812" spans="1:26" ht="18.75" customHeight="1" x14ac:dyDescent="0.2">
      <c r="A812" s="54"/>
      <c r="B812" s="54"/>
      <c r="C812" s="224"/>
      <c r="D812" s="224"/>
      <c r="E812" s="55"/>
      <c r="F812" s="225"/>
      <c r="G812" s="225"/>
      <c r="H812" s="225"/>
      <c r="I812" s="54"/>
      <c r="J812" s="226"/>
      <c r="K812" s="99"/>
      <c r="L812" s="227"/>
      <c r="M812" s="228"/>
      <c r="N812" s="225"/>
      <c r="O812" s="229"/>
      <c r="P812" s="228"/>
      <c r="Q812" s="228"/>
      <c r="R812" s="54"/>
      <c r="S812" s="54"/>
      <c r="T812" s="55"/>
      <c r="U812" s="54"/>
      <c r="V812" s="54"/>
      <c r="W812" s="54"/>
      <c r="X812" s="54"/>
      <c r="Y812" s="54"/>
      <c r="Z812" s="54"/>
    </row>
    <row r="813" spans="1:26" ht="18.75" customHeight="1" x14ac:dyDescent="0.2">
      <c r="A813" s="54"/>
      <c r="B813" s="54"/>
      <c r="C813" s="224"/>
      <c r="D813" s="224"/>
      <c r="E813" s="55"/>
      <c r="F813" s="225"/>
      <c r="G813" s="225"/>
      <c r="H813" s="225"/>
      <c r="I813" s="54"/>
      <c r="J813" s="226"/>
      <c r="K813" s="99"/>
      <c r="L813" s="227"/>
      <c r="M813" s="228"/>
      <c r="N813" s="225"/>
      <c r="O813" s="229"/>
      <c r="P813" s="228"/>
      <c r="Q813" s="228"/>
      <c r="R813" s="54"/>
      <c r="S813" s="54"/>
      <c r="T813" s="55"/>
      <c r="U813" s="54"/>
      <c r="V813" s="54"/>
      <c r="W813" s="54"/>
      <c r="X813" s="54"/>
      <c r="Y813" s="54"/>
      <c r="Z813" s="54"/>
    </row>
    <row r="814" spans="1:26" ht="18.75" customHeight="1" x14ac:dyDescent="0.2">
      <c r="A814" s="54"/>
      <c r="B814" s="54"/>
      <c r="C814" s="224"/>
      <c r="D814" s="224"/>
      <c r="E814" s="55"/>
      <c r="F814" s="225"/>
      <c r="G814" s="225"/>
      <c r="H814" s="225"/>
      <c r="I814" s="54"/>
      <c r="J814" s="226"/>
      <c r="K814" s="99"/>
      <c r="L814" s="227"/>
      <c r="M814" s="228"/>
      <c r="N814" s="225"/>
      <c r="O814" s="229"/>
      <c r="P814" s="228"/>
      <c r="Q814" s="228"/>
      <c r="R814" s="54"/>
      <c r="S814" s="54"/>
      <c r="T814" s="55"/>
      <c r="U814" s="54"/>
      <c r="V814" s="54"/>
      <c r="W814" s="54"/>
      <c r="X814" s="54"/>
      <c r="Y814" s="54"/>
      <c r="Z814" s="54"/>
    </row>
    <row r="815" spans="1:26" ht="18.75" customHeight="1" x14ac:dyDescent="0.2">
      <c r="A815" s="54"/>
      <c r="B815" s="54"/>
      <c r="C815" s="224"/>
      <c r="D815" s="224"/>
      <c r="E815" s="55"/>
      <c r="F815" s="225"/>
      <c r="G815" s="225"/>
      <c r="H815" s="225"/>
      <c r="I815" s="54"/>
      <c r="J815" s="226"/>
      <c r="K815" s="99"/>
      <c r="L815" s="227"/>
      <c r="M815" s="228"/>
      <c r="N815" s="225"/>
      <c r="O815" s="229"/>
      <c r="P815" s="228"/>
      <c r="Q815" s="228"/>
      <c r="R815" s="54"/>
      <c r="S815" s="54"/>
      <c r="T815" s="55"/>
      <c r="U815" s="54"/>
      <c r="V815" s="54"/>
      <c r="W815" s="54"/>
      <c r="X815" s="54"/>
      <c r="Y815" s="54"/>
      <c r="Z815" s="54"/>
    </row>
    <row r="816" spans="1:26" ht="18.75" customHeight="1" x14ac:dyDescent="0.2">
      <c r="A816" s="54"/>
      <c r="B816" s="54"/>
      <c r="C816" s="224"/>
      <c r="D816" s="224"/>
      <c r="E816" s="55"/>
      <c r="F816" s="225"/>
      <c r="G816" s="225"/>
      <c r="H816" s="225"/>
      <c r="I816" s="54"/>
      <c r="J816" s="226"/>
      <c r="K816" s="99"/>
      <c r="L816" s="227"/>
      <c r="M816" s="228"/>
      <c r="N816" s="225"/>
      <c r="O816" s="229"/>
      <c r="P816" s="228"/>
      <c r="Q816" s="228"/>
      <c r="R816" s="54"/>
      <c r="S816" s="54"/>
      <c r="T816" s="55"/>
      <c r="U816" s="54"/>
      <c r="V816" s="54"/>
      <c r="W816" s="54"/>
      <c r="X816" s="54"/>
      <c r="Y816" s="54"/>
      <c r="Z816" s="54"/>
    </row>
    <row r="817" spans="1:26" ht="18.75" customHeight="1" x14ac:dyDescent="0.2">
      <c r="A817" s="54"/>
      <c r="B817" s="54"/>
      <c r="C817" s="224"/>
      <c r="D817" s="224"/>
      <c r="E817" s="55"/>
      <c r="F817" s="225"/>
      <c r="G817" s="225"/>
      <c r="H817" s="225"/>
      <c r="I817" s="54"/>
      <c r="J817" s="226"/>
      <c r="K817" s="99"/>
      <c r="L817" s="227"/>
      <c r="M817" s="228"/>
      <c r="N817" s="225"/>
      <c r="O817" s="229"/>
      <c r="P817" s="228"/>
      <c r="Q817" s="228"/>
      <c r="R817" s="54"/>
      <c r="S817" s="54"/>
      <c r="T817" s="55"/>
      <c r="U817" s="54"/>
      <c r="V817" s="54"/>
      <c r="W817" s="54"/>
      <c r="X817" s="54"/>
      <c r="Y817" s="54"/>
      <c r="Z817" s="54"/>
    </row>
    <row r="818" spans="1:26" ht="18.75" customHeight="1" x14ac:dyDescent="0.2">
      <c r="A818" s="54"/>
      <c r="B818" s="54"/>
      <c r="C818" s="224"/>
      <c r="D818" s="224"/>
      <c r="E818" s="55"/>
      <c r="F818" s="225"/>
      <c r="G818" s="225"/>
      <c r="H818" s="225"/>
      <c r="I818" s="54"/>
      <c r="J818" s="226"/>
      <c r="K818" s="99"/>
      <c r="L818" s="227"/>
      <c r="M818" s="228"/>
      <c r="N818" s="225"/>
      <c r="O818" s="229"/>
      <c r="P818" s="228"/>
      <c r="Q818" s="228"/>
      <c r="R818" s="54"/>
      <c r="S818" s="54"/>
      <c r="T818" s="55"/>
      <c r="U818" s="54"/>
      <c r="V818" s="54"/>
      <c r="W818" s="54"/>
      <c r="X818" s="54"/>
      <c r="Y818" s="54"/>
      <c r="Z818" s="54"/>
    </row>
    <row r="819" spans="1:26" ht="18.75" customHeight="1" x14ac:dyDescent="0.2">
      <c r="A819" s="54"/>
      <c r="B819" s="54"/>
      <c r="C819" s="224"/>
      <c r="D819" s="224"/>
      <c r="E819" s="55"/>
      <c r="F819" s="225"/>
      <c r="G819" s="225"/>
      <c r="H819" s="225"/>
      <c r="I819" s="54"/>
      <c r="J819" s="226"/>
      <c r="K819" s="99"/>
      <c r="L819" s="227"/>
      <c r="M819" s="228"/>
      <c r="N819" s="225"/>
      <c r="O819" s="229"/>
      <c r="P819" s="228"/>
      <c r="Q819" s="228"/>
      <c r="R819" s="54"/>
      <c r="S819" s="54"/>
      <c r="T819" s="55"/>
      <c r="U819" s="54"/>
      <c r="V819" s="54"/>
      <c r="W819" s="54"/>
      <c r="X819" s="54"/>
      <c r="Y819" s="54"/>
      <c r="Z819" s="54"/>
    </row>
    <row r="820" spans="1:26" ht="18.75" customHeight="1" x14ac:dyDescent="0.2">
      <c r="A820" s="54"/>
      <c r="B820" s="54"/>
      <c r="C820" s="224"/>
      <c r="D820" s="224"/>
      <c r="E820" s="55"/>
      <c r="F820" s="225"/>
      <c r="G820" s="225"/>
      <c r="H820" s="225"/>
      <c r="I820" s="54"/>
      <c r="J820" s="226"/>
      <c r="K820" s="99"/>
      <c r="L820" s="227"/>
      <c r="M820" s="228"/>
      <c r="N820" s="225"/>
      <c r="O820" s="229"/>
      <c r="P820" s="228"/>
      <c r="Q820" s="228"/>
      <c r="R820" s="54"/>
      <c r="S820" s="54"/>
      <c r="T820" s="55"/>
      <c r="U820" s="54"/>
      <c r="V820" s="54"/>
      <c r="W820" s="54"/>
      <c r="X820" s="54"/>
      <c r="Y820" s="54"/>
      <c r="Z820" s="54"/>
    </row>
    <row r="821" spans="1:26" ht="18.75" customHeight="1" x14ac:dyDescent="0.2">
      <c r="A821" s="54"/>
      <c r="B821" s="54"/>
      <c r="C821" s="224"/>
      <c r="D821" s="224"/>
      <c r="E821" s="55"/>
      <c r="F821" s="225"/>
      <c r="G821" s="225"/>
      <c r="H821" s="225"/>
      <c r="I821" s="54"/>
      <c r="J821" s="226"/>
      <c r="K821" s="99"/>
      <c r="L821" s="227"/>
      <c r="M821" s="228"/>
      <c r="N821" s="225"/>
      <c r="O821" s="229"/>
      <c r="P821" s="228"/>
      <c r="Q821" s="228"/>
      <c r="R821" s="54"/>
      <c r="S821" s="54"/>
      <c r="T821" s="55"/>
      <c r="U821" s="54"/>
      <c r="V821" s="54"/>
      <c r="W821" s="54"/>
      <c r="X821" s="54"/>
      <c r="Y821" s="54"/>
      <c r="Z821" s="54"/>
    </row>
    <row r="822" spans="1:26" ht="18.75" customHeight="1" x14ac:dyDescent="0.2">
      <c r="A822" s="54"/>
      <c r="B822" s="54"/>
      <c r="C822" s="224"/>
      <c r="D822" s="224"/>
      <c r="E822" s="55"/>
      <c r="F822" s="225"/>
      <c r="G822" s="225"/>
      <c r="H822" s="225"/>
      <c r="I822" s="54"/>
      <c r="J822" s="226"/>
      <c r="K822" s="99"/>
      <c r="L822" s="227"/>
      <c r="M822" s="228"/>
      <c r="N822" s="225"/>
      <c r="O822" s="229"/>
      <c r="P822" s="228"/>
      <c r="Q822" s="228"/>
      <c r="R822" s="54"/>
      <c r="S822" s="54"/>
      <c r="T822" s="55"/>
      <c r="U822" s="54"/>
      <c r="V822" s="54"/>
      <c r="W822" s="54"/>
      <c r="X822" s="54"/>
      <c r="Y822" s="54"/>
      <c r="Z822" s="54"/>
    </row>
    <row r="823" spans="1:26" ht="18.75" customHeight="1" x14ac:dyDescent="0.2">
      <c r="A823" s="54"/>
      <c r="B823" s="54"/>
      <c r="C823" s="224"/>
      <c r="D823" s="224"/>
      <c r="E823" s="55"/>
      <c r="F823" s="225"/>
      <c r="G823" s="225"/>
      <c r="H823" s="225"/>
      <c r="I823" s="54"/>
      <c r="J823" s="226"/>
      <c r="K823" s="99"/>
      <c r="L823" s="227"/>
      <c r="M823" s="228"/>
      <c r="N823" s="225"/>
      <c r="O823" s="229"/>
      <c r="P823" s="228"/>
      <c r="Q823" s="228"/>
      <c r="R823" s="54"/>
      <c r="S823" s="54"/>
      <c r="T823" s="55"/>
      <c r="U823" s="54"/>
      <c r="V823" s="54"/>
      <c r="W823" s="54"/>
      <c r="X823" s="54"/>
      <c r="Y823" s="54"/>
      <c r="Z823" s="54"/>
    </row>
    <row r="824" spans="1:26" ht="18.75" customHeight="1" x14ac:dyDescent="0.2">
      <c r="A824" s="54"/>
      <c r="B824" s="54"/>
      <c r="C824" s="224"/>
      <c r="D824" s="224"/>
      <c r="E824" s="55"/>
      <c r="F824" s="225"/>
      <c r="G824" s="225"/>
      <c r="H824" s="225"/>
      <c r="I824" s="54"/>
      <c r="J824" s="226"/>
      <c r="K824" s="99"/>
      <c r="L824" s="227"/>
      <c r="M824" s="228"/>
      <c r="N824" s="225"/>
      <c r="O824" s="229"/>
      <c r="P824" s="228"/>
      <c r="Q824" s="228"/>
      <c r="R824" s="54"/>
      <c r="S824" s="54"/>
      <c r="T824" s="55"/>
      <c r="U824" s="54"/>
      <c r="V824" s="54"/>
      <c r="W824" s="54"/>
      <c r="X824" s="54"/>
      <c r="Y824" s="54"/>
      <c r="Z824" s="54"/>
    </row>
    <row r="825" spans="1:26" ht="18.75" customHeight="1" x14ac:dyDescent="0.2">
      <c r="A825" s="54"/>
      <c r="B825" s="54"/>
      <c r="C825" s="224"/>
      <c r="D825" s="224"/>
      <c r="E825" s="55"/>
      <c r="F825" s="225"/>
      <c r="G825" s="225"/>
      <c r="H825" s="225"/>
      <c r="I825" s="54"/>
      <c r="J825" s="226"/>
      <c r="K825" s="99"/>
      <c r="L825" s="227"/>
      <c r="M825" s="228"/>
      <c r="N825" s="225"/>
      <c r="O825" s="229"/>
      <c r="P825" s="228"/>
      <c r="Q825" s="228"/>
      <c r="R825" s="54"/>
      <c r="S825" s="54"/>
      <c r="T825" s="55"/>
      <c r="U825" s="54"/>
      <c r="V825" s="54"/>
      <c r="W825" s="54"/>
      <c r="X825" s="54"/>
      <c r="Y825" s="54"/>
      <c r="Z825" s="54"/>
    </row>
    <row r="826" spans="1:26" ht="18.75" customHeight="1" x14ac:dyDescent="0.2">
      <c r="A826" s="54"/>
      <c r="B826" s="54"/>
      <c r="C826" s="224"/>
      <c r="D826" s="224"/>
      <c r="E826" s="55"/>
      <c r="F826" s="225"/>
      <c r="G826" s="225"/>
      <c r="H826" s="225"/>
      <c r="I826" s="54"/>
      <c r="J826" s="226"/>
      <c r="K826" s="99"/>
      <c r="L826" s="227"/>
      <c r="M826" s="228"/>
      <c r="N826" s="225"/>
      <c r="O826" s="229"/>
      <c r="P826" s="228"/>
      <c r="Q826" s="228"/>
      <c r="R826" s="54"/>
      <c r="S826" s="54"/>
      <c r="T826" s="55"/>
      <c r="U826" s="54"/>
      <c r="V826" s="54"/>
      <c r="W826" s="54"/>
      <c r="X826" s="54"/>
      <c r="Y826" s="54"/>
      <c r="Z826" s="54"/>
    </row>
    <row r="827" spans="1:26" ht="18.75" customHeight="1" x14ac:dyDescent="0.2">
      <c r="A827" s="54"/>
      <c r="B827" s="54"/>
      <c r="C827" s="224"/>
      <c r="D827" s="224"/>
      <c r="E827" s="55"/>
      <c r="F827" s="225"/>
      <c r="G827" s="225"/>
      <c r="H827" s="225"/>
      <c r="I827" s="54"/>
      <c r="J827" s="226"/>
      <c r="K827" s="99"/>
      <c r="L827" s="227"/>
      <c r="M827" s="228"/>
      <c r="N827" s="225"/>
      <c r="O827" s="229"/>
      <c r="P827" s="228"/>
      <c r="Q827" s="228"/>
      <c r="R827" s="54"/>
      <c r="S827" s="54"/>
      <c r="T827" s="55"/>
      <c r="U827" s="54"/>
      <c r="V827" s="54"/>
      <c r="W827" s="54"/>
      <c r="X827" s="54"/>
      <c r="Y827" s="54"/>
      <c r="Z827" s="54"/>
    </row>
    <row r="828" spans="1:26" ht="18.75" customHeight="1" x14ac:dyDescent="0.2">
      <c r="A828" s="54"/>
      <c r="B828" s="54"/>
      <c r="C828" s="224"/>
      <c r="D828" s="224"/>
      <c r="E828" s="55"/>
      <c r="F828" s="225"/>
      <c r="G828" s="225"/>
      <c r="H828" s="225"/>
      <c r="I828" s="54"/>
      <c r="J828" s="226"/>
      <c r="K828" s="99"/>
      <c r="L828" s="227"/>
      <c r="M828" s="228"/>
      <c r="N828" s="225"/>
      <c r="O828" s="229"/>
      <c r="P828" s="228"/>
      <c r="Q828" s="228"/>
      <c r="R828" s="54"/>
      <c r="S828" s="54"/>
      <c r="T828" s="55"/>
      <c r="U828" s="54"/>
      <c r="V828" s="54"/>
      <c r="W828" s="54"/>
      <c r="X828" s="54"/>
      <c r="Y828" s="54"/>
      <c r="Z828" s="54"/>
    </row>
    <row r="829" spans="1:26" ht="18.75" customHeight="1" x14ac:dyDescent="0.2">
      <c r="A829" s="54"/>
      <c r="B829" s="54"/>
      <c r="C829" s="224"/>
      <c r="D829" s="224"/>
      <c r="E829" s="55"/>
      <c r="F829" s="225"/>
      <c r="G829" s="225"/>
      <c r="H829" s="225"/>
      <c r="I829" s="54"/>
      <c r="J829" s="226"/>
      <c r="K829" s="99"/>
      <c r="L829" s="227"/>
      <c r="M829" s="228"/>
      <c r="N829" s="225"/>
      <c r="O829" s="229"/>
      <c r="P829" s="228"/>
      <c r="Q829" s="228"/>
      <c r="R829" s="54"/>
      <c r="S829" s="54"/>
      <c r="T829" s="55"/>
      <c r="U829" s="54"/>
      <c r="V829" s="54"/>
      <c r="W829" s="54"/>
      <c r="X829" s="54"/>
      <c r="Y829" s="54"/>
      <c r="Z829" s="54"/>
    </row>
    <row r="830" spans="1:26" ht="18.75" customHeight="1" x14ac:dyDescent="0.2">
      <c r="A830" s="54"/>
      <c r="B830" s="54"/>
      <c r="C830" s="224"/>
      <c r="D830" s="224"/>
      <c r="E830" s="55"/>
      <c r="F830" s="225"/>
      <c r="G830" s="225"/>
      <c r="H830" s="225"/>
      <c r="I830" s="54"/>
      <c r="J830" s="226"/>
      <c r="K830" s="99"/>
      <c r="L830" s="227"/>
      <c r="M830" s="228"/>
      <c r="N830" s="225"/>
      <c r="O830" s="229"/>
      <c r="P830" s="228"/>
      <c r="Q830" s="228"/>
      <c r="R830" s="54"/>
      <c r="S830" s="54"/>
      <c r="T830" s="55"/>
      <c r="U830" s="54"/>
      <c r="V830" s="54"/>
      <c r="W830" s="54"/>
      <c r="X830" s="54"/>
      <c r="Y830" s="54"/>
      <c r="Z830" s="54"/>
    </row>
    <row r="831" spans="1:26" ht="18.75" customHeight="1" x14ac:dyDescent="0.2">
      <c r="A831" s="54"/>
      <c r="B831" s="54"/>
      <c r="C831" s="224"/>
      <c r="D831" s="224"/>
      <c r="E831" s="55"/>
      <c r="F831" s="225"/>
      <c r="G831" s="225"/>
      <c r="H831" s="225"/>
      <c r="I831" s="54"/>
      <c r="J831" s="226"/>
      <c r="K831" s="99"/>
      <c r="L831" s="227"/>
      <c r="M831" s="228"/>
      <c r="N831" s="225"/>
      <c r="O831" s="229"/>
      <c r="P831" s="228"/>
      <c r="Q831" s="228"/>
      <c r="R831" s="54"/>
      <c r="S831" s="54"/>
      <c r="T831" s="55"/>
      <c r="U831" s="54"/>
      <c r="V831" s="54"/>
      <c r="W831" s="54"/>
      <c r="X831" s="54"/>
      <c r="Y831" s="54"/>
      <c r="Z831" s="54"/>
    </row>
    <row r="832" spans="1:26" ht="18.75" customHeight="1" x14ac:dyDescent="0.2">
      <c r="A832" s="54"/>
      <c r="B832" s="54"/>
      <c r="C832" s="224"/>
      <c r="D832" s="224"/>
      <c r="E832" s="55"/>
      <c r="F832" s="225"/>
      <c r="G832" s="225"/>
      <c r="H832" s="225"/>
      <c r="I832" s="54"/>
      <c r="J832" s="226"/>
      <c r="K832" s="99"/>
      <c r="L832" s="227"/>
      <c r="M832" s="228"/>
      <c r="N832" s="225"/>
      <c r="O832" s="229"/>
      <c r="P832" s="228"/>
      <c r="Q832" s="228"/>
      <c r="R832" s="54"/>
      <c r="S832" s="54"/>
      <c r="T832" s="55"/>
      <c r="U832" s="54"/>
      <c r="V832" s="54"/>
      <c r="W832" s="54"/>
      <c r="X832" s="54"/>
      <c r="Y832" s="54"/>
      <c r="Z832" s="54"/>
    </row>
    <row r="833" spans="1:26" ht="18.75" customHeight="1" x14ac:dyDescent="0.2">
      <c r="A833" s="54"/>
      <c r="B833" s="54"/>
      <c r="C833" s="224"/>
      <c r="D833" s="224"/>
      <c r="E833" s="55"/>
      <c r="F833" s="225"/>
      <c r="G833" s="225"/>
      <c r="H833" s="225"/>
      <c r="I833" s="54"/>
      <c r="J833" s="226"/>
      <c r="K833" s="99"/>
      <c r="L833" s="227"/>
      <c r="M833" s="228"/>
      <c r="N833" s="225"/>
      <c r="O833" s="229"/>
      <c r="P833" s="228"/>
      <c r="Q833" s="228"/>
      <c r="R833" s="54"/>
      <c r="S833" s="54"/>
      <c r="T833" s="55"/>
      <c r="U833" s="54"/>
      <c r="V833" s="54"/>
      <c r="W833" s="54"/>
      <c r="X833" s="54"/>
      <c r="Y833" s="54"/>
      <c r="Z833" s="54"/>
    </row>
    <row r="834" spans="1:26" ht="18.75" customHeight="1" x14ac:dyDescent="0.2">
      <c r="A834" s="54"/>
      <c r="B834" s="54"/>
      <c r="C834" s="224"/>
      <c r="D834" s="224"/>
      <c r="E834" s="55"/>
      <c r="F834" s="225"/>
      <c r="G834" s="225"/>
      <c r="H834" s="225"/>
      <c r="I834" s="54"/>
      <c r="J834" s="226"/>
      <c r="K834" s="99"/>
      <c r="L834" s="227"/>
      <c r="M834" s="228"/>
      <c r="N834" s="225"/>
      <c r="O834" s="229"/>
      <c r="P834" s="228"/>
      <c r="Q834" s="228"/>
      <c r="R834" s="54"/>
      <c r="S834" s="54"/>
      <c r="T834" s="55"/>
      <c r="U834" s="54"/>
      <c r="V834" s="54"/>
      <c r="W834" s="54"/>
      <c r="X834" s="54"/>
      <c r="Y834" s="54"/>
      <c r="Z834" s="54"/>
    </row>
    <row r="835" spans="1:26" ht="18.75" customHeight="1" x14ac:dyDescent="0.2">
      <c r="A835" s="54"/>
      <c r="B835" s="54"/>
      <c r="C835" s="224"/>
      <c r="D835" s="224"/>
      <c r="E835" s="55"/>
      <c r="F835" s="225"/>
      <c r="G835" s="225"/>
      <c r="H835" s="225"/>
      <c r="I835" s="54"/>
      <c r="J835" s="226"/>
      <c r="K835" s="99"/>
      <c r="L835" s="227"/>
      <c r="M835" s="228"/>
      <c r="N835" s="225"/>
      <c r="O835" s="229"/>
      <c r="P835" s="228"/>
      <c r="Q835" s="228"/>
      <c r="R835" s="54"/>
      <c r="S835" s="54"/>
      <c r="T835" s="55"/>
      <c r="U835" s="54"/>
      <c r="V835" s="54"/>
      <c r="W835" s="54"/>
      <c r="X835" s="54"/>
      <c r="Y835" s="54"/>
      <c r="Z835" s="54"/>
    </row>
    <row r="836" spans="1:26" ht="18.75" customHeight="1" x14ac:dyDescent="0.2">
      <c r="A836" s="54"/>
      <c r="B836" s="54"/>
      <c r="C836" s="224"/>
      <c r="D836" s="224"/>
      <c r="E836" s="55"/>
      <c r="F836" s="225"/>
      <c r="G836" s="225"/>
      <c r="H836" s="225"/>
      <c r="I836" s="54"/>
      <c r="J836" s="226"/>
      <c r="K836" s="99"/>
      <c r="L836" s="227"/>
      <c r="M836" s="228"/>
      <c r="N836" s="225"/>
      <c r="O836" s="229"/>
      <c r="P836" s="228"/>
      <c r="Q836" s="228"/>
      <c r="R836" s="54"/>
      <c r="S836" s="54"/>
      <c r="T836" s="55"/>
      <c r="U836" s="54"/>
      <c r="V836" s="54"/>
      <c r="W836" s="54"/>
      <c r="X836" s="54"/>
      <c r="Y836" s="54"/>
      <c r="Z836" s="54"/>
    </row>
    <row r="837" spans="1:26" ht="18.75" customHeight="1" x14ac:dyDescent="0.2">
      <c r="A837" s="54"/>
      <c r="B837" s="54"/>
      <c r="C837" s="224"/>
      <c r="D837" s="224"/>
      <c r="E837" s="55"/>
      <c r="F837" s="225"/>
      <c r="G837" s="225"/>
      <c r="H837" s="225"/>
      <c r="I837" s="54"/>
      <c r="J837" s="226"/>
      <c r="K837" s="99"/>
      <c r="L837" s="227"/>
      <c r="M837" s="228"/>
      <c r="N837" s="225"/>
      <c r="O837" s="229"/>
      <c r="P837" s="228"/>
      <c r="Q837" s="228"/>
      <c r="R837" s="54"/>
      <c r="S837" s="54"/>
      <c r="T837" s="55"/>
      <c r="U837" s="54"/>
      <c r="V837" s="54"/>
      <c r="W837" s="54"/>
      <c r="X837" s="54"/>
      <c r="Y837" s="54"/>
      <c r="Z837" s="54"/>
    </row>
    <row r="838" spans="1:26" ht="18.75" customHeight="1" x14ac:dyDescent="0.2">
      <c r="A838" s="54"/>
      <c r="B838" s="54"/>
      <c r="C838" s="224"/>
      <c r="D838" s="224"/>
      <c r="E838" s="55"/>
      <c r="F838" s="225"/>
      <c r="G838" s="225"/>
      <c r="H838" s="225"/>
      <c r="I838" s="54"/>
      <c r="J838" s="226"/>
      <c r="K838" s="99"/>
      <c r="L838" s="227"/>
      <c r="M838" s="228"/>
      <c r="N838" s="225"/>
      <c r="O838" s="229"/>
      <c r="P838" s="228"/>
      <c r="Q838" s="228"/>
      <c r="R838" s="54"/>
      <c r="S838" s="54"/>
      <c r="T838" s="55"/>
      <c r="U838" s="54"/>
      <c r="V838" s="54"/>
      <c r="W838" s="54"/>
      <c r="X838" s="54"/>
      <c r="Y838" s="54"/>
      <c r="Z838" s="54"/>
    </row>
    <row r="839" spans="1:26" ht="18.75" customHeight="1" x14ac:dyDescent="0.2">
      <c r="A839" s="54"/>
      <c r="B839" s="54"/>
      <c r="C839" s="224"/>
      <c r="D839" s="224"/>
      <c r="E839" s="55"/>
      <c r="F839" s="225"/>
      <c r="G839" s="225"/>
      <c r="H839" s="225"/>
      <c r="I839" s="54"/>
      <c r="J839" s="226"/>
      <c r="K839" s="99"/>
      <c r="L839" s="227"/>
      <c r="M839" s="228"/>
      <c r="N839" s="225"/>
      <c r="O839" s="229"/>
      <c r="P839" s="228"/>
      <c r="Q839" s="228"/>
      <c r="R839" s="54"/>
      <c r="S839" s="54"/>
      <c r="T839" s="55"/>
      <c r="U839" s="54"/>
      <c r="V839" s="54"/>
      <c r="W839" s="54"/>
      <c r="X839" s="54"/>
      <c r="Y839" s="54"/>
      <c r="Z839" s="54"/>
    </row>
    <row r="840" spans="1:26" ht="18.75" customHeight="1" x14ac:dyDescent="0.2">
      <c r="A840" s="54"/>
      <c r="B840" s="54"/>
      <c r="C840" s="224"/>
      <c r="D840" s="224"/>
      <c r="E840" s="55"/>
      <c r="F840" s="225"/>
      <c r="G840" s="225"/>
      <c r="H840" s="225"/>
      <c r="I840" s="54"/>
      <c r="J840" s="226"/>
      <c r="K840" s="99"/>
      <c r="L840" s="227"/>
      <c r="M840" s="228"/>
      <c r="N840" s="225"/>
      <c r="O840" s="229"/>
      <c r="P840" s="228"/>
      <c r="Q840" s="228"/>
      <c r="R840" s="54"/>
      <c r="S840" s="54"/>
      <c r="T840" s="55"/>
      <c r="U840" s="54"/>
      <c r="V840" s="54"/>
      <c r="W840" s="54"/>
      <c r="X840" s="54"/>
      <c r="Y840" s="54"/>
      <c r="Z840" s="54"/>
    </row>
    <row r="841" spans="1:26" ht="18.75" customHeight="1" x14ac:dyDescent="0.2">
      <c r="A841" s="54"/>
      <c r="B841" s="54"/>
      <c r="C841" s="224"/>
      <c r="D841" s="224"/>
      <c r="E841" s="55"/>
      <c r="F841" s="225"/>
      <c r="G841" s="225"/>
      <c r="H841" s="225"/>
      <c r="I841" s="54"/>
      <c r="J841" s="226"/>
      <c r="K841" s="99"/>
      <c r="L841" s="227"/>
      <c r="M841" s="228"/>
      <c r="N841" s="225"/>
      <c r="O841" s="229"/>
      <c r="P841" s="228"/>
      <c r="Q841" s="228"/>
      <c r="R841" s="54"/>
      <c r="S841" s="54"/>
      <c r="T841" s="55"/>
      <c r="U841" s="54"/>
      <c r="V841" s="54"/>
      <c r="W841" s="54"/>
      <c r="X841" s="54"/>
      <c r="Y841" s="54"/>
      <c r="Z841" s="54"/>
    </row>
    <row r="842" spans="1:26" ht="18.75" customHeight="1" x14ac:dyDescent="0.2">
      <c r="A842" s="54"/>
      <c r="B842" s="54"/>
      <c r="C842" s="224"/>
      <c r="D842" s="224"/>
      <c r="E842" s="55"/>
      <c r="F842" s="225"/>
      <c r="G842" s="225"/>
      <c r="H842" s="225"/>
      <c r="I842" s="54"/>
      <c r="J842" s="226"/>
      <c r="K842" s="99"/>
      <c r="L842" s="227"/>
      <c r="M842" s="228"/>
      <c r="N842" s="225"/>
      <c r="O842" s="229"/>
      <c r="P842" s="228"/>
      <c r="Q842" s="228"/>
      <c r="R842" s="54"/>
      <c r="S842" s="54"/>
      <c r="T842" s="55"/>
      <c r="U842" s="54"/>
      <c r="V842" s="54"/>
      <c r="W842" s="54"/>
      <c r="X842" s="54"/>
      <c r="Y842" s="54"/>
      <c r="Z842" s="54"/>
    </row>
    <row r="843" spans="1:26" ht="18.75" customHeight="1" x14ac:dyDescent="0.2">
      <c r="A843" s="54"/>
      <c r="B843" s="54"/>
      <c r="C843" s="224"/>
      <c r="D843" s="224"/>
      <c r="E843" s="55"/>
      <c r="F843" s="225"/>
      <c r="G843" s="225"/>
      <c r="H843" s="225"/>
      <c r="I843" s="54"/>
      <c r="J843" s="226"/>
      <c r="K843" s="99"/>
      <c r="L843" s="227"/>
      <c r="M843" s="228"/>
      <c r="N843" s="225"/>
      <c r="O843" s="229"/>
      <c r="P843" s="228"/>
      <c r="Q843" s="228"/>
      <c r="R843" s="54"/>
      <c r="S843" s="54"/>
      <c r="T843" s="55"/>
      <c r="U843" s="54"/>
      <c r="V843" s="54"/>
      <c r="W843" s="54"/>
      <c r="X843" s="54"/>
      <c r="Y843" s="54"/>
      <c r="Z843" s="54"/>
    </row>
    <row r="844" spans="1:26" ht="18.75" customHeight="1" x14ac:dyDescent="0.2">
      <c r="A844" s="54"/>
      <c r="B844" s="54"/>
      <c r="C844" s="224"/>
      <c r="D844" s="224"/>
      <c r="E844" s="55"/>
      <c r="F844" s="225"/>
      <c r="G844" s="225"/>
      <c r="H844" s="225"/>
      <c r="I844" s="54"/>
      <c r="J844" s="226"/>
      <c r="K844" s="99"/>
      <c r="L844" s="227"/>
      <c r="M844" s="228"/>
      <c r="N844" s="225"/>
      <c r="O844" s="229"/>
      <c r="P844" s="228"/>
      <c r="Q844" s="228"/>
      <c r="R844" s="54"/>
      <c r="S844" s="54"/>
      <c r="T844" s="55"/>
      <c r="U844" s="54"/>
      <c r="V844" s="54"/>
      <c r="W844" s="54"/>
      <c r="X844" s="54"/>
      <c r="Y844" s="54"/>
      <c r="Z844" s="54"/>
    </row>
    <row r="845" spans="1:26" ht="18.75" customHeight="1" x14ac:dyDescent="0.2">
      <c r="A845" s="54"/>
      <c r="B845" s="54"/>
      <c r="C845" s="224"/>
      <c r="D845" s="224"/>
      <c r="E845" s="55"/>
      <c r="F845" s="225"/>
      <c r="G845" s="225"/>
      <c r="H845" s="225"/>
      <c r="I845" s="54"/>
      <c r="J845" s="226"/>
      <c r="K845" s="99"/>
      <c r="L845" s="227"/>
      <c r="M845" s="228"/>
      <c r="N845" s="225"/>
      <c r="O845" s="229"/>
      <c r="P845" s="228"/>
      <c r="Q845" s="228"/>
      <c r="R845" s="54"/>
      <c r="S845" s="54"/>
      <c r="T845" s="55"/>
      <c r="U845" s="54"/>
      <c r="V845" s="54"/>
      <c r="W845" s="54"/>
      <c r="X845" s="54"/>
      <c r="Y845" s="54"/>
      <c r="Z845" s="54"/>
    </row>
    <row r="846" spans="1:26" ht="18.75" customHeight="1" x14ac:dyDescent="0.2">
      <c r="A846" s="54"/>
      <c r="B846" s="54"/>
      <c r="C846" s="224"/>
      <c r="D846" s="224"/>
      <c r="E846" s="55"/>
      <c r="F846" s="225"/>
      <c r="G846" s="225"/>
      <c r="H846" s="225"/>
      <c r="I846" s="54"/>
      <c r="J846" s="226"/>
      <c r="K846" s="99"/>
      <c r="L846" s="227"/>
      <c r="M846" s="228"/>
      <c r="N846" s="225"/>
      <c r="O846" s="229"/>
      <c r="P846" s="228"/>
      <c r="Q846" s="228"/>
      <c r="R846" s="54"/>
      <c r="S846" s="54"/>
      <c r="T846" s="55"/>
      <c r="U846" s="54"/>
      <c r="V846" s="54"/>
      <c r="W846" s="54"/>
      <c r="X846" s="54"/>
      <c r="Y846" s="54"/>
      <c r="Z846" s="54"/>
    </row>
    <row r="847" spans="1:26" ht="18.75" customHeight="1" x14ac:dyDescent="0.2">
      <c r="A847" s="54"/>
      <c r="B847" s="54"/>
      <c r="C847" s="224"/>
      <c r="D847" s="224"/>
      <c r="E847" s="55"/>
      <c r="F847" s="225"/>
      <c r="G847" s="225"/>
      <c r="H847" s="225"/>
      <c r="I847" s="54"/>
      <c r="J847" s="226"/>
      <c r="K847" s="99"/>
      <c r="L847" s="227"/>
      <c r="M847" s="228"/>
      <c r="N847" s="225"/>
      <c r="O847" s="229"/>
      <c r="P847" s="228"/>
      <c r="Q847" s="228"/>
      <c r="R847" s="54"/>
      <c r="S847" s="54"/>
      <c r="T847" s="55"/>
      <c r="U847" s="54"/>
      <c r="V847" s="54"/>
      <c r="W847" s="54"/>
      <c r="X847" s="54"/>
      <c r="Y847" s="54"/>
      <c r="Z847" s="54"/>
    </row>
    <row r="848" spans="1:26" ht="18.75" customHeight="1" x14ac:dyDescent="0.2">
      <c r="A848" s="54"/>
      <c r="B848" s="54"/>
      <c r="C848" s="224"/>
      <c r="D848" s="224"/>
      <c r="E848" s="55"/>
      <c r="F848" s="225"/>
      <c r="G848" s="225"/>
      <c r="H848" s="225"/>
      <c r="I848" s="54"/>
      <c r="J848" s="226"/>
      <c r="K848" s="99"/>
      <c r="L848" s="227"/>
      <c r="M848" s="228"/>
      <c r="N848" s="225"/>
      <c r="O848" s="229"/>
      <c r="P848" s="228"/>
      <c r="Q848" s="228"/>
      <c r="R848" s="54"/>
      <c r="S848" s="54"/>
      <c r="T848" s="55"/>
      <c r="U848" s="54"/>
      <c r="V848" s="54"/>
      <c r="W848" s="54"/>
      <c r="X848" s="54"/>
      <c r="Y848" s="54"/>
      <c r="Z848" s="54"/>
    </row>
    <row r="849" spans="1:26" ht="18.75" customHeight="1" x14ac:dyDescent="0.2">
      <c r="A849" s="54"/>
      <c r="B849" s="54"/>
      <c r="C849" s="224"/>
      <c r="D849" s="224"/>
      <c r="E849" s="55"/>
      <c r="F849" s="225"/>
      <c r="G849" s="225"/>
      <c r="H849" s="225"/>
      <c r="I849" s="54"/>
      <c r="J849" s="226"/>
      <c r="K849" s="99"/>
      <c r="L849" s="227"/>
      <c r="M849" s="228"/>
      <c r="N849" s="225"/>
      <c r="O849" s="229"/>
      <c r="P849" s="228"/>
      <c r="Q849" s="228"/>
      <c r="R849" s="54"/>
      <c r="S849" s="54"/>
      <c r="T849" s="55"/>
      <c r="U849" s="54"/>
      <c r="V849" s="54"/>
      <c r="W849" s="54"/>
      <c r="X849" s="54"/>
      <c r="Y849" s="54"/>
      <c r="Z849" s="54"/>
    </row>
    <row r="850" spans="1:26" ht="18.75" customHeight="1" x14ac:dyDescent="0.2">
      <c r="A850" s="54"/>
      <c r="B850" s="54"/>
      <c r="C850" s="224"/>
      <c r="D850" s="224"/>
      <c r="E850" s="55"/>
      <c r="F850" s="225"/>
      <c r="G850" s="225"/>
      <c r="H850" s="225"/>
      <c r="I850" s="54"/>
      <c r="J850" s="226"/>
      <c r="K850" s="99"/>
      <c r="L850" s="227"/>
      <c r="M850" s="228"/>
      <c r="N850" s="225"/>
      <c r="O850" s="229"/>
      <c r="P850" s="228"/>
      <c r="Q850" s="228"/>
      <c r="R850" s="54"/>
      <c r="S850" s="54"/>
      <c r="T850" s="55"/>
      <c r="U850" s="54"/>
      <c r="V850" s="54"/>
      <c r="W850" s="54"/>
      <c r="X850" s="54"/>
      <c r="Y850" s="54"/>
      <c r="Z850" s="54"/>
    </row>
    <row r="851" spans="1:26" ht="18.75" customHeight="1" x14ac:dyDescent="0.2">
      <c r="A851" s="54"/>
      <c r="B851" s="54"/>
      <c r="C851" s="224"/>
      <c r="D851" s="224"/>
      <c r="E851" s="55"/>
      <c r="F851" s="225"/>
      <c r="G851" s="225"/>
      <c r="H851" s="225"/>
      <c r="I851" s="54"/>
      <c r="J851" s="226"/>
      <c r="K851" s="99"/>
      <c r="L851" s="227"/>
      <c r="M851" s="228"/>
      <c r="N851" s="225"/>
      <c r="O851" s="229"/>
      <c r="P851" s="228"/>
      <c r="Q851" s="228"/>
      <c r="R851" s="54"/>
      <c r="S851" s="54"/>
      <c r="T851" s="55"/>
      <c r="U851" s="54"/>
      <c r="V851" s="54"/>
      <c r="W851" s="54"/>
      <c r="X851" s="54"/>
      <c r="Y851" s="54"/>
      <c r="Z851" s="54"/>
    </row>
    <row r="852" spans="1:26" ht="18.75" customHeight="1" x14ac:dyDescent="0.2">
      <c r="A852" s="54"/>
      <c r="B852" s="54"/>
      <c r="C852" s="224"/>
      <c r="D852" s="224"/>
      <c r="E852" s="55"/>
      <c r="F852" s="225"/>
      <c r="G852" s="225"/>
      <c r="H852" s="225"/>
      <c r="I852" s="54"/>
      <c r="J852" s="226"/>
      <c r="K852" s="99"/>
      <c r="L852" s="227"/>
      <c r="M852" s="228"/>
      <c r="N852" s="225"/>
      <c r="O852" s="229"/>
      <c r="P852" s="228"/>
      <c r="Q852" s="228"/>
      <c r="R852" s="54"/>
      <c r="S852" s="54"/>
      <c r="T852" s="55"/>
      <c r="U852" s="54"/>
      <c r="V852" s="54"/>
      <c r="W852" s="54"/>
      <c r="X852" s="54"/>
      <c r="Y852" s="54"/>
      <c r="Z852" s="54"/>
    </row>
    <row r="853" spans="1:26" ht="18.75" customHeight="1" x14ac:dyDescent="0.2">
      <c r="A853" s="54"/>
      <c r="B853" s="54"/>
      <c r="C853" s="224"/>
      <c r="D853" s="224"/>
      <c r="E853" s="55"/>
      <c r="F853" s="225"/>
      <c r="G853" s="225"/>
      <c r="H853" s="225"/>
      <c r="I853" s="54"/>
      <c r="J853" s="226"/>
      <c r="K853" s="99"/>
      <c r="L853" s="227"/>
      <c r="M853" s="228"/>
      <c r="N853" s="225"/>
      <c r="O853" s="229"/>
      <c r="P853" s="228"/>
      <c r="Q853" s="228"/>
      <c r="R853" s="54"/>
      <c r="S853" s="54"/>
      <c r="T853" s="55"/>
      <c r="U853" s="54"/>
      <c r="V853" s="54"/>
      <c r="W853" s="54"/>
      <c r="X853" s="54"/>
      <c r="Y853" s="54"/>
      <c r="Z853" s="54"/>
    </row>
    <row r="854" spans="1:26" ht="18.75" customHeight="1" x14ac:dyDescent="0.2">
      <c r="A854" s="54"/>
      <c r="B854" s="54"/>
      <c r="C854" s="224"/>
      <c r="D854" s="224"/>
      <c r="E854" s="55"/>
      <c r="F854" s="225"/>
      <c r="G854" s="225"/>
      <c r="H854" s="225"/>
      <c r="I854" s="54"/>
      <c r="J854" s="226"/>
      <c r="K854" s="99"/>
      <c r="L854" s="227"/>
      <c r="M854" s="228"/>
      <c r="N854" s="225"/>
      <c r="O854" s="229"/>
      <c r="P854" s="228"/>
      <c r="Q854" s="228"/>
      <c r="R854" s="54"/>
      <c r="S854" s="54"/>
      <c r="T854" s="55"/>
      <c r="U854" s="54"/>
      <c r="V854" s="54"/>
      <c r="W854" s="54"/>
      <c r="X854" s="54"/>
      <c r="Y854" s="54"/>
      <c r="Z854" s="54"/>
    </row>
    <row r="855" spans="1:26" ht="18.75" customHeight="1" x14ac:dyDescent="0.2">
      <c r="A855" s="54"/>
      <c r="B855" s="54"/>
      <c r="C855" s="224"/>
      <c r="D855" s="224"/>
      <c r="E855" s="55"/>
      <c r="F855" s="225"/>
      <c r="G855" s="225"/>
      <c r="H855" s="225"/>
      <c r="I855" s="54"/>
      <c r="J855" s="226"/>
      <c r="K855" s="99"/>
      <c r="L855" s="227"/>
      <c r="M855" s="228"/>
      <c r="N855" s="225"/>
      <c r="O855" s="229"/>
      <c r="P855" s="228"/>
      <c r="Q855" s="228"/>
      <c r="R855" s="54"/>
      <c r="S855" s="54"/>
      <c r="T855" s="55"/>
      <c r="U855" s="54"/>
      <c r="V855" s="54"/>
      <c r="W855" s="54"/>
      <c r="X855" s="54"/>
      <c r="Y855" s="54"/>
      <c r="Z855" s="54"/>
    </row>
    <row r="856" spans="1:26" ht="18.75" customHeight="1" x14ac:dyDescent="0.2">
      <c r="A856" s="54"/>
      <c r="B856" s="54"/>
      <c r="C856" s="224"/>
      <c r="D856" s="224"/>
      <c r="E856" s="55"/>
      <c r="F856" s="225"/>
      <c r="G856" s="225"/>
      <c r="H856" s="225"/>
      <c r="I856" s="54"/>
      <c r="J856" s="226"/>
      <c r="K856" s="99"/>
      <c r="L856" s="227"/>
      <c r="M856" s="228"/>
      <c r="N856" s="225"/>
      <c r="O856" s="229"/>
      <c r="P856" s="228"/>
      <c r="Q856" s="228"/>
      <c r="R856" s="54"/>
      <c r="S856" s="54"/>
      <c r="T856" s="55"/>
      <c r="U856" s="54"/>
      <c r="V856" s="54"/>
      <c r="W856" s="54"/>
      <c r="X856" s="54"/>
      <c r="Y856" s="54"/>
      <c r="Z856" s="54"/>
    </row>
    <row r="857" spans="1:26" ht="18.75" customHeight="1" x14ac:dyDescent="0.2">
      <c r="A857" s="54"/>
      <c r="B857" s="54"/>
      <c r="C857" s="224"/>
      <c r="D857" s="224"/>
      <c r="E857" s="55"/>
      <c r="F857" s="225"/>
      <c r="G857" s="225"/>
      <c r="H857" s="225"/>
      <c r="I857" s="54"/>
      <c r="J857" s="226"/>
      <c r="K857" s="99"/>
      <c r="L857" s="227"/>
      <c r="M857" s="228"/>
      <c r="N857" s="225"/>
      <c r="O857" s="229"/>
      <c r="P857" s="228"/>
      <c r="Q857" s="228"/>
      <c r="R857" s="54"/>
      <c r="S857" s="54"/>
      <c r="T857" s="55"/>
      <c r="U857" s="54"/>
      <c r="V857" s="54"/>
      <c r="W857" s="54"/>
      <c r="X857" s="54"/>
      <c r="Y857" s="54"/>
      <c r="Z857" s="54"/>
    </row>
    <row r="858" spans="1:26" ht="18.75" customHeight="1" x14ac:dyDescent="0.2">
      <c r="A858" s="54"/>
      <c r="B858" s="54"/>
      <c r="C858" s="224"/>
      <c r="D858" s="224"/>
      <c r="E858" s="55"/>
      <c r="F858" s="225"/>
      <c r="G858" s="225"/>
      <c r="H858" s="225"/>
      <c r="I858" s="54"/>
      <c r="J858" s="226"/>
      <c r="K858" s="99"/>
      <c r="L858" s="227"/>
      <c r="M858" s="228"/>
      <c r="N858" s="225"/>
      <c r="O858" s="229"/>
      <c r="P858" s="228"/>
      <c r="Q858" s="228"/>
      <c r="R858" s="54"/>
      <c r="S858" s="54"/>
      <c r="T858" s="55"/>
      <c r="U858" s="54"/>
      <c r="V858" s="54"/>
      <c r="W858" s="54"/>
      <c r="X858" s="54"/>
      <c r="Y858" s="54"/>
      <c r="Z858" s="54"/>
    </row>
    <row r="859" spans="1:26" ht="18.75" customHeight="1" x14ac:dyDescent="0.2">
      <c r="A859" s="54"/>
      <c r="B859" s="54"/>
      <c r="C859" s="224"/>
      <c r="D859" s="224"/>
      <c r="E859" s="55"/>
      <c r="F859" s="225"/>
      <c r="G859" s="225"/>
      <c r="H859" s="225"/>
      <c r="I859" s="54"/>
      <c r="J859" s="226"/>
      <c r="K859" s="99"/>
      <c r="L859" s="227"/>
      <c r="M859" s="228"/>
      <c r="N859" s="225"/>
      <c r="O859" s="229"/>
      <c r="P859" s="228"/>
      <c r="Q859" s="228"/>
      <c r="R859" s="54"/>
      <c r="S859" s="54"/>
      <c r="T859" s="55"/>
      <c r="U859" s="54"/>
      <c r="V859" s="54"/>
      <c r="W859" s="54"/>
      <c r="X859" s="54"/>
      <c r="Y859" s="54"/>
      <c r="Z859" s="54"/>
    </row>
    <row r="860" spans="1:26" ht="18.75" customHeight="1" x14ac:dyDescent="0.2">
      <c r="A860" s="54"/>
      <c r="B860" s="54"/>
      <c r="C860" s="224"/>
      <c r="D860" s="224"/>
      <c r="E860" s="55"/>
      <c r="F860" s="225"/>
      <c r="G860" s="225"/>
      <c r="H860" s="225"/>
      <c r="I860" s="54"/>
      <c r="J860" s="226"/>
      <c r="K860" s="99"/>
      <c r="L860" s="227"/>
      <c r="M860" s="228"/>
      <c r="N860" s="225"/>
      <c r="O860" s="229"/>
      <c r="P860" s="228"/>
      <c r="Q860" s="228"/>
      <c r="R860" s="54"/>
      <c r="S860" s="54"/>
      <c r="T860" s="55"/>
      <c r="U860" s="54"/>
      <c r="V860" s="54"/>
      <c r="W860" s="54"/>
      <c r="X860" s="54"/>
      <c r="Y860" s="54"/>
      <c r="Z860" s="54"/>
    </row>
    <row r="861" spans="1:26" ht="18.75" customHeight="1" x14ac:dyDescent="0.2">
      <c r="A861" s="54"/>
      <c r="B861" s="54"/>
      <c r="C861" s="224"/>
      <c r="D861" s="224"/>
      <c r="E861" s="55"/>
      <c r="F861" s="225"/>
      <c r="G861" s="225"/>
      <c r="H861" s="225"/>
      <c r="I861" s="54"/>
      <c r="J861" s="226"/>
      <c r="K861" s="99"/>
      <c r="L861" s="227"/>
      <c r="M861" s="228"/>
      <c r="N861" s="225"/>
      <c r="O861" s="229"/>
      <c r="P861" s="228"/>
      <c r="Q861" s="228"/>
      <c r="R861" s="54"/>
      <c r="S861" s="54"/>
      <c r="T861" s="55"/>
      <c r="U861" s="54"/>
      <c r="V861" s="54"/>
      <c r="W861" s="54"/>
      <c r="X861" s="54"/>
      <c r="Y861" s="54"/>
      <c r="Z861" s="54"/>
    </row>
    <row r="862" spans="1:26" ht="18.75" customHeight="1" x14ac:dyDescent="0.2">
      <c r="A862" s="54"/>
      <c r="B862" s="54"/>
      <c r="C862" s="224"/>
      <c r="D862" s="224"/>
      <c r="E862" s="55"/>
      <c r="F862" s="225"/>
      <c r="G862" s="225"/>
      <c r="H862" s="225"/>
      <c r="I862" s="54"/>
      <c r="J862" s="226"/>
      <c r="K862" s="99"/>
      <c r="L862" s="227"/>
      <c r="M862" s="228"/>
      <c r="N862" s="225"/>
      <c r="O862" s="229"/>
      <c r="P862" s="228"/>
      <c r="Q862" s="228"/>
      <c r="R862" s="54"/>
      <c r="S862" s="54"/>
      <c r="T862" s="55"/>
      <c r="U862" s="54"/>
      <c r="V862" s="54"/>
      <c r="W862" s="54"/>
      <c r="X862" s="54"/>
      <c r="Y862" s="54"/>
      <c r="Z862" s="54"/>
    </row>
    <row r="863" spans="1:26" ht="18.75" customHeight="1" x14ac:dyDescent="0.2">
      <c r="A863" s="54"/>
      <c r="B863" s="54"/>
      <c r="C863" s="224"/>
      <c r="D863" s="224"/>
      <c r="E863" s="55"/>
      <c r="F863" s="225"/>
      <c r="G863" s="225"/>
      <c r="H863" s="225"/>
      <c r="I863" s="54"/>
      <c r="J863" s="226"/>
      <c r="K863" s="99"/>
      <c r="L863" s="227"/>
      <c r="M863" s="228"/>
      <c r="N863" s="225"/>
      <c r="O863" s="229"/>
      <c r="P863" s="228"/>
      <c r="Q863" s="228"/>
      <c r="R863" s="54"/>
      <c r="S863" s="54"/>
      <c r="T863" s="55"/>
      <c r="U863" s="54"/>
      <c r="V863" s="54"/>
      <c r="W863" s="54"/>
      <c r="X863" s="54"/>
      <c r="Y863" s="54"/>
      <c r="Z863" s="54"/>
    </row>
    <row r="864" spans="1:26" ht="18.75" customHeight="1" x14ac:dyDescent="0.2">
      <c r="A864" s="54"/>
      <c r="B864" s="54"/>
      <c r="C864" s="224"/>
      <c r="D864" s="224"/>
      <c r="E864" s="55"/>
      <c r="F864" s="225"/>
      <c r="G864" s="225"/>
      <c r="H864" s="225"/>
      <c r="I864" s="54"/>
      <c r="J864" s="226"/>
      <c r="K864" s="99"/>
      <c r="L864" s="227"/>
      <c r="M864" s="228"/>
      <c r="N864" s="225"/>
      <c r="O864" s="229"/>
      <c r="P864" s="228"/>
      <c r="Q864" s="228"/>
      <c r="R864" s="54"/>
      <c r="S864" s="54"/>
      <c r="T864" s="55"/>
      <c r="U864" s="54"/>
      <c r="V864" s="54"/>
      <c r="W864" s="54"/>
      <c r="X864" s="54"/>
      <c r="Y864" s="54"/>
      <c r="Z864" s="54"/>
    </row>
    <row r="865" spans="1:26" ht="18.75" customHeight="1" x14ac:dyDescent="0.2">
      <c r="A865" s="54"/>
      <c r="B865" s="54"/>
      <c r="C865" s="224"/>
      <c r="D865" s="224"/>
      <c r="E865" s="55"/>
      <c r="F865" s="225"/>
      <c r="G865" s="225"/>
      <c r="H865" s="225"/>
      <c r="I865" s="54"/>
      <c r="J865" s="226"/>
      <c r="K865" s="99"/>
      <c r="L865" s="227"/>
      <c r="M865" s="228"/>
      <c r="N865" s="225"/>
      <c r="O865" s="229"/>
      <c r="P865" s="228"/>
      <c r="Q865" s="228"/>
      <c r="R865" s="54"/>
      <c r="S865" s="54"/>
      <c r="T865" s="55"/>
      <c r="U865" s="54"/>
      <c r="V865" s="54"/>
      <c r="W865" s="54"/>
      <c r="X865" s="54"/>
      <c r="Y865" s="54"/>
      <c r="Z865" s="54"/>
    </row>
    <row r="866" spans="1:26" ht="18.75" customHeight="1" x14ac:dyDescent="0.2">
      <c r="A866" s="54"/>
      <c r="B866" s="54"/>
      <c r="C866" s="224"/>
      <c r="D866" s="224"/>
      <c r="E866" s="55"/>
      <c r="F866" s="225"/>
      <c r="G866" s="225"/>
      <c r="H866" s="225"/>
      <c r="I866" s="54"/>
      <c r="J866" s="226"/>
      <c r="K866" s="99"/>
      <c r="L866" s="227"/>
      <c r="M866" s="228"/>
      <c r="N866" s="225"/>
      <c r="O866" s="229"/>
      <c r="P866" s="228"/>
      <c r="Q866" s="228"/>
      <c r="R866" s="54"/>
      <c r="S866" s="54"/>
      <c r="T866" s="55"/>
      <c r="U866" s="54"/>
      <c r="V866" s="54"/>
      <c r="W866" s="54"/>
      <c r="X866" s="54"/>
      <c r="Y866" s="54"/>
      <c r="Z866" s="54"/>
    </row>
    <row r="867" spans="1:26" ht="18.75" customHeight="1" x14ac:dyDescent="0.2">
      <c r="A867" s="54"/>
      <c r="B867" s="54"/>
      <c r="C867" s="224"/>
      <c r="D867" s="224"/>
      <c r="E867" s="55"/>
      <c r="F867" s="225"/>
      <c r="G867" s="225"/>
      <c r="H867" s="225"/>
      <c r="I867" s="54"/>
      <c r="J867" s="226"/>
      <c r="K867" s="99"/>
      <c r="L867" s="227"/>
      <c r="M867" s="228"/>
      <c r="N867" s="225"/>
      <c r="O867" s="229"/>
      <c r="P867" s="228"/>
      <c r="Q867" s="228"/>
      <c r="R867" s="54"/>
      <c r="S867" s="54"/>
      <c r="T867" s="55"/>
      <c r="U867" s="54"/>
      <c r="V867" s="54"/>
      <c r="W867" s="54"/>
      <c r="X867" s="54"/>
      <c r="Y867" s="54"/>
      <c r="Z867" s="54"/>
    </row>
    <row r="868" spans="1:26" ht="18.75" customHeight="1" x14ac:dyDescent="0.2">
      <c r="A868" s="54"/>
      <c r="B868" s="54"/>
      <c r="C868" s="224"/>
      <c r="D868" s="224"/>
      <c r="E868" s="55"/>
      <c r="F868" s="225"/>
      <c r="G868" s="225"/>
      <c r="H868" s="225"/>
      <c r="I868" s="54"/>
      <c r="J868" s="226"/>
      <c r="K868" s="99"/>
      <c r="L868" s="227"/>
      <c r="M868" s="228"/>
      <c r="N868" s="225"/>
      <c r="O868" s="229"/>
      <c r="P868" s="228"/>
      <c r="Q868" s="228"/>
      <c r="R868" s="54"/>
      <c r="S868" s="54"/>
      <c r="T868" s="55"/>
      <c r="U868" s="54"/>
      <c r="V868" s="54"/>
      <c r="W868" s="54"/>
      <c r="X868" s="54"/>
      <c r="Y868" s="54"/>
      <c r="Z868" s="54"/>
    </row>
    <row r="869" spans="1:26" ht="18.75" customHeight="1" x14ac:dyDescent="0.2">
      <c r="A869" s="54"/>
      <c r="B869" s="54"/>
      <c r="C869" s="224"/>
      <c r="D869" s="224"/>
      <c r="E869" s="55"/>
      <c r="F869" s="225"/>
      <c r="G869" s="225"/>
      <c r="H869" s="225"/>
      <c r="I869" s="54"/>
      <c r="J869" s="226"/>
      <c r="K869" s="99"/>
      <c r="L869" s="227"/>
      <c r="M869" s="228"/>
      <c r="N869" s="225"/>
      <c r="O869" s="229"/>
      <c r="P869" s="228"/>
      <c r="Q869" s="228"/>
      <c r="R869" s="54"/>
      <c r="S869" s="54"/>
      <c r="T869" s="55"/>
      <c r="U869" s="54"/>
      <c r="V869" s="54"/>
      <c r="W869" s="54"/>
      <c r="X869" s="54"/>
      <c r="Y869" s="54"/>
      <c r="Z869" s="54"/>
    </row>
    <row r="870" spans="1:26" ht="18.75" customHeight="1" x14ac:dyDescent="0.2">
      <c r="A870" s="54"/>
      <c r="B870" s="54"/>
      <c r="C870" s="224"/>
      <c r="D870" s="224"/>
      <c r="E870" s="55"/>
      <c r="F870" s="225"/>
      <c r="G870" s="225"/>
      <c r="H870" s="225"/>
      <c r="I870" s="54"/>
      <c r="J870" s="226"/>
      <c r="K870" s="99"/>
      <c r="L870" s="227"/>
      <c r="M870" s="228"/>
      <c r="N870" s="225"/>
      <c r="O870" s="229"/>
      <c r="P870" s="228"/>
      <c r="Q870" s="228"/>
      <c r="R870" s="54"/>
      <c r="S870" s="54"/>
      <c r="T870" s="55"/>
      <c r="U870" s="54"/>
      <c r="V870" s="54"/>
      <c r="W870" s="54"/>
      <c r="X870" s="54"/>
      <c r="Y870" s="54"/>
      <c r="Z870" s="54"/>
    </row>
    <row r="871" spans="1:26" ht="18.75" customHeight="1" x14ac:dyDescent="0.2">
      <c r="A871" s="54"/>
      <c r="B871" s="54"/>
      <c r="C871" s="224"/>
      <c r="D871" s="224"/>
      <c r="E871" s="55"/>
      <c r="F871" s="225"/>
      <c r="G871" s="225"/>
      <c r="H871" s="225"/>
      <c r="I871" s="54"/>
      <c r="J871" s="226"/>
      <c r="K871" s="99"/>
      <c r="L871" s="227"/>
      <c r="M871" s="228"/>
      <c r="N871" s="225"/>
      <c r="O871" s="229"/>
      <c r="P871" s="228"/>
      <c r="Q871" s="228"/>
      <c r="R871" s="54"/>
      <c r="S871" s="54"/>
      <c r="T871" s="55"/>
      <c r="U871" s="54"/>
      <c r="V871" s="54"/>
      <c r="W871" s="54"/>
      <c r="X871" s="54"/>
      <c r="Y871" s="54"/>
      <c r="Z871" s="54"/>
    </row>
    <row r="872" spans="1:26" ht="18.75" customHeight="1" x14ac:dyDescent="0.2">
      <c r="A872" s="54"/>
      <c r="B872" s="54"/>
      <c r="C872" s="224"/>
      <c r="D872" s="224"/>
      <c r="E872" s="55"/>
      <c r="F872" s="225"/>
      <c r="G872" s="225"/>
      <c r="H872" s="225"/>
      <c r="I872" s="54"/>
      <c r="J872" s="226"/>
      <c r="K872" s="99"/>
      <c r="L872" s="227"/>
      <c r="M872" s="228"/>
      <c r="N872" s="225"/>
      <c r="O872" s="229"/>
      <c r="P872" s="228"/>
      <c r="Q872" s="228"/>
      <c r="R872" s="54"/>
      <c r="S872" s="54"/>
      <c r="T872" s="55"/>
      <c r="U872" s="54"/>
      <c r="V872" s="54"/>
      <c r="W872" s="54"/>
      <c r="X872" s="54"/>
      <c r="Y872" s="54"/>
      <c r="Z872" s="54"/>
    </row>
    <row r="873" spans="1:26" ht="18.75" customHeight="1" x14ac:dyDescent="0.2">
      <c r="A873" s="54"/>
      <c r="B873" s="54"/>
      <c r="C873" s="224"/>
      <c r="D873" s="224"/>
      <c r="E873" s="55"/>
      <c r="F873" s="225"/>
      <c r="G873" s="225"/>
      <c r="H873" s="225"/>
      <c r="I873" s="54"/>
      <c r="J873" s="226"/>
      <c r="K873" s="99"/>
      <c r="L873" s="227"/>
      <c r="M873" s="228"/>
      <c r="N873" s="225"/>
      <c r="O873" s="229"/>
      <c r="P873" s="228"/>
      <c r="Q873" s="228"/>
      <c r="R873" s="54"/>
      <c r="S873" s="54"/>
      <c r="T873" s="55"/>
      <c r="U873" s="54"/>
      <c r="V873" s="54"/>
      <c r="W873" s="54"/>
      <c r="X873" s="54"/>
      <c r="Y873" s="54"/>
      <c r="Z873" s="54"/>
    </row>
    <row r="874" spans="1:26" ht="18.75" customHeight="1" x14ac:dyDescent="0.2">
      <c r="A874" s="54"/>
      <c r="B874" s="54"/>
      <c r="C874" s="224"/>
      <c r="D874" s="224"/>
      <c r="E874" s="55"/>
      <c r="F874" s="225"/>
      <c r="G874" s="225"/>
      <c r="H874" s="225"/>
      <c r="I874" s="54"/>
      <c r="J874" s="226"/>
      <c r="K874" s="99"/>
      <c r="L874" s="227"/>
      <c r="M874" s="228"/>
      <c r="N874" s="225"/>
      <c r="O874" s="229"/>
      <c r="P874" s="228"/>
      <c r="Q874" s="228"/>
      <c r="R874" s="54"/>
      <c r="S874" s="54"/>
      <c r="T874" s="55"/>
      <c r="U874" s="54"/>
      <c r="V874" s="54"/>
      <c r="W874" s="54"/>
      <c r="X874" s="54"/>
      <c r="Y874" s="54"/>
      <c r="Z874" s="54"/>
    </row>
    <row r="875" spans="1:26" ht="18.75" customHeight="1" x14ac:dyDescent="0.2">
      <c r="A875" s="54"/>
      <c r="B875" s="54"/>
      <c r="C875" s="224"/>
      <c r="D875" s="224"/>
      <c r="E875" s="55"/>
      <c r="F875" s="225"/>
      <c r="G875" s="225"/>
      <c r="H875" s="225"/>
      <c r="I875" s="54"/>
      <c r="J875" s="226"/>
      <c r="K875" s="99"/>
      <c r="L875" s="227"/>
      <c r="M875" s="228"/>
      <c r="N875" s="225"/>
      <c r="O875" s="229"/>
      <c r="P875" s="228"/>
      <c r="Q875" s="228"/>
      <c r="R875" s="54"/>
      <c r="S875" s="54"/>
      <c r="T875" s="55"/>
      <c r="U875" s="54"/>
      <c r="V875" s="54"/>
      <c r="W875" s="54"/>
      <c r="X875" s="54"/>
      <c r="Y875" s="54"/>
      <c r="Z875" s="54"/>
    </row>
    <row r="876" spans="1:26" ht="18.75" customHeight="1" x14ac:dyDescent="0.2">
      <c r="A876" s="54"/>
      <c r="B876" s="54"/>
      <c r="C876" s="224"/>
      <c r="D876" s="224"/>
      <c r="E876" s="55"/>
      <c r="F876" s="225"/>
      <c r="G876" s="225"/>
      <c r="H876" s="225"/>
      <c r="I876" s="54"/>
      <c r="J876" s="226"/>
      <c r="K876" s="99"/>
      <c r="L876" s="227"/>
      <c r="M876" s="228"/>
      <c r="N876" s="225"/>
      <c r="O876" s="229"/>
      <c r="P876" s="228"/>
      <c r="Q876" s="228"/>
      <c r="R876" s="54"/>
      <c r="S876" s="54"/>
      <c r="T876" s="55"/>
      <c r="U876" s="54"/>
      <c r="V876" s="54"/>
      <c r="W876" s="54"/>
      <c r="X876" s="54"/>
      <c r="Y876" s="54"/>
      <c r="Z876" s="54"/>
    </row>
    <row r="877" spans="1:26" ht="18.75" customHeight="1" x14ac:dyDescent="0.2">
      <c r="A877" s="54"/>
      <c r="B877" s="54"/>
      <c r="C877" s="224"/>
      <c r="D877" s="224"/>
      <c r="E877" s="55"/>
      <c r="F877" s="225"/>
      <c r="G877" s="225"/>
      <c r="H877" s="225"/>
      <c r="I877" s="54"/>
      <c r="J877" s="226"/>
      <c r="K877" s="99"/>
      <c r="L877" s="227"/>
      <c r="M877" s="228"/>
      <c r="N877" s="225"/>
      <c r="O877" s="229"/>
      <c r="P877" s="228"/>
      <c r="Q877" s="228"/>
      <c r="R877" s="54"/>
      <c r="S877" s="54"/>
      <c r="T877" s="55"/>
      <c r="U877" s="54"/>
      <c r="V877" s="54"/>
      <c r="W877" s="54"/>
      <c r="X877" s="54"/>
      <c r="Y877" s="54"/>
      <c r="Z877" s="54"/>
    </row>
    <row r="878" spans="1:26" ht="18.75" customHeight="1" x14ac:dyDescent="0.2">
      <c r="A878" s="54"/>
      <c r="B878" s="54"/>
      <c r="C878" s="224"/>
      <c r="D878" s="224"/>
      <c r="E878" s="55"/>
      <c r="F878" s="225"/>
      <c r="G878" s="225"/>
      <c r="H878" s="225"/>
      <c r="I878" s="54"/>
      <c r="J878" s="226"/>
      <c r="K878" s="99"/>
      <c r="L878" s="227"/>
      <c r="M878" s="228"/>
      <c r="N878" s="225"/>
      <c r="O878" s="229"/>
      <c r="P878" s="228"/>
      <c r="Q878" s="228"/>
      <c r="R878" s="54"/>
      <c r="S878" s="54"/>
      <c r="T878" s="55"/>
      <c r="U878" s="54"/>
      <c r="V878" s="54"/>
      <c r="W878" s="54"/>
      <c r="X878" s="54"/>
      <c r="Y878" s="54"/>
      <c r="Z878" s="54"/>
    </row>
    <row r="879" spans="1:26" ht="18.75" customHeight="1" x14ac:dyDescent="0.2">
      <c r="A879" s="54"/>
      <c r="B879" s="54"/>
      <c r="C879" s="224"/>
      <c r="D879" s="224"/>
      <c r="E879" s="55"/>
      <c r="F879" s="225"/>
      <c r="G879" s="225"/>
      <c r="H879" s="225"/>
      <c r="I879" s="54"/>
      <c r="J879" s="226"/>
      <c r="K879" s="99"/>
      <c r="L879" s="227"/>
      <c r="M879" s="228"/>
      <c r="N879" s="225"/>
      <c r="O879" s="229"/>
      <c r="P879" s="228"/>
      <c r="Q879" s="228"/>
      <c r="R879" s="54"/>
      <c r="S879" s="54"/>
      <c r="T879" s="55"/>
      <c r="U879" s="54"/>
      <c r="V879" s="54"/>
      <c r="W879" s="54"/>
      <c r="X879" s="54"/>
      <c r="Y879" s="54"/>
      <c r="Z879" s="54"/>
    </row>
    <row r="880" spans="1:26" ht="18.75" customHeight="1" x14ac:dyDescent="0.2">
      <c r="A880" s="54"/>
      <c r="B880" s="54"/>
      <c r="C880" s="224"/>
      <c r="D880" s="224"/>
      <c r="E880" s="55"/>
      <c r="F880" s="225"/>
      <c r="G880" s="225"/>
      <c r="H880" s="225"/>
      <c r="I880" s="54"/>
      <c r="J880" s="226"/>
      <c r="K880" s="99"/>
      <c r="L880" s="227"/>
      <c r="M880" s="228"/>
      <c r="N880" s="225"/>
      <c r="O880" s="229"/>
      <c r="P880" s="228"/>
      <c r="Q880" s="228"/>
      <c r="R880" s="54"/>
      <c r="S880" s="54"/>
      <c r="T880" s="55"/>
      <c r="U880" s="54"/>
      <c r="V880" s="54"/>
      <c r="W880" s="54"/>
      <c r="X880" s="54"/>
      <c r="Y880" s="54"/>
      <c r="Z880" s="54"/>
    </row>
    <row r="881" spans="1:26" ht="18.75" customHeight="1" x14ac:dyDescent="0.2">
      <c r="A881" s="54"/>
      <c r="B881" s="54"/>
      <c r="C881" s="224"/>
      <c r="D881" s="224"/>
      <c r="E881" s="55"/>
      <c r="F881" s="225"/>
      <c r="G881" s="225"/>
      <c r="H881" s="225"/>
      <c r="I881" s="54"/>
      <c r="J881" s="226"/>
      <c r="K881" s="99"/>
      <c r="L881" s="227"/>
      <c r="M881" s="228"/>
      <c r="N881" s="225"/>
      <c r="O881" s="229"/>
      <c r="P881" s="228"/>
      <c r="Q881" s="228"/>
      <c r="R881" s="54"/>
      <c r="S881" s="54"/>
      <c r="T881" s="55"/>
      <c r="U881" s="54"/>
      <c r="V881" s="54"/>
      <c r="W881" s="54"/>
      <c r="X881" s="54"/>
      <c r="Y881" s="54"/>
      <c r="Z881" s="54"/>
    </row>
    <row r="882" spans="1:26" ht="18.75" customHeight="1" x14ac:dyDescent="0.2">
      <c r="A882" s="54"/>
      <c r="B882" s="54"/>
      <c r="C882" s="224"/>
      <c r="D882" s="224"/>
      <c r="E882" s="55"/>
      <c r="F882" s="225"/>
      <c r="G882" s="225"/>
      <c r="H882" s="225"/>
      <c r="I882" s="54"/>
      <c r="J882" s="226"/>
      <c r="K882" s="99"/>
      <c r="L882" s="227"/>
      <c r="M882" s="228"/>
      <c r="N882" s="225"/>
      <c r="O882" s="229"/>
      <c r="P882" s="228"/>
      <c r="Q882" s="228"/>
      <c r="R882" s="54"/>
      <c r="S882" s="54"/>
      <c r="T882" s="55"/>
      <c r="U882" s="54"/>
      <c r="V882" s="54"/>
      <c r="W882" s="54"/>
      <c r="X882" s="54"/>
      <c r="Y882" s="54"/>
      <c r="Z882" s="54"/>
    </row>
    <row r="883" spans="1:26" ht="18.75" customHeight="1" x14ac:dyDescent="0.2">
      <c r="A883" s="54"/>
      <c r="B883" s="54"/>
      <c r="C883" s="224"/>
      <c r="D883" s="224"/>
      <c r="E883" s="55"/>
      <c r="F883" s="225"/>
      <c r="G883" s="225"/>
      <c r="H883" s="225"/>
      <c r="I883" s="54"/>
      <c r="J883" s="226"/>
      <c r="K883" s="99"/>
      <c r="L883" s="227"/>
      <c r="M883" s="228"/>
      <c r="N883" s="225"/>
      <c r="O883" s="229"/>
      <c r="P883" s="228"/>
      <c r="Q883" s="228"/>
      <c r="R883" s="54"/>
      <c r="S883" s="54"/>
      <c r="T883" s="55"/>
      <c r="U883" s="54"/>
      <c r="V883" s="54"/>
      <c r="W883" s="54"/>
      <c r="X883" s="54"/>
      <c r="Y883" s="54"/>
      <c r="Z883" s="54"/>
    </row>
    <row r="884" spans="1:26" ht="18.75" customHeight="1" x14ac:dyDescent="0.2">
      <c r="A884" s="54"/>
      <c r="B884" s="54"/>
      <c r="C884" s="224"/>
      <c r="D884" s="224"/>
      <c r="E884" s="55"/>
      <c r="F884" s="225"/>
      <c r="G884" s="225"/>
      <c r="H884" s="225"/>
      <c r="I884" s="54"/>
      <c r="J884" s="226"/>
      <c r="K884" s="99"/>
      <c r="L884" s="227"/>
      <c r="M884" s="228"/>
      <c r="N884" s="225"/>
      <c r="O884" s="229"/>
      <c r="P884" s="228"/>
      <c r="Q884" s="228"/>
      <c r="R884" s="54"/>
      <c r="S884" s="54"/>
      <c r="T884" s="55"/>
      <c r="U884" s="54"/>
      <c r="V884" s="54"/>
      <c r="W884" s="54"/>
      <c r="X884" s="54"/>
      <c r="Y884" s="54"/>
      <c r="Z884" s="54"/>
    </row>
    <row r="885" spans="1:26" ht="18.75" customHeight="1" x14ac:dyDescent="0.2">
      <c r="A885" s="54"/>
      <c r="B885" s="54"/>
      <c r="C885" s="224"/>
      <c r="D885" s="224"/>
      <c r="E885" s="55"/>
      <c r="F885" s="225"/>
      <c r="G885" s="225"/>
      <c r="H885" s="225"/>
      <c r="I885" s="54"/>
      <c r="J885" s="226"/>
      <c r="K885" s="99"/>
      <c r="L885" s="227"/>
      <c r="M885" s="228"/>
      <c r="N885" s="225"/>
      <c r="O885" s="229"/>
      <c r="P885" s="228"/>
      <c r="Q885" s="228"/>
      <c r="R885" s="54"/>
      <c r="S885" s="54"/>
      <c r="T885" s="55"/>
      <c r="U885" s="54"/>
      <c r="V885" s="54"/>
      <c r="W885" s="54"/>
      <c r="X885" s="54"/>
      <c r="Y885" s="54"/>
      <c r="Z885" s="54"/>
    </row>
    <row r="886" spans="1:26" ht="18.75" customHeight="1" x14ac:dyDescent="0.2">
      <c r="A886" s="54"/>
      <c r="B886" s="54"/>
      <c r="C886" s="224"/>
      <c r="D886" s="224"/>
      <c r="E886" s="55"/>
      <c r="F886" s="225"/>
      <c r="G886" s="225"/>
      <c r="H886" s="225"/>
      <c r="I886" s="54"/>
      <c r="J886" s="226"/>
      <c r="K886" s="99"/>
      <c r="L886" s="227"/>
      <c r="M886" s="228"/>
      <c r="N886" s="225"/>
      <c r="O886" s="229"/>
      <c r="P886" s="228"/>
      <c r="Q886" s="228"/>
      <c r="R886" s="54"/>
      <c r="S886" s="54"/>
      <c r="T886" s="55"/>
      <c r="U886" s="54"/>
      <c r="V886" s="54"/>
      <c r="W886" s="54"/>
      <c r="X886" s="54"/>
      <c r="Y886" s="54"/>
      <c r="Z886" s="54"/>
    </row>
    <row r="887" spans="1:26" ht="18.75" customHeight="1" x14ac:dyDescent="0.2">
      <c r="A887" s="54"/>
      <c r="B887" s="54"/>
      <c r="C887" s="224"/>
      <c r="D887" s="224"/>
      <c r="E887" s="55"/>
      <c r="F887" s="225"/>
      <c r="G887" s="225"/>
      <c r="H887" s="225"/>
      <c r="I887" s="54"/>
      <c r="J887" s="226"/>
      <c r="K887" s="99"/>
      <c r="L887" s="227"/>
      <c r="M887" s="228"/>
      <c r="N887" s="225"/>
      <c r="O887" s="229"/>
      <c r="P887" s="228"/>
      <c r="Q887" s="228"/>
      <c r="R887" s="54"/>
      <c r="S887" s="54"/>
      <c r="T887" s="55"/>
      <c r="U887" s="54"/>
      <c r="V887" s="54"/>
      <c r="W887" s="54"/>
      <c r="X887" s="54"/>
      <c r="Y887" s="54"/>
      <c r="Z887" s="54"/>
    </row>
    <row r="888" spans="1:26" ht="18.75" customHeight="1" x14ac:dyDescent="0.2">
      <c r="A888" s="54"/>
      <c r="B888" s="54"/>
      <c r="C888" s="224"/>
      <c r="D888" s="224"/>
      <c r="E888" s="55"/>
      <c r="F888" s="225"/>
      <c r="G888" s="225"/>
      <c r="H888" s="225"/>
      <c r="I888" s="54"/>
      <c r="J888" s="226"/>
      <c r="K888" s="99"/>
      <c r="L888" s="227"/>
      <c r="M888" s="228"/>
      <c r="N888" s="225"/>
      <c r="O888" s="229"/>
      <c r="P888" s="228"/>
      <c r="Q888" s="228"/>
      <c r="R888" s="54"/>
      <c r="S888" s="54"/>
      <c r="T888" s="55"/>
      <c r="U888" s="54"/>
      <c r="V888" s="54"/>
      <c r="W888" s="54"/>
      <c r="X888" s="54"/>
      <c r="Y888" s="54"/>
      <c r="Z888" s="54"/>
    </row>
    <row r="889" spans="1:26" ht="18.75" customHeight="1" x14ac:dyDescent="0.2">
      <c r="A889" s="54"/>
      <c r="B889" s="54"/>
      <c r="C889" s="224"/>
      <c r="D889" s="224"/>
      <c r="E889" s="55"/>
      <c r="F889" s="225"/>
      <c r="G889" s="225"/>
      <c r="H889" s="225"/>
      <c r="I889" s="54"/>
      <c r="J889" s="226"/>
      <c r="K889" s="99"/>
      <c r="L889" s="227"/>
      <c r="M889" s="228"/>
      <c r="N889" s="225"/>
      <c r="O889" s="229"/>
      <c r="P889" s="228"/>
      <c r="Q889" s="228"/>
      <c r="R889" s="54"/>
      <c r="S889" s="54"/>
      <c r="T889" s="55"/>
      <c r="U889" s="54"/>
      <c r="V889" s="54"/>
      <c r="W889" s="54"/>
      <c r="X889" s="54"/>
      <c r="Y889" s="54"/>
      <c r="Z889" s="54"/>
    </row>
    <row r="890" spans="1:26" ht="18.75" customHeight="1" x14ac:dyDescent="0.2">
      <c r="A890" s="54"/>
      <c r="B890" s="54"/>
      <c r="C890" s="224"/>
      <c r="D890" s="224"/>
      <c r="E890" s="55"/>
      <c r="F890" s="225"/>
      <c r="G890" s="225"/>
      <c r="H890" s="225"/>
      <c r="I890" s="54"/>
      <c r="J890" s="226"/>
      <c r="K890" s="99"/>
      <c r="L890" s="227"/>
      <c r="M890" s="228"/>
      <c r="N890" s="225"/>
      <c r="O890" s="229"/>
      <c r="P890" s="228"/>
      <c r="Q890" s="228"/>
      <c r="R890" s="54"/>
      <c r="S890" s="54"/>
      <c r="T890" s="55"/>
      <c r="U890" s="54"/>
      <c r="V890" s="54"/>
      <c r="W890" s="54"/>
      <c r="X890" s="54"/>
      <c r="Y890" s="54"/>
      <c r="Z890" s="54"/>
    </row>
    <row r="891" spans="1:26" ht="18.75" customHeight="1" x14ac:dyDescent="0.2">
      <c r="A891" s="54"/>
      <c r="B891" s="54"/>
      <c r="C891" s="224"/>
      <c r="D891" s="224"/>
      <c r="E891" s="55"/>
      <c r="F891" s="225"/>
      <c r="G891" s="225"/>
      <c r="H891" s="225"/>
      <c r="I891" s="54"/>
      <c r="J891" s="226"/>
      <c r="K891" s="99"/>
      <c r="L891" s="227"/>
      <c r="M891" s="228"/>
      <c r="N891" s="225"/>
      <c r="O891" s="229"/>
      <c r="P891" s="228"/>
      <c r="Q891" s="228"/>
      <c r="R891" s="54"/>
      <c r="S891" s="54"/>
      <c r="T891" s="55"/>
      <c r="U891" s="54"/>
      <c r="V891" s="54"/>
      <c r="W891" s="54"/>
      <c r="X891" s="54"/>
      <c r="Y891" s="54"/>
      <c r="Z891" s="54"/>
    </row>
    <row r="892" spans="1:26" ht="18.75" customHeight="1" x14ac:dyDescent="0.2">
      <c r="A892" s="54"/>
      <c r="B892" s="54"/>
      <c r="C892" s="224"/>
      <c r="D892" s="224"/>
      <c r="E892" s="55"/>
      <c r="F892" s="225"/>
      <c r="G892" s="225"/>
      <c r="H892" s="225"/>
      <c r="I892" s="54"/>
      <c r="J892" s="226"/>
      <c r="K892" s="99"/>
      <c r="L892" s="227"/>
      <c r="M892" s="228"/>
      <c r="N892" s="225"/>
      <c r="O892" s="229"/>
      <c r="P892" s="228"/>
      <c r="Q892" s="228"/>
      <c r="R892" s="54"/>
      <c r="S892" s="54"/>
      <c r="T892" s="55"/>
      <c r="U892" s="54"/>
      <c r="V892" s="54"/>
      <c r="W892" s="54"/>
      <c r="X892" s="54"/>
      <c r="Y892" s="54"/>
      <c r="Z892" s="54"/>
    </row>
    <row r="893" spans="1:26" ht="18.75" customHeight="1" x14ac:dyDescent="0.2">
      <c r="A893" s="54"/>
      <c r="B893" s="54"/>
      <c r="C893" s="224"/>
      <c r="D893" s="224"/>
      <c r="E893" s="55"/>
      <c r="F893" s="225"/>
      <c r="G893" s="225"/>
      <c r="H893" s="225"/>
      <c r="I893" s="54"/>
      <c r="J893" s="226"/>
      <c r="K893" s="99"/>
      <c r="L893" s="227"/>
      <c r="M893" s="228"/>
      <c r="N893" s="225"/>
      <c r="O893" s="229"/>
      <c r="P893" s="228"/>
      <c r="Q893" s="228"/>
      <c r="R893" s="54"/>
      <c r="S893" s="54"/>
      <c r="T893" s="55"/>
      <c r="U893" s="54"/>
      <c r="V893" s="54"/>
      <c r="W893" s="54"/>
      <c r="X893" s="54"/>
      <c r="Y893" s="54"/>
      <c r="Z893" s="54"/>
    </row>
    <row r="894" spans="1:26" ht="18.75" customHeight="1" x14ac:dyDescent="0.2">
      <c r="A894" s="54"/>
      <c r="B894" s="54"/>
      <c r="C894" s="224"/>
      <c r="D894" s="224"/>
      <c r="E894" s="55"/>
      <c r="F894" s="225"/>
      <c r="G894" s="225"/>
      <c r="H894" s="225"/>
      <c r="I894" s="54"/>
      <c r="J894" s="226"/>
      <c r="K894" s="99"/>
      <c r="L894" s="227"/>
      <c r="M894" s="228"/>
      <c r="N894" s="225"/>
      <c r="O894" s="229"/>
      <c r="P894" s="228"/>
      <c r="Q894" s="228"/>
      <c r="R894" s="54"/>
      <c r="S894" s="54"/>
      <c r="T894" s="55"/>
      <c r="U894" s="54"/>
      <c r="V894" s="54"/>
      <c r="W894" s="54"/>
      <c r="X894" s="54"/>
      <c r="Y894" s="54"/>
      <c r="Z894" s="54"/>
    </row>
    <row r="895" spans="1:26" ht="18.75" customHeight="1" x14ac:dyDescent="0.2">
      <c r="A895" s="54"/>
      <c r="B895" s="54"/>
      <c r="C895" s="224"/>
      <c r="D895" s="224"/>
      <c r="E895" s="55"/>
      <c r="F895" s="225"/>
      <c r="G895" s="225"/>
      <c r="H895" s="225"/>
      <c r="I895" s="54"/>
      <c r="J895" s="226"/>
      <c r="K895" s="99"/>
      <c r="L895" s="227"/>
      <c r="M895" s="228"/>
      <c r="N895" s="225"/>
      <c r="O895" s="229"/>
      <c r="P895" s="228"/>
      <c r="Q895" s="228"/>
      <c r="R895" s="54"/>
      <c r="S895" s="54"/>
      <c r="T895" s="55"/>
      <c r="U895" s="54"/>
      <c r="V895" s="54"/>
      <c r="W895" s="54"/>
      <c r="X895" s="54"/>
      <c r="Y895" s="54"/>
      <c r="Z895" s="54"/>
    </row>
    <row r="896" spans="1:26" ht="18.75" customHeight="1" x14ac:dyDescent="0.2">
      <c r="A896" s="54"/>
      <c r="B896" s="54"/>
      <c r="C896" s="224"/>
      <c r="D896" s="224"/>
      <c r="E896" s="55"/>
      <c r="F896" s="225"/>
      <c r="G896" s="225"/>
      <c r="H896" s="225"/>
      <c r="I896" s="54"/>
      <c r="J896" s="226"/>
      <c r="K896" s="99"/>
      <c r="L896" s="227"/>
      <c r="M896" s="228"/>
      <c r="N896" s="225"/>
      <c r="O896" s="229"/>
      <c r="P896" s="228"/>
      <c r="Q896" s="228"/>
      <c r="R896" s="54"/>
      <c r="S896" s="54"/>
      <c r="T896" s="55"/>
      <c r="U896" s="54"/>
      <c r="V896" s="54"/>
      <c r="W896" s="54"/>
      <c r="X896" s="54"/>
      <c r="Y896" s="54"/>
      <c r="Z896" s="54"/>
    </row>
    <row r="897" spans="1:26" ht="18.75" customHeight="1" x14ac:dyDescent="0.2">
      <c r="A897" s="54"/>
      <c r="B897" s="54"/>
      <c r="C897" s="224"/>
      <c r="D897" s="224"/>
      <c r="E897" s="55"/>
      <c r="F897" s="225"/>
      <c r="G897" s="225"/>
      <c r="H897" s="225"/>
      <c r="I897" s="54"/>
      <c r="J897" s="226"/>
      <c r="K897" s="99"/>
      <c r="L897" s="227"/>
      <c r="M897" s="228"/>
      <c r="N897" s="225"/>
      <c r="O897" s="229"/>
      <c r="P897" s="228"/>
      <c r="Q897" s="228"/>
      <c r="R897" s="54"/>
      <c r="S897" s="54"/>
      <c r="T897" s="55"/>
      <c r="U897" s="54"/>
      <c r="V897" s="54"/>
      <c r="W897" s="54"/>
      <c r="X897" s="54"/>
      <c r="Y897" s="54"/>
      <c r="Z897" s="54"/>
    </row>
    <row r="898" spans="1:26" ht="18.75" customHeight="1" x14ac:dyDescent="0.2">
      <c r="A898" s="54"/>
      <c r="B898" s="54"/>
      <c r="C898" s="224"/>
      <c r="D898" s="224"/>
      <c r="E898" s="55"/>
      <c r="F898" s="225"/>
      <c r="G898" s="225"/>
      <c r="H898" s="225"/>
      <c r="I898" s="54"/>
      <c r="J898" s="226"/>
      <c r="K898" s="99"/>
      <c r="L898" s="227"/>
      <c r="M898" s="228"/>
      <c r="N898" s="225"/>
      <c r="O898" s="229"/>
      <c r="P898" s="228"/>
      <c r="Q898" s="228"/>
      <c r="R898" s="54"/>
      <c r="S898" s="54"/>
      <c r="T898" s="55"/>
      <c r="U898" s="54"/>
      <c r="V898" s="54"/>
      <c r="W898" s="54"/>
      <c r="X898" s="54"/>
      <c r="Y898" s="54"/>
      <c r="Z898" s="54"/>
    </row>
    <row r="899" spans="1:26" ht="18.75" customHeight="1" x14ac:dyDescent="0.2">
      <c r="A899" s="54"/>
      <c r="B899" s="54"/>
      <c r="C899" s="224"/>
      <c r="D899" s="224"/>
      <c r="E899" s="55"/>
      <c r="F899" s="225"/>
      <c r="G899" s="225"/>
      <c r="H899" s="225"/>
      <c r="I899" s="54"/>
      <c r="J899" s="226"/>
      <c r="K899" s="99"/>
      <c r="L899" s="227"/>
      <c r="M899" s="228"/>
      <c r="N899" s="225"/>
      <c r="O899" s="229"/>
      <c r="P899" s="228"/>
      <c r="Q899" s="228"/>
      <c r="R899" s="54"/>
      <c r="S899" s="54"/>
      <c r="T899" s="55"/>
      <c r="U899" s="54"/>
      <c r="V899" s="54"/>
      <c r="W899" s="54"/>
      <c r="X899" s="54"/>
      <c r="Y899" s="54"/>
      <c r="Z899" s="54"/>
    </row>
    <row r="900" spans="1:26" ht="18.75" customHeight="1" x14ac:dyDescent="0.2">
      <c r="A900" s="54"/>
      <c r="B900" s="54"/>
      <c r="C900" s="224"/>
      <c r="D900" s="224"/>
      <c r="E900" s="55"/>
      <c r="F900" s="225"/>
      <c r="G900" s="225"/>
      <c r="H900" s="225"/>
      <c r="I900" s="54"/>
      <c r="J900" s="226"/>
      <c r="K900" s="99"/>
      <c r="L900" s="227"/>
      <c r="M900" s="228"/>
      <c r="N900" s="225"/>
      <c r="O900" s="229"/>
      <c r="P900" s="228"/>
      <c r="Q900" s="228"/>
      <c r="R900" s="54"/>
      <c r="S900" s="54"/>
      <c r="T900" s="55"/>
      <c r="U900" s="54"/>
      <c r="V900" s="54"/>
      <c r="W900" s="54"/>
      <c r="X900" s="54"/>
      <c r="Y900" s="54"/>
      <c r="Z900" s="54"/>
    </row>
    <row r="901" spans="1:26" ht="18.75" customHeight="1" x14ac:dyDescent="0.2">
      <c r="A901" s="54"/>
      <c r="B901" s="54"/>
      <c r="C901" s="224"/>
      <c r="D901" s="224"/>
      <c r="E901" s="55"/>
      <c r="F901" s="225"/>
      <c r="G901" s="225"/>
      <c r="H901" s="225"/>
      <c r="I901" s="54"/>
      <c r="J901" s="226"/>
      <c r="K901" s="99"/>
      <c r="L901" s="227"/>
      <c r="M901" s="228"/>
      <c r="N901" s="225"/>
      <c r="O901" s="229"/>
      <c r="P901" s="228"/>
      <c r="Q901" s="228"/>
      <c r="R901" s="54"/>
      <c r="S901" s="54"/>
      <c r="T901" s="55"/>
      <c r="U901" s="54"/>
      <c r="V901" s="54"/>
      <c r="W901" s="54"/>
      <c r="X901" s="54"/>
      <c r="Y901" s="54"/>
      <c r="Z901" s="54"/>
    </row>
    <row r="902" spans="1:26" ht="18.75" customHeight="1" x14ac:dyDescent="0.2">
      <c r="A902" s="54"/>
      <c r="B902" s="54"/>
      <c r="C902" s="224"/>
      <c r="D902" s="224"/>
      <c r="E902" s="55"/>
      <c r="F902" s="225"/>
      <c r="G902" s="225"/>
      <c r="H902" s="225"/>
      <c r="I902" s="54"/>
      <c r="J902" s="226"/>
      <c r="K902" s="99"/>
      <c r="L902" s="227"/>
      <c r="M902" s="228"/>
      <c r="N902" s="225"/>
      <c r="O902" s="229"/>
      <c r="P902" s="228"/>
      <c r="Q902" s="228"/>
      <c r="R902" s="54"/>
      <c r="S902" s="54"/>
      <c r="T902" s="55"/>
      <c r="U902" s="54"/>
      <c r="V902" s="54"/>
      <c r="W902" s="54"/>
      <c r="X902" s="54"/>
      <c r="Y902" s="54"/>
      <c r="Z902" s="54"/>
    </row>
    <row r="903" spans="1:26" ht="18.75" customHeight="1" x14ac:dyDescent="0.2">
      <c r="A903" s="54"/>
      <c r="B903" s="54"/>
      <c r="C903" s="224"/>
      <c r="D903" s="224"/>
      <c r="E903" s="55"/>
      <c r="F903" s="225"/>
      <c r="G903" s="225"/>
      <c r="H903" s="225"/>
      <c r="I903" s="54"/>
      <c r="J903" s="226"/>
      <c r="K903" s="99"/>
      <c r="L903" s="227"/>
      <c r="M903" s="228"/>
      <c r="N903" s="225"/>
      <c r="O903" s="229"/>
      <c r="P903" s="228"/>
      <c r="Q903" s="228"/>
      <c r="R903" s="54"/>
      <c r="S903" s="54"/>
      <c r="T903" s="55"/>
      <c r="U903" s="54"/>
      <c r="V903" s="54"/>
      <c r="W903" s="54"/>
      <c r="X903" s="54"/>
      <c r="Y903" s="54"/>
      <c r="Z903" s="54"/>
    </row>
    <row r="904" spans="1:26" ht="18.75" customHeight="1" x14ac:dyDescent="0.2">
      <c r="A904" s="54"/>
      <c r="B904" s="54"/>
      <c r="C904" s="224"/>
      <c r="D904" s="224"/>
      <c r="E904" s="55"/>
      <c r="F904" s="225"/>
      <c r="G904" s="225"/>
      <c r="H904" s="225"/>
      <c r="I904" s="54"/>
      <c r="J904" s="226"/>
      <c r="K904" s="99"/>
      <c r="L904" s="227"/>
      <c r="M904" s="228"/>
      <c r="N904" s="225"/>
      <c r="O904" s="229"/>
      <c r="P904" s="228"/>
      <c r="Q904" s="228"/>
      <c r="R904" s="54"/>
      <c r="S904" s="54"/>
      <c r="T904" s="55"/>
      <c r="U904" s="54"/>
      <c r="V904" s="54"/>
      <c r="W904" s="54"/>
      <c r="X904" s="54"/>
      <c r="Y904" s="54"/>
      <c r="Z904" s="54"/>
    </row>
    <row r="905" spans="1:26" ht="18.75" customHeight="1" x14ac:dyDescent="0.2">
      <c r="A905" s="54"/>
      <c r="B905" s="54"/>
      <c r="C905" s="224"/>
      <c r="D905" s="224"/>
      <c r="E905" s="55"/>
      <c r="F905" s="225"/>
      <c r="G905" s="225"/>
      <c r="H905" s="225"/>
      <c r="I905" s="54"/>
      <c r="J905" s="226"/>
      <c r="K905" s="99"/>
      <c r="L905" s="227"/>
      <c r="M905" s="228"/>
      <c r="N905" s="225"/>
      <c r="O905" s="229"/>
      <c r="P905" s="228"/>
      <c r="Q905" s="228"/>
      <c r="R905" s="54"/>
      <c r="S905" s="54"/>
      <c r="T905" s="55"/>
      <c r="U905" s="54"/>
      <c r="V905" s="54"/>
      <c r="W905" s="54"/>
      <c r="X905" s="54"/>
      <c r="Y905" s="54"/>
      <c r="Z905" s="54"/>
    </row>
    <row r="906" spans="1:26" ht="18.75" customHeight="1" x14ac:dyDescent="0.2">
      <c r="A906" s="54"/>
      <c r="B906" s="54"/>
      <c r="C906" s="224"/>
      <c r="D906" s="224"/>
      <c r="E906" s="55"/>
      <c r="F906" s="225"/>
      <c r="G906" s="225"/>
      <c r="H906" s="225"/>
      <c r="I906" s="54"/>
      <c r="J906" s="226"/>
      <c r="K906" s="99"/>
      <c r="L906" s="227"/>
      <c r="M906" s="228"/>
      <c r="N906" s="225"/>
      <c r="O906" s="229"/>
      <c r="P906" s="228"/>
      <c r="Q906" s="228"/>
      <c r="R906" s="54"/>
      <c r="S906" s="54"/>
      <c r="T906" s="55"/>
      <c r="U906" s="54"/>
      <c r="V906" s="54"/>
      <c r="W906" s="54"/>
      <c r="X906" s="54"/>
      <c r="Y906" s="54"/>
      <c r="Z906" s="54"/>
    </row>
    <row r="907" spans="1:26" ht="18.75" customHeight="1" x14ac:dyDescent="0.2">
      <c r="A907" s="54"/>
      <c r="B907" s="54"/>
      <c r="C907" s="224"/>
      <c r="D907" s="224"/>
      <c r="E907" s="55"/>
      <c r="F907" s="225"/>
      <c r="G907" s="225"/>
      <c r="H907" s="225"/>
      <c r="I907" s="54"/>
      <c r="J907" s="226"/>
      <c r="K907" s="99"/>
      <c r="L907" s="227"/>
      <c r="M907" s="228"/>
      <c r="N907" s="225"/>
      <c r="O907" s="229"/>
      <c r="P907" s="228"/>
      <c r="Q907" s="228"/>
      <c r="R907" s="54"/>
      <c r="S907" s="54"/>
      <c r="T907" s="55"/>
      <c r="U907" s="54"/>
      <c r="V907" s="54"/>
      <c r="W907" s="54"/>
      <c r="X907" s="54"/>
      <c r="Y907" s="54"/>
      <c r="Z907" s="54"/>
    </row>
    <row r="908" spans="1:26" ht="18.75" customHeight="1" x14ac:dyDescent="0.2">
      <c r="A908" s="54"/>
      <c r="B908" s="54"/>
      <c r="C908" s="224"/>
      <c r="D908" s="224"/>
      <c r="E908" s="55"/>
      <c r="F908" s="225"/>
      <c r="G908" s="225"/>
      <c r="H908" s="225"/>
      <c r="I908" s="54"/>
      <c r="J908" s="226"/>
      <c r="K908" s="99"/>
      <c r="L908" s="227"/>
      <c r="M908" s="228"/>
      <c r="N908" s="225"/>
      <c r="O908" s="229"/>
      <c r="P908" s="228"/>
      <c r="Q908" s="228"/>
      <c r="R908" s="54"/>
      <c r="S908" s="54"/>
      <c r="T908" s="55"/>
      <c r="U908" s="54"/>
      <c r="V908" s="54"/>
      <c r="W908" s="54"/>
      <c r="X908" s="54"/>
      <c r="Y908" s="54"/>
      <c r="Z908" s="54"/>
    </row>
    <row r="909" spans="1:26" ht="18.75" customHeight="1" x14ac:dyDescent="0.2">
      <c r="A909" s="54"/>
      <c r="B909" s="54"/>
      <c r="C909" s="224"/>
      <c r="D909" s="224"/>
      <c r="E909" s="55"/>
      <c r="F909" s="225"/>
      <c r="G909" s="225"/>
      <c r="H909" s="225"/>
      <c r="I909" s="54"/>
      <c r="J909" s="226"/>
      <c r="K909" s="99"/>
      <c r="L909" s="227"/>
      <c r="M909" s="228"/>
      <c r="N909" s="225"/>
      <c r="O909" s="229"/>
      <c r="P909" s="228"/>
      <c r="Q909" s="228"/>
      <c r="R909" s="54"/>
      <c r="S909" s="54"/>
      <c r="T909" s="55"/>
      <c r="U909" s="54"/>
      <c r="V909" s="54"/>
      <c r="W909" s="54"/>
      <c r="X909" s="54"/>
      <c r="Y909" s="54"/>
      <c r="Z909" s="54"/>
    </row>
    <row r="910" spans="1:26" ht="18.75" customHeight="1" x14ac:dyDescent="0.2">
      <c r="A910" s="54"/>
      <c r="B910" s="54"/>
      <c r="C910" s="224"/>
      <c r="D910" s="224"/>
      <c r="E910" s="55"/>
      <c r="F910" s="225"/>
      <c r="G910" s="225"/>
      <c r="H910" s="225"/>
      <c r="I910" s="54"/>
      <c r="J910" s="226"/>
      <c r="K910" s="99"/>
      <c r="L910" s="227"/>
      <c r="M910" s="228"/>
      <c r="N910" s="225"/>
      <c r="O910" s="229"/>
      <c r="P910" s="228"/>
      <c r="Q910" s="228"/>
      <c r="R910" s="54"/>
      <c r="S910" s="54"/>
      <c r="T910" s="55"/>
      <c r="U910" s="54"/>
      <c r="V910" s="54"/>
      <c r="W910" s="54"/>
      <c r="X910" s="54"/>
      <c r="Y910" s="54"/>
      <c r="Z910" s="54"/>
    </row>
    <row r="911" spans="1:26" ht="18.75" customHeight="1" x14ac:dyDescent="0.2">
      <c r="A911" s="54"/>
      <c r="B911" s="54"/>
      <c r="C911" s="224"/>
      <c r="D911" s="224"/>
      <c r="E911" s="55"/>
      <c r="F911" s="225"/>
      <c r="G911" s="225"/>
      <c r="H911" s="225"/>
      <c r="I911" s="54"/>
      <c r="J911" s="226"/>
      <c r="K911" s="99"/>
      <c r="L911" s="227"/>
      <c r="M911" s="228"/>
      <c r="N911" s="225"/>
      <c r="O911" s="229"/>
      <c r="P911" s="228"/>
      <c r="Q911" s="228"/>
      <c r="R911" s="54"/>
      <c r="S911" s="54"/>
      <c r="T911" s="55"/>
      <c r="U911" s="54"/>
      <c r="V911" s="54"/>
      <c r="W911" s="54"/>
      <c r="X911" s="54"/>
      <c r="Y911" s="54"/>
      <c r="Z911" s="54"/>
    </row>
    <row r="912" spans="1:26" ht="18.75" customHeight="1" x14ac:dyDescent="0.2">
      <c r="A912" s="54"/>
      <c r="B912" s="54"/>
      <c r="C912" s="224"/>
      <c r="D912" s="224"/>
      <c r="E912" s="55"/>
      <c r="F912" s="225"/>
      <c r="G912" s="225"/>
      <c r="H912" s="225"/>
      <c r="I912" s="54"/>
      <c r="J912" s="226"/>
      <c r="K912" s="99"/>
      <c r="L912" s="227"/>
      <c r="M912" s="228"/>
      <c r="N912" s="225"/>
      <c r="O912" s="229"/>
      <c r="P912" s="228"/>
      <c r="Q912" s="228"/>
      <c r="R912" s="54"/>
      <c r="S912" s="54"/>
      <c r="T912" s="55"/>
      <c r="U912" s="54"/>
      <c r="V912" s="54"/>
      <c r="W912" s="54"/>
      <c r="X912" s="54"/>
      <c r="Y912" s="54"/>
      <c r="Z912" s="54"/>
    </row>
    <row r="913" spans="1:26" ht="18.75" customHeight="1" x14ac:dyDescent="0.2">
      <c r="A913" s="54"/>
      <c r="B913" s="54"/>
      <c r="C913" s="224"/>
      <c r="D913" s="224"/>
      <c r="E913" s="55"/>
      <c r="F913" s="225"/>
      <c r="G913" s="225"/>
      <c r="H913" s="225"/>
      <c r="I913" s="54"/>
      <c r="J913" s="226"/>
      <c r="K913" s="99"/>
      <c r="L913" s="227"/>
      <c r="M913" s="228"/>
      <c r="N913" s="225"/>
      <c r="O913" s="229"/>
      <c r="P913" s="228"/>
      <c r="Q913" s="228"/>
      <c r="R913" s="54"/>
      <c r="S913" s="54"/>
      <c r="T913" s="55"/>
      <c r="U913" s="54"/>
      <c r="V913" s="54"/>
      <c r="W913" s="54"/>
      <c r="X913" s="54"/>
      <c r="Y913" s="54"/>
      <c r="Z913" s="54"/>
    </row>
    <row r="914" spans="1:26" ht="18.75" customHeight="1" x14ac:dyDescent="0.2">
      <c r="A914" s="54"/>
      <c r="B914" s="54"/>
      <c r="C914" s="224"/>
      <c r="D914" s="224"/>
      <c r="E914" s="55"/>
      <c r="F914" s="225"/>
      <c r="G914" s="225"/>
      <c r="H914" s="225"/>
      <c r="I914" s="54"/>
      <c r="J914" s="226"/>
      <c r="K914" s="99"/>
      <c r="L914" s="227"/>
      <c r="M914" s="228"/>
      <c r="N914" s="225"/>
      <c r="O914" s="229"/>
      <c r="P914" s="228"/>
      <c r="Q914" s="228"/>
      <c r="R914" s="54"/>
      <c r="S914" s="54"/>
      <c r="T914" s="55"/>
      <c r="U914" s="54"/>
      <c r="V914" s="54"/>
      <c r="W914" s="54"/>
      <c r="X914" s="54"/>
      <c r="Y914" s="54"/>
      <c r="Z914" s="54"/>
    </row>
    <row r="915" spans="1:26" ht="18.75" customHeight="1" x14ac:dyDescent="0.2">
      <c r="A915" s="54"/>
      <c r="B915" s="54"/>
      <c r="C915" s="224"/>
      <c r="D915" s="224"/>
      <c r="E915" s="55"/>
      <c r="F915" s="225"/>
      <c r="G915" s="225"/>
      <c r="H915" s="225"/>
      <c r="I915" s="54"/>
      <c r="J915" s="226"/>
      <c r="K915" s="99"/>
      <c r="L915" s="227"/>
      <c r="M915" s="228"/>
      <c r="N915" s="225"/>
      <c r="O915" s="229"/>
      <c r="P915" s="228"/>
      <c r="Q915" s="228"/>
      <c r="R915" s="54"/>
      <c r="S915" s="54"/>
      <c r="T915" s="55"/>
      <c r="U915" s="54"/>
      <c r="V915" s="54"/>
      <c r="W915" s="54"/>
      <c r="X915" s="54"/>
      <c r="Y915" s="54"/>
      <c r="Z915" s="54"/>
    </row>
    <row r="916" spans="1:26" ht="18.75" customHeight="1" x14ac:dyDescent="0.2">
      <c r="A916" s="54"/>
      <c r="B916" s="54"/>
      <c r="C916" s="224"/>
      <c r="D916" s="224"/>
      <c r="E916" s="55"/>
      <c r="F916" s="225"/>
      <c r="G916" s="225"/>
      <c r="H916" s="225"/>
      <c r="I916" s="54"/>
      <c r="J916" s="226"/>
      <c r="K916" s="99"/>
      <c r="L916" s="227"/>
      <c r="M916" s="228"/>
      <c r="N916" s="225"/>
      <c r="O916" s="229"/>
      <c r="P916" s="228"/>
      <c r="Q916" s="228"/>
      <c r="R916" s="54"/>
      <c r="S916" s="54"/>
      <c r="T916" s="55"/>
      <c r="U916" s="54"/>
      <c r="V916" s="54"/>
      <c r="W916" s="54"/>
      <c r="X916" s="54"/>
      <c r="Y916" s="54"/>
      <c r="Z916" s="54"/>
    </row>
    <row r="917" spans="1:26" ht="18.75" customHeight="1" x14ac:dyDescent="0.2">
      <c r="A917" s="54"/>
      <c r="B917" s="54"/>
      <c r="C917" s="224"/>
      <c r="D917" s="224"/>
      <c r="E917" s="55"/>
      <c r="F917" s="225"/>
      <c r="G917" s="225"/>
      <c r="H917" s="225"/>
      <c r="I917" s="54"/>
      <c r="J917" s="226"/>
      <c r="K917" s="99"/>
      <c r="L917" s="227"/>
      <c r="M917" s="228"/>
      <c r="N917" s="225"/>
      <c r="O917" s="229"/>
      <c r="P917" s="228"/>
      <c r="Q917" s="228"/>
      <c r="R917" s="54"/>
      <c r="S917" s="54"/>
      <c r="T917" s="55"/>
      <c r="U917" s="54"/>
      <c r="V917" s="54"/>
      <c r="W917" s="54"/>
      <c r="X917" s="54"/>
      <c r="Y917" s="54"/>
      <c r="Z917" s="54"/>
    </row>
    <row r="918" spans="1:26" ht="18.75" customHeight="1" x14ac:dyDescent="0.2">
      <c r="A918" s="54"/>
      <c r="B918" s="54"/>
      <c r="C918" s="224"/>
      <c r="D918" s="224"/>
      <c r="E918" s="55"/>
      <c r="F918" s="225"/>
      <c r="G918" s="225"/>
      <c r="H918" s="225"/>
      <c r="I918" s="54"/>
      <c r="J918" s="226"/>
      <c r="K918" s="99"/>
      <c r="L918" s="227"/>
      <c r="M918" s="228"/>
      <c r="N918" s="225"/>
      <c r="O918" s="229"/>
      <c r="P918" s="228"/>
      <c r="Q918" s="228"/>
      <c r="R918" s="54"/>
      <c r="S918" s="54"/>
      <c r="T918" s="55"/>
      <c r="U918" s="54"/>
      <c r="V918" s="54"/>
      <c r="W918" s="54"/>
      <c r="X918" s="54"/>
      <c r="Y918" s="54"/>
      <c r="Z918" s="54"/>
    </row>
    <row r="919" spans="1:26" ht="18.75" customHeight="1" x14ac:dyDescent="0.2">
      <c r="A919" s="54"/>
      <c r="B919" s="54"/>
      <c r="C919" s="224"/>
      <c r="D919" s="224"/>
      <c r="E919" s="55"/>
      <c r="F919" s="225"/>
      <c r="G919" s="225"/>
      <c r="H919" s="225"/>
      <c r="I919" s="54"/>
      <c r="J919" s="226"/>
      <c r="K919" s="99"/>
      <c r="L919" s="227"/>
      <c r="M919" s="228"/>
      <c r="N919" s="225"/>
      <c r="O919" s="229"/>
      <c r="P919" s="228"/>
      <c r="Q919" s="228"/>
      <c r="R919" s="54"/>
      <c r="S919" s="54"/>
      <c r="T919" s="55"/>
      <c r="U919" s="54"/>
      <c r="V919" s="54"/>
      <c r="W919" s="54"/>
      <c r="X919" s="54"/>
      <c r="Y919" s="54"/>
      <c r="Z919" s="54"/>
    </row>
    <row r="920" spans="1:26" ht="18.75" customHeight="1" x14ac:dyDescent="0.2">
      <c r="A920" s="54"/>
      <c r="B920" s="54"/>
      <c r="C920" s="224"/>
      <c r="D920" s="224"/>
      <c r="E920" s="55"/>
      <c r="F920" s="225"/>
      <c r="G920" s="225"/>
      <c r="H920" s="225"/>
      <c r="I920" s="54"/>
      <c r="J920" s="226"/>
      <c r="K920" s="99"/>
      <c r="L920" s="227"/>
      <c r="M920" s="228"/>
      <c r="N920" s="225"/>
      <c r="O920" s="229"/>
      <c r="P920" s="228"/>
      <c r="Q920" s="228"/>
      <c r="R920" s="54"/>
      <c r="S920" s="54"/>
      <c r="T920" s="55"/>
      <c r="U920" s="54"/>
      <c r="V920" s="54"/>
      <c r="W920" s="54"/>
      <c r="X920" s="54"/>
      <c r="Y920" s="54"/>
      <c r="Z920" s="54"/>
    </row>
    <row r="921" spans="1:26" ht="18.75" customHeight="1" x14ac:dyDescent="0.2">
      <c r="A921" s="54"/>
      <c r="B921" s="54"/>
      <c r="C921" s="224"/>
      <c r="D921" s="224"/>
      <c r="E921" s="55"/>
      <c r="F921" s="225"/>
      <c r="G921" s="225"/>
      <c r="H921" s="225"/>
      <c r="I921" s="54"/>
      <c r="J921" s="226"/>
      <c r="K921" s="99"/>
      <c r="L921" s="227"/>
      <c r="M921" s="228"/>
      <c r="N921" s="225"/>
      <c r="O921" s="229"/>
      <c r="P921" s="228"/>
      <c r="Q921" s="228"/>
      <c r="R921" s="54"/>
      <c r="S921" s="54"/>
      <c r="T921" s="55"/>
      <c r="U921" s="54"/>
      <c r="V921" s="54"/>
      <c r="W921" s="54"/>
      <c r="X921" s="54"/>
      <c r="Y921" s="54"/>
      <c r="Z921" s="54"/>
    </row>
    <row r="922" spans="1:26" ht="18.75" customHeight="1" x14ac:dyDescent="0.2">
      <c r="A922" s="54"/>
      <c r="B922" s="54"/>
      <c r="C922" s="224"/>
      <c r="D922" s="224"/>
      <c r="E922" s="55"/>
      <c r="F922" s="225"/>
      <c r="G922" s="225"/>
      <c r="H922" s="225"/>
      <c r="I922" s="54"/>
      <c r="J922" s="226"/>
      <c r="K922" s="99"/>
      <c r="L922" s="227"/>
      <c r="M922" s="228"/>
      <c r="N922" s="225"/>
      <c r="O922" s="229"/>
      <c r="P922" s="228"/>
      <c r="Q922" s="228"/>
      <c r="R922" s="54"/>
      <c r="S922" s="54"/>
      <c r="T922" s="55"/>
      <c r="U922" s="54"/>
      <c r="V922" s="54"/>
      <c r="W922" s="54"/>
      <c r="X922" s="54"/>
      <c r="Y922" s="54"/>
      <c r="Z922" s="54"/>
    </row>
    <row r="923" spans="1:26" ht="18.75" customHeight="1" x14ac:dyDescent="0.2">
      <c r="A923" s="54"/>
      <c r="B923" s="54"/>
      <c r="C923" s="224"/>
      <c r="D923" s="224"/>
      <c r="E923" s="55"/>
      <c r="F923" s="225"/>
      <c r="G923" s="225"/>
      <c r="H923" s="225"/>
      <c r="I923" s="54"/>
      <c r="J923" s="226"/>
      <c r="K923" s="99"/>
      <c r="L923" s="227"/>
      <c r="M923" s="228"/>
      <c r="N923" s="225"/>
      <c r="O923" s="229"/>
      <c r="P923" s="228"/>
      <c r="Q923" s="228"/>
      <c r="R923" s="54"/>
      <c r="S923" s="54"/>
      <c r="T923" s="55"/>
      <c r="U923" s="54"/>
      <c r="V923" s="54"/>
      <c r="W923" s="54"/>
      <c r="X923" s="54"/>
      <c r="Y923" s="54"/>
      <c r="Z923" s="54"/>
    </row>
    <row r="924" spans="1:26" ht="18.75" customHeight="1" x14ac:dyDescent="0.2">
      <c r="A924" s="54"/>
      <c r="B924" s="54"/>
      <c r="C924" s="224"/>
      <c r="D924" s="224"/>
      <c r="E924" s="55"/>
      <c r="F924" s="225"/>
      <c r="G924" s="225"/>
      <c r="H924" s="225"/>
      <c r="I924" s="54"/>
      <c r="J924" s="226"/>
      <c r="K924" s="99"/>
      <c r="L924" s="227"/>
      <c r="M924" s="228"/>
      <c r="N924" s="225"/>
      <c r="O924" s="229"/>
      <c r="P924" s="228"/>
      <c r="Q924" s="228"/>
      <c r="R924" s="54"/>
      <c r="S924" s="54"/>
      <c r="T924" s="55"/>
      <c r="U924" s="54"/>
      <c r="V924" s="54"/>
      <c r="W924" s="54"/>
      <c r="X924" s="54"/>
      <c r="Y924" s="54"/>
      <c r="Z924" s="54"/>
    </row>
    <row r="925" spans="1:26" ht="18.75" customHeight="1" x14ac:dyDescent="0.2">
      <c r="A925" s="54"/>
      <c r="B925" s="54"/>
      <c r="C925" s="224"/>
      <c r="D925" s="224"/>
      <c r="E925" s="55"/>
      <c r="F925" s="225"/>
      <c r="G925" s="225"/>
      <c r="H925" s="225"/>
      <c r="I925" s="54"/>
      <c r="J925" s="226"/>
      <c r="K925" s="99"/>
      <c r="L925" s="227"/>
      <c r="M925" s="228"/>
      <c r="N925" s="225"/>
      <c r="O925" s="229"/>
      <c r="P925" s="228"/>
      <c r="Q925" s="228"/>
      <c r="R925" s="54"/>
      <c r="S925" s="54"/>
      <c r="T925" s="55"/>
      <c r="U925" s="54"/>
      <c r="V925" s="54"/>
      <c r="W925" s="54"/>
      <c r="X925" s="54"/>
      <c r="Y925" s="54"/>
      <c r="Z925" s="54"/>
    </row>
    <row r="926" spans="1:26" ht="18.75" customHeight="1" x14ac:dyDescent="0.2">
      <c r="A926" s="54"/>
      <c r="B926" s="54"/>
      <c r="C926" s="224"/>
      <c r="D926" s="224"/>
      <c r="E926" s="55"/>
      <c r="F926" s="225"/>
      <c r="G926" s="225"/>
      <c r="H926" s="225"/>
      <c r="I926" s="54"/>
      <c r="J926" s="226"/>
      <c r="K926" s="99"/>
      <c r="L926" s="227"/>
      <c r="M926" s="228"/>
      <c r="N926" s="225"/>
      <c r="O926" s="229"/>
      <c r="P926" s="228"/>
      <c r="Q926" s="228"/>
      <c r="R926" s="54"/>
      <c r="S926" s="54"/>
      <c r="T926" s="55"/>
      <c r="U926" s="54"/>
      <c r="V926" s="54"/>
      <c r="W926" s="54"/>
      <c r="X926" s="54"/>
      <c r="Y926" s="54"/>
      <c r="Z926" s="54"/>
    </row>
    <row r="927" spans="1:26" ht="18.75" customHeight="1" x14ac:dyDescent="0.2">
      <c r="A927" s="54"/>
      <c r="B927" s="54"/>
      <c r="C927" s="224"/>
      <c r="D927" s="224"/>
      <c r="E927" s="55"/>
      <c r="F927" s="225"/>
      <c r="G927" s="225"/>
      <c r="H927" s="225"/>
      <c r="I927" s="54"/>
      <c r="J927" s="226"/>
      <c r="K927" s="99"/>
      <c r="L927" s="227"/>
      <c r="M927" s="228"/>
      <c r="N927" s="225"/>
      <c r="O927" s="229"/>
      <c r="P927" s="228"/>
      <c r="Q927" s="228"/>
      <c r="R927" s="54"/>
      <c r="S927" s="54"/>
      <c r="T927" s="55"/>
      <c r="U927" s="54"/>
      <c r="V927" s="54"/>
      <c r="W927" s="54"/>
      <c r="X927" s="54"/>
      <c r="Y927" s="54"/>
      <c r="Z927" s="54"/>
    </row>
    <row r="928" spans="1:26" ht="18.75" customHeight="1" x14ac:dyDescent="0.2">
      <c r="A928" s="54"/>
      <c r="B928" s="54"/>
      <c r="C928" s="224"/>
      <c r="D928" s="224"/>
      <c r="E928" s="55"/>
      <c r="F928" s="225"/>
      <c r="G928" s="225"/>
      <c r="H928" s="225"/>
      <c r="I928" s="54"/>
      <c r="J928" s="226"/>
      <c r="K928" s="99"/>
      <c r="L928" s="227"/>
      <c r="M928" s="228"/>
      <c r="N928" s="225"/>
      <c r="O928" s="229"/>
      <c r="P928" s="228"/>
      <c r="Q928" s="228"/>
      <c r="R928" s="54"/>
      <c r="S928" s="54"/>
      <c r="T928" s="55"/>
      <c r="U928" s="54"/>
      <c r="V928" s="54"/>
      <c r="W928" s="54"/>
      <c r="X928" s="54"/>
      <c r="Y928" s="54"/>
      <c r="Z928" s="54"/>
    </row>
    <row r="929" spans="1:26" ht="18.75" customHeight="1" x14ac:dyDescent="0.2">
      <c r="A929" s="54"/>
      <c r="B929" s="54"/>
      <c r="C929" s="224"/>
      <c r="D929" s="224"/>
      <c r="E929" s="55"/>
      <c r="F929" s="225"/>
      <c r="G929" s="225"/>
      <c r="H929" s="225"/>
      <c r="I929" s="54"/>
      <c r="J929" s="226"/>
      <c r="K929" s="99"/>
      <c r="L929" s="227"/>
      <c r="M929" s="228"/>
      <c r="N929" s="225"/>
      <c r="O929" s="229"/>
      <c r="P929" s="228"/>
      <c r="Q929" s="228"/>
      <c r="R929" s="54"/>
      <c r="S929" s="54"/>
      <c r="T929" s="55"/>
      <c r="U929" s="54"/>
      <c r="V929" s="54"/>
      <c r="W929" s="54"/>
      <c r="X929" s="54"/>
      <c r="Y929" s="54"/>
      <c r="Z929" s="54"/>
    </row>
    <row r="930" spans="1:26" ht="18.75" customHeight="1" x14ac:dyDescent="0.2">
      <c r="A930" s="54"/>
      <c r="B930" s="54"/>
      <c r="C930" s="224"/>
      <c r="D930" s="224"/>
      <c r="E930" s="55"/>
      <c r="F930" s="225"/>
      <c r="G930" s="225"/>
      <c r="H930" s="225"/>
      <c r="I930" s="54"/>
      <c r="J930" s="226"/>
      <c r="K930" s="99"/>
      <c r="L930" s="227"/>
      <c r="M930" s="228"/>
      <c r="N930" s="225"/>
      <c r="O930" s="229"/>
      <c r="P930" s="228"/>
      <c r="Q930" s="228"/>
      <c r="R930" s="54"/>
      <c r="S930" s="54"/>
      <c r="T930" s="55"/>
      <c r="U930" s="54"/>
      <c r="V930" s="54"/>
      <c r="W930" s="54"/>
      <c r="X930" s="54"/>
      <c r="Y930" s="54"/>
      <c r="Z930" s="54"/>
    </row>
    <row r="931" spans="1:26" ht="18.75" customHeight="1" x14ac:dyDescent="0.2">
      <c r="A931" s="54"/>
      <c r="B931" s="54"/>
      <c r="C931" s="224"/>
      <c r="D931" s="224"/>
      <c r="E931" s="55"/>
      <c r="F931" s="225"/>
      <c r="G931" s="225"/>
      <c r="H931" s="225"/>
      <c r="I931" s="54"/>
      <c r="J931" s="226"/>
      <c r="K931" s="99"/>
      <c r="L931" s="227"/>
      <c r="M931" s="228"/>
      <c r="N931" s="225"/>
      <c r="O931" s="229"/>
      <c r="P931" s="228"/>
      <c r="Q931" s="228"/>
      <c r="R931" s="54"/>
      <c r="S931" s="54"/>
      <c r="T931" s="55"/>
      <c r="U931" s="54"/>
      <c r="V931" s="54"/>
      <c r="W931" s="54"/>
      <c r="X931" s="54"/>
      <c r="Y931" s="54"/>
      <c r="Z931" s="54"/>
    </row>
    <row r="932" spans="1:26" ht="18.75" customHeight="1" x14ac:dyDescent="0.2">
      <c r="A932" s="54"/>
      <c r="B932" s="54"/>
      <c r="C932" s="224"/>
      <c r="D932" s="224"/>
      <c r="E932" s="55"/>
      <c r="F932" s="225"/>
      <c r="G932" s="225"/>
      <c r="H932" s="225"/>
      <c r="I932" s="54"/>
      <c r="J932" s="226"/>
      <c r="K932" s="99"/>
      <c r="L932" s="227"/>
      <c r="M932" s="228"/>
      <c r="N932" s="225"/>
      <c r="O932" s="229"/>
      <c r="P932" s="228"/>
      <c r="Q932" s="228"/>
      <c r="R932" s="54"/>
      <c r="S932" s="54"/>
      <c r="T932" s="55"/>
      <c r="U932" s="54"/>
      <c r="V932" s="54"/>
      <c r="W932" s="54"/>
      <c r="X932" s="54"/>
      <c r="Y932" s="54"/>
      <c r="Z932" s="54"/>
    </row>
    <row r="933" spans="1:26" ht="18.75" customHeight="1" x14ac:dyDescent="0.2">
      <c r="A933" s="54"/>
      <c r="B933" s="54"/>
      <c r="C933" s="224"/>
      <c r="D933" s="224"/>
      <c r="E933" s="55"/>
      <c r="F933" s="225"/>
      <c r="G933" s="225"/>
      <c r="H933" s="225"/>
      <c r="I933" s="54"/>
      <c r="J933" s="226"/>
      <c r="K933" s="99"/>
      <c r="L933" s="227"/>
      <c r="M933" s="228"/>
      <c r="N933" s="225"/>
      <c r="O933" s="229"/>
      <c r="P933" s="228"/>
      <c r="Q933" s="228"/>
      <c r="R933" s="54"/>
      <c r="S933" s="54"/>
      <c r="T933" s="55"/>
      <c r="U933" s="54"/>
      <c r="V933" s="54"/>
      <c r="W933" s="54"/>
      <c r="X933" s="54"/>
      <c r="Y933" s="54"/>
      <c r="Z933" s="54"/>
    </row>
    <row r="934" spans="1:26" ht="18.75" customHeight="1" x14ac:dyDescent="0.2">
      <c r="A934" s="54"/>
      <c r="B934" s="54"/>
      <c r="C934" s="224"/>
      <c r="D934" s="224"/>
      <c r="E934" s="55"/>
      <c r="F934" s="225"/>
      <c r="G934" s="225"/>
      <c r="H934" s="225"/>
      <c r="I934" s="54"/>
      <c r="J934" s="226"/>
      <c r="K934" s="99"/>
      <c r="L934" s="227"/>
      <c r="M934" s="228"/>
      <c r="N934" s="225"/>
      <c r="O934" s="229"/>
      <c r="P934" s="228"/>
      <c r="Q934" s="228"/>
      <c r="R934" s="54"/>
      <c r="S934" s="54"/>
      <c r="T934" s="55"/>
      <c r="U934" s="54"/>
      <c r="V934" s="54"/>
      <c r="W934" s="54"/>
      <c r="X934" s="54"/>
      <c r="Y934" s="54"/>
      <c r="Z934" s="54"/>
    </row>
    <row r="935" spans="1:26" ht="18.75" customHeight="1" x14ac:dyDescent="0.2">
      <c r="A935" s="54"/>
      <c r="B935" s="54"/>
      <c r="C935" s="224"/>
      <c r="D935" s="224"/>
      <c r="E935" s="55"/>
      <c r="F935" s="225"/>
      <c r="G935" s="225"/>
      <c r="H935" s="225"/>
      <c r="I935" s="54"/>
      <c r="J935" s="226"/>
      <c r="K935" s="99"/>
      <c r="L935" s="227"/>
      <c r="M935" s="228"/>
      <c r="N935" s="225"/>
      <c r="O935" s="229"/>
      <c r="P935" s="228"/>
      <c r="Q935" s="228"/>
      <c r="R935" s="54"/>
      <c r="S935" s="54"/>
      <c r="T935" s="55"/>
      <c r="U935" s="54"/>
      <c r="V935" s="54"/>
      <c r="W935" s="54"/>
      <c r="X935" s="54"/>
      <c r="Y935" s="54"/>
      <c r="Z935" s="54"/>
    </row>
    <row r="936" spans="1:26" ht="18.75" customHeight="1" x14ac:dyDescent="0.2">
      <c r="A936" s="54"/>
      <c r="B936" s="54"/>
      <c r="C936" s="224"/>
      <c r="D936" s="224"/>
      <c r="E936" s="55"/>
      <c r="F936" s="225"/>
      <c r="G936" s="225"/>
      <c r="H936" s="225"/>
      <c r="I936" s="54"/>
      <c r="J936" s="226"/>
      <c r="K936" s="99"/>
      <c r="L936" s="227"/>
      <c r="M936" s="228"/>
      <c r="N936" s="225"/>
      <c r="O936" s="229"/>
      <c r="P936" s="228"/>
      <c r="Q936" s="228"/>
      <c r="R936" s="54"/>
      <c r="S936" s="54"/>
      <c r="T936" s="55"/>
      <c r="U936" s="54"/>
      <c r="V936" s="54"/>
      <c r="W936" s="54"/>
      <c r="X936" s="54"/>
      <c r="Y936" s="54"/>
      <c r="Z936" s="54"/>
    </row>
    <row r="937" spans="1:26" ht="18.75" customHeight="1" x14ac:dyDescent="0.2">
      <c r="A937" s="54"/>
      <c r="B937" s="54"/>
      <c r="C937" s="224"/>
      <c r="D937" s="224"/>
      <c r="E937" s="55"/>
      <c r="F937" s="225"/>
      <c r="G937" s="225"/>
      <c r="H937" s="225"/>
      <c r="I937" s="54"/>
      <c r="J937" s="226"/>
      <c r="K937" s="99"/>
      <c r="L937" s="227"/>
      <c r="M937" s="228"/>
      <c r="N937" s="225"/>
      <c r="O937" s="229"/>
      <c r="P937" s="228"/>
      <c r="Q937" s="228"/>
      <c r="R937" s="54"/>
      <c r="S937" s="54"/>
      <c r="T937" s="55"/>
      <c r="U937" s="54"/>
      <c r="V937" s="54"/>
      <c r="W937" s="54"/>
      <c r="X937" s="54"/>
      <c r="Y937" s="54"/>
      <c r="Z937" s="54"/>
    </row>
    <row r="938" spans="1:26" ht="18.75" customHeight="1" x14ac:dyDescent="0.2">
      <c r="A938" s="54"/>
      <c r="B938" s="54"/>
      <c r="C938" s="224"/>
      <c r="D938" s="224"/>
      <c r="E938" s="55"/>
      <c r="F938" s="225"/>
      <c r="G938" s="225"/>
      <c r="H938" s="225"/>
      <c r="I938" s="54"/>
      <c r="J938" s="226"/>
      <c r="K938" s="99"/>
      <c r="L938" s="227"/>
      <c r="M938" s="228"/>
      <c r="N938" s="225"/>
      <c r="O938" s="229"/>
      <c r="P938" s="228"/>
      <c r="Q938" s="228"/>
      <c r="R938" s="54"/>
      <c r="S938" s="54"/>
      <c r="T938" s="55"/>
      <c r="U938" s="54"/>
      <c r="V938" s="54"/>
      <c r="W938" s="54"/>
      <c r="X938" s="54"/>
      <c r="Y938" s="54"/>
      <c r="Z938" s="54"/>
    </row>
    <row r="939" spans="1:26" ht="18.75" customHeight="1" x14ac:dyDescent="0.2">
      <c r="A939" s="54"/>
      <c r="B939" s="54"/>
      <c r="C939" s="224"/>
      <c r="D939" s="224"/>
      <c r="E939" s="55"/>
      <c r="F939" s="225"/>
      <c r="G939" s="225"/>
      <c r="H939" s="225"/>
      <c r="I939" s="54"/>
      <c r="J939" s="226"/>
      <c r="K939" s="99"/>
      <c r="L939" s="227"/>
      <c r="M939" s="228"/>
      <c r="N939" s="225"/>
      <c r="O939" s="229"/>
      <c r="P939" s="228"/>
      <c r="Q939" s="228"/>
      <c r="R939" s="54"/>
      <c r="S939" s="54"/>
      <c r="T939" s="55"/>
      <c r="U939" s="54"/>
      <c r="V939" s="54"/>
      <c r="W939" s="54"/>
      <c r="X939" s="54"/>
      <c r="Y939" s="54"/>
      <c r="Z939" s="54"/>
    </row>
    <row r="940" spans="1:26" ht="18.75" customHeight="1" x14ac:dyDescent="0.2">
      <c r="A940" s="54"/>
      <c r="B940" s="54"/>
      <c r="C940" s="224"/>
      <c r="D940" s="224"/>
      <c r="E940" s="55"/>
      <c r="F940" s="225"/>
      <c r="G940" s="225"/>
      <c r="H940" s="225"/>
      <c r="I940" s="54"/>
      <c r="J940" s="226"/>
      <c r="K940" s="99"/>
      <c r="L940" s="227"/>
      <c r="M940" s="228"/>
      <c r="N940" s="225"/>
      <c r="O940" s="229"/>
      <c r="P940" s="228"/>
      <c r="Q940" s="228"/>
      <c r="R940" s="54"/>
      <c r="S940" s="54"/>
      <c r="T940" s="55"/>
      <c r="U940" s="54"/>
      <c r="V940" s="54"/>
      <c r="W940" s="54"/>
      <c r="X940" s="54"/>
      <c r="Y940" s="54"/>
      <c r="Z940" s="54"/>
    </row>
    <row r="941" spans="1:26" ht="18.75" customHeight="1" x14ac:dyDescent="0.2">
      <c r="A941" s="54"/>
      <c r="B941" s="54"/>
      <c r="C941" s="224"/>
      <c r="D941" s="224"/>
      <c r="E941" s="55"/>
      <c r="F941" s="225"/>
      <c r="G941" s="225"/>
      <c r="H941" s="225"/>
      <c r="I941" s="54"/>
      <c r="J941" s="226"/>
      <c r="K941" s="99"/>
      <c r="L941" s="227"/>
      <c r="M941" s="228"/>
      <c r="N941" s="225"/>
      <c r="O941" s="229"/>
      <c r="P941" s="228"/>
      <c r="Q941" s="228"/>
      <c r="R941" s="54"/>
      <c r="S941" s="54"/>
      <c r="T941" s="55"/>
      <c r="U941" s="54"/>
      <c r="V941" s="54"/>
      <c r="W941" s="54"/>
      <c r="X941" s="54"/>
      <c r="Y941" s="54"/>
      <c r="Z941" s="54"/>
    </row>
    <row r="942" spans="1:26" ht="18.75" customHeight="1" x14ac:dyDescent="0.2">
      <c r="A942" s="54"/>
      <c r="B942" s="54"/>
      <c r="C942" s="224"/>
      <c r="D942" s="224"/>
      <c r="E942" s="55"/>
      <c r="F942" s="225"/>
      <c r="G942" s="225"/>
      <c r="H942" s="225"/>
      <c r="I942" s="54"/>
      <c r="J942" s="226"/>
      <c r="K942" s="99"/>
      <c r="L942" s="227"/>
      <c r="M942" s="228"/>
      <c r="N942" s="225"/>
      <c r="O942" s="229"/>
      <c r="P942" s="228"/>
      <c r="Q942" s="228"/>
      <c r="R942" s="54"/>
      <c r="S942" s="54"/>
      <c r="T942" s="55"/>
      <c r="U942" s="54"/>
      <c r="V942" s="54"/>
      <c r="W942" s="54"/>
      <c r="X942" s="54"/>
      <c r="Y942" s="54"/>
      <c r="Z942" s="54"/>
    </row>
    <row r="943" spans="1:26" ht="18.75" customHeight="1" x14ac:dyDescent="0.2">
      <c r="A943" s="54"/>
      <c r="B943" s="54"/>
      <c r="C943" s="224"/>
      <c r="D943" s="224"/>
      <c r="E943" s="55"/>
      <c r="F943" s="225"/>
      <c r="G943" s="225"/>
      <c r="H943" s="225"/>
      <c r="I943" s="54"/>
      <c r="J943" s="226"/>
      <c r="K943" s="99"/>
      <c r="L943" s="227"/>
      <c r="M943" s="228"/>
      <c r="N943" s="225"/>
      <c r="O943" s="229"/>
      <c r="P943" s="228"/>
      <c r="Q943" s="228"/>
      <c r="R943" s="54"/>
      <c r="S943" s="54"/>
      <c r="T943" s="55"/>
      <c r="U943" s="54"/>
      <c r="V943" s="54"/>
      <c r="W943" s="54"/>
      <c r="X943" s="54"/>
      <c r="Y943" s="54"/>
      <c r="Z943" s="54"/>
    </row>
    <row r="944" spans="1:26" ht="18.75" customHeight="1" x14ac:dyDescent="0.2">
      <c r="A944" s="54"/>
      <c r="B944" s="54"/>
      <c r="C944" s="224"/>
      <c r="D944" s="224"/>
      <c r="E944" s="55"/>
      <c r="F944" s="225"/>
      <c r="G944" s="225"/>
      <c r="H944" s="225"/>
      <c r="I944" s="54"/>
      <c r="J944" s="226"/>
      <c r="K944" s="99"/>
      <c r="L944" s="227"/>
      <c r="M944" s="228"/>
      <c r="N944" s="225"/>
      <c r="O944" s="229"/>
      <c r="P944" s="228"/>
      <c r="Q944" s="228"/>
      <c r="R944" s="54"/>
      <c r="S944" s="54"/>
      <c r="T944" s="55"/>
      <c r="U944" s="54"/>
      <c r="V944" s="54"/>
      <c r="W944" s="54"/>
      <c r="X944" s="54"/>
      <c r="Y944" s="54"/>
      <c r="Z944" s="54"/>
    </row>
    <row r="945" spans="1:26" ht="18.75" customHeight="1" x14ac:dyDescent="0.2">
      <c r="A945" s="54"/>
      <c r="B945" s="54"/>
      <c r="C945" s="224"/>
      <c r="D945" s="224"/>
      <c r="E945" s="55"/>
      <c r="F945" s="225"/>
      <c r="G945" s="225"/>
      <c r="H945" s="225"/>
      <c r="I945" s="54"/>
      <c r="J945" s="226"/>
      <c r="K945" s="99"/>
      <c r="L945" s="227"/>
      <c r="M945" s="228"/>
      <c r="N945" s="225"/>
      <c r="O945" s="229"/>
      <c r="P945" s="228"/>
      <c r="Q945" s="228"/>
      <c r="R945" s="54"/>
      <c r="S945" s="54"/>
      <c r="T945" s="55"/>
      <c r="U945" s="54"/>
      <c r="V945" s="54"/>
      <c r="W945" s="54"/>
      <c r="X945" s="54"/>
      <c r="Y945" s="54"/>
      <c r="Z945" s="54"/>
    </row>
    <row r="946" spans="1:26" ht="18.75" customHeight="1" x14ac:dyDescent="0.2">
      <c r="A946" s="54"/>
      <c r="B946" s="54"/>
      <c r="C946" s="224"/>
      <c r="D946" s="224"/>
      <c r="E946" s="55"/>
      <c r="F946" s="225"/>
      <c r="G946" s="225"/>
      <c r="H946" s="225"/>
      <c r="I946" s="54"/>
      <c r="J946" s="226"/>
      <c r="K946" s="99"/>
      <c r="L946" s="227"/>
      <c r="M946" s="228"/>
      <c r="N946" s="225"/>
      <c r="O946" s="229"/>
      <c r="P946" s="228"/>
      <c r="Q946" s="228"/>
      <c r="R946" s="54"/>
      <c r="S946" s="54"/>
      <c r="T946" s="55"/>
      <c r="U946" s="54"/>
      <c r="V946" s="54"/>
      <c r="W946" s="54"/>
      <c r="X946" s="54"/>
      <c r="Y946" s="54"/>
      <c r="Z946" s="54"/>
    </row>
    <row r="947" spans="1:26" ht="18.75" customHeight="1" x14ac:dyDescent="0.2">
      <c r="A947" s="54"/>
      <c r="B947" s="54"/>
      <c r="C947" s="224"/>
      <c r="D947" s="224"/>
      <c r="E947" s="55"/>
      <c r="F947" s="225"/>
      <c r="G947" s="225"/>
      <c r="H947" s="225"/>
      <c r="I947" s="54"/>
      <c r="J947" s="226"/>
      <c r="K947" s="99"/>
      <c r="L947" s="227"/>
      <c r="M947" s="228"/>
      <c r="N947" s="225"/>
      <c r="O947" s="229"/>
      <c r="P947" s="228"/>
      <c r="Q947" s="228"/>
      <c r="R947" s="54"/>
      <c r="S947" s="54"/>
      <c r="T947" s="55"/>
      <c r="U947" s="54"/>
      <c r="V947" s="54"/>
      <c r="W947" s="54"/>
      <c r="X947" s="54"/>
      <c r="Y947" s="54"/>
      <c r="Z947" s="54"/>
    </row>
    <row r="948" spans="1:26" ht="18.75" customHeight="1" x14ac:dyDescent="0.2">
      <c r="A948" s="54"/>
      <c r="B948" s="54"/>
      <c r="C948" s="224"/>
      <c r="D948" s="224"/>
      <c r="E948" s="55"/>
      <c r="F948" s="225"/>
      <c r="G948" s="225"/>
      <c r="H948" s="225"/>
      <c r="I948" s="54"/>
      <c r="J948" s="226"/>
      <c r="K948" s="99"/>
      <c r="L948" s="227"/>
      <c r="M948" s="228"/>
      <c r="N948" s="225"/>
      <c r="O948" s="229"/>
      <c r="P948" s="228"/>
      <c r="Q948" s="228"/>
      <c r="R948" s="54"/>
      <c r="S948" s="54"/>
      <c r="T948" s="55"/>
      <c r="U948" s="54"/>
      <c r="V948" s="54"/>
      <c r="W948" s="54"/>
      <c r="X948" s="54"/>
      <c r="Y948" s="54"/>
      <c r="Z948" s="54"/>
    </row>
    <row r="949" spans="1:26" ht="18.75" customHeight="1" x14ac:dyDescent="0.2">
      <c r="A949" s="54"/>
      <c r="B949" s="54"/>
      <c r="C949" s="224"/>
      <c r="D949" s="224"/>
      <c r="E949" s="55"/>
      <c r="F949" s="225"/>
      <c r="G949" s="225"/>
      <c r="H949" s="225"/>
      <c r="I949" s="54"/>
      <c r="J949" s="226"/>
      <c r="K949" s="99"/>
      <c r="L949" s="227"/>
      <c r="M949" s="228"/>
      <c r="N949" s="225"/>
      <c r="O949" s="229"/>
      <c r="P949" s="228"/>
      <c r="Q949" s="228"/>
      <c r="R949" s="54"/>
      <c r="S949" s="54"/>
      <c r="T949" s="55"/>
      <c r="U949" s="54"/>
      <c r="V949" s="54"/>
      <c r="W949" s="54"/>
      <c r="X949" s="54"/>
      <c r="Y949" s="54"/>
      <c r="Z949" s="54"/>
    </row>
    <row r="950" spans="1:26" ht="18.75" customHeight="1" x14ac:dyDescent="0.2">
      <c r="A950" s="54"/>
      <c r="B950" s="54"/>
      <c r="C950" s="224"/>
      <c r="D950" s="224"/>
      <c r="E950" s="55"/>
      <c r="F950" s="225"/>
      <c r="G950" s="225"/>
      <c r="H950" s="225"/>
      <c r="I950" s="54"/>
      <c r="J950" s="226"/>
      <c r="K950" s="99"/>
      <c r="L950" s="227"/>
      <c r="M950" s="228"/>
      <c r="N950" s="225"/>
      <c r="O950" s="229"/>
      <c r="P950" s="228"/>
      <c r="Q950" s="228"/>
      <c r="R950" s="54"/>
      <c r="S950" s="54"/>
      <c r="T950" s="55"/>
      <c r="U950" s="54"/>
      <c r="V950" s="54"/>
      <c r="W950" s="54"/>
      <c r="X950" s="54"/>
      <c r="Y950" s="54"/>
      <c r="Z950" s="54"/>
    </row>
    <row r="951" spans="1:26" ht="18.75" customHeight="1" x14ac:dyDescent="0.2">
      <c r="A951" s="54"/>
      <c r="B951" s="54"/>
      <c r="C951" s="224"/>
      <c r="D951" s="224"/>
      <c r="E951" s="55"/>
      <c r="F951" s="225"/>
      <c r="G951" s="225"/>
      <c r="H951" s="225"/>
      <c r="I951" s="54"/>
      <c r="J951" s="226"/>
      <c r="K951" s="99"/>
      <c r="L951" s="227"/>
      <c r="M951" s="228"/>
      <c r="N951" s="225"/>
      <c r="O951" s="229"/>
      <c r="P951" s="228"/>
      <c r="Q951" s="228"/>
      <c r="R951" s="54"/>
      <c r="S951" s="54"/>
      <c r="T951" s="55"/>
      <c r="U951" s="54"/>
      <c r="V951" s="54"/>
      <c r="W951" s="54"/>
      <c r="X951" s="54"/>
      <c r="Y951" s="54"/>
      <c r="Z951" s="54"/>
    </row>
    <row r="952" spans="1:26" ht="18.75" customHeight="1" x14ac:dyDescent="0.2">
      <c r="A952" s="54"/>
      <c r="B952" s="54"/>
      <c r="C952" s="224"/>
      <c r="D952" s="224"/>
      <c r="E952" s="55"/>
      <c r="F952" s="225"/>
      <c r="G952" s="225"/>
      <c r="H952" s="225"/>
      <c r="I952" s="54"/>
      <c r="J952" s="226"/>
      <c r="K952" s="99"/>
      <c r="L952" s="227"/>
      <c r="M952" s="228"/>
      <c r="N952" s="225"/>
      <c r="O952" s="229"/>
      <c r="P952" s="228"/>
      <c r="Q952" s="228"/>
      <c r="R952" s="54"/>
      <c r="S952" s="54"/>
      <c r="T952" s="55"/>
      <c r="U952" s="54"/>
      <c r="V952" s="54"/>
      <c r="W952" s="54"/>
      <c r="X952" s="54"/>
      <c r="Y952" s="54"/>
      <c r="Z952" s="54"/>
    </row>
    <row r="953" spans="1:26" ht="18.75" customHeight="1" x14ac:dyDescent="0.2">
      <c r="A953" s="54"/>
      <c r="B953" s="54"/>
      <c r="C953" s="224"/>
      <c r="D953" s="224"/>
      <c r="E953" s="55"/>
      <c r="F953" s="225"/>
      <c r="G953" s="225"/>
      <c r="H953" s="225"/>
      <c r="I953" s="54"/>
      <c r="J953" s="226"/>
      <c r="K953" s="99"/>
      <c r="L953" s="227"/>
      <c r="M953" s="228"/>
      <c r="N953" s="225"/>
      <c r="O953" s="229"/>
      <c r="P953" s="228"/>
      <c r="Q953" s="228"/>
      <c r="R953" s="54"/>
      <c r="S953" s="54"/>
      <c r="T953" s="55"/>
      <c r="U953" s="54"/>
      <c r="V953" s="54"/>
      <c r="W953" s="54"/>
      <c r="X953" s="54"/>
      <c r="Y953" s="54"/>
      <c r="Z953" s="54"/>
    </row>
    <row r="954" spans="1:26" ht="18.75" customHeight="1" x14ac:dyDescent="0.2">
      <c r="A954" s="54"/>
      <c r="B954" s="54"/>
      <c r="C954" s="224"/>
      <c r="D954" s="224"/>
      <c r="E954" s="55"/>
      <c r="F954" s="225"/>
      <c r="G954" s="225"/>
      <c r="H954" s="225"/>
      <c r="I954" s="54"/>
      <c r="J954" s="226"/>
      <c r="K954" s="99"/>
      <c r="L954" s="227"/>
      <c r="M954" s="228"/>
      <c r="N954" s="225"/>
      <c r="O954" s="229"/>
      <c r="P954" s="228"/>
      <c r="Q954" s="228"/>
      <c r="R954" s="54"/>
      <c r="S954" s="54"/>
      <c r="T954" s="55"/>
      <c r="U954" s="54"/>
      <c r="V954" s="54"/>
      <c r="W954" s="54"/>
      <c r="X954" s="54"/>
      <c r="Y954" s="54"/>
      <c r="Z954" s="54"/>
    </row>
    <row r="955" spans="1:26" ht="18.75" customHeight="1" x14ac:dyDescent="0.2">
      <c r="A955" s="54"/>
      <c r="B955" s="54"/>
      <c r="C955" s="224"/>
      <c r="D955" s="224"/>
      <c r="E955" s="55"/>
      <c r="F955" s="225"/>
      <c r="G955" s="225"/>
      <c r="H955" s="225"/>
      <c r="I955" s="54"/>
      <c r="J955" s="226"/>
      <c r="K955" s="99"/>
      <c r="L955" s="227"/>
      <c r="M955" s="228"/>
      <c r="N955" s="225"/>
      <c r="O955" s="229"/>
      <c r="P955" s="228"/>
      <c r="Q955" s="228"/>
      <c r="R955" s="54"/>
      <c r="S955" s="54"/>
      <c r="T955" s="55"/>
      <c r="U955" s="54"/>
      <c r="V955" s="54"/>
      <c r="W955" s="54"/>
      <c r="X955" s="54"/>
      <c r="Y955" s="54"/>
      <c r="Z955" s="54"/>
    </row>
    <row r="956" spans="1:26" ht="18.75" customHeight="1" x14ac:dyDescent="0.2">
      <c r="A956" s="54"/>
      <c r="B956" s="54"/>
      <c r="C956" s="224"/>
      <c r="D956" s="224"/>
      <c r="E956" s="55"/>
      <c r="F956" s="225"/>
      <c r="G956" s="225"/>
      <c r="H956" s="225"/>
      <c r="I956" s="54"/>
      <c r="J956" s="226"/>
      <c r="K956" s="99"/>
      <c r="L956" s="227"/>
      <c r="M956" s="228"/>
      <c r="N956" s="225"/>
      <c r="O956" s="229"/>
      <c r="P956" s="228"/>
      <c r="Q956" s="228"/>
      <c r="R956" s="54"/>
      <c r="S956" s="54"/>
      <c r="T956" s="55"/>
      <c r="U956" s="54"/>
      <c r="V956" s="54"/>
      <c r="W956" s="54"/>
      <c r="X956" s="54"/>
      <c r="Y956" s="54"/>
      <c r="Z956" s="54"/>
    </row>
    <row r="957" spans="1:26" ht="18.75" customHeight="1" x14ac:dyDescent="0.2">
      <c r="A957" s="54"/>
      <c r="B957" s="54"/>
      <c r="C957" s="224"/>
      <c r="D957" s="224"/>
      <c r="E957" s="55"/>
      <c r="F957" s="225"/>
      <c r="G957" s="225"/>
      <c r="H957" s="225"/>
      <c r="I957" s="54"/>
      <c r="J957" s="226"/>
      <c r="K957" s="99"/>
      <c r="L957" s="227"/>
      <c r="M957" s="228"/>
      <c r="N957" s="225"/>
      <c r="O957" s="229"/>
      <c r="P957" s="228"/>
      <c r="Q957" s="228"/>
      <c r="R957" s="54"/>
      <c r="S957" s="54"/>
      <c r="T957" s="55"/>
      <c r="U957" s="54"/>
      <c r="V957" s="54"/>
      <c r="W957" s="54"/>
      <c r="X957" s="54"/>
      <c r="Y957" s="54"/>
      <c r="Z957" s="54"/>
    </row>
    <row r="958" spans="1:26" ht="18.75" customHeight="1" x14ac:dyDescent="0.2">
      <c r="A958" s="54"/>
      <c r="B958" s="54"/>
      <c r="C958" s="224"/>
      <c r="D958" s="224"/>
      <c r="E958" s="55"/>
      <c r="F958" s="225"/>
      <c r="G958" s="225"/>
      <c r="H958" s="225"/>
      <c r="I958" s="54"/>
      <c r="J958" s="226"/>
      <c r="K958" s="99"/>
      <c r="L958" s="227"/>
      <c r="M958" s="228"/>
      <c r="N958" s="225"/>
      <c r="O958" s="229"/>
      <c r="P958" s="228"/>
      <c r="Q958" s="228"/>
      <c r="R958" s="54"/>
      <c r="S958" s="54"/>
      <c r="T958" s="55"/>
      <c r="U958" s="54"/>
      <c r="V958" s="54"/>
      <c r="W958" s="54"/>
      <c r="X958" s="54"/>
      <c r="Y958" s="54"/>
      <c r="Z958" s="54"/>
    </row>
    <row r="959" spans="1:26" ht="18.75" customHeight="1" x14ac:dyDescent="0.2">
      <c r="A959" s="54"/>
      <c r="B959" s="54"/>
      <c r="C959" s="224"/>
      <c r="D959" s="224"/>
      <c r="E959" s="55"/>
      <c r="F959" s="225"/>
      <c r="G959" s="225"/>
      <c r="H959" s="225"/>
      <c r="I959" s="54"/>
      <c r="J959" s="226"/>
      <c r="K959" s="99"/>
      <c r="L959" s="227"/>
      <c r="M959" s="228"/>
      <c r="N959" s="225"/>
      <c r="O959" s="229"/>
      <c r="P959" s="228"/>
      <c r="Q959" s="228"/>
      <c r="R959" s="54"/>
      <c r="S959" s="54"/>
      <c r="T959" s="55"/>
      <c r="U959" s="54"/>
      <c r="V959" s="54"/>
      <c r="W959" s="54"/>
      <c r="X959" s="54"/>
      <c r="Y959" s="54"/>
      <c r="Z959" s="54"/>
    </row>
    <row r="960" spans="1:26" ht="18.75" customHeight="1" x14ac:dyDescent="0.2">
      <c r="A960" s="54"/>
      <c r="B960" s="54"/>
      <c r="C960" s="224"/>
      <c r="D960" s="224"/>
      <c r="E960" s="55"/>
      <c r="F960" s="225"/>
      <c r="G960" s="225"/>
      <c r="H960" s="225"/>
      <c r="I960" s="54"/>
      <c r="J960" s="226"/>
      <c r="K960" s="99"/>
      <c r="L960" s="227"/>
      <c r="M960" s="228"/>
      <c r="N960" s="225"/>
      <c r="O960" s="229"/>
      <c r="P960" s="228"/>
      <c r="Q960" s="228"/>
      <c r="R960" s="54"/>
      <c r="S960" s="54"/>
      <c r="T960" s="55"/>
      <c r="U960" s="54"/>
      <c r="V960" s="54"/>
      <c r="W960" s="54"/>
      <c r="X960" s="54"/>
      <c r="Y960" s="54"/>
      <c r="Z960" s="54"/>
    </row>
    <row r="961" spans="1:26" ht="18.75" customHeight="1" x14ac:dyDescent="0.2">
      <c r="A961" s="54"/>
      <c r="B961" s="54"/>
      <c r="C961" s="224"/>
      <c r="D961" s="224"/>
      <c r="E961" s="55"/>
      <c r="F961" s="225"/>
      <c r="G961" s="225"/>
      <c r="H961" s="225"/>
      <c r="I961" s="54"/>
      <c r="J961" s="226"/>
      <c r="K961" s="99"/>
      <c r="L961" s="227"/>
      <c r="M961" s="228"/>
      <c r="N961" s="225"/>
      <c r="O961" s="229"/>
      <c r="P961" s="228"/>
      <c r="Q961" s="228"/>
      <c r="R961" s="54"/>
      <c r="S961" s="54"/>
      <c r="T961" s="55"/>
      <c r="U961" s="54"/>
      <c r="V961" s="54"/>
      <c r="W961" s="54"/>
      <c r="X961" s="54"/>
      <c r="Y961" s="54"/>
      <c r="Z961" s="54"/>
    </row>
    <row r="962" spans="1:26" ht="18.75" customHeight="1" x14ac:dyDescent="0.2">
      <c r="A962" s="54"/>
      <c r="B962" s="54"/>
      <c r="C962" s="224"/>
      <c r="D962" s="224"/>
      <c r="E962" s="55"/>
      <c r="F962" s="225"/>
      <c r="G962" s="225"/>
      <c r="H962" s="225"/>
      <c r="I962" s="54"/>
      <c r="J962" s="226"/>
      <c r="K962" s="99"/>
      <c r="L962" s="227"/>
      <c r="M962" s="228"/>
      <c r="N962" s="225"/>
      <c r="O962" s="229"/>
      <c r="P962" s="228"/>
      <c r="Q962" s="228"/>
      <c r="R962" s="54"/>
      <c r="S962" s="54"/>
      <c r="T962" s="55"/>
      <c r="U962" s="54"/>
      <c r="V962" s="54"/>
      <c r="W962" s="54"/>
      <c r="X962" s="54"/>
      <c r="Y962" s="54"/>
      <c r="Z962" s="54"/>
    </row>
    <row r="963" spans="1:26" ht="18.75" customHeight="1" x14ac:dyDescent="0.2">
      <c r="A963" s="54"/>
      <c r="B963" s="54"/>
      <c r="C963" s="224"/>
      <c r="D963" s="224"/>
      <c r="E963" s="55"/>
      <c r="F963" s="225"/>
      <c r="G963" s="225"/>
      <c r="H963" s="225"/>
      <c r="I963" s="54"/>
      <c r="J963" s="226"/>
      <c r="K963" s="99"/>
      <c r="L963" s="227"/>
      <c r="M963" s="228"/>
      <c r="N963" s="225"/>
      <c r="O963" s="229"/>
      <c r="P963" s="228"/>
      <c r="Q963" s="228"/>
      <c r="R963" s="54"/>
      <c r="S963" s="54"/>
      <c r="T963" s="55"/>
      <c r="U963" s="54"/>
      <c r="V963" s="54"/>
      <c r="W963" s="54"/>
      <c r="X963" s="54"/>
      <c r="Y963" s="54"/>
      <c r="Z963" s="54"/>
    </row>
    <row r="964" spans="1:26" ht="18.75" customHeight="1" x14ac:dyDescent="0.2">
      <c r="A964" s="54"/>
      <c r="B964" s="54"/>
      <c r="C964" s="224"/>
      <c r="D964" s="224"/>
      <c r="E964" s="55"/>
      <c r="F964" s="225"/>
      <c r="G964" s="225"/>
      <c r="H964" s="225"/>
      <c r="I964" s="54"/>
      <c r="J964" s="226"/>
      <c r="K964" s="99"/>
      <c r="L964" s="227"/>
      <c r="M964" s="228"/>
      <c r="N964" s="225"/>
      <c r="O964" s="229"/>
      <c r="P964" s="228"/>
      <c r="Q964" s="228"/>
      <c r="R964" s="54"/>
      <c r="S964" s="54"/>
      <c r="T964" s="55"/>
      <c r="U964" s="54"/>
      <c r="V964" s="54"/>
      <c r="W964" s="54"/>
      <c r="X964" s="54"/>
      <c r="Y964" s="54"/>
      <c r="Z964" s="54"/>
    </row>
    <row r="965" spans="1:26" ht="18.75" customHeight="1" x14ac:dyDescent="0.2">
      <c r="A965" s="54"/>
      <c r="B965" s="54"/>
      <c r="C965" s="224"/>
      <c r="D965" s="224"/>
      <c r="E965" s="55"/>
      <c r="F965" s="225"/>
      <c r="G965" s="225"/>
      <c r="H965" s="225"/>
      <c r="I965" s="54"/>
      <c r="J965" s="226"/>
      <c r="K965" s="99"/>
      <c r="L965" s="227"/>
      <c r="M965" s="228"/>
      <c r="N965" s="225"/>
      <c r="O965" s="229"/>
      <c r="P965" s="228"/>
      <c r="Q965" s="228"/>
      <c r="R965" s="54"/>
      <c r="S965" s="54"/>
      <c r="T965" s="55"/>
      <c r="U965" s="54"/>
      <c r="V965" s="54"/>
      <c r="W965" s="54"/>
      <c r="X965" s="54"/>
      <c r="Y965" s="54"/>
      <c r="Z965" s="54"/>
    </row>
    <row r="966" spans="1:26" ht="18.75" customHeight="1" x14ac:dyDescent="0.2">
      <c r="A966" s="54"/>
      <c r="B966" s="54"/>
      <c r="C966" s="224"/>
      <c r="D966" s="224"/>
      <c r="E966" s="55"/>
      <c r="F966" s="225"/>
      <c r="G966" s="225"/>
      <c r="H966" s="225"/>
      <c r="I966" s="54"/>
      <c r="J966" s="226"/>
      <c r="K966" s="99"/>
      <c r="L966" s="227"/>
      <c r="M966" s="228"/>
      <c r="N966" s="225"/>
      <c r="O966" s="229"/>
      <c r="P966" s="228"/>
      <c r="Q966" s="228"/>
      <c r="R966" s="54"/>
      <c r="S966" s="54"/>
      <c r="T966" s="55"/>
      <c r="U966" s="54"/>
      <c r="V966" s="54"/>
      <c r="W966" s="54"/>
      <c r="X966" s="54"/>
      <c r="Y966" s="54"/>
      <c r="Z966" s="54"/>
    </row>
    <row r="967" spans="1:26" ht="18.75" customHeight="1" x14ac:dyDescent="0.2">
      <c r="A967" s="54"/>
      <c r="B967" s="54"/>
      <c r="C967" s="224"/>
      <c r="D967" s="224"/>
      <c r="E967" s="55"/>
      <c r="F967" s="225"/>
      <c r="G967" s="225"/>
      <c r="H967" s="225"/>
      <c r="I967" s="54"/>
      <c r="J967" s="226"/>
      <c r="K967" s="99"/>
      <c r="L967" s="227"/>
      <c r="M967" s="228"/>
      <c r="N967" s="225"/>
      <c r="O967" s="229"/>
      <c r="P967" s="228"/>
      <c r="Q967" s="228"/>
      <c r="R967" s="54"/>
      <c r="S967" s="54"/>
      <c r="T967" s="55"/>
      <c r="U967" s="54"/>
      <c r="V967" s="54"/>
      <c r="W967" s="54"/>
      <c r="X967" s="54"/>
      <c r="Y967" s="54"/>
      <c r="Z967" s="54"/>
    </row>
    <row r="968" spans="1:26" ht="18.75" customHeight="1" x14ac:dyDescent="0.2">
      <c r="A968" s="54"/>
      <c r="B968" s="54"/>
      <c r="C968" s="224"/>
      <c r="D968" s="224"/>
      <c r="E968" s="55"/>
      <c r="F968" s="225"/>
      <c r="G968" s="225"/>
      <c r="H968" s="225"/>
      <c r="I968" s="54"/>
      <c r="J968" s="226"/>
      <c r="K968" s="99"/>
      <c r="L968" s="227"/>
      <c r="M968" s="228"/>
      <c r="N968" s="225"/>
      <c r="O968" s="229"/>
      <c r="P968" s="228"/>
      <c r="Q968" s="228"/>
      <c r="R968" s="54"/>
      <c r="S968" s="54"/>
      <c r="T968" s="55"/>
      <c r="U968" s="54"/>
      <c r="V968" s="54"/>
      <c r="W968" s="54"/>
      <c r="X968" s="54"/>
      <c r="Y968" s="54"/>
      <c r="Z968" s="54"/>
    </row>
    <row r="969" spans="1:26" ht="18.75" customHeight="1" x14ac:dyDescent="0.2">
      <c r="A969" s="54"/>
      <c r="B969" s="54"/>
      <c r="C969" s="224"/>
      <c r="D969" s="224"/>
      <c r="E969" s="55"/>
      <c r="F969" s="225"/>
      <c r="G969" s="225"/>
      <c r="H969" s="225"/>
      <c r="I969" s="54"/>
      <c r="J969" s="226"/>
      <c r="K969" s="99"/>
      <c r="L969" s="227"/>
      <c r="M969" s="228"/>
      <c r="N969" s="225"/>
      <c r="O969" s="229"/>
      <c r="P969" s="228"/>
      <c r="Q969" s="228"/>
      <c r="R969" s="54"/>
      <c r="S969" s="54"/>
      <c r="T969" s="55"/>
      <c r="U969" s="54"/>
      <c r="V969" s="54"/>
      <c r="W969" s="54"/>
      <c r="X969" s="54"/>
      <c r="Y969" s="54"/>
      <c r="Z969" s="54"/>
    </row>
    <row r="970" spans="1:26" ht="18.75" customHeight="1" x14ac:dyDescent="0.2">
      <c r="A970" s="54"/>
      <c r="B970" s="54"/>
      <c r="C970" s="224"/>
      <c r="D970" s="224"/>
      <c r="E970" s="55"/>
      <c r="F970" s="225"/>
      <c r="G970" s="225"/>
      <c r="H970" s="225"/>
      <c r="I970" s="54"/>
      <c r="J970" s="226"/>
      <c r="K970" s="99"/>
      <c r="L970" s="227"/>
      <c r="M970" s="228"/>
      <c r="N970" s="225"/>
      <c r="O970" s="229"/>
      <c r="P970" s="228"/>
      <c r="Q970" s="228"/>
      <c r="R970" s="54"/>
      <c r="S970" s="54"/>
      <c r="T970" s="55"/>
      <c r="U970" s="54"/>
      <c r="V970" s="54"/>
      <c r="W970" s="54"/>
      <c r="X970" s="54"/>
      <c r="Y970" s="54"/>
      <c r="Z970" s="54"/>
    </row>
    <row r="971" spans="1:26" ht="18.75" customHeight="1" x14ac:dyDescent="0.2">
      <c r="A971" s="54"/>
      <c r="B971" s="54"/>
      <c r="C971" s="224"/>
      <c r="D971" s="224"/>
      <c r="E971" s="55"/>
      <c r="F971" s="225"/>
      <c r="G971" s="225"/>
      <c r="H971" s="225"/>
      <c r="I971" s="54"/>
      <c r="J971" s="226"/>
      <c r="K971" s="99"/>
      <c r="L971" s="227"/>
      <c r="M971" s="228"/>
      <c r="N971" s="225"/>
      <c r="O971" s="229"/>
      <c r="P971" s="228"/>
      <c r="Q971" s="228"/>
      <c r="R971" s="54"/>
      <c r="S971" s="54"/>
      <c r="T971" s="55"/>
      <c r="U971" s="54"/>
      <c r="V971" s="54"/>
      <c r="W971" s="54"/>
      <c r="X971" s="54"/>
      <c r="Y971" s="54"/>
      <c r="Z971" s="54"/>
    </row>
    <row r="972" spans="1:26" ht="18.75" customHeight="1" x14ac:dyDescent="0.2">
      <c r="A972" s="54"/>
      <c r="B972" s="54"/>
      <c r="C972" s="224"/>
      <c r="D972" s="224"/>
      <c r="E972" s="55"/>
      <c r="F972" s="225"/>
      <c r="G972" s="225"/>
      <c r="H972" s="225"/>
      <c r="I972" s="54"/>
      <c r="J972" s="226"/>
      <c r="K972" s="99"/>
      <c r="L972" s="227"/>
      <c r="M972" s="228"/>
      <c r="N972" s="225"/>
      <c r="O972" s="229"/>
      <c r="P972" s="228"/>
      <c r="Q972" s="228"/>
      <c r="R972" s="54"/>
      <c r="S972" s="54"/>
      <c r="T972" s="55"/>
      <c r="U972" s="54"/>
      <c r="V972" s="54"/>
      <c r="W972" s="54"/>
      <c r="X972" s="54"/>
      <c r="Y972" s="54"/>
      <c r="Z972" s="54"/>
    </row>
    <row r="973" spans="1:26" ht="18.75" customHeight="1" x14ac:dyDescent="0.2">
      <c r="A973" s="54"/>
      <c r="B973" s="54"/>
      <c r="C973" s="224"/>
      <c r="D973" s="224"/>
      <c r="E973" s="55"/>
      <c r="F973" s="225"/>
      <c r="G973" s="225"/>
      <c r="H973" s="225"/>
      <c r="I973" s="54"/>
      <c r="J973" s="226"/>
      <c r="K973" s="99"/>
      <c r="L973" s="227"/>
      <c r="M973" s="228"/>
      <c r="N973" s="225"/>
      <c r="O973" s="229"/>
      <c r="P973" s="228"/>
      <c r="Q973" s="228"/>
      <c r="R973" s="54"/>
      <c r="S973" s="54"/>
      <c r="T973" s="55"/>
      <c r="U973" s="54"/>
      <c r="V973" s="54"/>
      <c r="W973" s="54"/>
      <c r="X973" s="54"/>
      <c r="Y973" s="54"/>
      <c r="Z973" s="54"/>
    </row>
    <row r="974" spans="1:26" ht="18.75" customHeight="1" x14ac:dyDescent="0.2">
      <c r="A974" s="54"/>
      <c r="B974" s="54"/>
      <c r="C974" s="224"/>
      <c r="D974" s="224"/>
      <c r="E974" s="55"/>
      <c r="F974" s="225"/>
      <c r="G974" s="225"/>
      <c r="H974" s="225"/>
      <c r="I974" s="54"/>
      <c r="J974" s="226"/>
      <c r="K974" s="99"/>
      <c r="L974" s="227"/>
      <c r="M974" s="228"/>
      <c r="N974" s="225"/>
      <c r="O974" s="229"/>
      <c r="P974" s="228"/>
      <c r="Q974" s="228"/>
      <c r="R974" s="54"/>
      <c r="S974" s="54"/>
      <c r="T974" s="55"/>
      <c r="U974" s="54"/>
      <c r="V974" s="54"/>
      <c r="W974" s="54"/>
      <c r="X974" s="54"/>
      <c r="Y974" s="54"/>
      <c r="Z974" s="54"/>
    </row>
    <row r="975" spans="1:26" ht="18.75" customHeight="1" x14ac:dyDescent="0.2">
      <c r="A975" s="54"/>
      <c r="B975" s="54"/>
      <c r="C975" s="224"/>
      <c r="D975" s="224"/>
      <c r="E975" s="55"/>
      <c r="F975" s="225"/>
      <c r="G975" s="225"/>
      <c r="H975" s="225"/>
      <c r="I975" s="54"/>
      <c r="J975" s="226"/>
      <c r="K975" s="99"/>
      <c r="L975" s="227"/>
      <c r="M975" s="228"/>
      <c r="N975" s="225"/>
      <c r="O975" s="229"/>
      <c r="P975" s="228"/>
      <c r="Q975" s="228"/>
      <c r="R975" s="54"/>
      <c r="S975" s="54"/>
      <c r="T975" s="55"/>
      <c r="U975" s="54"/>
      <c r="V975" s="54"/>
      <c r="W975" s="54"/>
      <c r="X975" s="54"/>
      <c r="Y975" s="54"/>
      <c r="Z975" s="54"/>
    </row>
    <row r="976" spans="1:26" ht="18.75" customHeight="1" x14ac:dyDescent="0.2">
      <c r="A976" s="54"/>
      <c r="B976" s="54"/>
      <c r="C976" s="224"/>
      <c r="D976" s="224"/>
      <c r="E976" s="55"/>
      <c r="F976" s="225"/>
      <c r="G976" s="225"/>
      <c r="H976" s="225"/>
      <c r="I976" s="54"/>
      <c r="J976" s="226"/>
      <c r="K976" s="99"/>
      <c r="L976" s="227"/>
      <c r="M976" s="228"/>
      <c r="N976" s="225"/>
      <c r="O976" s="229"/>
      <c r="P976" s="228"/>
      <c r="Q976" s="228"/>
      <c r="R976" s="54"/>
      <c r="S976" s="54"/>
      <c r="T976" s="55"/>
      <c r="U976" s="54"/>
      <c r="V976" s="54"/>
      <c r="W976" s="54"/>
      <c r="X976" s="54"/>
      <c r="Y976" s="54"/>
      <c r="Z976" s="54"/>
    </row>
    <row r="977" spans="1:26" ht="18.75" customHeight="1" x14ac:dyDescent="0.2">
      <c r="A977" s="54"/>
      <c r="B977" s="54"/>
      <c r="C977" s="224"/>
      <c r="D977" s="224"/>
      <c r="E977" s="55"/>
      <c r="F977" s="225"/>
      <c r="G977" s="225"/>
      <c r="H977" s="225"/>
      <c r="I977" s="54"/>
      <c r="J977" s="226"/>
      <c r="K977" s="99"/>
      <c r="L977" s="227"/>
      <c r="M977" s="228"/>
      <c r="N977" s="225"/>
      <c r="O977" s="229"/>
      <c r="P977" s="228"/>
      <c r="Q977" s="228"/>
      <c r="R977" s="54"/>
      <c r="S977" s="54"/>
      <c r="T977" s="55"/>
      <c r="U977" s="54"/>
      <c r="V977" s="54"/>
      <c r="W977" s="54"/>
      <c r="X977" s="54"/>
      <c r="Y977" s="54"/>
      <c r="Z977" s="54"/>
    </row>
    <row r="978" spans="1:26" ht="18.75" customHeight="1" x14ac:dyDescent="0.2">
      <c r="A978" s="54"/>
      <c r="B978" s="54"/>
      <c r="C978" s="224"/>
      <c r="D978" s="224"/>
      <c r="E978" s="55"/>
      <c r="F978" s="225"/>
      <c r="G978" s="225"/>
      <c r="H978" s="225"/>
      <c r="I978" s="54"/>
      <c r="J978" s="226"/>
      <c r="K978" s="99"/>
      <c r="L978" s="227"/>
      <c r="M978" s="228"/>
      <c r="N978" s="225"/>
      <c r="O978" s="229"/>
      <c r="P978" s="228"/>
      <c r="Q978" s="228"/>
      <c r="R978" s="54"/>
      <c r="S978" s="54"/>
      <c r="T978" s="55"/>
      <c r="U978" s="54"/>
      <c r="V978" s="54"/>
      <c r="W978" s="54"/>
      <c r="X978" s="54"/>
      <c r="Y978" s="54"/>
      <c r="Z978" s="54"/>
    </row>
    <row r="979" spans="1:26" ht="18.75" customHeight="1" x14ac:dyDescent="0.2">
      <c r="A979" s="54"/>
      <c r="B979" s="54"/>
      <c r="C979" s="224"/>
      <c r="D979" s="224"/>
      <c r="E979" s="55"/>
      <c r="F979" s="225"/>
      <c r="G979" s="225"/>
      <c r="H979" s="225"/>
      <c r="I979" s="54"/>
      <c r="J979" s="226"/>
      <c r="K979" s="99"/>
      <c r="L979" s="227"/>
      <c r="M979" s="228"/>
      <c r="N979" s="225"/>
      <c r="O979" s="229"/>
      <c r="P979" s="228"/>
      <c r="Q979" s="228"/>
      <c r="R979" s="54"/>
      <c r="S979" s="54"/>
      <c r="T979" s="55"/>
      <c r="U979" s="54"/>
      <c r="V979" s="54"/>
      <c r="W979" s="54"/>
      <c r="X979" s="54"/>
      <c r="Y979" s="54"/>
      <c r="Z979" s="54"/>
    </row>
    <row r="980" spans="1:26" ht="18.75" customHeight="1" x14ac:dyDescent="0.2">
      <c r="A980" s="54"/>
      <c r="B980" s="54"/>
      <c r="C980" s="224"/>
      <c r="D980" s="224"/>
      <c r="E980" s="55"/>
      <c r="F980" s="225"/>
      <c r="G980" s="225"/>
      <c r="H980" s="225"/>
      <c r="I980" s="54"/>
      <c r="J980" s="226"/>
      <c r="K980" s="99"/>
      <c r="L980" s="227"/>
      <c r="M980" s="228"/>
      <c r="N980" s="225"/>
      <c r="O980" s="229"/>
      <c r="P980" s="228"/>
      <c r="Q980" s="228"/>
      <c r="R980" s="54"/>
      <c r="S980" s="54"/>
      <c r="T980" s="55"/>
      <c r="U980" s="54"/>
      <c r="V980" s="54"/>
      <c r="W980" s="54"/>
      <c r="X980" s="54"/>
      <c r="Y980" s="54"/>
      <c r="Z980" s="54"/>
    </row>
    <row r="981" spans="1:26" ht="18.75" customHeight="1" x14ac:dyDescent="0.2">
      <c r="A981" s="54"/>
      <c r="B981" s="54"/>
      <c r="C981" s="224"/>
      <c r="D981" s="224"/>
      <c r="E981" s="55"/>
      <c r="F981" s="225"/>
      <c r="G981" s="225"/>
      <c r="H981" s="225"/>
      <c r="I981" s="54"/>
      <c r="J981" s="226"/>
      <c r="K981" s="99"/>
      <c r="L981" s="227"/>
      <c r="M981" s="228"/>
      <c r="N981" s="225"/>
      <c r="O981" s="229"/>
      <c r="P981" s="228"/>
      <c r="Q981" s="228"/>
      <c r="R981" s="54"/>
      <c r="S981" s="54"/>
      <c r="T981" s="55"/>
      <c r="U981" s="54"/>
      <c r="V981" s="54"/>
      <c r="W981" s="54"/>
      <c r="X981" s="54"/>
      <c r="Y981" s="54"/>
      <c r="Z981" s="54"/>
    </row>
    <row r="982" spans="1:26" ht="18.75" customHeight="1" x14ac:dyDescent="0.2">
      <c r="A982" s="54"/>
      <c r="B982" s="54"/>
      <c r="C982" s="224"/>
      <c r="D982" s="224"/>
      <c r="E982" s="55"/>
      <c r="F982" s="225"/>
      <c r="G982" s="225"/>
      <c r="H982" s="225"/>
      <c r="I982" s="54"/>
      <c r="J982" s="226"/>
      <c r="K982" s="99"/>
      <c r="L982" s="227"/>
      <c r="M982" s="228"/>
      <c r="N982" s="225"/>
      <c r="O982" s="229"/>
      <c r="P982" s="228"/>
      <c r="Q982" s="228"/>
      <c r="R982" s="54"/>
      <c r="S982" s="54"/>
      <c r="T982" s="55"/>
      <c r="U982" s="54"/>
      <c r="V982" s="54"/>
      <c r="W982" s="54"/>
      <c r="X982" s="54"/>
      <c r="Y982" s="54"/>
      <c r="Z982" s="54"/>
    </row>
    <row r="983" spans="1:26" ht="18.75" customHeight="1" x14ac:dyDescent="0.2">
      <c r="A983" s="54"/>
      <c r="B983" s="54"/>
      <c r="C983" s="224"/>
      <c r="D983" s="224"/>
      <c r="E983" s="55"/>
      <c r="F983" s="225"/>
      <c r="G983" s="225"/>
      <c r="H983" s="225"/>
      <c r="I983" s="54"/>
      <c r="J983" s="226"/>
      <c r="K983" s="99"/>
      <c r="L983" s="227"/>
      <c r="M983" s="228"/>
      <c r="N983" s="225"/>
      <c r="O983" s="229"/>
      <c r="P983" s="228"/>
      <c r="Q983" s="228"/>
      <c r="R983" s="54"/>
      <c r="S983" s="54"/>
      <c r="T983" s="55"/>
      <c r="U983" s="54"/>
      <c r="V983" s="54"/>
      <c r="W983" s="54"/>
      <c r="X983" s="54"/>
      <c r="Y983" s="54"/>
      <c r="Z983" s="54"/>
    </row>
    <row r="984" spans="1:26" ht="18.75" customHeight="1" x14ac:dyDescent="0.2">
      <c r="A984" s="54"/>
      <c r="B984" s="54"/>
      <c r="C984" s="224"/>
      <c r="D984" s="224"/>
      <c r="E984" s="55"/>
      <c r="F984" s="225"/>
      <c r="G984" s="225"/>
      <c r="H984" s="225"/>
      <c r="I984" s="54"/>
      <c r="J984" s="226"/>
      <c r="K984" s="99"/>
      <c r="L984" s="227"/>
      <c r="M984" s="228"/>
      <c r="N984" s="225"/>
      <c r="O984" s="229"/>
      <c r="P984" s="228"/>
      <c r="Q984" s="228"/>
      <c r="R984" s="54"/>
      <c r="S984" s="54"/>
      <c r="T984" s="55"/>
      <c r="U984" s="54"/>
      <c r="V984" s="54"/>
      <c r="W984" s="54"/>
      <c r="X984" s="54"/>
      <c r="Y984" s="54"/>
      <c r="Z984" s="54"/>
    </row>
    <row r="985" spans="1:26" ht="18.75" customHeight="1" x14ac:dyDescent="0.2">
      <c r="A985" s="54"/>
      <c r="B985" s="54"/>
      <c r="C985" s="224"/>
      <c r="D985" s="224"/>
      <c r="E985" s="55"/>
      <c r="F985" s="225"/>
      <c r="G985" s="225"/>
      <c r="H985" s="225"/>
      <c r="I985" s="54"/>
      <c r="J985" s="226"/>
      <c r="K985" s="99"/>
      <c r="L985" s="227"/>
      <c r="M985" s="228"/>
      <c r="N985" s="225"/>
      <c r="O985" s="229"/>
      <c r="P985" s="228"/>
      <c r="Q985" s="228"/>
      <c r="R985" s="54"/>
      <c r="S985" s="54"/>
      <c r="T985" s="55"/>
      <c r="U985" s="54"/>
      <c r="V985" s="54"/>
      <c r="W985" s="54"/>
      <c r="X985" s="54"/>
      <c r="Y985" s="54"/>
      <c r="Z985" s="54"/>
    </row>
    <row r="986" spans="1:26" ht="18.75" customHeight="1" x14ac:dyDescent="0.2">
      <c r="A986" s="54"/>
      <c r="B986" s="54"/>
      <c r="C986" s="224"/>
      <c r="D986" s="224"/>
      <c r="E986" s="55"/>
      <c r="F986" s="225"/>
      <c r="G986" s="225"/>
      <c r="H986" s="225"/>
      <c r="I986" s="54"/>
      <c r="J986" s="226"/>
      <c r="K986" s="99"/>
      <c r="L986" s="227"/>
      <c r="M986" s="228"/>
      <c r="N986" s="225"/>
      <c r="O986" s="229"/>
      <c r="P986" s="228"/>
      <c r="Q986" s="228"/>
      <c r="R986" s="54"/>
      <c r="S986" s="54"/>
      <c r="T986" s="55"/>
      <c r="U986" s="54"/>
      <c r="V986" s="54"/>
      <c r="W986" s="54"/>
      <c r="X986" s="54"/>
      <c r="Y986" s="54"/>
      <c r="Z986" s="54"/>
    </row>
    <row r="987" spans="1:26" ht="18.75" customHeight="1" x14ac:dyDescent="0.2">
      <c r="A987" s="54"/>
      <c r="B987" s="54"/>
      <c r="C987" s="224"/>
      <c r="D987" s="224"/>
      <c r="E987" s="55"/>
      <c r="F987" s="225"/>
      <c r="G987" s="225"/>
      <c r="H987" s="225"/>
      <c r="I987" s="54"/>
      <c r="J987" s="226"/>
      <c r="K987" s="99"/>
      <c r="L987" s="227"/>
      <c r="M987" s="228"/>
      <c r="N987" s="225"/>
      <c r="O987" s="229"/>
      <c r="P987" s="228"/>
      <c r="Q987" s="228"/>
      <c r="R987" s="54"/>
      <c r="S987" s="54"/>
      <c r="T987" s="55"/>
      <c r="U987" s="54"/>
      <c r="V987" s="54"/>
      <c r="W987" s="54"/>
      <c r="X987" s="54"/>
      <c r="Y987" s="54"/>
      <c r="Z987" s="54"/>
    </row>
    <row r="988" spans="1:26" ht="18.75" customHeight="1" x14ac:dyDescent="0.2">
      <c r="A988" s="54"/>
      <c r="B988" s="54"/>
      <c r="C988" s="224"/>
      <c r="D988" s="224"/>
      <c r="E988" s="55"/>
      <c r="F988" s="225"/>
      <c r="G988" s="225"/>
      <c r="H988" s="225"/>
      <c r="I988" s="54"/>
      <c r="J988" s="226"/>
      <c r="K988" s="99"/>
      <c r="L988" s="227"/>
      <c r="M988" s="228"/>
      <c r="N988" s="225"/>
      <c r="O988" s="229"/>
      <c r="P988" s="228"/>
      <c r="Q988" s="228"/>
      <c r="R988" s="54"/>
      <c r="S988" s="54"/>
      <c r="T988" s="55"/>
      <c r="U988" s="54"/>
      <c r="V988" s="54"/>
      <c r="W988" s="54"/>
      <c r="X988" s="54"/>
      <c r="Y988" s="54"/>
      <c r="Z988" s="54"/>
    </row>
    <row r="989" spans="1:26" ht="18.75" customHeight="1" x14ac:dyDescent="0.2">
      <c r="A989" s="54"/>
      <c r="B989" s="54"/>
      <c r="C989" s="224"/>
      <c r="D989" s="224"/>
      <c r="E989" s="55"/>
      <c r="F989" s="225"/>
      <c r="G989" s="225"/>
      <c r="H989" s="225"/>
      <c r="I989" s="54"/>
      <c r="J989" s="226"/>
      <c r="K989" s="99"/>
      <c r="L989" s="227"/>
      <c r="M989" s="228"/>
      <c r="N989" s="225"/>
      <c r="O989" s="229"/>
      <c r="P989" s="228"/>
      <c r="Q989" s="228"/>
      <c r="R989" s="54"/>
      <c r="S989" s="54"/>
      <c r="T989" s="55"/>
      <c r="U989" s="54"/>
      <c r="V989" s="54"/>
      <c r="W989" s="54"/>
      <c r="X989" s="54"/>
      <c r="Y989" s="54"/>
      <c r="Z989" s="54"/>
    </row>
    <row r="990" spans="1:26" ht="18.75" customHeight="1" x14ac:dyDescent="0.2">
      <c r="A990" s="54"/>
      <c r="B990" s="54"/>
      <c r="C990" s="224"/>
      <c r="D990" s="224"/>
      <c r="E990" s="55"/>
      <c r="F990" s="225"/>
      <c r="G990" s="225"/>
      <c r="H990" s="225"/>
      <c r="I990" s="54"/>
      <c r="J990" s="226"/>
      <c r="K990" s="99"/>
      <c r="L990" s="227"/>
      <c r="M990" s="228"/>
      <c r="N990" s="225"/>
      <c r="O990" s="229"/>
      <c r="P990" s="228"/>
      <c r="Q990" s="228"/>
      <c r="R990" s="54"/>
      <c r="S990" s="54"/>
      <c r="T990" s="55"/>
      <c r="U990" s="54"/>
      <c r="V990" s="54"/>
      <c r="W990" s="54"/>
      <c r="X990" s="54"/>
      <c r="Y990" s="54"/>
      <c r="Z990" s="54"/>
    </row>
    <row r="991" spans="1:26" ht="18.75" customHeight="1" x14ac:dyDescent="0.2">
      <c r="A991" s="54"/>
      <c r="B991" s="54"/>
      <c r="C991" s="224"/>
      <c r="D991" s="224"/>
      <c r="E991" s="55"/>
      <c r="F991" s="225"/>
      <c r="G991" s="225"/>
      <c r="H991" s="225"/>
      <c r="I991" s="54"/>
      <c r="J991" s="226"/>
      <c r="K991" s="99"/>
      <c r="L991" s="227"/>
      <c r="M991" s="228"/>
      <c r="N991" s="225"/>
      <c r="O991" s="229"/>
      <c r="P991" s="228"/>
      <c r="Q991" s="228"/>
      <c r="R991" s="54"/>
      <c r="S991" s="54"/>
      <c r="T991" s="55"/>
      <c r="U991" s="54"/>
      <c r="V991" s="54"/>
      <c r="W991" s="54"/>
      <c r="X991" s="54"/>
      <c r="Y991" s="54"/>
      <c r="Z991" s="54"/>
    </row>
    <row r="992" spans="1:26" ht="18.75" customHeight="1" x14ac:dyDescent="0.2">
      <c r="A992" s="54"/>
      <c r="B992" s="54"/>
      <c r="C992" s="224"/>
      <c r="D992" s="224"/>
      <c r="E992" s="55"/>
      <c r="F992" s="225"/>
      <c r="G992" s="225"/>
      <c r="H992" s="225"/>
      <c r="I992" s="54"/>
      <c r="J992" s="226"/>
      <c r="K992" s="99"/>
      <c r="L992" s="227"/>
      <c r="M992" s="228"/>
      <c r="N992" s="225"/>
      <c r="O992" s="229"/>
      <c r="P992" s="228"/>
      <c r="Q992" s="228"/>
      <c r="R992" s="54"/>
      <c r="S992" s="54"/>
      <c r="T992" s="55"/>
      <c r="U992" s="54"/>
      <c r="V992" s="54"/>
      <c r="W992" s="54"/>
      <c r="X992" s="54"/>
      <c r="Y992" s="54"/>
      <c r="Z992" s="54"/>
    </row>
    <row r="993" spans="1:26" ht="18.75" customHeight="1" x14ac:dyDescent="0.2">
      <c r="A993" s="54"/>
      <c r="B993" s="54"/>
      <c r="C993" s="224"/>
      <c r="D993" s="224"/>
      <c r="E993" s="55"/>
      <c r="F993" s="225"/>
      <c r="G993" s="225"/>
      <c r="H993" s="225"/>
      <c r="I993" s="54"/>
      <c r="J993" s="226"/>
      <c r="K993" s="99"/>
      <c r="L993" s="227"/>
      <c r="M993" s="228"/>
      <c r="N993" s="225"/>
      <c r="O993" s="229"/>
      <c r="P993" s="228"/>
      <c r="Q993" s="228"/>
      <c r="R993" s="54"/>
      <c r="S993" s="54"/>
      <c r="T993" s="55"/>
      <c r="U993" s="54"/>
      <c r="V993" s="54"/>
      <c r="W993" s="54"/>
      <c r="X993" s="54"/>
      <c r="Y993" s="54"/>
      <c r="Z993" s="54"/>
    </row>
    <row r="994" spans="1:26" ht="18.75" customHeight="1" x14ac:dyDescent="0.2">
      <c r="A994" s="54"/>
      <c r="B994" s="54"/>
      <c r="C994" s="224"/>
      <c r="D994" s="224"/>
      <c r="E994" s="55"/>
      <c r="F994" s="225"/>
      <c r="G994" s="225"/>
      <c r="H994" s="225"/>
      <c r="I994" s="54"/>
      <c r="J994" s="226"/>
      <c r="K994" s="99"/>
      <c r="L994" s="227"/>
      <c r="M994" s="228"/>
      <c r="N994" s="225"/>
      <c r="O994" s="229"/>
      <c r="P994" s="228"/>
      <c r="Q994" s="228"/>
      <c r="R994" s="54"/>
      <c r="S994" s="54"/>
      <c r="T994" s="55"/>
      <c r="U994" s="54"/>
      <c r="V994" s="54"/>
      <c r="W994" s="54"/>
      <c r="X994" s="54"/>
      <c r="Y994" s="54"/>
      <c r="Z994" s="54"/>
    </row>
    <row r="995" spans="1:26" ht="18.75" customHeight="1" x14ac:dyDescent="0.2">
      <c r="A995" s="54"/>
      <c r="B995" s="54"/>
      <c r="C995" s="224"/>
      <c r="D995" s="224"/>
      <c r="E995" s="55"/>
      <c r="F995" s="225"/>
      <c r="G995" s="225"/>
      <c r="H995" s="225"/>
      <c r="I995" s="54"/>
      <c r="J995" s="226"/>
      <c r="K995" s="99"/>
      <c r="L995" s="227"/>
      <c r="M995" s="228"/>
      <c r="N995" s="225"/>
      <c r="O995" s="229"/>
      <c r="P995" s="228"/>
      <c r="Q995" s="228"/>
      <c r="R995" s="54"/>
      <c r="S995" s="54"/>
      <c r="T995" s="55"/>
      <c r="U995" s="54"/>
      <c r="V995" s="54"/>
      <c r="W995" s="54"/>
      <c r="X995" s="54"/>
      <c r="Y995" s="54"/>
      <c r="Z995" s="54"/>
    </row>
    <row r="996" spans="1:26" ht="18.75" customHeight="1" x14ac:dyDescent="0.2">
      <c r="A996" s="54"/>
      <c r="B996" s="54"/>
      <c r="C996" s="224"/>
      <c r="D996" s="224"/>
      <c r="E996" s="55"/>
      <c r="F996" s="225"/>
      <c r="G996" s="225"/>
      <c r="H996" s="225"/>
      <c r="I996" s="54"/>
      <c r="J996" s="226"/>
      <c r="K996" s="99"/>
      <c r="L996" s="227"/>
      <c r="M996" s="228"/>
      <c r="N996" s="225"/>
      <c r="O996" s="229"/>
      <c r="P996" s="228"/>
      <c r="Q996" s="228"/>
      <c r="R996" s="54"/>
      <c r="S996" s="54"/>
      <c r="T996" s="55"/>
      <c r="U996" s="54"/>
      <c r="V996" s="54"/>
      <c r="W996" s="54"/>
      <c r="X996" s="54"/>
      <c r="Y996" s="54"/>
      <c r="Z996" s="54"/>
    </row>
    <row r="997" spans="1:26" ht="18.75" customHeight="1" x14ac:dyDescent="0.2">
      <c r="A997" s="54"/>
      <c r="B997" s="54"/>
      <c r="C997" s="224"/>
      <c r="D997" s="224"/>
      <c r="E997" s="55"/>
      <c r="F997" s="225"/>
      <c r="G997" s="225"/>
      <c r="H997" s="225"/>
      <c r="I997" s="54"/>
      <c r="J997" s="226"/>
      <c r="K997" s="99"/>
      <c r="L997" s="227"/>
      <c r="M997" s="228"/>
      <c r="N997" s="225"/>
      <c r="O997" s="229"/>
      <c r="P997" s="228"/>
      <c r="Q997" s="228"/>
      <c r="R997" s="54"/>
      <c r="S997" s="54"/>
      <c r="T997" s="55"/>
      <c r="U997" s="54"/>
      <c r="V997" s="54"/>
      <c r="W997" s="54"/>
      <c r="X997" s="54"/>
      <c r="Y997" s="54"/>
      <c r="Z997" s="54"/>
    </row>
    <row r="998" spans="1:26" ht="18.75" customHeight="1" x14ac:dyDescent="0.2">
      <c r="A998" s="54"/>
      <c r="B998" s="54"/>
      <c r="C998" s="224"/>
      <c r="D998" s="224"/>
      <c r="E998" s="55"/>
      <c r="F998" s="225"/>
      <c r="G998" s="225"/>
      <c r="H998" s="225"/>
      <c r="I998" s="54"/>
      <c r="J998" s="226"/>
      <c r="K998" s="99"/>
      <c r="L998" s="227"/>
      <c r="M998" s="228"/>
      <c r="N998" s="225"/>
      <c r="O998" s="229"/>
      <c r="P998" s="228"/>
      <c r="Q998" s="228"/>
      <c r="R998" s="54"/>
      <c r="S998" s="54"/>
      <c r="T998" s="55"/>
      <c r="U998" s="54"/>
      <c r="V998" s="54"/>
      <c r="W998" s="54"/>
      <c r="X998" s="54"/>
      <c r="Y998" s="54"/>
      <c r="Z998" s="54"/>
    </row>
    <row r="999" spans="1:26" ht="18.75" customHeight="1" x14ac:dyDescent="0.2">
      <c r="A999" s="54"/>
      <c r="B999" s="54"/>
      <c r="C999" s="224"/>
      <c r="D999" s="224"/>
      <c r="E999" s="55"/>
      <c r="F999" s="225"/>
      <c r="G999" s="225"/>
      <c r="H999" s="225"/>
      <c r="I999" s="54"/>
      <c r="J999" s="226"/>
      <c r="K999" s="99"/>
      <c r="L999" s="227"/>
      <c r="M999" s="228"/>
      <c r="N999" s="225"/>
      <c r="O999" s="229"/>
      <c r="P999" s="228"/>
      <c r="Q999" s="228"/>
      <c r="R999" s="54"/>
      <c r="S999" s="54"/>
      <c r="T999" s="55"/>
      <c r="U999" s="54"/>
      <c r="V999" s="54"/>
      <c r="W999" s="54"/>
      <c r="X999" s="54"/>
      <c r="Y999" s="54"/>
      <c r="Z999" s="54"/>
    </row>
    <row r="1000" spans="1:26" ht="18.75" customHeight="1" x14ac:dyDescent="0.2">
      <c r="A1000" s="54"/>
      <c r="B1000" s="54"/>
      <c r="C1000" s="224"/>
      <c r="D1000" s="224"/>
      <c r="E1000" s="55"/>
      <c r="F1000" s="225"/>
      <c r="G1000" s="225"/>
      <c r="H1000" s="225"/>
      <c r="I1000" s="54"/>
      <c r="J1000" s="226"/>
      <c r="K1000" s="99"/>
      <c r="L1000" s="227"/>
      <c r="M1000" s="228"/>
      <c r="N1000" s="225"/>
      <c r="O1000" s="229"/>
      <c r="P1000" s="228"/>
      <c r="Q1000" s="228"/>
      <c r="R1000" s="54"/>
      <c r="S1000" s="54"/>
      <c r="T1000" s="55"/>
      <c r="U1000" s="54"/>
      <c r="V1000" s="54"/>
      <c r="W1000" s="54"/>
      <c r="X1000" s="54"/>
      <c r="Y1000" s="54"/>
      <c r="Z1000" s="54"/>
    </row>
  </sheetData>
  <mergeCells count="14">
    <mergeCell ref="A10:R10"/>
    <mergeCell ref="A11:A13"/>
    <mergeCell ref="B11:B13"/>
    <mergeCell ref="C11:C13"/>
    <mergeCell ref="D11:D13"/>
    <mergeCell ref="E11:E13"/>
    <mergeCell ref="F11:H12"/>
    <mergeCell ref="I11:J12"/>
    <mergeCell ref="K11:K13"/>
    <mergeCell ref="L11:P11"/>
    <mergeCell ref="R11:R13"/>
    <mergeCell ref="L12:M12"/>
    <mergeCell ref="N12:P12"/>
    <mergeCell ref="Q12:Q13"/>
  </mergeCells>
  <printOptions horizontalCentered="1"/>
  <pageMargins left="0.19685039370078741" right="1.1811023622047245" top="0.39370078740157483" bottom="0.78740157480314965" header="0" footer="0"/>
  <pageSetup paperSize="5" scale="6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2" ySplit="14" topLeftCell="C15" activePane="bottomRight" state="frozen"/>
      <selection pane="topRight" activeCell="C1" sqref="C1"/>
      <selection pane="bottomLeft" activeCell="A15" sqref="A15"/>
      <selection pane="bottomRight" activeCell="C15" sqref="C15"/>
    </sheetView>
  </sheetViews>
  <sheetFormatPr defaultColWidth="12.625" defaultRowHeight="15" customHeight="1" x14ac:dyDescent="0.2"/>
  <cols>
    <col min="1" max="1" width="23.75" customWidth="1"/>
    <col min="2" max="2" width="14.375" customWidth="1"/>
    <col min="3" max="3" width="13.125" customWidth="1"/>
    <col min="4" max="4" width="13.875" customWidth="1"/>
    <col min="5" max="5" width="16.125" customWidth="1"/>
    <col min="6" max="6" width="13.5" customWidth="1"/>
    <col min="7" max="7" width="12.125" customWidth="1"/>
    <col min="8" max="8" width="13.875" customWidth="1"/>
    <col min="9" max="9" width="13.125" customWidth="1"/>
    <col min="10" max="10" width="11.75" customWidth="1"/>
    <col min="11" max="11" width="9.75" customWidth="1"/>
    <col min="12" max="12" width="17.5" customWidth="1"/>
    <col min="13" max="13" width="19.5" customWidth="1"/>
    <col min="14" max="14" width="13.5" customWidth="1"/>
    <col min="15" max="15" width="10.625" customWidth="1"/>
    <col min="16" max="16" width="17.25" customWidth="1"/>
    <col min="17" max="17" width="20" customWidth="1"/>
    <col min="18" max="18" width="36.125" customWidth="1"/>
    <col min="19" max="19" width="15.75" customWidth="1"/>
    <col min="20" max="20" width="19.875" customWidth="1"/>
    <col min="21" max="21" width="25.625" customWidth="1"/>
    <col min="22" max="26" width="10" customWidth="1"/>
  </cols>
  <sheetData>
    <row r="1" spans="1:26" ht="17.25" customHeight="1" x14ac:dyDescent="0.2">
      <c r="A1" s="672" t="s">
        <v>238</v>
      </c>
      <c r="B1" s="632"/>
      <c r="C1" s="632"/>
      <c r="D1" s="632"/>
      <c r="E1" s="632"/>
      <c r="F1" s="632"/>
      <c r="G1" s="632"/>
      <c r="H1" s="632"/>
      <c r="I1" s="632"/>
      <c r="J1" s="632"/>
      <c r="K1" s="632"/>
      <c r="L1" s="632"/>
      <c r="M1" s="632"/>
      <c r="N1" s="632"/>
      <c r="O1" s="632"/>
      <c r="P1" s="632"/>
      <c r="Q1" s="632"/>
      <c r="R1" s="632"/>
      <c r="S1" s="54"/>
      <c r="T1" s="55"/>
      <c r="U1" s="54"/>
      <c r="V1" s="54"/>
      <c r="W1" s="54"/>
      <c r="X1" s="54"/>
      <c r="Y1" s="54"/>
      <c r="Z1" s="54"/>
    </row>
    <row r="2" spans="1:26" ht="18.75" hidden="1" customHeight="1" x14ac:dyDescent="0.2">
      <c r="A2" s="672" t="s">
        <v>239</v>
      </c>
      <c r="B2" s="632"/>
      <c r="C2" s="632"/>
      <c r="D2" s="632"/>
      <c r="E2" s="632"/>
      <c r="F2" s="632"/>
      <c r="G2" s="632"/>
      <c r="H2" s="632"/>
      <c r="I2" s="632"/>
      <c r="J2" s="632"/>
      <c r="K2" s="632"/>
      <c r="L2" s="632"/>
      <c r="M2" s="632"/>
      <c r="N2" s="632"/>
      <c r="O2" s="632"/>
      <c r="P2" s="632"/>
      <c r="Q2" s="632"/>
      <c r="R2" s="632"/>
      <c r="S2" s="54"/>
      <c r="T2" s="55"/>
      <c r="U2" s="54"/>
      <c r="V2" s="54"/>
      <c r="W2" s="54"/>
      <c r="X2" s="54"/>
      <c r="Y2" s="54"/>
      <c r="Z2" s="54"/>
    </row>
    <row r="3" spans="1:26" ht="18.75" hidden="1" customHeight="1" x14ac:dyDescent="0.2">
      <c r="A3" s="672" t="s">
        <v>240</v>
      </c>
      <c r="B3" s="632"/>
      <c r="C3" s="632"/>
      <c r="D3" s="632"/>
      <c r="E3" s="632"/>
      <c r="F3" s="632"/>
      <c r="G3" s="632"/>
      <c r="H3" s="632"/>
      <c r="I3" s="632"/>
      <c r="J3" s="632"/>
      <c r="K3" s="632"/>
      <c r="L3" s="632"/>
      <c r="M3" s="632"/>
      <c r="N3" s="632"/>
      <c r="O3" s="632"/>
      <c r="P3" s="632"/>
      <c r="Q3" s="632"/>
      <c r="R3" s="632"/>
      <c r="S3" s="54"/>
      <c r="T3" s="55"/>
      <c r="U3" s="54"/>
      <c r="V3" s="54"/>
      <c r="W3" s="54"/>
      <c r="X3" s="54"/>
      <c r="Y3" s="54"/>
      <c r="Z3" s="54"/>
    </row>
    <row r="4" spans="1:26" ht="18.75" hidden="1" customHeight="1" x14ac:dyDescent="0.2">
      <c r="A4" s="672" t="s">
        <v>241</v>
      </c>
      <c r="B4" s="632"/>
      <c r="C4" s="632"/>
      <c r="D4" s="632"/>
      <c r="E4" s="632"/>
      <c r="F4" s="632"/>
      <c r="G4" s="632"/>
      <c r="H4" s="632"/>
      <c r="I4" s="632"/>
      <c r="J4" s="632"/>
      <c r="K4" s="632"/>
      <c r="L4" s="632"/>
      <c r="M4" s="632"/>
      <c r="N4" s="632"/>
      <c r="O4" s="632"/>
      <c r="P4" s="632"/>
      <c r="Q4" s="632"/>
      <c r="R4" s="632"/>
      <c r="S4" s="54"/>
      <c r="T4" s="55"/>
      <c r="U4" s="54"/>
      <c r="V4" s="54"/>
      <c r="W4" s="54"/>
      <c r="X4" s="54"/>
      <c r="Y4" s="54"/>
      <c r="Z4" s="54"/>
    </row>
    <row r="5" spans="1:26" ht="18.75" hidden="1" customHeight="1" x14ac:dyDescent="0.2">
      <c r="A5" s="57"/>
      <c r="B5" s="57"/>
      <c r="C5" s="230"/>
      <c r="D5" s="231"/>
      <c r="E5" s="57"/>
      <c r="F5" s="63"/>
      <c r="G5" s="63"/>
      <c r="H5" s="63"/>
      <c r="I5" s="52"/>
      <c r="J5" s="52"/>
      <c r="K5" s="52"/>
      <c r="L5" s="57"/>
      <c r="M5" s="60"/>
      <c r="N5" s="57"/>
      <c r="O5" s="57"/>
      <c r="P5" s="63"/>
      <c r="Q5" s="63"/>
      <c r="R5" s="57"/>
      <c r="S5" s="54"/>
      <c r="T5" s="55"/>
      <c r="U5" s="54"/>
      <c r="V5" s="54"/>
      <c r="W5" s="54"/>
      <c r="X5" s="54"/>
      <c r="Y5" s="54"/>
      <c r="Z5" s="54"/>
    </row>
    <row r="6" spans="1:26" ht="18.75" hidden="1" customHeight="1" x14ac:dyDescent="0.25">
      <c r="A6" s="64" t="s">
        <v>242</v>
      </c>
      <c r="B6" s="65"/>
      <c r="C6" s="232"/>
      <c r="D6" s="233"/>
      <c r="E6" s="71"/>
      <c r="F6" s="75"/>
      <c r="G6" s="75"/>
      <c r="H6" s="234" t="s">
        <v>123</v>
      </c>
      <c r="I6" s="69"/>
      <c r="J6" s="69"/>
      <c r="K6" s="69"/>
      <c r="L6" s="72"/>
      <c r="M6" s="73"/>
      <c r="N6" s="71"/>
      <c r="O6" s="71"/>
      <c r="P6" s="75"/>
      <c r="Q6" s="75"/>
      <c r="R6" s="76"/>
      <c r="S6" s="54"/>
      <c r="T6" s="55"/>
      <c r="U6" s="54"/>
      <c r="V6" s="54"/>
      <c r="W6" s="54"/>
      <c r="X6" s="54"/>
      <c r="Y6" s="54"/>
      <c r="Z6" s="54"/>
    </row>
    <row r="7" spans="1:26" ht="18.75" hidden="1" customHeight="1" x14ac:dyDescent="0.25">
      <c r="A7" s="78"/>
      <c r="B7" s="59"/>
      <c r="C7" s="230"/>
      <c r="D7" s="231"/>
      <c r="E7" s="57"/>
      <c r="F7" s="63"/>
      <c r="G7" s="63"/>
      <c r="H7" s="235" t="s">
        <v>124</v>
      </c>
      <c r="I7" s="80"/>
      <c r="J7" s="80" t="s">
        <v>125</v>
      </c>
      <c r="K7" s="52"/>
      <c r="L7" s="57"/>
      <c r="M7" s="82"/>
      <c r="N7" s="236"/>
      <c r="O7" s="237"/>
      <c r="P7" s="63"/>
      <c r="Q7" s="63"/>
      <c r="R7" s="85"/>
      <c r="S7" s="54"/>
      <c r="T7" s="55"/>
      <c r="U7" s="54"/>
      <c r="V7" s="54"/>
      <c r="W7" s="54"/>
      <c r="X7" s="54"/>
      <c r="Y7" s="54"/>
      <c r="Z7" s="54"/>
    </row>
    <row r="8" spans="1:26" ht="18.75" hidden="1" customHeight="1" x14ac:dyDescent="0.2">
      <c r="A8" s="78"/>
      <c r="B8" s="59"/>
      <c r="C8" s="230"/>
      <c r="D8" s="231"/>
      <c r="E8" s="57"/>
      <c r="F8" s="63"/>
      <c r="G8" s="63"/>
      <c r="H8" s="238"/>
      <c r="I8" s="87"/>
      <c r="J8" s="52"/>
      <c r="K8" s="52" t="s">
        <v>127</v>
      </c>
      <c r="L8" s="57"/>
      <c r="M8" s="88"/>
      <c r="N8" s="87"/>
      <c r="O8" s="57"/>
      <c r="P8" s="63"/>
      <c r="Q8" s="63"/>
      <c r="R8" s="85"/>
      <c r="S8" s="54"/>
      <c r="T8" s="55"/>
      <c r="U8" s="54"/>
      <c r="V8" s="54"/>
      <c r="W8" s="54"/>
      <c r="X8" s="54"/>
      <c r="Y8" s="54"/>
      <c r="Z8" s="54"/>
    </row>
    <row r="9" spans="1:26" ht="18.75" hidden="1" customHeight="1" x14ac:dyDescent="0.2">
      <c r="A9" s="78"/>
      <c r="B9" s="59"/>
      <c r="C9" s="230"/>
      <c r="D9" s="231"/>
      <c r="E9" s="57"/>
      <c r="F9" s="63"/>
      <c r="G9" s="63"/>
      <c r="H9" s="238" t="s">
        <v>243</v>
      </c>
      <c r="I9" s="87"/>
      <c r="J9" s="52"/>
      <c r="K9" s="52" t="s">
        <v>129</v>
      </c>
      <c r="L9" s="57"/>
      <c r="M9" s="88"/>
      <c r="N9" s="87"/>
      <c r="O9" s="57"/>
      <c r="P9" s="63"/>
      <c r="Q9" s="63"/>
      <c r="R9" s="85"/>
      <c r="S9" s="54"/>
      <c r="T9" s="55"/>
      <c r="U9" s="54"/>
      <c r="V9" s="54"/>
      <c r="W9" s="54"/>
      <c r="X9" s="54"/>
      <c r="Y9" s="54"/>
      <c r="Z9" s="54"/>
    </row>
    <row r="10" spans="1:26" ht="18.75" hidden="1" customHeight="1" x14ac:dyDescent="0.2">
      <c r="A10" s="586"/>
      <c r="B10" s="587"/>
      <c r="C10" s="605"/>
      <c r="D10" s="606"/>
      <c r="E10" s="592"/>
      <c r="F10" s="595"/>
      <c r="G10" s="595"/>
      <c r="H10" s="239" t="s">
        <v>244</v>
      </c>
      <c r="I10" s="590"/>
      <c r="J10" s="607"/>
      <c r="K10" s="607" t="s">
        <v>131</v>
      </c>
      <c r="L10" s="592"/>
      <c r="M10" s="593"/>
      <c r="N10" s="590"/>
      <c r="O10" s="592"/>
      <c r="P10" s="595"/>
      <c r="Q10" s="595"/>
      <c r="R10" s="596"/>
      <c r="S10" s="54"/>
      <c r="T10" s="55"/>
      <c r="U10" s="54"/>
      <c r="V10" s="54"/>
      <c r="W10" s="54"/>
      <c r="X10" s="54"/>
      <c r="Y10" s="54"/>
      <c r="Z10" s="54"/>
    </row>
    <row r="11" spans="1:26" ht="18.75" customHeight="1" x14ac:dyDescent="0.2">
      <c r="A11" s="644" t="s">
        <v>132</v>
      </c>
      <c r="B11" s="645"/>
      <c r="C11" s="645"/>
      <c r="D11" s="645"/>
      <c r="E11" s="645"/>
      <c r="F11" s="645"/>
      <c r="G11" s="645"/>
      <c r="H11" s="645"/>
      <c r="I11" s="645"/>
      <c r="J11" s="645"/>
      <c r="K11" s="645"/>
      <c r="L11" s="645"/>
      <c r="M11" s="645"/>
      <c r="N11" s="645"/>
      <c r="O11" s="645"/>
      <c r="P11" s="645"/>
      <c r="Q11" s="645"/>
      <c r="R11" s="646"/>
      <c r="S11" s="54"/>
      <c r="T11" s="90"/>
      <c r="U11" s="54"/>
      <c r="V11" s="54"/>
      <c r="W11" s="54"/>
      <c r="X11" s="54"/>
      <c r="Y11" s="54"/>
      <c r="Z11" s="54"/>
    </row>
    <row r="12" spans="1:26" ht="18.75" customHeight="1" x14ac:dyDescent="0.2">
      <c r="A12" s="647" t="s">
        <v>133</v>
      </c>
      <c r="B12" s="650" t="s">
        <v>134</v>
      </c>
      <c r="C12" s="675" t="s">
        <v>135</v>
      </c>
      <c r="D12" s="674" t="s">
        <v>136</v>
      </c>
      <c r="E12" s="656" t="s">
        <v>137</v>
      </c>
      <c r="F12" s="657" t="s">
        <v>138</v>
      </c>
      <c r="G12" s="641"/>
      <c r="H12" s="642"/>
      <c r="I12" s="661" t="s">
        <v>139</v>
      </c>
      <c r="J12" s="642"/>
      <c r="K12" s="656" t="s">
        <v>140</v>
      </c>
      <c r="L12" s="662" t="s">
        <v>141</v>
      </c>
      <c r="M12" s="663"/>
      <c r="N12" s="663"/>
      <c r="O12" s="663"/>
      <c r="P12" s="663"/>
      <c r="Q12" s="673"/>
      <c r="R12" s="664" t="s">
        <v>142</v>
      </c>
      <c r="S12" s="54"/>
      <c r="T12" s="92"/>
      <c r="U12" s="54"/>
      <c r="V12" s="54"/>
      <c r="W12" s="54"/>
      <c r="X12" s="54"/>
      <c r="Y12" s="54"/>
      <c r="Z12" s="54"/>
    </row>
    <row r="13" spans="1:26" ht="18.75" customHeight="1" x14ac:dyDescent="0.2">
      <c r="A13" s="648"/>
      <c r="B13" s="651"/>
      <c r="C13" s="651"/>
      <c r="D13" s="651"/>
      <c r="E13" s="651"/>
      <c r="F13" s="658"/>
      <c r="G13" s="659"/>
      <c r="H13" s="660"/>
      <c r="I13" s="658"/>
      <c r="J13" s="660"/>
      <c r="K13" s="651"/>
      <c r="L13" s="667" t="s">
        <v>143</v>
      </c>
      <c r="M13" s="669"/>
      <c r="N13" s="667" t="s">
        <v>245</v>
      </c>
      <c r="O13" s="668"/>
      <c r="P13" s="669"/>
      <c r="Q13" s="674" t="s">
        <v>246</v>
      </c>
      <c r="R13" s="665"/>
      <c r="S13" s="54"/>
      <c r="T13" s="55"/>
      <c r="U13" s="54"/>
      <c r="V13" s="54"/>
      <c r="W13" s="54"/>
      <c r="X13" s="54"/>
      <c r="Y13" s="54"/>
      <c r="Z13" s="54"/>
    </row>
    <row r="14" spans="1:26" ht="18.75" customHeight="1" x14ac:dyDescent="0.25">
      <c r="A14" s="649"/>
      <c r="B14" s="652"/>
      <c r="C14" s="654"/>
      <c r="D14" s="652"/>
      <c r="E14" s="654"/>
      <c r="F14" s="93" t="s">
        <v>146</v>
      </c>
      <c r="G14" s="93" t="s">
        <v>147</v>
      </c>
      <c r="H14" s="93" t="s">
        <v>148</v>
      </c>
      <c r="I14" s="94" t="s">
        <v>149</v>
      </c>
      <c r="J14" s="94" t="s">
        <v>150</v>
      </c>
      <c r="K14" s="654"/>
      <c r="L14" s="96" t="s">
        <v>151</v>
      </c>
      <c r="M14" s="97" t="s">
        <v>152</v>
      </c>
      <c r="N14" s="240" t="s">
        <v>153</v>
      </c>
      <c r="O14" s="240" t="s">
        <v>154</v>
      </c>
      <c r="P14" s="97" t="s">
        <v>145</v>
      </c>
      <c r="Q14" s="654"/>
      <c r="R14" s="666"/>
      <c r="S14" s="99"/>
      <c r="T14" s="99"/>
      <c r="U14" s="99"/>
      <c r="V14" s="99"/>
      <c r="W14" s="99"/>
      <c r="X14" s="99"/>
      <c r="Y14" s="99"/>
      <c r="Z14" s="99"/>
    </row>
    <row r="15" spans="1:26" ht="19.5" customHeight="1" x14ac:dyDescent="0.2">
      <c r="A15" s="241" t="s">
        <v>155</v>
      </c>
      <c r="B15" s="242"/>
      <c r="C15" s="243" t="s">
        <v>156</v>
      </c>
      <c r="D15" s="244"/>
      <c r="E15" s="245" t="s">
        <v>157</v>
      </c>
      <c r="F15" s="246" t="s">
        <v>158</v>
      </c>
      <c r="G15" s="246" t="s">
        <v>159</v>
      </c>
      <c r="H15" s="246" t="s">
        <v>160</v>
      </c>
      <c r="I15" s="245" t="s">
        <v>161</v>
      </c>
      <c r="J15" s="245" t="s">
        <v>162</v>
      </c>
      <c r="K15" s="245" t="s">
        <v>163</v>
      </c>
      <c r="L15" s="245" t="s">
        <v>164</v>
      </c>
      <c r="M15" s="246" t="s">
        <v>165</v>
      </c>
      <c r="N15" s="245" t="s">
        <v>166</v>
      </c>
      <c r="O15" s="245" t="s">
        <v>167</v>
      </c>
      <c r="P15" s="246" t="s">
        <v>168</v>
      </c>
      <c r="Q15" s="247" t="s">
        <v>247</v>
      </c>
      <c r="R15" s="248" t="s">
        <v>170</v>
      </c>
      <c r="S15" s="99"/>
      <c r="T15" s="108"/>
      <c r="U15" s="109"/>
      <c r="V15" s="108"/>
      <c r="W15" s="108"/>
      <c r="X15" s="108"/>
      <c r="Y15" s="108"/>
      <c r="Z15" s="108"/>
    </row>
    <row r="16" spans="1:26" ht="19.5" customHeight="1" x14ac:dyDescent="0.2">
      <c r="A16" s="249" t="s">
        <v>171</v>
      </c>
      <c r="B16" s="249" t="s">
        <v>172</v>
      </c>
      <c r="C16" s="249" t="s">
        <v>173</v>
      </c>
      <c r="D16" s="249" t="s">
        <v>174</v>
      </c>
      <c r="E16" s="249" t="s">
        <v>175</v>
      </c>
      <c r="F16" s="249" t="s">
        <v>176</v>
      </c>
      <c r="G16" s="249" t="s">
        <v>177</v>
      </c>
      <c r="H16" s="249" t="s">
        <v>178</v>
      </c>
      <c r="I16" s="249" t="s">
        <v>179</v>
      </c>
      <c r="J16" s="249" t="s">
        <v>180</v>
      </c>
      <c r="K16" s="249" t="s">
        <v>181</v>
      </c>
      <c r="L16" s="249" t="s">
        <v>182</v>
      </c>
      <c r="M16" s="249" t="s">
        <v>183</v>
      </c>
      <c r="N16" s="249" t="s">
        <v>184</v>
      </c>
      <c r="O16" s="249" t="s">
        <v>185</v>
      </c>
      <c r="P16" s="249" t="s">
        <v>186</v>
      </c>
      <c r="Q16" s="249" t="s">
        <v>187</v>
      </c>
      <c r="R16" s="250"/>
      <c r="S16" s="99"/>
      <c r="T16" s="108"/>
      <c r="U16" s="109"/>
      <c r="V16" s="108"/>
      <c r="W16" s="108"/>
      <c r="X16" s="108"/>
      <c r="Y16" s="108"/>
      <c r="Z16" s="108"/>
    </row>
    <row r="17" spans="1:26" ht="26.25" customHeight="1" x14ac:dyDescent="0.2">
      <c r="A17" s="251" t="s">
        <v>189</v>
      </c>
      <c r="B17" s="251"/>
      <c r="C17" s="252" t="e">
        <f>SUM(C18,C63,C73,C94,C122,C147)</f>
        <v>#REF!</v>
      </c>
      <c r="D17" s="253"/>
      <c r="E17" s="253"/>
      <c r="F17" s="254" t="e">
        <f t="shared" ref="F17:H17" si="0">SUM(F18,F63,F73,F94,F122,F147)</f>
        <v>#REF!</v>
      </c>
      <c r="G17" s="254" t="e">
        <f t="shared" si="0"/>
        <v>#REF!</v>
      </c>
      <c r="H17" s="254" t="e">
        <f t="shared" si="0"/>
        <v>#REF!</v>
      </c>
      <c r="I17" s="254"/>
      <c r="J17" s="254"/>
      <c r="K17" s="255"/>
      <c r="L17" s="253" t="e">
        <f t="shared" ref="L17:N17" si="1">SUM(L18,L63,L73,L94,L122,L147)</f>
        <v>#REF!</v>
      </c>
      <c r="M17" s="253" t="e">
        <f t="shared" si="1"/>
        <v>#REF!</v>
      </c>
      <c r="N17" s="253" t="e">
        <f t="shared" si="1"/>
        <v>#REF!</v>
      </c>
      <c r="O17" s="253" t="e">
        <f>AVERAGE(O18,O63,O73,O94,O122,O147)</f>
        <v>#REF!</v>
      </c>
      <c r="P17" s="253" t="e">
        <f>SUM(P18,P63,P73,P94,P122,P147)</f>
        <v>#REF!</v>
      </c>
      <c r="Q17" s="256" t="e">
        <f t="shared" ref="Q17:Q18" si="2">P17+M17</f>
        <v>#REF!</v>
      </c>
      <c r="R17" s="257"/>
      <c r="S17" s="258"/>
      <c r="T17" s="258"/>
      <c r="U17" s="258"/>
      <c r="V17" s="258"/>
      <c r="W17" s="258"/>
      <c r="X17" s="258"/>
      <c r="Y17" s="258"/>
      <c r="Z17" s="258"/>
    </row>
    <row r="18" spans="1:26" ht="18.75" customHeight="1" x14ac:dyDescent="0.2">
      <c r="A18" s="259" t="s">
        <v>248</v>
      </c>
      <c r="B18" s="259"/>
      <c r="C18" s="260" t="e">
        <f>SUM(#REF!,#REF!,#REF!,#REF!,#REF!)</f>
        <v>#REF!</v>
      </c>
      <c r="D18" s="261"/>
      <c r="E18" s="261"/>
      <c r="F18" s="262" t="e">
        <f t="shared" ref="F18:H18" si="3">SUM(#REF!,#REF!,#REF!,#REF!,#REF!)</f>
        <v>#REF!</v>
      </c>
      <c r="G18" s="262" t="e">
        <f t="shared" si="3"/>
        <v>#REF!</v>
      </c>
      <c r="H18" s="262" t="e">
        <f t="shared" si="3"/>
        <v>#REF!</v>
      </c>
      <c r="I18" s="262"/>
      <c r="J18" s="262"/>
      <c r="K18" s="263"/>
      <c r="L18" s="261" t="e">
        <f t="shared" ref="L18:N18" si="4">SUM(#REF!,#REF!,#REF!,#REF!,#REF!)</f>
        <v>#REF!</v>
      </c>
      <c r="M18" s="261" t="e">
        <f t="shared" si="4"/>
        <v>#REF!</v>
      </c>
      <c r="N18" s="261" t="e">
        <f t="shared" si="4"/>
        <v>#REF!</v>
      </c>
      <c r="O18" s="261" t="e">
        <f>AVERAGE(#REF!,#REF!,#REF!,#REF!,#REF!)</f>
        <v>#REF!</v>
      </c>
      <c r="P18" s="261" t="e">
        <f>SUM(#REF!,#REF!,#REF!,#REF!,#REF!)</f>
        <v>#REF!</v>
      </c>
      <c r="Q18" s="264" t="e">
        <f t="shared" si="2"/>
        <v>#REF!</v>
      </c>
      <c r="R18" s="265"/>
      <c r="S18" s="608"/>
      <c r="T18" s="608"/>
      <c r="U18" s="608"/>
      <c r="V18" s="608"/>
      <c r="W18" s="608"/>
      <c r="X18" s="608"/>
      <c r="Y18" s="608"/>
      <c r="Z18" s="608"/>
    </row>
    <row r="19" spans="1:26" ht="15.75" customHeight="1" x14ac:dyDescent="0.2">
      <c r="A19" s="167" t="s">
        <v>193</v>
      </c>
      <c r="B19" s="167"/>
      <c r="C19" s="266">
        <v>614</v>
      </c>
      <c r="D19" s="179"/>
      <c r="E19" s="179" t="s">
        <v>249</v>
      </c>
      <c r="F19" s="267">
        <v>586</v>
      </c>
      <c r="G19" s="267"/>
      <c r="H19" s="268">
        <f t="shared" ref="H19:H22" si="5">F19+G19</f>
        <v>586</v>
      </c>
      <c r="I19" s="267">
        <v>4.08</v>
      </c>
      <c r="J19" s="269">
        <v>0</v>
      </c>
      <c r="K19" s="270">
        <f t="shared" ref="K19:K22" si="6">(I19-J19)/I19</f>
        <v>1</v>
      </c>
      <c r="L19" s="271">
        <v>7470</v>
      </c>
      <c r="M19" s="271">
        <f t="shared" ref="M19:M22" si="7">(H19*L19)*K19</f>
        <v>4377420</v>
      </c>
      <c r="N19" s="272"/>
      <c r="O19" s="268"/>
      <c r="P19" s="268">
        <f t="shared" ref="P19:P22" si="8">N19*1000*17</f>
        <v>0</v>
      </c>
      <c r="Q19" s="268">
        <f t="shared" ref="Q19:Q22" si="9">M19+P19</f>
        <v>4377420</v>
      </c>
      <c r="R19" s="273"/>
      <c r="S19" s="258"/>
      <c r="T19" s="258"/>
      <c r="U19" s="258"/>
      <c r="V19" s="258"/>
      <c r="W19" s="258"/>
      <c r="X19" s="258"/>
      <c r="Y19" s="258"/>
      <c r="Z19" s="258"/>
    </row>
    <row r="20" spans="1:26" ht="18.75" customHeight="1" x14ac:dyDescent="0.2">
      <c r="A20" s="274" t="s">
        <v>250</v>
      </c>
      <c r="B20" s="274"/>
      <c r="C20" s="266">
        <v>120</v>
      </c>
      <c r="D20" s="275"/>
      <c r="E20" s="168" t="s">
        <v>249</v>
      </c>
      <c r="F20" s="267">
        <v>150</v>
      </c>
      <c r="G20" s="267"/>
      <c r="H20" s="268">
        <f t="shared" si="5"/>
        <v>150</v>
      </c>
      <c r="I20" s="268">
        <v>4.08</v>
      </c>
      <c r="J20" s="269">
        <v>0</v>
      </c>
      <c r="K20" s="270">
        <f t="shared" si="6"/>
        <v>1</v>
      </c>
      <c r="L20" s="271">
        <v>7470</v>
      </c>
      <c r="M20" s="271">
        <f t="shared" si="7"/>
        <v>1120500</v>
      </c>
      <c r="N20" s="179"/>
      <c r="O20" s="179"/>
      <c r="P20" s="268">
        <f t="shared" si="8"/>
        <v>0</v>
      </c>
      <c r="Q20" s="268">
        <f t="shared" si="9"/>
        <v>1120500</v>
      </c>
      <c r="R20" s="274"/>
      <c r="S20" s="62"/>
      <c r="T20" s="276"/>
      <c r="U20" s="276"/>
      <c r="V20" s="258"/>
      <c r="W20" s="258"/>
      <c r="X20" s="258"/>
      <c r="Y20" s="258"/>
      <c r="Z20" s="258"/>
    </row>
    <row r="21" spans="1:26" ht="18.75" customHeight="1" x14ac:dyDescent="0.2">
      <c r="A21" s="274" t="s">
        <v>197</v>
      </c>
      <c r="B21" s="274"/>
      <c r="C21" s="266">
        <v>112</v>
      </c>
      <c r="D21" s="275"/>
      <c r="E21" s="168" t="s">
        <v>249</v>
      </c>
      <c r="F21" s="267">
        <v>140</v>
      </c>
      <c r="G21" s="267"/>
      <c r="H21" s="268">
        <f t="shared" si="5"/>
        <v>140</v>
      </c>
      <c r="I21" s="268">
        <v>4.08</v>
      </c>
      <c r="J21" s="269">
        <v>0</v>
      </c>
      <c r="K21" s="270">
        <f t="shared" si="6"/>
        <v>1</v>
      </c>
      <c r="L21" s="271">
        <v>7470</v>
      </c>
      <c r="M21" s="271">
        <f t="shared" si="7"/>
        <v>1045800</v>
      </c>
      <c r="N21" s="179"/>
      <c r="O21" s="179"/>
      <c r="P21" s="268">
        <f t="shared" si="8"/>
        <v>0</v>
      </c>
      <c r="Q21" s="268">
        <f t="shared" si="9"/>
        <v>1045800</v>
      </c>
      <c r="R21" s="274"/>
      <c r="S21" s="277"/>
      <c r="T21" s="276"/>
      <c r="U21" s="276"/>
      <c r="V21" s="258"/>
      <c r="W21" s="258"/>
      <c r="X21" s="258"/>
      <c r="Y21" s="258"/>
      <c r="Z21" s="258"/>
    </row>
    <row r="22" spans="1:26" ht="18.75" customHeight="1" x14ac:dyDescent="0.2">
      <c r="A22" s="274" t="s">
        <v>196</v>
      </c>
      <c r="B22" s="274"/>
      <c r="C22" s="266">
        <v>600</v>
      </c>
      <c r="D22" s="275"/>
      <c r="E22" s="168" t="s">
        <v>249</v>
      </c>
      <c r="F22" s="267">
        <v>750</v>
      </c>
      <c r="G22" s="267"/>
      <c r="H22" s="268">
        <f t="shared" si="5"/>
        <v>750</v>
      </c>
      <c r="I22" s="268">
        <v>4.08</v>
      </c>
      <c r="J22" s="269">
        <v>0</v>
      </c>
      <c r="K22" s="270">
        <f t="shared" si="6"/>
        <v>1</v>
      </c>
      <c r="L22" s="271">
        <v>7470</v>
      </c>
      <c r="M22" s="271">
        <f t="shared" si="7"/>
        <v>5602500</v>
      </c>
      <c r="N22" s="179"/>
      <c r="O22" s="179"/>
      <c r="P22" s="268">
        <f t="shared" si="8"/>
        <v>0</v>
      </c>
      <c r="Q22" s="268">
        <f t="shared" si="9"/>
        <v>5602500</v>
      </c>
      <c r="R22" s="274"/>
      <c r="S22" s="277"/>
      <c r="T22" s="276"/>
      <c r="U22" s="276"/>
      <c r="V22" s="258"/>
      <c r="W22" s="258"/>
      <c r="X22" s="258"/>
      <c r="Y22" s="258"/>
      <c r="Z22" s="258"/>
    </row>
    <row r="23" spans="1:26" ht="18.75" customHeight="1" x14ac:dyDescent="0.2">
      <c r="A23" s="278" t="s">
        <v>198</v>
      </c>
      <c r="B23" s="278"/>
      <c r="C23" s="279">
        <v>1217</v>
      </c>
      <c r="D23" s="279">
        <v>0</v>
      </c>
      <c r="E23" s="279">
        <v>0</v>
      </c>
      <c r="F23" s="279">
        <v>1636</v>
      </c>
      <c r="G23" s="279">
        <v>0</v>
      </c>
      <c r="H23" s="279">
        <v>1636</v>
      </c>
      <c r="I23" s="279">
        <v>8.16</v>
      </c>
      <c r="J23" s="279">
        <v>0</v>
      </c>
      <c r="K23" s="279">
        <v>2</v>
      </c>
      <c r="L23" s="279">
        <v>7470</v>
      </c>
      <c r="M23" s="279">
        <v>12041640</v>
      </c>
      <c r="N23" s="279">
        <v>97.92</v>
      </c>
      <c r="O23" s="279">
        <v>17</v>
      </c>
      <c r="P23" s="279">
        <v>1664640</v>
      </c>
      <c r="Q23" s="279">
        <v>13706280</v>
      </c>
      <c r="R23" s="278"/>
      <c r="S23" s="609"/>
      <c r="T23" s="610"/>
      <c r="U23" s="610"/>
      <c r="V23" s="611"/>
      <c r="W23" s="611"/>
      <c r="X23" s="611"/>
      <c r="Y23" s="611"/>
      <c r="Z23" s="611"/>
    </row>
    <row r="24" spans="1:26" ht="15.75" customHeight="1" x14ac:dyDescent="0.2">
      <c r="A24" s="167" t="s">
        <v>251</v>
      </c>
      <c r="B24" s="167"/>
      <c r="C24" s="266">
        <v>241</v>
      </c>
      <c r="D24" s="179"/>
      <c r="E24" s="168" t="s">
        <v>249</v>
      </c>
      <c r="F24" s="267">
        <v>347</v>
      </c>
      <c r="G24" s="267"/>
      <c r="H24" s="268">
        <f t="shared" ref="H24:H27" si="10">F24+G24</f>
        <v>347</v>
      </c>
      <c r="I24" s="268">
        <v>4.08</v>
      </c>
      <c r="J24" s="269">
        <v>0</v>
      </c>
      <c r="K24" s="270">
        <f t="shared" ref="K24:K26" si="11">(I24-J24)/I24</f>
        <v>1</v>
      </c>
      <c r="L24" s="271">
        <v>7470</v>
      </c>
      <c r="M24" s="271">
        <f t="shared" ref="M24:M27" si="12">(H24*L24)*K24</f>
        <v>2592090</v>
      </c>
      <c r="N24" s="272"/>
      <c r="O24" s="268"/>
      <c r="P24" s="268">
        <f t="shared" ref="P24:P27" si="13">N24*1000*17</f>
        <v>0</v>
      </c>
      <c r="Q24" s="268">
        <f t="shared" ref="Q24:Q27" si="14">M24+P24</f>
        <v>2592090</v>
      </c>
      <c r="R24" s="273"/>
      <c r="S24" s="258"/>
      <c r="T24" s="258"/>
      <c r="U24" s="258"/>
      <c r="V24" s="258"/>
      <c r="W24" s="258"/>
      <c r="X24" s="258"/>
      <c r="Y24" s="258"/>
      <c r="Z24" s="258"/>
    </row>
    <row r="25" spans="1:26" ht="18.75" customHeight="1" x14ac:dyDescent="0.2">
      <c r="A25" s="274" t="s">
        <v>199</v>
      </c>
      <c r="B25" s="167"/>
      <c r="C25" s="266">
        <v>500</v>
      </c>
      <c r="D25" s="275"/>
      <c r="E25" s="168" t="s">
        <v>249</v>
      </c>
      <c r="F25" s="267">
        <v>342</v>
      </c>
      <c r="G25" s="267"/>
      <c r="H25" s="268">
        <f t="shared" si="10"/>
        <v>342</v>
      </c>
      <c r="I25" s="268">
        <v>4.08</v>
      </c>
      <c r="J25" s="269">
        <v>0</v>
      </c>
      <c r="K25" s="270">
        <f t="shared" si="11"/>
        <v>1</v>
      </c>
      <c r="L25" s="271">
        <v>7470</v>
      </c>
      <c r="M25" s="271">
        <f t="shared" si="12"/>
        <v>2554740</v>
      </c>
      <c r="N25" s="179"/>
      <c r="O25" s="179"/>
      <c r="P25" s="268">
        <f t="shared" si="13"/>
        <v>0</v>
      </c>
      <c r="Q25" s="268">
        <f t="shared" si="14"/>
        <v>2554740</v>
      </c>
      <c r="R25" s="274"/>
      <c r="S25" s="277"/>
      <c r="T25" s="276"/>
      <c r="U25" s="276"/>
      <c r="V25" s="258"/>
      <c r="W25" s="258"/>
      <c r="X25" s="258"/>
      <c r="Y25" s="258"/>
      <c r="Z25" s="258"/>
    </row>
    <row r="26" spans="1:26" ht="15.75" customHeight="1" x14ac:dyDescent="0.2">
      <c r="A26" s="167" t="s">
        <v>200</v>
      </c>
      <c r="B26" s="167"/>
      <c r="C26" s="266">
        <v>438</v>
      </c>
      <c r="D26" s="179"/>
      <c r="E26" s="179" t="s">
        <v>249</v>
      </c>
      <c r="F26" s="267">
        <v>391</v>
      </c>
      <c r="G26" s="267"/>
      <c r="H26" s="268">
        <f t="shared" si="10"/>
        <v>391</v>
      </c>
      <c r="I26" s="268">
        <v>4.08</v>
      </c>
      <c r="J26" s="269">
        <v>0</v>
      </c>
      <c r="K26" s="270">
        <f t="shared" si="11"/>
        <v>1</v>
      </c>
      <c r="L26" s="271">
        <v>7470</v>
      </c>
      <c r="M26" s="271">
        <f t="shared" si="12"/>
        <v>2920770</v>
      </c>
      <c r="N26" s="272"/>
      <c r="O26" s="268"/>
      <c r="P26" s="268">
        <f t="shared" si="13"/>
        <v>0</v>
      </c>
      <c r="Q26" s="268">
        <f t="shared" si="14"/>
        <v>2920770</v>
      </c>
      <c r="R26" s="273"/>
      <c r="S26" s="258"/>
      <c r="T26" s="258"/>
      <c r="U26" s="258"/>
      <c r="V26" s="258"/>
      <c r="W26" s="258"/>
      <c r="X26" s="258"/>
      <c r="Y26" s="258"/>
      <c r="Z26" s="258"/>
    </row>
    <row r="27" spans="1:26" ht="15.75" hidden="1" customHeight="1" x14ac:dyDescent="0.2">
      <c r="A27" s="167" t="s">
        <v>203</v>
      </c>
      <c r="B27" s="167"/>
      <c r="C27" s="266"/>
      <c r="D27" s="179"/>
      <c r="E27" s="179"/>
      <c r="F27" s="267"/>
      <c r="G27" s="267"/>
      <c r="H27" s="268">
        <f t="shared" si="10"/>
        <v>0</v>
      </c>
      <c r="I27" s="267"/>
      <c r="J27" s="267"/>
      <c r="K27" s="270"/>
      <c r="L27" s="179"/>
      <c r="M27" s="271">
        <f t="shared" si="12"/>
        <v>0</v>
      </c>
      <c r="N27" s="272"/>
      <c r="O27" s="268"/>
      <c r="P27" s="268">
        <f t="shared" si="13"/>
        <v>0</v>
      </c>
      <c r="Q27" s="268">
        <f t="shared" si="14"/>
        <v>0</v>
      </c>
      <c r="R27" s="273"/>
      <c r="S27" s="258"/>
      <c r="T27" s="258"/>
      <c r="U27" s="258"/>
      <c r="V27" s="258"/>
      <c r="W27" s="258"/>
      <c r="X27" s="258"/>
      <c r="Y27" s="258"/>
      <c r="Z27" s="258"/>
    </row>
    <row r="28" spans="1:26" ht="15.75" customHeight="1" x14ac:dyDescent="0.2">
      <c r="A28" s="170" t="s">
        <v>204</v>
      </c>
      <c r="B28" s="170"/>
      <c r="C28" s="279">
        <v>60</v>
      </c>
      <c r="D28" s="280"/>
      <c r="E28" s="280">
        <v>60</v>
      </c>
      <c r="F28" s="281">
        <v>60</v>
      </c>
      <c r="G28" s="281">
        <v>60</v>
      </c>
      <c r="H28" s="282">
        <v>60</v>
      </c>
      <c r="I28" s="281">
        <v>60</v>
      </c>
      <c r="J28" s="281">
        <v>60</v>
      </c>
      <c r="K28" s="283">
        <v>60</v>
      </c>
      <c r="L28" s="280">
        <v>60</v>
      </c>
      <c r="M28" s="284">
        <v>60</v>
      </c>
      <c r="N28" s="285">
        <v>60</v>
      </c>
      <c r="O28" s="282">
        <v>60</v>
      </c>
      <c r="P28" s="282">
        <v>60</v>
      </c>
      <c r="Q28" s="282">
        <v>60</v>
      </c>
      <c r="R28" s="286"/>
      <c r="S28" s="611"/>
      <c r="T28" s="611"/>
      <c r="U28" s="611"/>
      <c r="V28" s="611"/>
      <c r="W28" s="611"/>
      <c r="X28" s="611"/>
      <c r="Y28" s="611"/>
      <c r="Z28" s="611"/>
    </row>
    <row r="29" spans="1:26" ht="18.75" customHeight="1" x14ac:dyDescent="0.2">
      <c r="A29" s="274" t="s">
        <v>202</v>
      </c>
      <c r="B29" s="274"/>
      <c r="C29" s="266">
        <v>470.40000000000003</v>
      </c>
      <c r="D29" s="275"/>
      <c r="E29" s="168" t="s">
        <v>249</v>
      </c>
      <c r="F29" s="267">
        <v>588</v>
      </c>
      <c r="G29" s="267"/>
      <c r="H29" s="268">
        <f t="shared" ref="H29:H31" si="15">F29+G29</f>
        <v>588</v>
      </c>
      <c r="I29" s="268">
        <v>4.08</v>
      </c>
      <c r="J29" s="269">
        <v>0</v>
      </c>
      <c r="K29" s="270">
        <f t="shared" ref="K29:K31" si="16">(I29-J29)/I29</f>
        <v>1</v>
      </c>
      <c r="L29" s="271">
        <v>7470</v>
      </c>
      <c r="M29" s="271">
        <f t="shared" ref="M29:M31" si="17">(H29*L29)*K29</f>
        <v>4392360</v>
      </c>
      <c r="N29" s="179"/>
      <c r="O29" s="179"/>
      <c r="P29" s="268">
        <f t="shared" ref="P29:P31" si="18">N29*1000*17</f>
        <v>0</v>
      </c>
      <c r="Q29" s="268">
        <f t="shared" ref="Q29:Q31" si="19">M29+P29</f>
        <v>4392360</v>
      </c>
      <c r="R29" s="274"/>
      <c r="S29" s="277"/>
      <c r="T29" s="276"/>
      <c r="U29" s="276"/>
      <c r="V29" s="258"/>
      <c r="W29" s="258"/>
      <c r="X29" s="258"/>
      <c r="Y29" s="258"/>
      <c r="Z29" s="258"/>
    </row>
    <row r="30" spans="1:26" ht="18.75" customHeight="1" x14ac:dyDescent="0.2">
      <c r="A30" s="274" t="s">
        <v>206</v>
      </c>
      <c r="B30" s="274"/>
      <c r="C30" s="266">
        <v>1978</v>
      </c>
      <c r="D30" s="275"/>
      <c r="E30" s="168" t="s">
        <v>249</v>
      </c>
      <c r="F30" s="267">
        <v>1742</v>
      </c>
      <c r="G30" s="267"/>
      <c r="H30" s="268">
        <f t="shared" si="15"/>
        <v>1742</v>
      </c>
      <c r="I30" s="268">
        <v>4.08</v>
      </c>
      <c r="J30" s="269">
        <v>0</v>
      </c>
      <c r="K30" s="270">
        <f t="shared" si="16"/>
        <v>1</v>
      </c>
      <c r="L30" s="271">
        <v>7470</v>
      </c>
      <c r="M30" s="271">
        <f t="shared" si="17"/>
        <v>13012740</v>
      </c>
      <c r="N30" s="179"/>
      <c r="O30" s="179"/>
      <c r="P30" s="268">
        <f t="shared" si="18"/>
        <v>0</v>
      </c>
      <c r="Q30" s="268">
        <f t="shared" si="19"/>
        <v>13012740</v>
      </c>
      <c r="R30" s="274"/>
      <c r="S30" s="277"/>
      <c r="T30" s="276"/>
      <c r="U30" s="276"/>
      <c r="V30" s="258"/>
      <c r="W30" s="258"/>
      <c r="X30" s="258"/>
      <c r="Y30" s="258"/>
      <c r="Z30" s="258"/>
    </row>
    <row r="31" spans="1:26" ht="18.75" customHeight="1" x14ac:dyDescent="0.2">
      <c r="A31" s="274" t="s">
        <v>207</v>
      </c>
      <c r="B31" s="274"/>
      <c r="C31" s="266">
        <v>286.40000000000003</v>
      </c>
      <c r="D31" s="275"/>
      <c r="E31" s="168" t="s">
        <v>249</v>
      </c>
      <c r="F31" s="267">
        <v>358</v>
      </c>
      <c r="G31" s="267"/>
      <c r="H31" s="268">
        <f t="shared" si="15"/>
        <v>358</v>
      </c>
      <c r="I31" s="268">
        <v>4.08</v>
      </c>
      <c r="J31" s="269">
        <v>0</v>
      </c>
      <c r="K31" s="270">
        <f t="shared" si="16"/>
        <v>1</v>
      </c>
      <c r="L31" s="271">
        <v>7470</v>
      </c>
      <c r="M31" s="271">
        <f t="shared" si="17"/>
        <v>2674260</v>
      </c>
      <c r="N31" s="179"/>
      <c r="O31" s="179"/>
      <c r="P31" s="268">
        <f t="shared" si="18"/>
        <v>0</v>
      </c>
      <c r="Q31" s="268">
        <f t="shared" si="19"/>
        <v>2674260</v>
      </c>
      <c r="R31" s="274"/>
      <c r="S31" s="277"/>
      <c r="T31" s="276"/>
      <c r="U31" s="276"/>
      <c r="V31" s="258"/>
      <c r="W31" s="258"/>
      <c r="X31" s="258"/>
      <c r="Y31" s="258"/>
      <c r="Z31" s="258"/>
    </row>
    <row r="32" spans="1:26" ht="18.75" customHeight="1" x14ac:dyDescent="0.2">
      <c r="A32" s="278" t="s">
        <v>205</v>
      </c>
      <c r="B32" s="278"/>
      <c r="C32" s="279">
        <v>864</v>
      </c>
      <c r="D32" s="279">
        <v>0</v>
      </c>
      <c r="E32" s="279">
        <v>0</v>
      </c>
      <c r="F32" s="279">
        <v>925</v>
      </c>
      <c r="G32" s="279">
        <v>231</v>
      </c>
      <c r="H32" s="279">
        <v>1156</v>
      </c>
      <c r="I32" s="279">
        <v>8.16</v>
      </c>
      <c r="J32" s="279">
        <v>1.22</v>
      </c>
      <c r="K32" s="279">
        <v>1.7009803921568629</v>
      </c>
      <c r="L32" s="279">
        <v>14940</v>
      </c>
      <c r="M32" s="279">
        <v>8119340.7352941176</v>
      </c>
      <c r="N32" s="279">
        <v>0</v>
      </c>
      <c r="O32" s="279">
        <v>0</v>
      </c>
      <c r="P32" s="279">
        <v>0</v>
      </c>
      <c r="Q32" s="279">
        <v>8119340.7352941176</v>
      </c>
      <c r="R32" s="278"/>
      <c r="S32" s="609"/>
      <c r="T32" s="610"/>
      <c r="U32" s="610"/>
      <c r="V32" s="611"/>
      <c r="W32" s="611"/>
      <c r="X32" s="611"/>
      <c r="Y32" s="611"/>
      <c r="Z32" s="611"/>
    </row>
    <row r="33" spans="1:26" ht="15.75" hidden="1" customHeight="1" x14ac:dyDescent="0.2">
      <c r="A33" s="167" t="s">
        <v>208</v>
      </c>
      <c r="B33" s="167"/>
      <c r="C33" s="266"/>
      <c r="D33" s="179"/>
      <c r="E33" s="179"/>
      <c r="F33" s="267"/>
      <c r="G33" s="267"/>
      <c r="H33" s="268">
        <f t="shared" ref="H33:H47" si="20">F33+G33</f>
        <v>0</v>
      </c>
      <c r="I33" s="267"/>
      <c r="J33" s="267"/>
      <c r="K33" s="270"/>
      <c r="L33" s="179"/>
      <c r="M33" s="271">
        <f t="shared" ref="M33:M38" si="21">(H33*L33)*K33</f>
        <v>0</v>
      </c>
      <c r="N33" s="272"/>
      <c r="O33" s="268"/>
      <c r="P33" s="268">
        <f t="shared" ref="P33:P38" si="22">N33*1000*17</f>
        <v>0</v>
      </c>
      <c r="Q33" s="268">
        <f t="shared" ref="Q33:Q38" si="23">M33+P33</f>
        <v>0</v>
      </c>
      <c r="R33" s="273"/>
      <c r="S33" s="258"/>
      <c r="T33" s="258"/>
      <c r="U33" s="258"/>
      <c r="V33" s="258"/>
      <c r="W33" s="258"/>
      <c r="X33" s="258"/>
      <c r="Y33" s="258"/>
      <c r="Z33" s="258"/>
    </row>
    <row r="34" spans="1:26" ht="15.75" hidden="1" customHeight="1" x14ac:dyDescent="0.2">
      <c r="A34" s="167" t="s">
        <v>252</v>
      </c>
      <c r="B34" s="167"/>
      <c r="C34" s="266"/>
      <c r="D34" s="179"/>
      <c r="E34" s="179"/>
      <c r="F34" s="267"/>
      <c r="G34" s="267"/>
      <c r="H34" s="268">
        <f t="shared" si="20"/>
        <v>0</v>
      </c>
      <c r="I34" s="267"/>
      <c r="J34" s="267"/>
      <c r="K34" s="270"/>
      <c r="L34" s="179"/>
      <c r="M34" s="271">
        <f t="shared" si="21"/>
        <v>0</v>
      </c>
      <c r="N34" s="272"/>
      <c r="O34" s="268"/>
      <c r="P34" s="268">
        <f t="shared" si="22"/>
        <v>0</v>
      </c>
      <c r="Q34" s="268">
        <f t="shared" si="23"/>
        <v>0</v>
      </c>
      <c r="R34" s="273"/>
      <c r="S34" s="258"/>
      <c r="T34" s="258"/>
      <c r="U34" s="258"/>
      <c r="V34" s="258"/>
      <c r="W34" s="258"/>
      <c r="X34" s="258"/>
      <c r="Y34" s="258"/>
      <c r="Z34" s="258"/>
    </row>
    <row r="35" spans="1:26" ht="18.75" customHeight="1" x14ac:dyDescent="0.2">
      <c r="A35" s="274" t="s">
        <v>211</v>
      </c>
      <c r="B35" s="168"/>
      <c r="C35" s="266">
        <v>160</v>
      </c>
      <c r="D35" s="275"/>
      <c r="E35" s="168" t="s">
        <v>249</v>
      </c>
      <c r="F35" s="275">
        <v>200</v>
      </c>
      <c r="G35" s="275"/>
      <c r="H35" s="268">
        <f t="shared" si="20"/>
        <v>200</v>
      </c>
      <c r="I35" s="268">
        <v>4.08</v>
      </c>
      <c r="J35" s="269">
        <v>0</v>
      </c>
      <c r="K35" s="270">
        <f t="shared" ref="K35:K39" si="24">(I35-J35)/I35</f>
        <v>1</v>
      </c>
      <c r="L35" s="271">
        <v>7470</v>
      </c>
      <c r="M35" s="271">
        <f t="shared" si="21"/>
        <v>1494000</v>
      </c>
      <c r="N35" s="179"/>
      <c r="O35" s="179"/>
      <c r="P35" s="268">
        <f t="shared" si="22"/>
        <v>0</v>
      </c>
      <c r="Q35" s="268">
        <f t="shared" si="23"/>
        <v>1494000</v>
      </c>
      <c r="R35" s="274"/>
      <c r="S35" s="277"/>
      <c r="T35" s="276"/>
      <c r="U35" s="276"/>
      <c r="V35" s="258"/>
      <c r="W35" s="258"/>
      <c r="X35" s="258"/>
      <c r="Y35" s="258"/>
      <c r="Z35" s="258"/>
    </row>
    <row r="36" spans="1:26" ht="15.75" customHeight="1" x14ac:dyDescent="0.2">
      <c r="A36" s="167" t="s">
        <v>253</v>
      </c>
      <c r="B36" s="167"/>
      <c r="C36" s="266">
        <v>285</v>
      </c>
      <c r="D36" s="179"/>
      <c r="E36" s="179" t="s">
        <v>249</v>
      </c>
      <c r="F36" s="267">
        <v>300</v>
      </c>
      <c r="G36" s="267"/>
      <c r="H36" s="268">
        <f t="shared" si="20"/>
        <v>300</v>
      </c>
      <c r="I36" s="287">
        <v>4.08</v>
      </c>
      <c r="J36" s="269">
        <v>0</v>
      </c>
      <c r="K36" s="270">
        <f t="shared" si="24"/>
        <v>1</v>
      </c>
      <c r="L36" s="271">
        <v>7470</v>
      </c>
      <c r="M36" s="271">
        <f t="shared" si="21"/>
        <v>2241000</v>
      </c>
      <c r="N36" s="272"/>
      <c r="O36" s="268"/>
      <c r="P36" s="268">
        <f t="shared" si="22"/>
        <v>0</v>
      </c>
      <c r="Q36" s="268">
        <f t="shared" si="23"/>
        <v>2241000</v>
      </c>
      <c r="R36" s="273"/>
      <c r="S36" s="258"/>
      <c r="T36" s="258"/>
      <c r="U36" s="258"/>
      <c r="V36" s="258"/>
      <c r="W36" s="258"/>
      <c r="X36" s="258"/>
      <c r="Y36" s="258"/>
      <c r="Z36" s="258"/>
    </row>
    <row r="37" spans="1:26" ht="15.75" customHeight="1" x14ac:dyDescent="0.2">
      <c r="A37" s="167" t="s">
        <v>201</v>
      </c>
      <c r="B37" s="167"/>
      <c r="C37" s="266">
        <v>450</v>
      </c>
      <c r="D37" s="179"/>
      <c r="E37" s="179" t="s">
        <v>249</v>
      </c>
      <c r="F37" s="267">
        <v>500</v>
      </c>
      <c r="G37" s="267"/>
      <c r="H37" s="268">
        <f t="shared" si="20"/>
        <v>500</v>
      </c>
      <c r="I37" s="287">
        <v>4.08</v>
      </c>
      <c r="J37" s="269">
        <v>0</v>
      </c>
      <c r="K37" s="270">
        <f t="shared" si="24"/>
        <v>1</v>
      </c>
      <c r="L37" s="271">
        <v>7470</v>
      </c>
      <c r="M37" s="271">
        <f t="shared" si="21"/>
        <v>3735000</v>
      </c>
      <c r="N37" s="272"/>
      <c r="O37" s="268"/>
      <c r="P37" s="268">
        <f t="shared" si="22"/>
        <v>0</v>
      </c>
      <c r="Q37" s="268">
        <f t="shared" si="23"/>
        <v>3735000</v>
      </c>
      <c r="R37" s="273"/>
      <c r="S37" s="258"/>
      <c r="T37" s="258"/>
      <c r="U37" s="258"/>
      <c r="V37" s="258"/>
      <c r="W37" s="258"/>
      <c r="X37" s="258"/>
      <c r="Y37" s="258"/>
      <c r="Z37" s="258"/>
    </row>
    <row r="38" spans="1:26" ht="15.75" customHeight="1" x14ac:dyDescent="0.2">
      <c r="A38" s="167" t="s">
        <v>210</v>
      </c>
      <c r="B38" s="167"/>
      <c r="C38" s="266">
        <v>210</v>
      </c>
      <c r="D38" s="179"/>
      <c r="E38" s="168" t="s">
        <v>249</v>
      </c>
      <c r="F38" s="267">
        <v>250</v>
      </c>
      <c r="G38" s="267"/>
      <c r="H38" s="268">
        <f t="shared" si="20"/>
        <v>250</v>
      </c>
      <c r="I38" s="287">
        <v>4.08</v>
      </c>
      <c r="J38" s="269">
        <v>0</v>
      </c>
      <c r="K38" s="270">
        <f t="shared" si="24"/>
        <v>1</v>
      </c>
      <c r="L38" s="271">
        <v>7470</v>
      </c>
      <c r="M38" s="271">
        <f t="shared" si="21"/>
        <v>1867500</v>
      </c>
      <c r="N38" s="272"/>
      <c r="O38" s="268"/>
      <c r="P38" s="268">
        <f t="shared" si="22"/>
        <v>0</v>
      </c>
      <c r="Q38" s="268">
        <f t="shared" si="23"/>
        <v>1867500</v>
      </c>
      <c r="R38" s="273"/>
      <c r="S38" s="258"/>
      <c r="T38" s="258"/>
      <c r="U38" s="258"/>
      <c r="V38" s="258"/>
      <c r="W38" s="258"/>
      <c r="X38" s="258"/>
      <c r="Y38" s="258"/>
      <c r="Z38" s="258"/>
    </row>
    <row r="39" spans="1:26" ht="18.75" customHeight="1" x14ac:dyDescent="0.2">
      <c r="A39" s="274" t="s">
        <v>254</v>
      </c>
      <c r="B39" s="288"/>
      <c r="C39" s="266">
        <v>92</v>
      </c>
      <c r="D39" s="275"/>
      <c r="E39" s="168" t="s">
        <v>249</v>
      </c>
      <c r="F39" s="275">
        <v>51</v>
      </c>
      <c r="G39" s="275">
        <v>31</v>
      </c>
      <c r="H39" s="289">
        <f t="shared" si="20"/>
        <v>82</v>
      </c>
      <c r="I39" s="268">
        <v>4.08</v>
      </c>
      <c r="J39" s="269">
        <v>2.46</v>
      </c>
      <c r="K39" s="270">
        <f t="shared" si="24"/>
        <v>0.3970588235294118</v>
      </c>
      <c r="L39" s="271">
        <v>7470</v>
      </c>
      <c r="M39" s="290">
        <f>SUM(H39*L39*K39)</f>
        <v>243214.4117647059</v>
      </c>
      <c r="N39" s="179"/>
      <c r="O39" s="179"/>
      <c r="P39" s="291"/>
      <c r="Q39" s="271">
        <f>SUM(M39,P39)</f>
        <v>243214.4117647059</v>
      </c>
      <c r="R39" s="274"/>
      <c r="S39" s="277"/>
      <c r="T39" s="276"/>
      <c r="U39" s="276"/>
      <c r="V39" s="258"/>
      <c r="W39" s="258"/>
      <c r="X39" s="258"/>
      <c r="Y39" s="258"/>
      <c r="Z39" s="258"/>
    </row>
    <row r="40" spans="1:26" ht="15.75" hidden="1" customHeight="1" x14ac:dyDescent="0.2">
      <c r="A40" s="167" t="s">
        <v>255</v>
      </c>
      <c r="B40" s="167"/>
      <c r="C40" s="266"/>
      <c r="D40" s="179"/>
      <c r="E40" s="179"/>
      <c r="F40" s="267"/>
      <c r="G40" s="267"/>
      <c r="H40" s="268">
        <f t="shared" si="20"/>
        <v>0</v>
      </c>
      <c r="I40" s="267"/>
      <c r="J40" s="267"/>
      <c r="K40" s="270"/>
      <c r="L40" s="179"/>
      <c r="M40" s="271">
        <f t="shared" ref="M40:M47" si="25">(H40*L40)*K40</f>
        <v>0</v>
      </c>
      <c r="N40" s="272"/>
      <c r="O40" s="268"/>
      <c r="P40" s="268">
        <f t="shared" ref="P40:P47" si="26">N40*1000*17</f>
        <v>0</v>
      </c>
      <c r="Q40" s="268">
        <f t="shared" ref="Q40:Q47" si="27">M40+P40</f>
        <v>0</v>
      </c>
      <c r="R40" s="273"/>
      <c r="S40" s="258"/>
      <c r="T40" s="258"/>
      <c r="U40" s="258"/>
      <c r="V40" s="258"/>
      <c r="W40" s="258"/>
      <c r="X40" s="258"/>
      <c r="Y40" s="258"/>
      <c r="Z40" s="258"/>
    </row>
    <row r="41" spans="1:26" ht="15.75" hidden="1" customHeight="1" x14ac:dyDescent="0.2">
      <c r="A41" s="167" t="s">
        <v>256</v>
      </c>
      <c r="B41" s="167"/>
      <c r="C41" s="266"/>
      <c r="D41" s="179"/>
      <c r="E41" s="179"/>
      <c r="F41" s="267"/>
      <c r="G41" s="267"/>
      <c r="H41" s="268">
        <f t="shared" si="20"/>
        <v>0</v>
      </c>
      <c r="I41" s="267"/>
      <c r="J41" s="267"/>
      <c r="K41" s="270"/>
      <c r="L41" s="179"/>
      <c r="M41" s="271">
        <f t="shared" si="25"/>
        <v>0</v>
      </c>
      <c r="N41" s="272"/>
      <c r="O41" s="268"/>
      <c r="P41" s="268">
        <f t="shared" si="26"/>
        <v>0</v>
      </c>
      <c r="Q41" s="268">
        <f t="shared" si="27"/>
        <v>0</v>
      </c>
      <c r="R41" s="273"/>
      <c r="S41" s="258"/>
      <c r="T41" s="258"/>
      <c r="U41" s="258"/>
      <c r="V41" s="258"/>
      <c r="W41" s="258"/>
      <c r="X41" s="258"/>
      <c r="Y41" s="258"/>
      <c r="Z41" s="258"/>
    </row>
    <row r="42" spans="1:26" ht="15.75" customHeight="1" x14ac:dyDescent="0.2">
      <c r="A42" s="167" t="s">
        <v>209</v>
      </c>
      <c r="B42" s="167"/>
      <c r="C42" s="266">
        <v>549</v>
      </c>
      <c r="D42" s="179"/>
      <c r="E42" s="179" t="s">
        <v>249</v>
      </c>
      <c r="F42" s="267">
        <v>379</v>
      </c>
      <c r="G42" s="267"/>
      <c r="H42" s="268">
        <f t="shared" si="20"/>
        <v>379</v>
      </c>
      <c r="I42" s="267">
        <v>4.08</v>
      </c>
      <c r="J42" s="269">
        <v>0</v>
      </c>
      <c r="K42" s="270">
        <f t="shared" ref="K42:K47" si="28">(I42-J42)/I42</f>
        <v>1</v>
      </c>
      <c r="L42" s="271">
        <v>7470</v>
      </c>
      <c r="M42" s="271">
        <f t="shared" si="25"/>
        <v>2831130</v>
      </c>
      <c r="N42" s="272"/>
      <c r="O42" s="268"/>
      <c r="P42" s="268">
        <f t="shared" si="26"/>
        <v>0</v>
      </c>
      <c r="Q42" s="268">
        <f t="shared" si="27"/>
        <v>2831130</v>
      </c>
      <c r="R42" s="273"/>
      <c r="S42" s="258"/>
      <c r="T42" s="258"/>
      <c r="U42" s="258"/>
      <c r="V42" s="258"/>
      <c r="W42" s="258"/>
      <c r="X42" s="258"/>
      <c r="Y42" s="258"/>
      <c r="Z42" s="258"/>
    </row>
    <row r="43" spans="1:26" ht="18.75" customHeight="1" x14ac:dyDescent="0.2">
      <c r="A43" s="167" t="s">
        <v>257</v>
      </c>
      <c r="B43" s="167"/>
      <c r="C43" s="266">
        <v>155.20000000000002</v>
      </c>
      <c r="D43" s="275"/>
      <c r="E43" s="168" t="s">
        <v>249</v>
      </c>
      <c r="F43" s="267">
        <v>194</v>
      </c>
      <c r="G43" s="267"/>
      <c r="H43" s="268">
        <f t="shared" si="20"/>
        <v>194</v>
      </c>
      <c r="I43" s="268">
        <v>4.08</v>
      </c>
      <c r="J43" s="269">
        <v>0</v>
      </c>
      <c r="K43" s="270">
        <f t="shared" si="28"/>
        <v>1</v>
      </c>
      <c r="L43" s="271">
        <v>7470</v>
      </c>
      <c r="M43" s="271">
        <f t="shared" si="25"/>
        <v>1449180</v>
      </c>
      <c r="N43" s="179"/>
      <c r="O43" s="179"/>
      <c r="P43" s="268">
        <f t="shared" si="26"/>
        <v>0</v>
      </c>
      <c r="Q43" s="268">
        <f t="shared" si="27"/>
        <v>1449180</v>
      </c>
      <c r="R43" s="274"/>
      <c r="S43" s="277"/>
      <c r="T43" s="276"/>
      <c r="U43" s="276"/>
      <c r="V43" s="258"/>
      <c r="W43" s="258"/>
      <c r="X43" s="258"/>
      <c r="Y43" s="258"/>
      <c r="Z43" s="258"/>
    </row>
    <row r="44" spans="1:26" ht="15.75" customHeight="1" x14ac:dyDescent="0.2">
      <c r="A44" s="167" t="s">
        <v>258</v>
      </c>
      <c r="B44" s="167"/>
      <c r="C44" s="266">
        <v>32</v>
      </c>
      <c r="D44" s="179"/>
      <c r="E44" s="179" t="s">
        <v>249</v>
      </c>
      <c r="F44" s="267">
        <v>25</v>
      </c>
      <c r="G44" s="267"/>
      <c r="H44" s="268">
        <f t="shared" si="20"/>
        <v>25</v>
      </c>
      <c r="I44" s="287">
        <v>4.08</v>
      </c>
      <c r="J44" s="269">
        <v>0</v>
      </c>
      <c r="K44" s="270">
        <f t="shared" si="28"/>
        <v>1</v>
      </c>
      <c r="L44" s="271">
        <v>7470</v>
      </c>
      <c r="M44" s="271">
        <f t="shared" si="25"/>
        <v>186750</v>
      </c>
      <c r="N44" s="272"/>
      <c r="O44" s="268"/>
      <c r="P44" s="268">
        <f t="shared" si="26"/>
        <v>0</v>
      </c>
      <c r="Q44" s="268">
        <f t="shared" si="27"/>
        <v>186750</v>
      </c>
      <c r="R44" s="273"/>
      <c r="S44" s="258"/>
      <c r="T44" s="258"/>
      <c r="U44" s="258"/>
      <c r="V44" s="258"/>
      <c r="W44" s="258"/>
      <c r="X44" s="258"/>
      <c r="Y44" s="258"/>
      <c r="Z44" s="258"/>
    </row>
    <row r="45" spans="1:26" ht="18.75" customHeight="1" x14ac:dyDescent="0.2">
      <c r="A45" s="274" t="s">
        <v>259</v>
      </c>
      <c r="B45" s="274"/>
      <c r="C45" s="266">
        <v>360</v>
      </c>
      <c r="D45" s="275"/>
      <c r="E45" s="168" t="s">
        <v>249</v>
      </c>
      <c r="F45" s="267">
        <v>450</v>
      </c>
      <c r="G45" s="267"/>
      <c r="H45" s="268">
        <f t="shared" si="20"/>
        <v>450</v>
      </c>
      <c r="I45" s="268">
        <v>4.08</v>
      </c>
      <c r="J45" s="269">
        <v>0</v>
      </c>
      <c r="K45" s="270">
        <f t="shared" si="28"/>
        <v>1</v>
      </c>
      <c r="L45" s="271">
        <v>7470</v>
      </c>
      <c r="M45" s="271">
        <f t="shared" si="25"/>
        <v>3361500</v>
      </c>
      <c r="N45" s="179"/>
      <c r="O45" s="179"/>
      <c r="P45" s="268">
        <f t="shared" si="26"/>
        <v>0</v>
      </c>
      <c r="Q45" s="268">
        <f t="shared" si="27"/>
        <v>3361500</v>
      </c>
      <c r="R45" s="274"/>
      <c r="S45" s="62"/>
      <c r="T45" s="276"/>
      <c r="U45" s="276"/>
      <c r="V45" s="258"/>
      <c r="W45" s="258"/>
      <c r="X45" s="258"/>
      <c r="Y45" s="258"/>
      <c r="Z45" s="258"/>
    </row>
    <row r="46" spans="1:26" ht="15.75" customHeight="1" x14ac:dyDescent="0.2">
      <c r="A46" s="167" t="s">
        <v>216</v>
      </c>
      <c r="B46" s="167"/>
      <c r="C46" s="266">
        <v>50</v>
      </c>
      <c r="D46" s="179"/>
      <c r="E46" s="179" t="s">
        <v>249</v>
      </c>
      <c r="F46" s="267">
        <v>55</v>
      </c>
      <c r="G46" s="267"/>
      <c r="H46" s="268">
        <f t="shared" si="20"/>
        <v>55</v>
      </c>
      <c r="I46" s="267">
        <v>4.08</v>
      </c>
      <c r="J46" s="269">
        <v>0</v>
      </c>
      <c r="K46" s="270">
        <f t="shared" si="28"/>
        <v>1</v>
      </c>
      <c r="L46" s="271">
        <v>7470</v>
      </c>
      <c r="M46" s="271">
        <f t="shared" si="25"/>
        <v>410850</v>
      </c>
      <c r="N46" s="272"/>
      <c r="O46" s="268"/>
      <c r="P46" s="268">
        <f t="shared" si="26"/>
        <v>0</v>
      </c>
      <c r="Q46" s="268">
        <f t="shared" si="27"/>
        <v>410850</v>
      </c>
      <c r="R46" s="273"/>
      <c r="S46" s="258"/>
      <c r="T46" s="258"/>
      <c r="U46" s="258"/>
      <c r="V46" s="258"/>
      <c r="W46" s="258"/>
      <c r="X46" s="258"/>
      <c r="Y46" s="258"/>
      <c r="Z46" s="258"/>
    </row>
    <row r="47" spans="1:26" ht="15.75" customHeight="1" x14ac:dyDescent="0.2">
      <c r="A47" s="167" t="s">
        <v>260</v>
      </c>
      <c r="B47" s="167"/>
      <c r="C47" s="266">
        <v>47</v>
      </c>
      <c r="D47" s="179"/>
      <c r="E47" s="179" t="s">
        <v>249</v>
      </c>
      <c r="F47" s="267">
        <v>51</v>
      </c>
      <c r="G47" s="267"/>
      <c r="H47" s="268">
        <f t="shared" si="20"/>
        <v>51</v>
      </c>
      <c r="I47" s="267">
        <v>4.08</v>
      </c>
      <c r="J47" s="269">
        <v>0</v>
      </c>
      <c r="K47" s="270">
        <f t="shared" si="28"/>
        <v>1</v>
      </c>
      <c r="L47" s="271">
        <v>7470</v>
      </c>
      <c r="M47" s="271">
        <f t="shared" si="25"/>
        <v>380970</v>
      </c>
      <c r="N47" s="272"/>
      <c r="O47" s="268"/>
      <c r="P47" s="268">
        <f t="shared" si="26"/>
        <v>0</v>
      </c>
      <c r="Q47" s="268">
        <f t="shared" si="27"/>
        <v>380970</v>
      </c>
      <c r="R47" s="273"/>
      <c r="S47" s="258"/>
      <c r="T47" s="258"/>
      <c r="U47" s="258"/>
      <c r="V47" s="258"/>
      <c r="W47" s="258"/>
      <c r="X47" s="258"/>
      <c r="Y47" s="258"/>
      <c r="Z47" s="258"/>
    </row>
    <row r="48" spans="1:26" ht="15.75" customHeight="1" x14ac:dyDescent="0.2">
      <c r="A48" s="170" t="s">
        <v>215</v>
      </c>
      <c r="B48" s="170"/>
      <c r="C48" s="279">
        <v>210</v>
      </c>
      <c r="D48" s="279">
        <v>0</v>
      </c>
      <c r="E48" s="279">
        <v>0</v>
      </c>
      <c r="F48" s="279">
        <v>100</v>
      </c>
      <c r="G48" s="279">
        <v>100</v>
      </c>
      <c r="H48" s="279">
        <v>200</v>
      </c>
      <c r="I48" s="279">
        <v>8.16</v>
      </c>
      <c r="J48" s="279">
        <v>2.0499999999999998</v>
      </c>
      <c r="K48" s="279">
        <v>1.4975490196078431</v>
      </c>
      <c r="L48" s="279">
        <v>40934</v>
      </c>
      <c r="M48" s="279">
        <v>3718069.1176470588</v>
      </c>
      <c r="N48" s="279">
        <v>0</v>
      </c>
      <c r="O48" s="279">
        <v>0</v>
      </c>
      <c r="P48" s="279">
        <v>0</v>
      </c>
      <c r="Q48" s="279">
        <v>3718069.1176470588</v>
      </c>
      <c r="R48" s="286"/>
      <c r="S48" s="611"/>
      <c r="T48" s="611"/>
      <c r="U48" s="611"/>
      <c r="V48" s="611"/>
      <c r="W48" s="611"/>
      <c r="X48" s="611"/>
      <c r="Y48" s="611"/>
      <c r="Z48" s="611"/>
    </row>
    <row r="49" spans="1:26" ht="15.75" customHeight="1" x14ac:dyDescent="0.2">
      <c r="A49" s="167" t="s">
        <v>261</v>
      </c>
      <c r="B49" s="167"/>
      <c r="C49" s="266">
        <v>385</v>
      </c>
      <c r="D49" s="179"/>
      <c r="E49" s="179" t="s">
        <v>249</v>
      </c>
      <c r="F49" s="267">
        <v>426</v>
      </c>
      <c r="G49" s="267"/>
      <c r="H49" s="268">
        <f t="shared" ref="H49:H54" si="29">F49+G49</f>
        <v>426</v>
      </c>
      <c r="I49" s="287">
        <v>4.08</v>
      </c>
      <c r="J49" s="269">
        <v>0</v>
      </c>
      <c r="K49" s="270">
        <f>(I49-J49)/I49</f>
        <v>1</v>
      </c>
      <c r="L49" s="271">
        <v>7470</v>
      </c>
      <c r="M49" s="271">
        <f t="shared" ref="M49:M54" si="30">(H49*L49)*K49</f>
        <v>3182220</v>
      </c>
      <c r="N49" s="272"/>
      <c r="O49" s="287"/>
      <c r="P49" s="268">
        <f t="shared" ref="P49:P54" si="31">N49*1000*17</f>
        <v>0</v>
      </c>
      <c r="Q49" s="287">
        <f t="shared" ref="Q49:Q54" si="32">M49+P49</f>
        <v>3182220</v>
      </c>
      <c r="R49" s="292"/>
      <c r="S49" s="108"/>
      <c r="T49" s="108"/>
      <c r="U49" s="108"/>
      <c r="V49" s="108"/>
      <c r="W49" s="108"/>
      <c r="X49" s="108"/>
      <c r="Y49" s="108"/>
      <c r="Z49" s="108"/>
    </row>
    <row r="50" spans="1:26" ht="15.75" hidden="1" customHeight="1" x14ac:dyDescent="0.2">
      <c r="A50" s="167" t="s">
        <v>262</v>
      </c>
      <c r="B50" s="167"/>
      <c r="C50" s="266"/>
      <c r="D50" s="179"/>
      <c r="E50" s="179"/>
      <c r="F50" s="267"/>
      <c r="G50" s="267"/>
      <c r="H50" s="268">
        <f t="shared" si="29"/>
        <v>0</v>
      </c>
      <c r="I50" s="267"/>
      <c r="J50" s="267"/>
      <c r="K50" s="270"/>
      <c r="L50" s="179"/>
      <c r="M50" s="271">
        <f t="shared" si="30"/>
        <v>0</v>
      </c>
      <c r="N50" s="272"/>
      <c r="O50" s="268"/>
      <c r="P50" s="268">
        <f t="shared" si="31"/>
        <v>0</v>
      </c>
      <c r="Q50" s="268">
        <f t="shared" si="32"/>
        <v>0</v>
      </c>
      <c r="R50" s="273"/>
      <c r="S50" s="258"/>
      <c r="T50" s="258"/>
      <c r="U50" s="258"/>
      <c r="V50" s="258"/>
      <c r="W50" s="258"/>
      <c r="X50" s="258"/>
      <c r="Y50" s="258"/>
      <c r="Z50" s="258"/>
    </row>
    <row r="51" spans="1:26" ht="15.75" customHeight="1" x14ac:dyDescent="0.2">
      <c r="A51" s="167" t="s">
        <v>214</v>
      </c>
      <c r="B51" s="167"/>
      <c r="C51" s="266">
        <v>730</v>
      </c>
      <c r="D51" s="179"/>
      <c r="E51" s="179" t="s">
        <v>249</v>
      </c>
      <c r="F51" s="267">
        <v>1875</v>
      </c>
      <c r="G51" s="267"/>
      <c r="H51" s="268">
        <f t="shared" si="29"/>
        <v>1875</v>
      </c>
      <c r="I51" s="287">
        <v>4.08</v>
      </c>
      <c r="J51" s="269">
        <v>0</v>
      </c>
      <c r="K51" s="270">
        <f t="shared" ref="K51:K52" si="33">(I51-J51)/I51</f>
        <v>1</v>
      </c>
      <c r="L51" s="271">
        <v>7470</v>
      </c>
      <c r="M51" s="271">
        <f t="shared" si="30"/>
        <v>14006250</v>
      </c>
      <c r="N51" s="272"/>
      <c r="O51" s="287"/>
      <c r="P51" s="268">
        <f t="shared" si="31"/>
        <v>0</v>
      </c>
      <c r="Q51" s="287">
        <f t="shared" si="32"/>
        <v>14006250</v>
      </c>
      <c r="R51" s="292"/>
      <c r="S51" s="108"/>
      <c r="T51" s="108"/>
      <c r="U51" s="108"/>
      <c r="V51" s="108"/>
      <c r="W51" s="108"/>
      <c r="X51" s="108"/>
      <c r="Y51" s="108"/>
      <c r="Z51" s="108"/>
    </row>
    <row r="52" spans="1:26" ht="15.75" customHeight="1" x14ac:dyDescent="0.2">
      <c r="A52" s="167" t="s">
        <v>263</v>
      </c>
      <c r="B52" s="167"/>
      <c r="C52" s="266">
        <v>121</v>
      </c>
      <c r="D52" s="179"/>
      <c r="E52" s="168" t="s">
        <v>194</v>
      </c>
      <c r="F52" s="267">
        <v>102</v>
      </c>
      <c r="G52" s="267"/>
      <c r="H52" s="268">
        <f t="shared" si="29"/>
        <v>102</v>
      </c>
      <c r="I52" s="267">
        <v>4.08</v>
      </c>
      <c r="J52" s="269">
        <v>0</v>
      </c>
      <c r="K52" s="270">
        <f t="shared" si="33"/>
        <v>1</v>
      </c>
      <c r="L52" s="271">
        <v>33464</v>
      </c>
      <c r="M52" s="271">
        <f t="shared" si="30"/>
        <v>3413328</v>
      </c>
      <c r="N52" s="272"/>
      <c r="O52" s="268"/>
      <c r="P52" s="268">
        <f t="shared" si="31"/>
        <v>0</v>
      </c>
      <c r="Q52" s="268">
        <f t="shared" si="32"/>
        <v>3413328</v>
      </c>
      <c r="R52" s="273"/>
      <c r="S52" s="258"/>
      <c r="T52" s="258"/>
      <c r="U52" s="258"/>
      <c r="V52" s="258"/>
      <c r="W52" s="258"/>
      <c r="X52" s="258"/>
      <c r="Y52" s="258"/>
      <c r="Z52" s="258"/>
    </row>
    <row r="53" spans="1:26" ht="15.75" hidden="1" customHeight="1" x14ac:dyDescent="0.2">
      <c r="A53" s="167" t="s">
        <v>191</v>
      </c>
      <c r="B53" s="167"/>
      <c r="C53" s="266"/>
      <c r="D53" s="179"/>
      <c r="E53" s="179"/>
      <c r="F53" s="267"/>
      <c r="G53" s="267"/>
      <c r="H53" s="268">
        <f t="shared" si="29"/>
        <v>0</v>
      </c>
      <c r="I53" s="267"/>
      <c r="J53" s="267"/>
      <c r="K53" s="270"/>
      <c r="L53" s="179"/>
      <c r="M53" s="271">
        <f t="shared" si="30"/>
        <v>0</v>
      </c>
      <c r="N53" s="272"/>
      <c r="O53" s="268"/>
      <c r="P53" s="268">
        <f t="shared" si="31"/>
        <v>0</v>
      </c>
      <c r="Q53" s="268">
        <f t="shared" si="32"/>
        <v>0</v>
      </c>
      <c r="R53" s="273"/>
      <c r="S53" s="258"/>
      <c r="T53" s="258"/>
      <c r="U53" s="258"/>
      <c r="V53" s="258"/>
      <c r="W53" s="258"/>
      <c r="X53" s="258"/>
      <c r="Y53" s="258"/>
      <c r="Z53" s="258"/>
    </row>
    <row r="54" spans="1:26" ht="15.75" hidden="1" customHeight="1" x14ac:dyDescent="0.2">
      <c r="A54" s="167" t="s">
        <v>264</v>
      </c>
      <c r="B54" s="167"/>
      <c r="C54" s="266"/>
      <c r="D54" s="179"/>
      <c r="E54" s="179"/>
      <c r="F54" s="267"/>
      <c r="G54" s="267"/>
      <c r="H54" s="268">
        <f t="shared" si="29"/>
        <v>0</v>
      </c>
      <c r="I54" s="267"/>
      <c r="J54" s="267"/>
      <c r="K54" s="270"/>
      <c r="L54" s="179"/>
      <c r="M54" s="271">
        <f t="shared" si="30"/>
        <v>0</v>
      </c>
      <c r="N54" s="272"/>
      <c r="O54" s="268"/>
      <c r="P54" s="268">
        <f t="shared" si="31"/>
        <v>0</v>
      </c>
      <c r="Q54" s="268">
        <f t="shared" si="32"/>
        <v>0</v>
      </c>
      <c r="R54" s="273"/>
      <c r="S54" s="258"/>
      <c r="T54" s="258"/>
      <c r="U54" s="258"/>
      <c r="V54" s="258"/>
      <c r="W54" s="258"/>
      <c r="X54" s="258"/>
      <c r="Y54" s="258"/>
      <c r="Z54" s="258"/>
    </row>
    <row r="55" spans="1:26" ht="15.75" customHeight="1" x14ac:dyDescent="0.2">
      <c r="A55" s="170" t="s">
        <v>265</v>
      </c>
      <c r="B55" s="170"/>
      <c r="C55" s="279">
        <v>79</v>
      </c>
      <c r="D55" s="279">
        <v>0</v>
      </c>
      <c r="E55" s="279">
        <v>0</v>
      </c>
      <c r="F55" s="279">
        <v>85</v>
      </c>
      <c r="G55" s="279">
        <v>0</v>
      </c>
      <c r="H55" s="279">
        <v>85</v>
      </c>
      <c r="I55" s="279">
        <v>8.16</v>
      </c>
      <c r="J55" s="279">
        <v>4.0999999999999996</v>
      </c>
      <c r="K55" s="279">
        <v>0.9950980392156864</v>
      </c>
      <c r="L55" s="279">
        <v>66928</v>
      </c>
      <c r="M55" s="279">
        <v>1415248.3333333335</v>
      </c>
      <c r="N55" s="279">
        <v>0</v>
      </c>
      <c r="O55" s="279">
        <v>0</v>
      </c>
      <c r="P55" s="279">
        <v>0</v>
      </c>
      <c r="Q55" s="279">
        <v>1415248.3333333335</v>
      </c>
      <c r="R55" s="286"/>
      <c r="S55" s="611"/>
      <c r="T55" s="611"/>
      <c r="U55" s="611"/>
      <c r="V55" s="611"/>
      <c r="W55" s="611"/>
      <c r="X55" s="611"/>
      <c r="Y55" s="611"/>
      <c r="Z55" s="611"/>
    </row>
    <row r="56" spans="1:26" ht="15.75" customHeight="1" x14ac:dyDescent="0.2">
      <c r="A56" s="167" t="s">
        <v>266</v>
      </c>
      <c r="B56" s="167"/>
      <c r="C56" s="266">
        <v>175</v>
      </c>
      <c r="D56" s="179"/>
      <c r="E56" s="179" t="s">
        <v>249</v>
      </c>
      <c r="F56" s="267">
        <v>169</v>
      </c>
      <c r="G56" s="267"/>
      <c r="H56" s="268">
        <f>F56+G56</f>
        <v>169</v>
      </c>
      <c r="I56" s="267"/>
      <c r="J56" s="267"/>
      <c r="K56" s="270"/>
      <c r="L56" s="179"/>
      <c r="M56" s="271">
        <f>(H56*L56)*K56</f>
        <v>0</v>
      </c>
      <c r="N56" s="272"/>
      <c r="O56" s="268"/>
      <c r="P56" s="268">
        <f>N56*1000*17</f>
        <v>0</v>
      </c>
      <c r="Q56" s="268">
        <f>M56+P56</f>
        <v>0</v>
      </c>
      <c r="R56" s="273"/>
      <c r="S56" s="258"/>
      <c r="T56" s="258"/>
      <c r="U56" s="258"/>
      <c r="V56" s="258"/>
      <c r="W56" s="258"/>
      <c r="X56" s="258"/>
      <c r="Y56" s="258"/>
      <c r="Z56" s="258"/>
    </row>
    <row r="57" spans="1:26" ht="15.75" customHeight="1" x14ac:dyDescent="0.2">
      <c r="A57" s="170" t="s">
        <v>212</v>
      </c>
      <c r="B57" s="170"/>
      <c r="C57" s="279">
        <v>540</v>
      </c>
      <c r="D57" s="279">
        <v>0</v>
      </c>
      <c r="E57" s="279">
        <v>0</v>
      </c>
      <c r="F57" s="279">
        <v>487</v>
      </c>
      <c r="G57" s="279">
        <v>191</v>
      </c>
      <c r="H57" s="279">
        <v>678</v>
      </c>
      <c r="I57" s="279">
        <v>8.16</v>
      </c>
      <c r="J57" s="279">
        <v>1.22</v>
      </c>
      <c r="K57" s="279">
        <v>1.7009803921568629</v>
      </c>
      <c r="L57" s="279">
        <v>14940</v>
      </c>
      <c r="M57" s="279">
        <v>4638027.7941176472</v>
      </c>
      <c r="N57" s="279">
        <v>0</v>
      </c>
      <c r="O57" s="279">
        <v>0</v>
      </c>
      <c r="P57" s="279">
        <v>0</v>
      </c>
      <c r="Q57" s="279">
        <v>4638027.7941176472</v>
      </c>
      <c r="R57" s="286"/>
      <c r="S57" s="611"/>
      <c r="T57" s="611"/>
      <c r="U57" s="611"/>
      <c r="V57" s="611"/>
      <c r="W57" s="611"/>
      <c r="X57" s="611"/>
      <c r="Y57" s="611"/>
      <c r="Z57" s="611"/>
    </row>
    <row r="58" spans="1:26" ht="18.75" customHeight="1" x14ac:dyDescent="0.2">
      <c r="A58" s="170" t="s">
        <v>267</v>
      </c>
      <c r="B58" s="170"/>
      <c r="C58" s="279">
        <v>30</v>
      </c>
      <c r="D58" s="279">
        <v>0</v>
      </c>
      <c r="E58" s="279">
        <v>0</v>
      </c>
      <c r="F58" s="279">
        <v>23</v>
      </c>
      <c r="G58" s="279">
        <v>0</v>
      </c>
      <c r="H58" s="279">
        <v>23</v>
      </c>
      <c r="I58" s="279">
        <v>8.16</v>
      </c>
      <c r="J58" s="279">
        <v>0</v>
      </c>
      <c r="K58" s="279">
        <v>2</v>
      </c>
      <c r="L58" s="279">
        <v>40934</v>
      </c>
      <c r="M58" s="279">
        <v>639702</v>
      </c>
      <c r="N58" s="279">
        <v>0</v>
      </c>
      <c r="O58" s="279">
        <v>0</v>
      </c>
      <c r="P58" s="279">
        <v>0</v>
      </c>
      <c r="Q58" s="279">
        <v>639702</v>
      </c>
      <c r="R58" s="278"/>
      <c r="S58" s="609"/>
      <c r="T58" s="610"/>
      <c r="U58" s="610"/>
      <c r="V58" s="611"/>
      <c r="W58" s="611"/>
      <c r="X58" s="611"/>
      <c r="Y58" s="611"/>
      <c r="Z58" s="611"/>
    </row>
    <row r="59" spans="1:26" ht="15.75" customHeight="1" x14ac:dyDescent="0.2">
      <c r="A59" s="167" t="s">
        <v>213</v>
      </c>
      <c r="B59" s="167"/>
      <c r="C59" s="266">
        <v>738</v>
      </c>
      <c r="D59" s="179"/>
      <c r="E59" s="179" t="s">
        <v>249</v>
      </c>
      <c r="F59" s="267">
        <v>481</v>
      </c>
      <c r="G59" s="267"/>
      <c r="H59" s="268">
        <f t="shared" ref="H59:H61" si="34">F59+G59</f>
        <v>481</v>
      </c>
      <c r="I59" s="267">
        <v>4.08</v>
      </c>
      <c r="J59" s="269">
        <f>I59*0</f>
        <v>0</v>
      </c>
      <c r="K59" s="270">
        <f t="shared" ref="K59:K60" si="35">(I59-J59)/I59</f>
        <v>1</v>
      </c>
      <c r="L59" s="271">
        <v>7470</v>
      </c>
      <c r="M59" s="271">
        <f t="shared" ref="M59:M61" si="36">(H59*L59)*K59</f>
        <v>3593070</v>
      </c>
      <c r="N59" s="272"/>
      <c r="O59" s="287"/>
      <c r="P59" s="268">
        <f t="shared" ref="P59:P61" si="37">N59*1000*17</f>
        <v>0</v>
      </c>
      <c r="Q59" s="287">
        <f t="shared" ref="Q59:Q61" si="38">M59+P59</f>
        <v>3593070</v>
      </c>
      <c r="R59" s="292"/>
      <c r="S59" s="108"/>
      <c r="T59" s="108"/>
      <c r="U59" s="108"/>
      <c r="V59" s="108"/>
      <c r="W59" s="108"/>
      <c r="X59" s="108"/>
      <c r="Y59" s="108"/>
      <c r="Z59" s="108"/>
    </row>
    <row r="60" spans="1:26" ht="15.75" customHeight="1" x14ac:dyDescent="0.2">
      <c r="A60" s="167" t="s">
        <v>268</v>
      </c>
      <c r="B60" s="167"/>
      <c r="C60" s="266">
        <v>18</v>
      </c>
      <c r="D60" s="179"/>
      <c r="E60" s="179" t="s">
        <v>249</v>
      </c>
      <c r="F60" s="267">
        <v>15</v>
      </c>
      <c r="G60" s="267"/>
      <c r="H60" s="268">
        <f t="shared" si="34"/>
        <v>15</v>
      </c>
      <c r="I60" s="267">
        <v>4.08</v>
      </c>
      <c r="J60" s="269">
        <v>0</v>
      </c>
      <c r="K60" s="270">
        <f t="shared" si="35"/>
        <v>1</v>
      </c>
      <c r="L60" s="271">
        <v>7470</v>
      </c>
      <c r="M60" s="271">
        <f t="shared" si="36"/>
        <v>112050</v>
      </c>
      <c r="N60" s="272"/>
      <c r="O60" s="268"/>
      <c r="P60" s="268">
        <f t="shared" si="37"/>
        <v>0</v>
      </c>
      <c r="Q60" s="268">
        <f t="shared" si="38"/>
        <v>112050</v>
      </c>
      <c r="R60" s="273"/>
      <c r="S60" s="258"/>
      <c r="T60" s="258"/>
      <c r="U60" s="258"/>
      <c r="V60" s="258"/>
      <c r="W60" s="258"/>
      <c r="X60" s="258"/>
      <c r="Y60" s="258"/>
      <c r="Z60" s="258"/>
    </row>
    <row r="61" spans="1:26" ht="15.75" hidden="1" customHeight="1" x14ac:dyDescent="0.2">
      <c r="A61" s="167" t="s">
        <v>269</v>
      </c>
      <c r="B61" s="167"/>
      <c r="C61" s="266"/>
      <c r="D61" s="179"/>
      <c r="E61" s="179"/>
      <c r="F61" s="267"/>
      <c r="G61" s="267"/>
      <c r="H61" s="268">
        <f t="shared" si="34"/>
        <v>0</v>
      </c>
      <c r="I61" s="267"/>
      <c r="J61" s="267"/>
      <c r="K61" s="270"/>
      <c r="L61" s="179"/>
      <c r="M61" s="271">
        <f t="shared" si="36"/>
        <v>0</v>
      </c>
      <c r="N61" s="272"/>
      <c r="O61" s="268"/>
      <c r="P61" s="268">
        <f t="shared" si="37"/>
        <v>0</v>
      </c>
      <c r="Q61" s="268">
        <f t="shared" si="38"/>
        <v>0</v>
      </c>
      <c r="R61" s="273"/>
      <c r="S61" s="258"/>
      <c r="T61" s="258"/>
      <c r="U61" s="258"/>
      <c r="V61" s="258"/>
      <c r="W61" s="258"/>
      <c r="X61" s="258"/>
      <c r="Y61" s="258"/>
      <c r="Z61" s="258"/>
    </row>
    <row r="62" spans="1:26" ht="15.75" customHeight="1" x14ac:dyDescent="0.2">
      <c r="A62" s="293"/>
      <c r="B62" s="293"/>
      <c r="C62" s="266"/>
      <c r="D62" s="179"/>
      <c r="E62" s="179"/>
      <c r="F62" s="267"/>
      <c r="G62" s="267"/>
      <c r="H62" s="267"/>
      <c r="I62" s="270"/>
      <c r="J62" s="267"/>
      <c r="K62" s="267"/>
      <c r="L62" s="179"/>
      <c r="M62" s="179"/>
      <c r="N62" s="272"/>
      <c r="O62" s="268"/>
      <c r="P62" s="268"/>
      <c r="Q62" s="268">
        <f t="shared" ref="Q62:Q63" si="39">P62+M62</f>
        <v>0</v>
      </c>
      <c r="R62" s="273"/>
      <c r="S62" s="258"/>
      <c r="T62" s="258"/>
      <c r="U62" s="258"/>
      <c r="V62" s="258"/>
      <c r="W62" s="258"/>
      <c r="X62" s="258"/>
      <c r="Y62" s="258"/>
      <c r="Z62" s="258"/>
    </row>
    <row r="63" spans="1:26" ht="18.75" customHeight="1" x14ac:dyDescent="0.2">
      <c r="A63" s="259" t="s">
        <v>270</v>
      </c>
      <c r="B63" s="259"/>
      <c r="C63" s="260">
        <f>SUM(C64:C72)</f>
        <v>4768</v>
      </c>
      <c r="D63" s="261"/>
      <c r="E63" s="261"/>
      <c r="F63" s="262">
        <f t="shared" ref="F63:H63" si="40">SUM(F64:F72)</f>
        <v>3652</v>
      </c>
      <c r="G63" s="262">
        <f t="shared" si="40"/>
        <v>0</v>
      </c>
      <c r="H63" s="262">
        <f t="shared" si="40"/>
        <v>3652</v>
      </c>
      <c r="I63" s="262"/>
      <c r="J63" s="262"/>
      <c r="K63" s="263"/>
      <c r="L63" s="261">
        <f t="shared" ref="L63:N63" si="41">SUM(L64:L72)</f>
        <v>78284</v>
      </c>
      <c r="M63" s="261">
        <f t="shared" si="41"/>
        <v>24140644</v>
      </c>
      <c r="N63" s="261">
        <f t="shared" si="41"/>
        <v>1934.79</v>
      </c>
      <c r="O63" s="261">
        <f>AVERAGE(O64:O72)</f>
        <v>17</v>
      </c>
      <c r="P63" s="261">
        <f>SUM(P64:P72)</f>
        <v>32891430</v>
      </c>
      <c r="Q63" s="264">
        <f t="shared" si="39"/>
        <v>57032074</v>
      </c>
      <c r="R63" s="265"/>
      <c r="S63" s="608"/>
      <c r="T63" s="608"/>
      <c r="U63" s="608"/>
      <c r="V63" s="608"/>
      <c r="W63" s="608"/>
      <c r="X63" s="608"/>
      <c r="Y63" s="608"/>
      <c r="Z63" s="608"/>
    </row>
    <row r="64" spans="1:26" ht="73.5" customHeight="1" x14ac:dyDescent="0.2">
      <c r="A64" s="167" t="s">
        <v>218</v>
      </c>
      <c r="B64" s="167"/>
      <c r="C64" s="294">
        <v>834</v>
      </c>
      <c r="D64" s="179"/>
      <c r="E64" s="179" t="s">
        <v>249</v>
      </c>
      <c r="F64" s="294">
        <v>744</v>
      </c>
      <c r="G64" s="267"/>
      <c r="H64" s="268">
        <f>F64+G64</f>
        <v>744</v>
      </c>
      <c r="I64" s="295">
        <v>4.51</v>
      </c>
      <c r="J64" s="296">
        <v>0</v>
      </c>
      <c r="K64" s="146">
        <f t="shared" ref="K64:K69" si="42">(I64-J64)/I64</f>
        <v>1</v>
      </c>
      <c r="L64" s="271">
        <v>7470</v>
      </c>
      <c r="M64" s="271">
        <f t="shared" ref="M64:M69" si="43">(H64*L64)*K64</f>
        <v>5557680</v>
      </c>
      <c r="N64" s="272"/>
      <c r="O64" s="287"/>
      <c r="P64" s="268">
        <f t="shared" ref="P64:P69" si="44">N64*1000*17</f>
        <v>0</v>
      </c>
      <c r="Q64" s="287">
        <f t="shared" ref="Q64:Q69" si="45">M64+P64</f>
        <v>5557680</v>
      </c>
      <c r="R64" s="167" t="s">
        <v>271</v>
      </c>
      <c r="S64" s="108"/>
      <c r="T64" s="108"/>
      <c r="U64" s="108"/>
      <c r="V64" s="108"/>
      <c r="W64" s="108"/>
      <c r="X64" s="108"/>
      <c r="Y64" s="108"/>
      <c r="Z64" s="108"/>
    </row>
    <row r="65" spans="1:26" ht="18.75" customHeight="1" x14ac:dyDescent="0.2">
      <c r="A65" s="167" t="s">
        <v>217</v>
      </c>
      <c r="B65" s="168"/>
      <c r="C65" s="297">
        <v>1093</v>
      </c>
      <c r="D65" s="298"/>
      <c r="E65" s="275" t="s">
        <v>249</v>
      </c>
      <c r="F65" s="294">
        <v>522</v>
      </c>
      <c r="G65" s="299"/>
      <c r="H65" s="289">
        <f t="shared" ref="H65:H69" si="46">SUM(F65:G65)</f>
        <v>522</v>
      </c>
      <c r="I65" s="269">
        <v>4.51</v>
      </c>
      <c r="J65" s="296">
        <v>0</v>
      </c>
      <c r="K65" s="270">
        <f t="shared" si="42"/>
        <v>1</v>
      </c>
      <c r="L65" s="271">
        <v>7470</v>
      </c>
      <c r="M65" s="271">
        <f t="shared" si="43"/>
        <v>3899340</v>
      </c>
      <c r="N65" s="298"/>
      <c r="O65" s="300"/>
      <c r="P65" s="268">
        <f t="shared" si="44"/>
        <v>0</v>
      </c>
      <c r="Q65" s="268">
        <f t="shared" si="45"/>
        <v>3899340</v>
      </c>
      <c r="R65" s="274" t="s">
        <v>272</v>
      </c>
      <c r="S65" s="301"/>
      <c r="T65" s="276"/>
      <c r="U65" s="276"/>
      <c r="V65" s="258"/>
      <c r="W65" s="258"/>
      <c r="X65" s="258"/>
      <c r="Y65" s="258"/>
      <c r="Z65" s="258"/>
    </row>
    <row r="66" spans="1:26" ht="18.75" customHeight="1" x14ac:dyDescent="0.2">
      <c r="A66" s="167" t="s">
        <v>219</v>
      </c>
      <c r="B66" s="168"/>
      <c r="C66" s="297">
        <v>38</v>
      </c>
      <c r="D66" s="298"/>
      <c r="E66" s="275" t="s">
        <v>249</v>
      </c>
      <c r="F66" s="294">
        <v>25</v>
      </c>
      <c r="G66" s="299"/>
      <c r="H66" s="289">
        <f t="shared" si="46"/>
        <v>25</v>
      </c>
      <c r="I66" s="269">
        <v>4.51</v>
      </c>
      <c r="J66" s="269">
        <v>0</v>
      </c>
      <c r="K66" s="270">
        <f t="shared" si="42"/>
        <v>1</v>
      </c>
      <c r="L66" s="302">
        <v>7470</v>
      </c>
      <c r="M66" s="271">
        <f t="shared" si="43"/>
        <v>186750</v>
      </c>
      <c r="N66" s="303"/>
      <c r="O66" s="300"/>
      <c r="P66" s="268">
        <f t="shared" si="44"/>
        <v>0</v>
      </c>
      <c r="Q66" s="268">
        <f t="shared" si="45"/>
        <v>186750</v>
      </c>
      <c r="R66" s="304"/>
      <c r="S66" s="277"/>
      <c r="T66" s="276"/>
      <c r="U66" s="276"/>
      <c r="V66" s="258"/>
      <c r="W66" s="258"/>
      <c r="X66" s="258"/>
      <c r="Y66" s="258"/>
      <c r="Z66" s="258"/>
    </row>
    <row r="67" spans="1:26" ht="18.75" customHeight="1" x14ac:dyDescent="0.2">
      <c r="A67" s="167" t="s">
        <v>224</v>
      </c>
      <c r="B67" s="168"/>
      <c r="C67" s="297">
        <v>900</v>
      </c>
      <c r="D67" s="298"/>
      <c r="E67" s="275" t="s">
        <v>249</v>
      </c>
      <c r="F67" s="294">
        <v>500</v>
      </c>
      <c r="G67" s="299"/>
      <c r="H67" s="289">
        <f t="shared" si="46"/>
        <v>500</v>
      </c>
      <c r="I67" s="269">
        <v>4.51</v>
      </c>
      <c r="J67" s="269">
        <v>0</v>
      </c>
      <c r="K67" s="270">
        <f t="shared" si="42"/>
        <v>1</v>
      </c>
      <c r="L67" s="271">
        <v>7470</v>
      </c>
      <c r="M67" s="271">
        <f t="shared" si="43"/>
        <v>3735000</v>
      </c>
      <c r="N67" s="298"/>
      <c r="O67" s="300"/>
      <c r="P67" s="268">
        <f t="shared" si="44"/>
        <v>0</v>
      </c>
      <c r="Q67" s="268">
        <f t="shared" si="45"/>
        <v>3735000</v>
      </c>
      <c r="R67" s="274" t="s">
        <v>273</v>
      </c>
      <c r="S67" s="277"/>
      <c r="T67" s="276"/>
      <c r="U67" s="276"/>
      <c r="V67" s="258"/>
      <c r="W67" s="258"/>
      <c r="X67" s="258"/>
      <c r="Y67" s="258"/>
      <c r="Z67" s="258"/>
    </row>
    <row r="68" spans="1:26" ht="18.75" customHeight="1" x14ac:dyDescent="0.2">
      <c r="A68" s="167" t="s">
        <v>220</v>
      </c>
      <c r="B68" s="168"/>
      <c r="C68" s="297">
        <v>33</v>
      </c>
      <c r="D68" s="299"/>
      <c r="E68" s="275" t="s">
        <v>249</v>
      </c>
      <c r="F68" s="294">
        <v>15</v>
      </c>
      <c r="G68" s="299"/>
      <c r="H68" s="289">
        <f t="shared" si="46"/>
        <v>15</v>
      </c>
      <c r="I68" s="269">
        <v>4.51</v>
      </c>
      <c r="J68" s="269">
        <v>0</v>
      </c>
      <c r="K68" s="270">
        <f t="shared" si="42"/>
        <v>1</v>
      </c>
      <c r="L68" s="271">
        <v>7470</v>
      </c>
      <c r="M68" s="271">
        <f t="shared" si="43"/>
        <v>112050</v>
      </c>
      <c r="N68" s="298"/>
      <c r="O68" s="300"/>
      <c r="P68" s="268">
        <f t="shared" si="44"/>
        <v>0</v>
      </c>
      <c r="Q68" s="268">
        <f t="shared" si="45"/>
        <v>112050</v>
      </c>
      <c r="R68" s="304"/>
      <c r="S68" s="277"/>
      <c r="T68" s="276"/>
      <c r="U68" s="276"/>
      <c r="V68" s="258"/>
      <c r="W68" s="258"/>
      <c r="X68" s="258"/>
      <c r="Y68" s="258"/>
      <c r="Z68" s="258"/>
    </row>
    <row r="69" spans="1:26" ht="18.75" customHeight="1" x14ac:dyDescent="0.2">
      <c r="A69" s="167" t="s">
        <v>221</v>
      </c>
      <c r="B69" s="168"/>
      <c r="C69" s="297">
        <v>20</v>
      </c>
      <c r="D69" s="298"/>
      <c r="E69" s="275" t="s">
        <v>194</v>
      </c>
      <c r="F69" s="294">
        <v>7</v>
      </c>
      <c r="G69" s="294"/>
      <c r="H69" s="289">
        <f t="shared" si="46"/>
        <v>7</v>
      </c>
      <c r="I69" s="269">
        <v>4.51</v>
      </c>
      <c r="J69" s="269">
        <f>I69*0.5</f>
        <v>2.2549999999999999</v>
      </c>
      <c r="K69" s="270">
        <f t="shared" si="42"/>
        <v>0.5</v>
      </c>
      <c r="L69" s="271">
        <v>33464</v>
      </c>
      <c r="M69" s="271">
        <f t="shared" si="43"/>
        <v>117124</v>
      </c>
      <c r="N69" s="298"/>
      <c r="O69" s="300"/>
      <c r="P69" s="268">
        <f t="shared" si="44"/>
        <v>0</v>
      </c>
      <c r="Q69" s="268">
        <f t="shared" si="45"/>
        <v>117124</v>
      </c>
      <c r="R69" s="304"/>
      <c r="S69" s="277"/>
      <c r="T69" s="276"/>
      <c r="U69" s="276"/>
      <c r="V69" s="258"/>
      <c r="W69" s="258"/>
      <c r="X69" s="258"/>
      <c r="Y69" s="258"/>
      <c r="Z69" s="258"/>
    </row>
    <row r="70" spans="1:26" ht="18.75" customHeight="1" x14ac:dyDescent="0.2">
      <c r="A70" s="167" t="s">
        <v>223</v>
      </c>
      <c r="B70" s="168"/>
      <c r="C70" s="297">
        <v>1850</v>
      </c>
      <c r="D70" s="297">
        <v>0</v>
      </c>
      <c r="E70" s="297">
        <v>0</v>
      </c>
      <c r="F70" s="297">
        <v>1839</v>
      </c>
      <c r="G70" s="297">
        <v>0</v>
      </c>
      <c r="H70" s="297">
        <v>1839</v>
      </c>
      <c r="I70" s="297">
        <v>9.02</v>
      </c>
      <c r="J70" s="297">
        <v>0</v>
      </c>
      <c r="K70" s="297">
        <v>2</v>
      </c>
      <c r="L70" s="297">
        <v>7470</v>
      </c>
      <c r="M70" s="297">
        <v>10532700</v>
      </c>
      <c r="N70" s="297">
        <v>1934.79</v>
      </c>
      <c r="O70" s="297">
        <v>17</v>
      </c>
      <c r="P70" s="297">
        <v>32891430</v>
      </c>
      <c r="Q70" s="297">
        <v>43424130</v>
      </c>
      <c r="R70" s="304"/>
      <c r="S70" s="277"/>
      <c r="T70" s="276"/>
      <c r="U70" s="276"/>
      <c r="V70" s="258"/>
      <c r="W70" s="258"/>
      <c r="X70" s="258"/>
      <c r="Y70" s="258"/>
      <c r="Z70" s="258"/>
    </row>
    <row r="71" spans="1:26" ht="15.75" hidden="1" customHeight="1" x14ac:dyDescent="0.2">
      <c r="A71" s="167" t="s">
        <v>274</v>
      </c>
      <c r="B71" s="167"/>
      <c r="C71" s="267"/>
      <c r="D71" s="179"/>
      <c r="E71" s="179"/>
      <c r="F71" s="267"/>
      <c r="G71" s="267"/>
      <c r="H71" s="268">
        <f>F71+G71</f>
        <v>0</v>
      </c>
      <c r="I71" s="267"/>
      <c r="J71" s="267"/>
      <c r="K71" s="270"/>
      <c r="L71" s="179"/>
      <c r="M71" s="271">
        <f>(H71*L71)*K71</f>
        <v>0</v>
      </c>
      <c r="N71" s="272"/>
      <c r="O71" s="268"/>
      <c r="P71" s="268">
        <f>N71*1000*17</f>
        <v>0</v>
      </c>
      <c r="Q71" s="268">
        <f>M71+P71</f>
        <v>0</v>
      </c>
      <c r="R71" s="273"/>
      <c r="S71" s="258"/>
      <c r="T71" s="258"/>
      <c r="U71" s="258"/>
      <c r="V71" s="258"/>
      <c r="W71" s="258"/>
      <c r="X71" s="258"/>
      <c r="Y71" s="258"/>
      <c r="Z71" s="258"/>
    </row>
    <row r="72" spans="1:26" ht="18.75" customHeight="1" x14ac:dyDescent="0.2">
      <c r="A72" s="305"/>
      <c r="B72" s="305"/>
      <c r="C72" s="306"/>
      <c r="D72" s="184"/>
      <c r="E72" s="184"/>
      <c r="F72" s="306"/>
      <c r="G72" s="306"/>
      <c r="H72" s="306"/>
      <c r="I72" s="307"/>
      <c r="J72" s="267"/>
      <c r="K72" s="268"/>
      <c r="L72" s="184"/>
      <c r="M72" s="184"/>
      <c r="N72" s="288"/>
      <c r="O72" s="186"/>
      <c r="P72" s="186"/>
      <c r="Q72" s="268"/>
      <c r="R72" s="308"/>
      <c r="S72" s="612"/>
      <c r="T72" s="612"/>
      <c r="U72" s="612"/>
      <c r="V72" s="612"/>
      <c r="W72" s="612"/>
      <c r="X72" s="612"/>
      <c r="Y72" s="612"/>
      <c r="Z72" s="612"/>
    </row>
    <row r="73" spans="1:26" ht="18.75" customHeight="1" x14ac:dyDescent="0.2">
      <c r="A73" s="259" t="s">
        <v>275</v>
      </c>
      <c r="B73" s="259"/>
      <c r="C73" s="262">
        <f>SUM(C74:C93)</f>
        <v>65</v>
      </c>
      <c r="D73" s="261"/>
      <c r="E73" s="261"/>
      <c r="F73" s="262">
        <f t="shared" ref="F73:H73" si="47">SUM(F74:F93)</f>
        <v>123</v>
      </c>
      <c r="G73" s="262">
        <f t="shared" si="47"/>
        <v>0</v>
      </c>
      <c r="H73" s="262">
        <f t="shared" si="47"/>
        <v>123</v>
      </c>
      <c r="I73" s="262"/>
      <c r="J73" s="262">
        <f>AVERAGE(J74:J93)</f>
        <v>0</v>
      </c>
      <c r="K73" s="263"/>
      <c r="L73" s="261">
        <f t="shared" ref="L73:N73" si="48">SUM(L74:L93)</f>
        <v>40934</v>
      </c>
      <c r="M73" s="261">
        <f t="shared" si="48"/>
        <v>2489504</v>
      </c>
      <c r="N73" s="261">
        <f t="shared" si="48"/>
        <v>6.24</v>
      </c>
      <c r="O73" s="261">
        <f>AVERAGE(O74:O93)</f>
        <v>17</v>
      </c>
      <c r="P73" s="261">
        <f>SUM(P74:P93)</f>
        <v>106080</v>
      </c>
      <c r="Q73" s="264">
        <f>P73+M73</f>
        <v>2595584</v>
      </c>
      <c r="R73" s="265"/>
      <c r="S73" s="608"/>
      <c r="T73" s="608"/>
      <c r="U73" s="608"/>
      <c r="V73" s="608"/>
      <c r="W73" s="608"/>
      <c r="X73" s="608"/>
      <c r="Y73" s="608"/>
      <c r="Z73" s="608"/>
    </row>
    <row r="74" spans="1:26" ht="18.75" hidden="1" customHeight="1" x14ac:dyDescent="0.2">
      <c r="A74" s="305" t="s">
        <v>276</v>
      </c>
      <c r="B74" s="305"/>
      <c r="C74" s="306"/>
      <c r="D74" s="184"/>
      <c r="E74" s="184"/>
      <c r="F74" s="306"/>
      <c r="G74" s="306"/>
      <c r="H74" s="268">
        <f t="shared" ref="H74:H92" si="49">F74+G74</f>
        <v>0</v>
      </c>
      <c r="I74" s="267"/>
      <c r="J74" s="267"/>
      <c r="K74" s="270"/>
      <c r="L74" s="184"/>
      <c r="M74" s="271">
        <f t="shared" ref="M74:M92" si="50">(H74*L74)*K74</f>
        <v>0</v>
      </c>
      <c r="N74" s="288"/>
      <c r="O74" s="186"/>
      <c r="P74" s="268">
        <f t="shared" ref="P74:P92" si="51">N74*1000*17</f>
        <v>0</v>
      </c>
      <c r="Q74" s="268">
        <f t="shared" ref="Q74:Q92" si="52">M74+P74</f>
        <v>0</v>
      </c>
      <c r="R74" s="308"/>
      <c r="S74" s="612"/>
      <c r="T74" s="612"/>
      <c r="U74" s="612"/>
      <c r="V74" s="612"/>
      <c r="W74" s="612"/>
      <c r="X74" s="612"/>
      <c r="Y74" s="612"/>
      <c r="Z74" s="612"/>
    </row>
    <row r="75" spans="1:26" ht="18.75" hidden="1" customHeight="1" x14ac:dyDescent="0.2">
      <c r="A75" s="305" t="s">
        <v>277</v>
      </c>
      <c r="B75" s="305"/>
      <c r="C75" s="306"/>
      <c r="D75" s="184"/>
      <c r="E75" s="184"/>
      <c r="F75" s="306"/>
      <c r="G75" s="306"/>
      <c r="H75" s="268">
        <f t="shared" si="49"/>
        <v>0</v>
      </c>
      <c r="I75" s="267"/>
      <c r="J75" s="267"/>
      <c r="K75" s="270"/>
      <c r="L75" s="184"/>
      <c r="M75" s="271">
        <f t="shared" si="50"/>
        <v>0</v>
      </c>
      <c r="N75" s="288"/>
      <c r="O75" s="186"/>
      <c r="P75" s="268">
        <f t="shared" si="51"/>
        <v>0</v>
      </c>
      <c r="Q75" s="268">
        <f t="shared" si="52"/>
        <v>0</v>
      </c>
      <c r="R75" s="308"/>
      <c r="S75" s="612"/>
      <c r="T75" s="612"/>
      <c r="U75" s="612"/>
      <c r="V75" s="612"/>
      <c r="W75" s="612"/>
      <c r="X75" s="612"/>
      <c r="Y75" s="612"/>
      <c r="Z75" s="612"/>
    </row>
    <row r="76" spans="1:26" ht="18.75" customHeight="1" x14ac:dyDescent="0.2">
      <c r="A76" s="167" t="s">
        <v>278</v>
      </c>
      <c r="B76" s="167"/>
      <c r="C76" s="297">
        <v>12</v>
      </c>
      <c r="D76" s="275"/>
      <c r="E76" s="168" t="s">
        <v>279</v>
      </c>
      <c r="F76" s="267">
        <v>61</v>
      </c>
      <c r="G76" s="309"/>
      <c r="H76" s="268">
        <f t="shared" si="49"/>
        <v>61</v>
      </c>
      <c r="I76" s="268">
        <v>3.12</v>
      </c>
      <c r="J76" s="269">
        <v>0</v>
      </c>
      <c r="K76" s="270">
        <f>(I76-J76)/I76</f>
        <v>1</v>
      </c>
      <c r="L76" s="271">
        <v>33464</v>
      </c>
      <c r="M76" s="271">
        <f t="shared" si="50"/>
        <v>2041304</v>
      </c>
      <c r="N76" s="179"/>
      <c r="O76" s="179"/>
      <c r="P76" s="268">
        <f t="shared" si="51"/>
        <v>0</v>
      </c>
      <c r="Q76" s="268">
        <f t="shared" si="52"/>
        <v>2041304</v>
      </c>
      <c r="R76" s="274"/>
      <c r="S76" s="277"/>
      <c r="T76" s="276"/>
      <c r="U76" s="276"/>
      <c r="V76" s="258"/>
      <c r="W76" s="258"/>
      <c r="X76" s="258"/>
      <c r="Y76" s="258"/>
      <c r="Z76" s="258"/>
    </row>
    <row r="77" spans="1:26" ht="18.75" hidden="1" customHeight="1" x14ac:dyDescent="0.2">
      <c r="A77" s="305" t="s">
        <v>280</v>
      </c>
      <c r="B77" s="305"/>
      <c r="C77" s="306"/>
      <c r="D77" s="184"/>
      <c r="E77" s="184"/>
      <c r="F77" s="306"/>
      <c r="G77" s="306"/>
      <c r="H77" s="268">
        <f t="shared" si="49"/>
        <v>0</v>
      </c>
      <c r="I77" s="267"/>
      <c r="J77" s="267"/>
      <c r="K77" s="270"/>
      <c r="L77" s="184"/>
      <c r="M77" s="271">
        <f t="shared" si="50"/>
        <v>0</v>
      </c>
      <c r="N77" s="288"/>
      <c r="O77" s="186"/>
      <c r="P77" s="268">
        <f t="shared" si="51"/>
        <v>0</v>
      </c>
      <c r="Q77" s="268">
        <f t="shared" si="52"/>
        <v>0</v>
      </c>
      <c r="R77" s="308"/>
      <c r="S77" s="612"/>
      <c r="T77" s="612"/>
      <c r="U77" s="612"/>
      <c r="V77" s="612"/>
      <c r="W77" s="612"/>
      <c r="X77" s="612"/>
      <c r="Y77" s="612"/>
      <c r="Z77" s="612"/>
    </row>
    <row r="78" spans="1:26" ht="18.75" hidden="1" customHeight="1" x14ac:dyDescent="0.2">
      <c r="A78" s="305" t="s">
        <v>281</v>
      </c>
      <c r="B78" s="305"/>
      <c r="C78" s="306"/>
      <c r="D78" s="184"/>
      <c r="E78" s="184"/>
      <c r="F78" s="306"/>
      <c r="G78" s="306"/>
      <c r="H78" s="268">
        <f t="shared" si="49"/>
        <v>0</v>
      </c>
      <c r="I78" s="267"/>
      <c r="J78" s="267"/>
      <c r="K78" s="270"/>
      <c r="L78" s="184"/>
      <c r="M78" s="271">
        <f t="shared" si="50"/>
        <v>0</v>
      </c>
      <c r="N78" s="288"/>
      <c r="O78" s="186"/>
      <c r="P78" s="268">
        <f t="shared" si="51"/>
        <v>0</v>
      </c>
      <c r="Q78" s="268">
        <f t="shared" si="52"/>
        <v>0</v>
      </c>
      <c r="R78" s="308"/>
      <c r="S78" s="612"/>
      <c r="T78" s="612"/>
      <c r="U78" s="612"/>
      <c r="V78" s="612"/>
      <c r="W78" s="612"/>
      <c r="X78" s="612"/>
      <c r="Y78" s="612"/>
      <c r="Z78" s="612"/>
    </row>
    <row r="79" spans="1:26" ht="18.75" hidden="1" customHeight="1" x14ac:dyDescent="0.2">
      <c r="A79" s="305" t="s">
        <v>282</v>
      </c>
      <c r="B79" s="305"/>
      <c r="C79" s="306"/>
      <c r="D79" s="184"/>
      <c r="E79" s="184"/>
      <c r="F79" s="306"/>
      <c r="G79" s="306"/>
      <c r="H79" s="268">
        <f t="shared" si="49"/>
        <v>0</v>
      </c>
      <c r="I79" s="267"/>
      <c r="J79" s="267"/>
      <c r="K79" s="270"/>
      <c r="L79" s="184"/>
      <c r="M79" s="271">
        <f t="shared" si="50"/>
        <v>0</v>
      </c>
      <c r="N79" s="288"/>
      <c r="O79" s="186"/>
      <c r="P79" s="268">
        <f t="shared" si="51"/>
        <v>0</v>
      </c>
      <c r="Q79" s="268">
        <f t="shared" si="52"/>
        <v>0</v>
      </c>
      <c r="R79" s="308"/>
      <c r="S79" s="612"/>
      <c r="T79" s="612"/>
      <c r="U79" s="612"/>
      <c r="V79" s="612"/>
      <c r="W79" s="612"/>
      <c r="X79" s="612"/>
      <c r="Y79" s="612"/>
      <c r="Z79" s="612"/>
    </row>
    <row r="80" spans="1:26" ht="18.75" hidden="1" customHeight="1" x14ac:dyDescent="0.2">
      <c r="A80" s="305" t="s">
        <v>283</v>
      </c>
      <c r="B80" s="305"/>
      <c r="C80" s="306"/>
      <c r="D80" s="184"/>
      <c r="E80" s="184"/>
      <c r="F80" s="306"/>
      <c r="G80" s="306"/>
      <c r="H80" s="268">
        <f t="shared" si="49"/>
        <v>0</v>
      </c>
      <c r="I80" s="267"/>
      <c r="J80" s="267"/>
      <c r="K80" s="270"/>
      <c r="L80" s="184"/>
      <c r="M80" s="271">
        <f t="shared" si="50"/>
        <v>0</v>
      </c>
      <c r="N80" s="288"/>
      <c r="O80" s="186"/>
      <c r="P80" s="268">
        <f t="shared" si="51"/>
        <v>0</v>
      </c>
      <c r="Q80" s="268">
        <f t="shared" si="52"/>
        <v>0</v>
      </c>
      <c r="R80" s="308"/>
      <c r="S80" s="612"/>
      <c r="T80" s="612"/>
      <c r="U80" s="612"/>
      <c r="V80" s="612"/>
      <c r="W80" s="612"/>
      <c r="X80" s="612"/>
      <c r="Y80" s="612"/>
      <c r="Z80" s="612"/>
    </row>
    <row r="81" spans="1:26" ht="18.75" hidden="1" customHeight="1" x14ac:dyDescent="0.2">
      <c r="A81" s="305" t="s">
        <v>284</v>
      </c>
      <c r="B81" s="305"/>
      <c r="C81" s="306"/>
      <c r="D81" s="184"/>
      <c r="E81" s="184"/>
      <c r="F81" s="306"/>
      <c r="G81" s="306"/>
      <c r="H81" s="268">
        <f t="shared" si="49"/>
        <v>0</v>
      </c>
      <c r="I81" s="267"/>
      <c r="J81" s="267"/>
      <c r="K81" s="270"/>
      <c r="L81" s="184"/>
      <c r="M81" s="271">
        <f t="shared" si="50"/>
        <v>0</v>
      </c>
      <c r="N81" s="288"/>
      <c r="O81" s="186"/>
      <c r="P81" s="268">
        <f t="shared" si="51"/>
        <v>0</v>
      </c>
      <c r="Q81" s="268">
        <f t="shared" si="52"/>
        <v>0</v>
      </c>
      <c r="R81" s="308"/>
      <c r="S81" s="612"/>
      <c r="T81" s="612"/>
      <c r="U81" s="612"/>
      <c r="V81" s="612"/>
      <c r="W81" s="612"/>
      <c r="X81" s="612"/>
      <c r="Y81" s="612"/>
      <c r="Z81" s="612"/>
    </row>
    <row r="82" spans="1:26" ht="18.75" customHeight="1" x14ac:dyDescent="0.2">
      <c r="A82" s="305" t="s">
        <v>285</v>
      </c>
      <c r="B82" s="305"/>
      <c r="C82" s="306">
        <v>3</v>
      </c>
      <c r="D82" s="184"/>
      <c r="E82" s="184" t="s">
        <v>286</v>
      </c>
      <c r="F82" s="306">
        <v>2</v>
      </c>
      <c r="G82" s="306"/>
      <c r="H82" s="268">
        <f t="shared" si="49"/>
        <v>2</v>
      </c>
      <c r="I82" s="268">
        <v>3.12</v>
      </c>
      <c r="J82" s="269">
        <v>0</v>
      </c>
      <c r="K82" s="270">
        <f>(I82-J82)/I82</f>
        <v>1</v>
      </c>
      <c r="L82" s="184"/>
      <c r="M82" s="271">
        <f t="shared" si="50"/>
        <v>0</v>
      </c>
      <c r="N82" s="303">
        <f>H82*I82*K82</f>
        <v>6.24</v>
      </c>
      <c r="O82" s="300">
        <v>17</v>
      </c>
      <c r="P82" s="268">
        <f t="shared" si="51"/>
        <v>106080</v>
      </c>
      <c r="Q82" s="268">
        <f t="shared" si="52"/>
        <v>106080</v>
      </c>
      <c r="R82" s="308"/>
      <c r="S82" s="612"/>
      <c r="T82" s="612"/>
      <c r="U82" s="612"/>
      <c r="V82" s="612"/>
      <c r="W82" s="612"/>
      <c r="X82" s="612"/>
      <c r="Y82" s="612"/>
      <c r="Z82" s="612"/>
    </row>
    <row r="83" spans="1:26" ht="18.75" hidden="1" customHeight="1" x14ac:dyDescent="0.2">
      <c r="A83" s="305" t="s">
        <v>287</v>
      </c>
      <c r="B83" s="305"/>
      <c r="C83" s="306"/>
      <c r="D83" s="184"/>
      <c r="E83" s="184"/>
      <c r="F83" s="306"/>
      <c r="G83" s="306"/>
      <c r="H83" s="268">
        <f t="shared" si="49"/>
        <v>0</v>
      </c>
      <c r="I83" s="267"/>
      <c r="J83" s="267"/>
      <c r="K83" s="270"/>
      <c r="L83" s="184"/>
      <c r="M83" s="271">
        <f t="shared" si="50"/>
        <v>0</v>
      </c>
      <c r="N83" s="288"/>
      <c r="O83" s="186"/>
      <c r="P83" s="268">
        <f t="shared" si="51"/>
        <v>0</v>
      </c>
      <c r="Q83" s="268">
        <f t="shared" si="52"/>
        <v>0</v>
      </c>
      <c r="R83" s="308"/>
      <c r="S83" s="612"/>
      <c r="T83" s="612"/>
      <c r="U83" s="612"/>
      <c r="V83" s="612"/>
      <c r="W83" s="612"/>
      <c r="X83" s="612"/>
      <c r="Y83" s="612"/>
      <c r="Z83" s="612"/>
    </row>
    <row r="84" spans="1:26" ht="18.75" hidden="1" customHeight="1" x14ac:dyDescent="0.2">
      <c r="A84" s="305" t="s">
        <v>288</v>
      </c>
      <c r="B84" s="305"/>
      <c r="C84" s="306"/>
      <c r="D84" s="184"/>
      <c r="E84" s="184"/>
      <c r="F84" s="306"/>
      <c r="G84" s="306"/>
      <c r="H84" s="268">
        <f t="shared" si="49"/>
        <v>0</v>
      </c>
      <c r="I84" s="267"/>
      <c r="J84" s="267"/>
      <c r="K84" s="270"/>
      <c r="L84" s="184"/>
      <c r="M84" s="271">
        <f t="shared" si="50"/>
        <v>0</v>
      </c>
      <c r="N84" s="288"/>
      <c r="O84" s="186"/>
      <c r="P84" s="268">
        <f t="shared" si="51"/>
        <v>0</v>
      </c>
      <c r="Q84" s="268">
        <f t="shared" si="52"/>
        <v>0</v>
      </c>
      <c r="R84" s="308"/>
      <c r="S84" s="612"/>
      <c r="T84" s="612"/>
      <c r="U84" s="612"/>
      <c r="V84" s="612"/>
      <c r="W84" s="612"/>
      <c r="X84" s="612"/>
      <c r="Y84" s="612"/>
      <c r="Z84" s="612"/>
    </row>
    <row r="85" spans="1:26" ht="18.75" hidden="1" customHeight="1" x14ac:dyDescent="0.2">
      <c r="A85" s="305" t="s">
        <v>289</v>
      </c>
      <c r="B85" s="305"/>
      <c r="C85" s="306"/>
      <c r="D85" s="184"/>
      <c r="E85" s="184"/>
      <c r="F85" s="306"/>
      <c r="G85" s="306"/>
      <c r="H85" s="268">
        <f t="shared" si="49"/>
        <v>0</v>
      </c>
      <c r="I85" s="267"/>
      <c r="J85" s="267"/>
      <c r="K85" s="270"/>
      <c r="L85" s="184"/>
      <c r="M85" s="271">
        <f t="shared" si="50"/>
        <v>0</v>
      </c>
      <c r="N85" s="288"/>
      <c r="O85" s="186"/>
      <c r="P85" s="268">
        <f t="shared" si="51"/>
        <v>0</v>
      </c>
      <c r="Q85" s="268">
        <f t="shared" si="52"/>
        <v>0</v>
      </c>
      <c r="R85" s="308"/>
      <c r="S85" s="612"/>
      <c r="T85" s="612"/>
      <c r="U85" s="612"/>
      <c r="V85" s="612"/>
      <c r="W85" s="612"/>
      <c r="X85" s="612"/>
      <c r="Y85" s="612"/>
      <c r="Z85" s="612"/>
    </row>
    <row r="86" spans="1:26" ht="18.75" hidden="1" customHeight="1" x14ac:dyDescent="0.2">
      <c r="A86" s="305" t="s">
        <v>290</v>
      </c>
      <c r="B86" s="305"/>
      <c r="C86" s="306"/>
      <c r="D86" s="184"/>
      <c r="E86" s="184"/>
      <c r="F86" s="306"/>
      <c r="G86" s="306"/>
      <c r="H86" s="268">
        <f t="shared" si="49"/>
        <v>0</v>
      </c>
      <c r="I86" s="267"/>
      <c r="J86" s="267"/>
      <c r="K86" s="270"/>
      <c r="L86" s="184"/>
      <c r="M86" s="271">
        <f t="shared" si="50"/>
        <v>0</v>
      </c>
      <c r="N86" s="288"/>
      <c r="O86" s="186"/>
      <c r="P86" s="268">
        <f t="shared" si="51"/>
        <v>0</v>
      </c>
      <c r="Q86" s="268">
        <f t="shared" si="52"/>
        <v>0</v>
      </c>
      <c r="R86" s="308"/>
      <c r="S86" s="612"/>
      <c r="T86" s="612"/>
      <c r="U86" s="612"/>
      <c r="V86" s="612"/>
      <c r="W86" s="612"/>
      <c r="X86" s="612"/>
      <c r="Y86" s="612"/>
      <c r="Z86" s="612"/>
    </row>
    <row r="87" spans="1:26" ht="18.75" hidden="1" customHeight="1" x14ac:dyDescent="0.2">
      <c r="A87" s="305" t="s">
        <v>291</v>
      </c>
      <c r="B87" s="305"/>
      <c r="C87" s="306"/>
      <c r="D87" s="184"/>
      <c r="E87" s="184"/>
      <c r="F87" s="306"/>
      <c r="G87" s="306"/>
      <c r="H87" s="268">
        <f t="shared" si="49"/>
        <v>0</v>
      </c>
      <c r="I87" s="267"/>
      <c r="J87" s="267"/>
      <c r="K87" s="270"/>
      <c r="L87" s="184"/>
      <c r="M87" s="271">
        <f t="shared" si="50"/>
        <v>0</v>
      </c>
      <c r="N87" s="288"/>
      <c r="O87" s="186"/>
      <c r="P87" s="268">
        <f t="shared" si="51"/>
        <v>0</v>
      </c>
      <c r="Q87" s="268">
        <f t="shared" si="52"/>
        <v>0</v>
      </c>
      <c r="R87" s="308"/>
      <c r="S87" s="612"/>
      <c r="T87" s="612"/>
      <c r="U87" s="612"/>
      <c r="V87" s="612"/>
      <c r="W87" s="612"/>
      <c r="X87" s="612"/>
      <c r="Y87" s="612"/>
      <c r="Z87" s="612"/>
    </row>
    <row r="88" spans="1:26" ht="18.75" hidden="1" customHeight="1" x14ac:dyDescent="0.2">
      <c r="A88" s="305" t="s">
        <v>292</v>
      </c>
      <c r="B88" s="305"/>
      <c r="C88" s="306"/>
      <c r="D88" s="184"/>
      <c r="E88" s="184"/>
      <c r="F88" s="306"/>
      <c r="G88" s="306"/>
      <c r="H88" s="268">
        <f t="shared" si="49"/>
        <v>0</v>
      </c>
      <c r="I88" s="267"/>
      <c r="J88" s="267"/>
      <c r="K88" s="270"/>
      <c r="L88" s="184"/>
      <c r="M88" s="271">
        <f t="shared" si="50"/>
        <v>0</v>
      </c>
      <c r="N88" s="288"/>
      <c r="O88" s="186"/>
      <c r="P88" s="268">
        <f t="shared" si="51"/>
        <v>0</v>
      </c>
      <c r="Q88" s="268">
        <f t="shared" si="52"/>
        <v>0</v>
      </c>
      <c r="R88" s="308"/>
      <c r="S88" s="612"/>
      <c r="T88" s="612"/>
      <c r="U88" s="612"/>
      <c r="V88" s="612"/>
      <c r="W88" s="612"/>
      <c r="X88" s="612"/>
      <c r="Y88" s="612"/>
      <c r="Z88" s="612"/>
    </row>
    <row r="89" spans="1:26" ht="18.75" hidden="1" customHeight="1" x14ac:dyDescent="0.2">
      <c r="A89" s="305" t="s">
        <v>293</v>
      </c>
      <c r="B89" s="305"/>
      <c r="C89" s="306"/>
      <c r="D89" s="184"/>
      <c r="E89" s="184"/>
      <c r="F89" s="306"/>
      <c r="G89" s="306"/>
      <c r="H89" s="268">
        <f t="shared" si="49"/>
        <v>0</v>
      </c>
      <c r="I89" s="267"/>
      <c r="J89" s="267"/>
      <c r="K89" s="270"/>
      <c r="L89" s="184"/>
      <c r="M89" s="271">
        <f t="shared" si="50"/>
        <v>0</v>
      </c>
      <c r="N89" s="288"/>
      <c r="O89" s="186"/>
      <c r="P89" s="268">
        <f t="shared" si="51"/>
        <v>0</v>
      </c>
      <c r="Q89" s="268">
        <f t="shared" si="52"/>
        <v>0</v>
      </c>
      <c r="R89" s="308"/>
      <c r="S89" s="612"/>
      <c r="T89" s="612"/>
      <c r="U89" s="612"/>
      <c r="V89" s="612"/>
      <c r="W89" s="612"/>
      <c r="X89" s="612"/>
      <c r="Y89" s="612"/>
      <c r="Z89" s="612"/>
    </row>
    <row r="90" spans="1:26" ht="18.75" customHeight="1" x14ac:dyDescent="0.2">
      <c r="A90" s="274" t="s">
        <v>294</v>
      </c>
      <c r="B90" s="274"/>
      <c r="C90" s="297">
        <v>50</v>
      </c>
      <c r="D90" s="275"/>
      <c r="E90" s="168" t="s">
        <v>249</v>
      </c>
      <c r="F90" s="267">
        <v>60</v>
      </c>
      <c r="G90" s="267"/>
      <c r="H90" s="268">
        <f t="shared" si="49"/>
        <v>60</v>
      </c>
      <c r="I90" s="268">
        <v>3.12</v>
      </c>
      <c r="J90" s="269">
        <v>0</v>
      </c>
      <c r="K90" s="270">
        <f>(I90-J90)/I90</f>
        <v>1</v>
      </c>
      <c r="L90" s="271">
        <v>7470</v>
      </c>
      <c r="M90" s="271">
        <f t="shared" si="50"/>
        <v>448200</v>
      </c>
      <c r="N90" s="179"/>
      <c r="O90" s="179"/>
      <c r="P90" s="268">
        <f t="shared" si="51"/>
        <v>0</v>
      </c>
      <c r="Q90" s="268">
        <f t="shared" si="52"/>
        <v>448200</v>
      </c>
      <c r="R90" s="274"/>
      <c r="S90" s="277"/>
      <c r="T90" s="276"/>
      <c r="U90" s="276"/>
      <c r="V90" s="258"/>
      <c r="W90" s="258"/>
      <c r="X90" s="258"/>
      <c r="Y90" s="258"/>
      <c r="Z90" s="258"/>
    </row>
    <row r="91" spans="1:26" ht="18.75" hidden="1" customHeight="1" x14ac:dyDescent="0.2">
      <c r="A91" s="305" t="s">
        <v>295</v>
      </c>
      <c r="B91" s="305"/>
      <c r="C91" s="306"/>
      <c r="D91" s="184"/>
      <c r="E91" s="184"/>
      <c r="F91" s="306"/>
      <c r="G91" s="306"/>
      <c r="H91" s="268">
        <f t="shared" si="49"/>
        <v>0</v>
      </c>
      <c r="I91" s="267"/>
      <c r="J91" s="267"/>
      <c r="K91" s="270"/>
      <c r="L91" s="184"/>
      <c r="M91" s="271">
        <f t="shared" si="50"/>
        <v>0</v>
      </c>
      <c r="N91" s="288"/>
      <c r="O91" s="186"/>
      <c r="P91" s="268">
        <f t="shared" si="51"/>
        <v>0</v>
      </c>
      <c r="Q91" s="268">
        <f t="shared" si="52"/>
        <v>0</v>
      </c>
      <c r="R91" s="308"/>
      <c r="S91" s="612"/>
      <c r="T91" s="612"/>
      <c r="U91" s="612"/>
      <c r="V91" s="612"/>
      <c r="W91" s="612"/>
      <c r="X91" s="612"/>
      <c r="Y91" s="612"/>
      <c r="Z91" s="612"/>
    </row>
    <row r="92" spans="1:26" ht="18.75" hidden="1" customHeight="1" x14ac:dyDescent="0.2">
      <c r="A92" s="305" t="s">
        <v>296</v>
      </c>
      <c r="B92" s="305"/>
      <c r="C92" s="306"/>
      <c r="D92" s="184"/>
      <c r="E92" s="184"/>
      <c r="F92" s="306"/>
      <c r="G92" s="306"/>
      <c r="H92" s="268">
        <f t="shared" si="49"/>
        <v>0</v>
      </c>
      <c r="I92" s="267"/>
      <c r="J92" s="267"/>
      <c r="K92" s="270"/>
      <c r="L92" s="184"/>
      <c r="M92" s="271">
        <f t="shared" si="50"/>
        <v>0</v>
      </c>
      <c r="N92" s="288"/>
      <c r="O92" s="186"/>
      <c r="P92" s="268">
        <f t="shared" si="51"/>
        <v>0</v>
      </c>
      <c r="Q92" s="268">
        <f t="shared" si="52"/>
        <v>0</v>
      </c>
      <c r="R92" s="308"/>
      <c r="S92" s="612"/>
      <c r="T92" s="612"/>
      <c r="U92" s="612"/>
      <c r="V92" s="612"/>
      <c r="W92" s="612"/>
      <c r="X92" s="612"/>
      <c r="Y92" s="612"/>
      <c r="Z92" s="612"/>
    </row>
    <row r="93" spans="1:26" ht="18.75" customHeight="1" x14ac:dyDescent="0.2">
      <c r="A93" s="305"/>
      <c r="B93" s="305"/>
      <c r="C93" s="306"/>
      <c r="D93" s="184"/>
      <c r="E93" s="184"/>
      <c r="F93" s="306"/>
      <c r="G93" s="306"/>
      <c r="H93" s="306"/>
      <c r="I93" s="307"/>
      <c r="J93" s="267"/>
      <c r="K93" s="268"/>
      <c r="L93" s="184"/>
      <c r="M93" s="184"/>
      <c r="N93" s="288"/>
      <c r="O93" s="186"/>
      <c r="P93" s="186"/>
      <c r="Q93" s="268"/>
      <c r="R93" s="308"/>
      <c r="S93" s="612"/>
      <c r="T93" s="612"/>
      <c r="U93" s="612"/>
      <c r="V93" s="612"/>
      <c r="W93" s="612"/>
      <c r="X93" s="612"/>
      <c r="Y93" s="612"/>
      <c r="Z93" s="612"/>
    </row>
    <row r="94" spans="1:26" ht="18.75" customHeight="1" x14ac:dyDescent="0.2">
      <c r="A94" s="259" t="s">
        <v>297</v>
      </c>
      <c r="B94" s="259"/>
      <c r="C94" s="260" t="e">
        <f>SUM(#REF!,#REF!)</f>
        <v>#REF!</v>
      </c>
      <c r="D94" s="261"/>
      <c r="E94" s="261"/>
      <c r="F94" s="262" t="e">
        <f t="shared" ref="F94:H94" si="53">SUM(#REF!,#REF!)</f>
        <v>#REF!</v>
      </c>
      <c r="G94" s="262" t="e">
        <f t="shared" si="53"/>
        <v>#REF!</v>
      </c>
      <c r="H94" s="262" t="e">
        <f t="shared" si="53"/>
        <v>#REF!</v>
      </c>
      <c r="I94" s="262"/>
      <c r="J94" s="262"/>
      <c r="K94" s="263"/>
      <c r="L94" s="261" t="e">
        <f t="shared" ref="L94:N94" si="54">SUM(#REF!,#REF!)</f>
        <v>#REF!</v>
      </c>
      <c r="M94" s="261" t="e">
        <f t="shared" si="54"/>
        <v>#REF!</v>
      </c>
      <c r="N94" s="261" t="e">
        <f t="shared" si="54"/>
        <v>#REF!</v>
      </c>
      <c r="O94" s="261" t="e">
        <f>AVERAGE(#REF!,#REF!)</f>
        <v>#REF!</v>
      </c>
      <c r="P94" s="261" t="e">
        <f>SUM(#REF!,#REF!)</f>
        <v>#REF!</v>
      </c>
      <c r="Q94" s="264" t="e">
        <f>P94+M94</f>
        <v>#REF!</v>
      </c>
      <c r="R94" s="265"/>
      <c r="S94" s="310"/>
      <c r="T94" s="608"/>
      <c r="U94" s="608"/>
      <c r="V94" s="608"/>
      <c r="W94" s="608"/>
      <c r="X94" s="608"/>
      <c r="Y94" s="608"/>
      <c r="Z94" s="608"/>
    </row>
    <row r="95" spans="1:26" ht="18.75" hidden="1" customHeight="1" x14ac:dyDescent="0.2">
      <c r="A95" s="167" t="s">
        <v>298</v>
      </c>
      <c r="B95" s="167"/>
      <c r="C95" s="267"/>
      <c r="D95" s="179"/>
      <c r="E95" s="179"/>
      <c r="F95" s="267"/>
      <c r="G95" s="267"/>
      <c r="H95" s="268">
        <f>F95+G95</f>
        <v>0</v>
      </c>
      <c r="I95" s="267"/>
      <c r="J95" s="267"/>
      <c r="K95" s="270"/>
      <c r="L95" s="179"/>
      <c r="M95" s="271">
        <f>(H95*L95)*K95</f>
        <v>0</v>
      </c>
      <c r="N95" s="272"/>
      <c r="O95" s="268"/>
      <c r="P95" s="268">
        <f>N95*1000*17</f>
        <v>0</v>
      </c>
      <c r="Q95" s="268">
        <f>M95+P95</f>
        <v>0</v>
      </c>
      <c r="R95" s="273"/>
      <c r="S95" s="258"/>
      <c r="T95" s="258"/>
      <c r="U95" s="258"/>
      <c r="V95" s="258"/>
      <c r="W95" s="258"/>
      <c r="X95" s="258"/>
      <c r="Y95" s="258"/>
      <c r="Z95" s="258"/>
    </row>
    <row r="96" spans="1:26" ht="18.75" customHeight="1" x14ac:dyDescent="0.2">
      <c r="A96" s="170" t="s">
        <v>299</v>
      </c>
      <c r="B96" s="170"/>
      <c r="C96" s="281">
        <v>248.16</v>
      </c>
      <c r="D96" s="281">
        <v>0</v>
      </c>
      <c r="E96" s="281">
        <v>0</v>
      </c>
      <c r="F96" s="281">
        <v>1550</v>
      </c>
      <c r="G96" s="281">
        <v>0</v>
      </c>
      <c r="H96" s="281">
        <v>1550</v>
      </c>
      <c r="I96" s="281">
        <v>7.4399999999999995</v>
      </c>
      <c r="J96" s="281">
        <v>0</v>
      </c>
      <c r="K96" s="281">
        <v>3</v>
      </c>
      <c r="L96" s="281">
        <v>40934</v>
      </c>
      <c r="M96" s="281">
        <v>17819902</v>
      </c>
      <c r="N96" s="281">
        <v>2398.16</v>
      </c>
      <c r="O96" s="281">
        <v>17</v>
      </c>
      <c r="P96" s="281">
        <v>40768720</v>
      </c>
      <c r="Q96" s="281">
        <v>58588622</v>
      </c>
      <c r="R96" s="286"/>
      <c r="S96" s="611"/>
      <c r="T96" s="611"/>
      <c r="U96" s="611"/>
      <c r="V96" s="611"/>
      <c r="W96" s="611"/>
      <c r="X96" s="611"/>
      <c r="Y96" s="611"/>
      <c r="Z96" s="611"/>
    </row>
    <row r="97" spans="1:26" ht="18.75" customHeight="1" x14ac:dyDescent="0.2">
      <c r="A97" s="278" t="s">
        <v>300</v>
      </c>
      <c r="B97" s="170"/>
      <c r="C97" s="311">
        <v>101.6</v>
      </c>
      <c r="D97" s="311">
        <v>0</v>
      </c>
      <c r="E97" s="311">
        <v>0</v>
      </c>
      <c r="F97" s="311">
        <v>769</v>
      </c>
      <c r="G97" s="311">
        <v>0</v>
      </c>
      <c r="H97" s="311">
        <v>769</v>
      </c>
      <c r="I97" s="311">
        <v>4.96</v>
      </c>
      <c r="J97" s="311">
        <v>1.736</v>
      </c>
      <c r="K97" s="311">
        <v>1.3</v>
      </c>
      <c r="L97" s="311">
        <v>40934</v>
      </c>
      <c r="M97" s="311">
        <v>3284479</v>
      </c>
      <c r="N97" s="311">
        <v>0</v>
      </c>
      <c r="O97" s="311">
        <v>0</v>
      </c>
      <c r="P97" s="311">
        <v>0</v>
      </c>
      <c r="Q97" s="311">
        <v>3284479</v>
      </c>
      <c r="R97" s="278"/>
      <c r="S97" s="613"/>
      <c r="T97" s="614"/>
      <c r="U97" s="614"/>
      <c r="V97" s="615"/>
      <c r="W97" s="615"/>
      <c r="X97" s="615"/>
      <c r="Y97" s="615"/>
      <c r="Z97" s="615"/>
    </row>
    <row r="98" spans="1:26" ht="18.75" hidden="1" customHeight="1" x14ac:dyDescent="0.2">
      <c r="A98" s="167" t="s">
        <v>301</v>
      </c>
      <c r="B98" s="167"/>
      <c r="C98" s="267"/>
      <c r="D98" s="179"/>
      <c r="E98" s="179"/>
      <c r="F98" s="267"/>
      <c r="G98" s="267"/>
      <c r="H98" s="268">
        <f t="shared" ref="H98:H99" si="55">F98+G98</f>
        <v>0</v>
      </c>
      <c r="I98" s="267"/>
      <c r="J98" s="267"/>
      <c r="K98" s="270"/>
      <c r="L98" s="179"/>
      <c r="M98" s="271">
        <f t="shared" ref="M98:M99" si="56">(H98*L98)*K98</f>
        <v>0</v>
      </c>
      <c r="N98" s="272"/>
      <c r="O98" s="268"/>
      <c r="P98" s="268">
        <f>N98*1000*17</f>
        <v>0</v>
      </c>
      <c r="Q98" s="268">
        <f t="shared" ref="Q98:Q99" si="57">M98+P98</f>
        <v>0</v>
      </c>
      <c r="R98" s="273"/>
      <c r="S98" s="258"/>
      <c r="T98" s="258"/>
      <c r="U98" s="258"/>
      <c r="V98" s="258"/>
      <c r="W98" s="258"/>
      <c r="X98" s="258"/>
      <c r="Y98" s="258"/>
      <c r="Z98" s="258"/>
    </row>
    <row r="99" spans="1:26" ht="18.75" customHeight="1" x14ac:dyDescent="0.2">
      <c r="A99" s="274" t="s">
        <v>302</v>
      </c>
      <c r="B99" s="274"/>
      <c r="C99" s="297">
        <v>250</v>
      </c>
      <c r="D99" s="275"/>
      <c r="E99" s="168" t="s">
        <v>249</v>
      </c>
      <c r="F99" s="267">
        <v>275</v>
      </c>
      <c r="G99" s="267"/>
      <c r="H99" s="268">
        <f t="shared" si="55"/>
        <v>275</v>
      </c>
      <c r="I99" s="287">
        <v>2.48</v>
      </c>
      <c r="J99" s="269">
        <v>0</v>
      </c>
      <c r="K99" s="270">
        <f>(I99-J99)/I99</f>
        <v>1</v>
      </c>
      <c r="L99" s="271">
        <v>7470</v>
      </c>
      <c r="M99" s="271">
        <f t="shared" si="56"/>
        <v>2054250</v>
      </c>
      <c r="N99" s="179"/>
      <c r="O99" s="179"/>
      <c r="P99" s="268"/>
      <c r="Q99" s="287">
        <f t="shared" si="57"/>
        <v>2054250</v>
      </c>
      <c r="R99" s="274"/>
      <c r="S99" s="312"/>
      <c r="T99" s="313"/>
      <c r="U99" s="314"/>
      <c r="V99" s="315"/>
      <c r="W99" s="315"/>
      <c r="X99" s="315"/>
      <c r="Y99" s="315"/>
      <c r="Z99" s="315"/>
    </row>
    <row r="100" spans="1:26" ht="18.75" customHeight="1" x14ac:dyDescent="0.2">
      <c r="A100" s="278" t="s">
        <v>303</v>
      </c>
      <c r="B100" s="278"/>
      <c r="C100" s="311">
        <v>839</v>
      </c>
      <c r="D100" s="311">
        <v>0</v>
      </c>
      <c r="E100" s="311">
        <v>0</v>
      </c>
      <c r="F100" s="311">
        <v>799</v>
      </c>
      <c r="G100" s="311">
        <v>0</v>
      </c>
      <c r="H100" s="311">
        <v>799</v>
      </c>
      <c r="I100" s="311">
        <v>4.96</v>
      </c>
      <c r="J100" s="311">
        <v>0</v>
      </c>
      <c r="K100" s="311">
        <v>2</v>
      </c>
      <c r="L100" s="311">
        <v>33464</v>
      </c>
      <c r="M100" s="311">
        <v>26001528</v>
      </c>
      <c r="N100" s="311">
        <v>54.56</v>
      </c>
      <c r="O100" s="311">
        <v>17</v>
      </c>
      <c r="P100" s="311">
        <v>927520</v>
      </c>
      <c r="Q100" s="311">
        <v>26929048</v>
      </c>
      <c r="R100" s="278"/>
      <c r="S100" s="616"/>
      <c r="T100" s="617"/>
      <c r="U100" s="614"/>
      <c r="V100" s="618"/>
      <c r="W100" s="618"/>
      <c r="X100" s="618"/>
      <c r="Y100" s="618"/>
      <c r="Z100" s="618"/>
    </row>
    <row r="101" spans="1:26" ht="18.75" customHeight="1" x14ac:dyDescent="0.2">
      <c r="A101" s="167" t="s">
        <v>304</v>
      </c>
      <c r="B101" s="167"/>
      <c r="C101" s="266">
        <v>130</v>
      </c>
      <c r="D101" s="179"/>
      <c r="E101" s="179" t="s">
        <v>249</v>
      </c>
      <c r="F101" s="267">
        <v>149</v>
      </c>
      <c r="G101" s="267"/>
      <c r="H101" s="268">
        <f t="shared" ref="H101:H120" si="58">F101+G101</f>
        <v>149</v>
      </c>
      <c r="I101" s="267">
        <v>2.48</v>
      </c>
      <c r="J101" s="269">
        <v>0</v>
      </c>
      <c r="K101" s="270">
        <f t="shared" ref="K101:K102" si="59">(I101-J101)/I101</f>
        <v>1</v>
      </c>
      <c r="L101" s="271">
        <v>7470</v>
      </c>
      <c r="M101" s="271">
        <f t="shared" ref="M101:M120" si="60">(H101*L101)*K101</f>
        <v>1113030</v>
      </c>
      <c r="N101" s="272"/>
      <c r="O101" s="287"/>
      <c r="P101" s="268">
        <f t="shared" ref="P101:P116" si="61">N101*1000*17</f>
        <v>0</v>
      </c>
      <c r="Q101" s="287">
        <f t="shared" ref="Q101:Q120" si="62">M101+P101</f>
        <v>1113030</v>
      </c>
      <c r="R101" s="292"/>
      <c r="S101" s="108"/>
      <c r="T101" s="108"/>
      <c r="U101" s="108"/>
      <c r="V101" s="108"/>
      <c r="W101" s="108"/>
      <c r="X101" s="108"/>
      <c r="Y101" s="108"/>
      <c r="Z101" s="108"/>
    </row>
    <row r="102" spans="1:26" ht="18.75" customHeight="1" x14ac:dyDescent="0.2">
      <c r="A102" s="167" t="s">
        <v>305</v>
      </c>
      <c r="B102" s="167"/>
      <c r="C102" s="266">
        <v>64</v>
      </c>
      <c r="D102" s="179"/>
      <c r="E102" s="179" t="s">
        <v>249</v>
      </c>
      <c r="F102" s="267">
        <v>54</v>
      </c>
      <c r="G102" s="267"/>
      <c r="H102" s="268">
        <f t="shared" si="58"/>
        <v>54</v>
      </c>
      <c r="I102" s="267">
        <v>2.48</v>
      </c>
      <c r="J102" s="269">
        <v>0</v>
      </c>
      <c r="K102" s="270">
        <f t="shared" si="59"/>
        <v>1</v>
      </c>
      <c r="L102" s="271">
        <v>7470</v>
      </c>
      <c r="M102" s="271">
        <f t="shared" si="60"/>
        <v>403380</v>
      </c>
      <c r="N102" s="272"/>
      <c r="O102" s="287"/>
      <c r="P102" s="268">
        <f t="shared" si="61"/>
        <v>0</v>
      </c>
      <c r="Q102" s="287">
        <f t="shared" si="62"/>
        <v>403380</v>
      </c>
      <c r="R102" s="292"/>
      <c r="S102" s="108"/>
      <c r="T102" s="108"/>
      <c r="U102" s="108"/>
      <c r="V102" s="108"/>
      <c r="W102" s="108"/>
      <c r="X102" s="108"/>
      <c r="Y102" s="108"/>
      <c r="Z102" s="108"/>
    </row>
    <row r="103" spans="1:26" ht="18.75" hidden="1" customHeight="1" x14ac:dyDescent="0.2">
      <c r="A103" s="167" t="s">
        <v>306</v>
      </c>
      <c r="B103" s="167"/>
      <c r="C103" s="267"/>
      <c r="D103" s="179"/>
      <c r="E103" s="179"/>
      <c r="F103" s="267"/>
      <c r="G103" s="267"/>
      <c r="H103" s="268">
        <f t="shared" si="58"/>
        <v>0</v>
      </c>
      <c r="I103" s="267"/>
      <c r="J103" s="267"/>
      <c r="K103" s="270"/>
      <c r="L103" s="179"/>
      <c r="M103" s="271">
        <f t="shared" si="60"/>
        <v>0</v>
      </c>
      <c r="N103" s="272"/>
      <c r="O103" s="268"/>
      <c r="P103" s="268">
        <f t="shared" si="61"/>
        <v>0</v>
      </c>
      <c r="Q103" s="268">
        <f t="shared" si="62"/>
        <v>0</v>
      </c>
      <c r="R103" s="273"/>
      <c r="S103" s="258"/>
      <c r="T103" s="258"/>
      <c r="U103" s="258"/>
      <c r="V103" s="258"/>
      <c r="W103" s="258"/>
      <c r="X103" s="258"/>
      <c r="Y103" s="258"/>
      <c r="Z103" s="258"/>
    </row>
    <row r="104" spans="1:26" ht="18.75" customHeight="1" x14ac:dyDescent="0.2">
      <c r="A104" s="167" t="s">
        <v>307</v>
      </c>
      <c r="B104" s="167"/>
      <c r="C104" s="267"/>
      <c r="D104" s="179"/>
      <c r="E104" s="179" t="s">
        <v>249</v>
      </c>
      <c r="F104" s="267">
        <v>271</v>
      </c>
      <c r="G104" s="267"/>
      <c r="H104" s="268">
        <f t="shared" si="58"/>
        <v>271</v>
      </c>
      <c r="I104" s="267">
        <v>2.48</v>
      </c>
      <c r="J104" s="269">
        <v>0</v>
      </c>
      <c r="K104" s="270">
        <f t="shared" ref="K104:K105" si="63">(I104-J104)/I104</f>
        <v>1</v>
      </c>
      <c r="L104" s="271">
        <v>7470</v>
      </c>
      <c r="M104" s="271">
        <f t="shared" si="60"/>
        <v>2024370</v>
      </c>
      <c r="N104" s="272"/>
      <c r="O104" s="287"/>
      <c r="P104" s="268">
        <f t="shared" si="61"/>
        <v>0</v>
      </c>
      <c r="Q104" s="287">
        <f t="shared" si="62"/>
        <v>2024370</v>
      </c>
      <c r="R104" s="292"/>
      <c r="S104" s="108"/>
      <c r="T104" s="108"/>
      <c r="U104" s="108"/>
      <c r="V104" s="108"/>
      <c r="W104" s="108"/>
      <c r="X104" s="108"/>
      <c r="Y104" s="108"/>
      <c r="Z104" s="108"/>
    </row>
    <row r="105" spans="1:26" ht="18.75" customHeight="1" x14ac:dyDescent="0.2">
      <c r="A105" s="167" t="s">
        <v>308</v>
      </c>
      <c r="B105" s="167"/>
      <c r="C105" s="266">
        <v>1492</v>
      </c>
      <c r="D105" s="179"/>
      <c r="E105" s="179" t="s">
        <v>249</v>
      </c>
      <c r="F105" s="267">
        <v>1145</v>
      </c>
      <c r="G105" s="267"/>
      <c r="H105" s="268">
        <f t="shared" si="58"/>
        <v>1145</v>
      </c>
      <c r="I105" s="267">
        <v>2.48</v>
      </c>
      <c r="J105" s="269">
        <v>0</v>
      </c>
      <c r="K105" s="270">
        <f t="shared" si="63"/>
        <v>1</v>
      </c>
      <c r="L105" s="271">
        <v>7470</v>
      </c>
      <c r="M105" s="271">
        <f t="shared" si="60"/>
        <v>8553150</v>
      </c>
      <c r="N105" s="272"/>
      <c r="O105" s="287"/>
      <c r="P105" s="268">
        <f t="shared" si="61"/>
        <v>0</v>
      </c>
      <c r="Q105" s="287">
        <f t="shared" si="62"/>
        <v>8553150</v>
      </c>
      <c r="R105" s="292"/>
      <c r="S105" s="108"/>
      <c r="T105" s="108"/>
      <c r="U105" s="108"/>
      <c r="V105" s="108"/>
      <c r="W105" s="108"/>
      <c r="X105" s="108"/>
      <c r="Y105" s="108"/>
      <c r="Z105" s="108"/>
    </row>
    <row r="106" spans="1:26" ht="18.75" hidden="1" customHeight="1" x14ac:dyDescent="0.2">
      <c r="A106" s="167" t="s">
        <v>309</v>
      </c>
      <c r="B106" s="167"/>
      <c r="C106" s="267"/>
      <c r="D106" s="179"/>
      <c r="E106" s="179"/>
      <c r="F106" s="267"/>
      <c r="G106" s="267"/>
      <c r="H106" s="268">
        <f t="shared" si="58"/>
        <v>0</v>
      </c>
      <c r="I106" s="267"/>
      <c r="J106" s="267"/>
      <c r="K106" s="270"/>
      <c r="L106" s="179"/>
      <c r="M106" s="271">
        <f t="shared" si="60"/>
        <v>0</v>
      </c>
      <c r="N106" s="272"/>
      <c r="O106" s="268"/>
      <c r="P106" s="268">
        <f t="shared" si="61"/>
        <v>0</v>
      </c>
      <c r="Q106" s="268">
        <f t="shared" si="62"/>
        <v>0</v>
      </c>
      <c r="R106" s="273"/>
      <c r="S106" s="258"/>
      <c r="T106" s="258"/>
      <c r="U106" s="258"/>
      <c r="V106" s="258"/>
      <c r="W106" s="258"/>
      <c r="X106" s="258"/>
      <c r="Y106" s="258"/>
      <c r="Z106" s="258"/>
    </row>
    <row r="107" spans="1:26" ht="18.75" hidden="1" customHeight="1" x14ac:dyDescent="0.2">
      <c r="A107" s="167" t="s">
        <v>310</v>
      </c>
      <c r="B107" s="167"/>
      <c r="C107" s="267"/>
      <c r="D107" s="179"/>
      <c r="E107" s="179"/>
      <c r="F107" s="267"/>
      <c r="G107" s="267"/>
      <c r="H107" s="268">
        <f t="shared" si="58"/>
        <v>0</v>
      </c>
      <c r="I107" s="267"/>
      <c r="J107" s="267"/>
      <c r="K107" s="270"/>
      <c r="L107" s="179"/>
      <c r="M107" s="271">
        <f t="shared" si="60"/>
        <v>0</v>
      </c>
      <c r="N107" s="272"/>
      <c r="O107" s="268"/>
      <c r="P107" s="268">
        <f t="shared" si="61"/>
        <v>0</v>
      </c>
      <c r="Q107" s="268">
        <f t="shared" si="62"/>
        <v>0</v>
      </c>
      <c r="R107" s="273"/>
      <c r="S107" s="258"/>
      <c r="T107" s="258"/>
      <c r="U107" s="258"/>
      <c r="V107" s="258"/>
      <c r="W107" s="258"/>
      <c r="X107" s="258"/>
      <c r="Y107" s="258"/>
      <c r="Z107" s="258"/>
    </row>
    <row r="108" spans="1:26" ht="18.75" hidden="1" customHeight="1" x14ac:dyDescent="0.2">
      <c r="A108" s="167" t="s">
        <v>311</v>
      </c>
      <c r="B108" s="167"/>
      <c r="C108" s="267"/>
      <c r="D108" s="179"/>
      <c r="E108" s="179"/>
      <c r="F108" s="267"/>
      <c r="G108" s="267"/>
      <c r="H108" s="268">
        <f t="shared" si="58"/>
        <v>0</v>
      </c>
      <c r="I108" s="267"/>
      <c r="J108" s="267"/>
      <c r="K108" s="270"/>
      <c r="L108" s="179"/>
      <c r="M108" s="271">
        <f t="shared" si="60"/>
        <v>0</v>
      </c>
      <c r="N108" s="272"/>
      <c r="O108" s="268"/>
      <c r="P108" s="268">
        <f t="shared" si="61"/>
        <v>0</v>
      </c>
      <c r="Q108" s="268">
        <f t="shared" si="62"/>
        <v>0</v>
      </c>
      <c r="R108" s="273"/>
      <c r="S108" s="258"/>
      <c r="T108" s="258"/>
      <c r="U108" s="258"/>
      <c r="V108" s="258"/>
      <c r="W108" s="258"/>
      <c r="X108" s="258"/>
      <c r="Y108" s="258"/>
      <c r="Z108" s="258"/>
    </row>
    <row r="109" spans="1:26" ht="18.75" customHeight="1" x14ac:dyDescent="0.2">
      <c r="A109" s="167" t="s">
        <v>312</v>
      </c>
      <c r="B109" s="167"/>
      <c r="C109" s="267">
        <v>35</v>
      </c>
      <c r="D109" s="179"/>
      <c r="E109" s="179" t="s">
        <v>249</v>
      </c>
      <c r="F109" s="267">
        <v>65</v>
      </c>
      <c r="G109" s="267"/>
      <c r="H109" s="268">
        <f t="shared" si="58"/>
        <v>65</v>
      </c>
      <c r="I109" s="267">
        <v>2.48</v>
      </c>
      <c r="J109" s="269">
        <v>0</v>
      </c>
      <c r="K109" s="270">
        <f>(I109-J109)/I109</f>
        <v>1</v>
      </c>
      <c r="L109" s="271">
        <v>7470</v>
      </c>
      <c r="M109" s="271">
        <f t="shared" si="60"/>
        <v>485550</v>
      </c>
      <c r="N109" s="272"/>
      <c r="O109" s="268"/>
      <c r="P109" s="268">
        <f t="shared" si="61"/>
        <v>0</v>
      </c>
      <c r="Q109" s="268">
        <f t="shared" si="62"/>
        <v>485550</v>
      </c>
      <c r="R109" s="273"/>
      <c r="S109" s="258"/>
      <c r="T109" s="258"/>
      <c r="U109" s="258"/>
      <c r="V109" s="258"/>
      <c r="W109" s="258"/>
      <c r="X109" s="258"/>
      <c r="Y109" s="258"/>
      <c r="Z109" s="258"/>
    </row>
    <row r="110" spans="1:26" ht="18.75" hidden="1" customHeight="1" x14ac:dyDescent="0.2">
      <c r="A110" s="167" t="s">
        <v>313</v>
      </c>
      <c r="B110" s="167"/>
      <c r="C110" s="267"/>
      <c r="D110" s="179"/>
      <c r="E110" s="179"/>
      <c r="F110" s="267"/>
      <c r="G110" s="267"/>
      <c r="H110" s="268">
        <f t="shared" si="58"/>
        <v>0</v>
      </c>
      <c r="I110" s="267"/>
      <c r="J110" s="267"/>
      <c r="K110" s="270"/>
      <c r="L110" s="179"/>
      <c r="M110" s="271">
        <f t="shared" si="60"/>
        <v>0</v>
      </c>
      <c r="N110" s="272"/>
      <c r="O110" s="268"/>
      <c r="P110" s="268">
        <f t="shared" si="61"/>
        <v>0</v>
      </c>
      <c r="Q110" s="268">
        <f t="shared" si="62"/>
        <v>0</v>
      </c>
      <c r="R110" s="273"/>
      <c r="S110" s="258"/>
      <c r="T110" s="258"/>
      <c r="U110" s="258"/>
      <c r="V110" s="258"/>
      <c r="W110" s="258"/>
      <c r="X110" s="258"/>
      <c r="Y110" s="258"/>
      <c r="Z110" s="258"/>
    </row>
    <row r="111" spans="1:26" ht="18.75" customHeight="1" x14ac:dyDescent="0.2">
      <c r="A111" s="167" t="s">
        <v>227</v>
      </c>
      <c r="B111" s="167"/>
      <c r="C111" s="266">
        <v>34</v>
      </c>
      <c r="D111" s="179"/>
      <c r="E111" s="179" t="s">
        <v>314</v>
      </c>
      <c r="F111" s="267">
        <v>21</v>
      </c>
      <c r="G111" s="267"/>
      <c r="H111" s="268">
        <f t="shared" si="58"/>
        <v>21</v>
      </c>
      <c r="I111" s="267">
        <v>2.48</v>
      </c>
      <c r="J111" s="269">
        <v>0</v>
      </c>
      <c r="K111" s="270">
        <f t="shared" ref="K111:K114" si="64">(I111-J111)/I111</f>
        <v>1</v>
      </c>
      <c r="L111" s="271">
        <v>7470</v>
      </c>
      <c r="M111" s="271">
        <f t="shared" si="60"/>
        <v>156870</v>
      </c>
      <c r="N111" s="272"/>
      <c r="O111" s="268"/>
      <c r="P111" s="268">
        <f t="shared" si="61"/>
        <v>0</v>
      </c>
      <c r="Q111" s="268">
        <f t="shared" si="62"/>
        <v>156870</v>
      </c>
      <c r="R111" s="273"/>
      <c r="S111" s="258"/>
      <c r="T111" s="258"/>
      <c r="U111" s="258"/>
      <c r="V111" s="258"/>
      <c r="W111" s="258"/>
      <c r="X111" s="258"/>
      <c r="Y111" s="258"/>
      <c r="Z111" s="258"/>
    </row>
    <row r="112" spans="1:26" ht="18.75" customHeight="1" x14ac:dyDescent="0.2">
      <c r="A112" s="167" t="s">
        <v>315</v>
      </c>
      <c r="B112" s="167"/>
      <c r="C112" s="266">
        <v>358</v>
      </c>
      <c r="D112" s="179"/>
      <c r="E112" s="179" t="s">
        <v>249</v>
      </c>
      <c r="F112" s="267">
        <v>447</v>
      </c>
      <c r="G112" s="267"/>
      <c r="H112" s="268">
        <f t="shared" si="58"/>
        <v>447</v>
      </c>
      <c r="I112" s="267">
        <v>2.48</v>
      </c>
      <c r="J112" s="269">
        <v>0</v>
      </c>
      <c r="K112" s="270">
        <f t="shared" si="64"/>
        <v>1</v>
      </c>
      <c r="L112" s="271">
        <v>7470</v>
      </c>
      <c r="M112" s="271">
        <f t="shared" si="60"/>
        <v>3339090</v>
      </c>
      <c r="N112" s="272"/>
      <c r="O112" s="268"/>
      <c r="P112" s="268">
        <f t="shared" si="61"/>
        <v>0</v>
      </c>
      <c r="Q112" s="268">
        <f t="shared" si="62"/>
        <v>3339090</v>
      </c>
      <c r="R112" s="273"/>
      <c r="S112" s="258"/>
      <c r="T112" s="258"/>
      <c r="U112" s="258"/>
      <c r="V112" s="258"/>
      <c r="W112" s="258"/>
      <c r="X112" s="258"/>
      <c r="Y112" s="258"/>
      <c r="Z112" s="258"/>
    </row>
    <row r="113" spans="1:26" ht="18.75" customHeight="1" x14ac:dyDescent="0.2">
      <c r="A113" s="167" t="s">
        <v>316</v>
      </c>
      <c r="B113" s="167"/>
      <c r="C113" s="266">
        <v>84</v>
      </c>
      <c r="D113" s="179"/>
      <c r="E113" s="179" t="s">
        <v>249</v>
      </c>
      <c r="F113" s="267">
        <v>105</v>
      </c>
      <c r="G113" s="267"/>
      <c r="H113" s="268">
        <f t="shared" si="58"/>
        <v>105</v>
      </c>
      <c r="I113" s="267">
        <v>2.48</v>
      </c>
      <c r="J113" s="269">
        <v>0</v>
      </c>
      <c r="K113" s="270">
        <f t="shared" si="64"/>
        <v>1</v>
      </c>
      <c r="L113" s="271">
        <v>7470</v>
      </c>
      <c r="M113" s="271">
        <f t="shared" si="60"/>
        <v>784350</v>
      </c>
      <c r="N113" s="272"/>
      <c r="O113" s="268"/>
      <c r="P113" s="268">
        <f t="shared" si="61"/>
        <v>0</v>
      </c>
      <c r="Q113" s="268">
        <f t="shared" si="62"/>
        <v>784350</v>
      </c>
      <c r="R113" s="273"/>
      <c r="S113" s="258"/>
      <c r="T113" s="258"/>
      <c r="U113" s="258"/>
      <c r="V113" s="258"/>
      <c r="W113" s="258"/>
      <c r="X113" s="258"/>
      <c r="Y113" s="258"/>
      <c r="Z113" s="258"/>
    </row>
    <row r="114" spans="1:26" ht="18.75" customHeight="1" x14ac:dyDescent="0.2">
      <c r="A114" s="167" t="s">
        <v>226</v>
      </c>
      <c r="B114" s="167"/>
      <c r="C114" s="266">
        <v>623</v>
      </c>
      <c r="D114" s="179"/>
      <c r="E114" s="179" t="s">
        <v>249</v>
      </c>
      <c r="F114" s="267">
        <v>654</v>
      </c>
      <c r="G114" s="267"/>
      <c r="H114" s="268">
        <f t="shared" si="58"/>
        <v>654</v>
      </c>
      <c r="I114" s="267">
        <v>2.48</v>
      </c>
      <c r="J114" s="269">
        <v>0</v>
      </c>
      <c r="K114" s="270">
        <f t="shared" si="64"/>
        <v>1</v>
      </c>
      <c r="L114" s="271">
        <v>7470</v>
      </c>
      <c r="M114" s="271">
        <f t="shared" si="60"/>
        <v>4885380</v>
      </c>
      <c r="N114" s="272"/>
      <c r="O114" s="287"/>
      <c r="P114" s="268">
        <f t="shared" si="61"/>
        <v>0</v>
      </c>
      <c r="Q114" s="287">
        <f t="shared" si="62"/>
        <v>4885380</v>
      </c>
      <c r="R114" s="292"/>
      <c r="S114" s="108"/>
      <c r="T114" s="108"/>
      <c r="U114" s="108"/>
      <c r="V114" s="108"/>
      <c r="W114" s="108"/>
      <c r="X114" s="108"/>
      <c r="Y114" s="108"/>
      <c r="Z114" s="108"/>
    </row>
    <row r="115" spans="1:26" ht="18.75" hidden="1" customHeight="1" x14ac:dyDescent="0.2">
      <c r="A115" s="167" t="s">
        <v>317</v>
      </c>
      <c r="B115" s="167"/>
      <c r="C115" s="267"/>
      <c r="D115" s="179"/>
      <c r="E115" s="179"/>
      <c r="F115" s="267"/>
      <c r="G115" s="267"/>
      <c r="H115" s="268">
        <f t="shared" si="58"/>
        <v>0</v>
      </c>
      <c r="I115" s="267"/>
      <c r="J115" s="267"/>
      <c r="K115" s="270"/>
      <c r="L115" s="179"/>
      <c r="M115" s="271">
        <f t="shared" si="60"/>
        <v>0</v>
      </c>
      <c r="N115" s="272"/>
      <c r="O115" s="268"/>
      <c r="P115" s="268">
        <f t="shared" si="61"/>
        <v>0</v>
      </c>
      <c r="Q115" s="268">
        <f t="shared" si="62"/>
        <v>0</v>
      </c>
      <c r="R115" s="273"/>
      <c r="S115" s="258"/>
      <c r="T115" s="258"/>
      <c r="U115" s="258"/>
      <c r="V115" s="258"/>
      <c r="W115" s="258"/>
      <c r="X115" s="258"/>
      <c r="Y115" s="258"/>
      <c r="Z115" s="258"/>
    </row>
    <row r="116" spans="1:26" ht="18.75" hidden="1" customHeight="1" x14ac:dyDescent="0.2">
      <c r="A116" s="167" t="s">
        <v>318</v>
      </c>
      <c r="B116" s="167"/>
      <c r="C116" s="267"/>
      <c r="D116" s="179"/>
      <c r="E116" s="179"/>
      <c r="F116" s="267"/>
      <c r="G116" s="267"/>
      <c r="H116" s="268">
        <f t="shared" si="58"/>
        <v>0</v>
      </c>
      <c r="I116" s="267"/>
      <c r="J116" s="267"/>
      <c r="K116" s="270"/>
      <c r="L116" s="179"/>
      <c r="M116" s="271">
        <f t="shared" si="60"/>
        <v>0</v>
      </c>
      <c r="N116" s="272"/>
      <c r="O116" s="268"/>
      <c r="P116" s="268">
        <f t="shared" si="61"/>
        <v>0</v>
      </c>
      <c r="Q116" s="268">
        <f t="shared" si="62"/>
        <v>0</v>
      </c>
      <c r="R116" s="273"/>
      <c r="S116" s="258"/>
      <c r="T116" s="258"/>
      <c r="U116" s="258"/>
      <c r="V116" s="258"/>
      <c r="W116" s="258"/>
      <c r="X116" s="258"/>
      <c r="Y116" s="258"/>
      <c r="Z116" s="258"/>
    </row>
    <row r="117" spans="1:26" ht="18.75" customHeight="1" x14ac:dyDescent="0.2">
      <c r="A117" s="274" t="s">
        <v>319</v>
      </c>
      <c r="B117" s="274"/>
      <c r="C117" s="297">
        <v>1190</v>
      </c>
      <c r="D117" s="275"/>
      <c r="E117" s="168" t="s">
        <v>249</v>
      </c>
      <c r="F117" s="267">
        <v>1260</v>
      </c>
      <c r="G117" s="267"/>
      <c r="H117" s="268">
        <f t="shared" si="58"/>
        <v>1260</v>
      </c>
      <c r="I117" s="287">
        <v>2.48</v>
      </c>
      <c r="J117" s="269">
        <v>0</v>
      </c>
      <c r="K117" s="270">
        <f>(I117-J117)/I117</f>
        <v>1</v>
      </c>
      <c r="L117" s="271">
        <v>7470</v>
      </c>
      <c r="M117" s="271">
        <f t="shared" si="60"/>
        <v>9412200</v>
      </c>
      <c r="N117" s="179"/>
      <c r="O117" s="179"/>
      <c r="P117" s="268"/>
      <c r="Q117" s="287">
        <f t="shared" si="62"/>
        <v>9412200</v>
      </c>
      <c r="R117" s="274"/>
      <c r="S117" s="99"/>
      <c r="T117" s="316"/>
      <c r="U117" s="276"/>
      <c r="V117" s="108"/>
      <c r="W117" s="108"/>
      <c r="X117" s="108"/>
      <c r="Y117" s="108"/>
      <c r="Z117" s="108"/>
    </row>
    <row r="118" spans="1:26" ht="18.75" hidden="1" customHeight="1" x14ac:dyDescent="0.2">
      <c r="A118" s="167" t="s">
        <v>228</v>
      </c>
      <c r="B118" s="167"/>
      <c r="C118" s="267"/>
      <c r="D118" s="179"/>
      <c r="E118" s="179"/>
      <c r="F118" s="267"/>
      <c r="G118" s="267"/>
      <c r="H118" s="268">
        <f t="shared" si="58"/>
        <v>0</v>
      </c>
      <c r="I118" s="267"/>
      <c r="J118" s="267"/>
      <c r="K118" s="270"/>
      <c r="L118" s="179"/>
      <c r="M118" s="271">
        <f t="shared" si="60"/>
        <v>0</v>
      </c>
      <c r="N118" s="272"/>
      <c r="O118" s="268"/>
      <c r="P118" s="268">
        <f t="shared" ref="P118:P120" si="65">N118*1000*17</f>
        <v>0</v>
      </c>
      <c r="Q118" s="268">
        <f t="shared" si="62"/>
        <v>0</v>
      </c>
      <c r="R118" s="273"/>
      <c r="S118" s="258"/>
      <c r="T118" s="258"/>
      <c r="U118" s="258"/>
      <c r="V118" s="258"/>
      <c r="W118" s="258"/>
      <c r="X118" s="258"/>
      <c r="Y118" s="258"/>
      <c r="Z118" s="258"/>
    </row>
    <row r="119" spans="1:26" ht="18.75" hidden="1" customHeight="1" x14ac:dyDescent="0.2">
      <c r="A119" s="167" t="s">
        <v>229</v>
      </c>
      <c r="B119" s="167"/>
      <c r="C119" s="267"/>
      <c r="D119" s="179"/>
      <c r="E119" s="179"/>
      <c r="F119" s="267"/>
      <c r="G119" s="267"/>
      <c r="H119" s="268">
        <f t="shared" si="58"/>
        <v>0</v>
      </c>
      <c r="I119" s="267"/>
      <c r="J119" s="267"/>
      <c r="K119" s="270"/>
      <c r="L119" s="179"/>
      <c r="M119" s="271">
        <f t="shared" si="60"/>
        <v>0</v>
      </c>
      <c r="N119" s="272"/>
      <c r="O119" s="268"/>
      <c r="P119" s="268">
        <f t="shared" si="65"/>
        <v>0</v>
      </c>
      <c r="Q119" s="268">
        <f t="shared" si="62"/>
        <v>0</v>
      </c>
      <c r="R119" s="273"/>
      <c r="S119" s="258"/>
      <c r="T119" s="258"/>
      <c r="U119" s="258"/>
      <c r="V119" s="258"/>
      <c r="W119" s="258"/>
      <c r="X119" s="258"/>
      <c r="Y119" s="258"/>
      <c r="Z119" s="258"/>
    </row>
    <row r="120" spans="1:26" ht="18.75" hidden="1" customHeight="1" x14ac:dyDescent="0.2">
      <c r="A120" s="167" t="s">
        <v>230</v>
      </c>
      <c r="B120" s="167"/>
      <c r="C120" s="267"/>
      <c r="D120" s="179"/>
      <c r="E120" s="179"/>
      <c r="F120" s="267"/>
      <c r="G120" s="267"/>
      <c r="H120" s="268">
        <f t="shared" si="58"/>
        <v>0</v>
      </c>
      <c r="I120" s="267"/>
      <c r="J120" s="267"/>
      <c r="K120" s="270"/>
      <c r="L120" s="179"/>
      <c r="M120" s="271">
        <f t="shared" si="60"/>
        <v>0</v>
      </c>
      <c r="N120" s="272"/>
      <c r="O120" s="268"/>
      <c r="P120" s="268">
        <f t="shared" si="65"/>
        <v>0</v>
      </c>
      <c r="Q120" s="268">
        <f t="shared" si="62"/>
        <v>0</v>
      </c>
      <c r="R120" s="273"/>
      <c r="S120" s="258"/>
      <c r="T120" s="258"/>
      <c r="U120" s="258"/>
      <c r="V120" s="258"/>
      <c r="W120" s="258"/>
      <c r="X120" s="258"/>
      <c r="Y120" s="258"/>
      <c r="Z120" s="258"/>
    </row>
    <row r="121" spans="1:26" ht="18.75" customHeight="1" x14ac:dyDescent="0.2">
      <c r="A121" s="167"/>
      <c r="B121" s="167"/>
      <c r="C121" s="267"/>
      <c r="D121" s="179"/>
      <c r="E121" s="179"/>
      <c r="F121" s="267"/>
      <c r="G121" s="267"/>
      <c r="H121" s="267"/>
      <c r="I121" s="307"/>
      <c r="J121" s="267"/>
      <c r="K121" s="268"/>
      <c r="L121" s="179"/>
      <c r="M121" s="179"/>
      <c r="N121" s="272"/>
      <c r="O121" s="268"/>
      <c r="P121" s="268"/>
      <c r="Q121" s="268"/>
      <c r="R121" s="273"/>
      <c r="S121" s="258"/>
      <c r="T121" s="258"/>
      <c r="U121" s="258"/>
      <c r="V121" s="258"/>
      <c r="W121" s="258"/>
      <c r="X121" s="258"/>
      <c r="Y121" s="258"/>
      <c r="Z121" s="258"/>
    </row>
    <row r="122" spans="1:26" ht="18.75" customHeight="1" x14ac:dyDescent="0.2">
      <c r="A122" s="259" t="s">
        <v>320</v>
      </c>
      <c r="B122" s="259"/>
      <c r="C122" s="262">
        <f>SUM(C123:C146)</f>
        <v>6783.5</v>
      </c>
      <c r="D122" s="261"/>
      <c r="E122" s="261"/>
      <c r="F122" s="262">
        <f t="shared" ref="F122:H122" si="66">SUM(F123:F146)</f>
        <v>6800.5</v>
      </c>
      <c r="G122" s="262">
        <f t="shared" si="66"/>
        <v>3178</v>
      </c>
      <c r="H122" s="262">
        <f t="shared" si="66"/>
        <v>9978.5</v>
      </c>
      <c r="I122" s="262"/>
      <c r="J122" s="262"/>
      <c r="K122" s="263"/>
      <c r="L122" s="261">
        <f t="shared" ref="L122:N122" si="67">SUM(L123:L146)</f>
        <v>256960</v>
      </c>
      <c r="M122" s="261">
        <f t="shared" si="67"/>
        <v>218505432.52293578</v>
      </c>
      <c r="N122" s="261">
        <f t="shared" si="67"/>
        <v>0</v>
      </c>
      <c r="O122" s="261">
        <f>AVERAGE(O123:O146)</f>
        <v>0</v>
      </c>
      <c r="P122" s="261">
        <f>SUM(P123:P146)</f>
        <v>0</v>
      </c>
      <c r="Q122" s="264">
        <f>P122+M122</f>
        <v>218505432.52293578</v>
      </c>
      <c r="R122" s="265"/>
      <c r="S122" s="608"/>
      <c r="T122" s="608"/>
      <c r="U122" s="608"/>
      <c r="V122" s="608"/>
      <c r="W122" s="608"/>
      <c r="X122" s="608"/>
      <c r="Y122" s="608"/>
      <c r="Z122" s="608"/>
    </row>
    <row r="123" spans="1:26" ht="18.75" customHeight="1" x14ac:dyDescent="0.2">
      <c r="A123" s="274" t="s">
        <v>321</v>
      </c>
      <c r="B123" s="274"/>
      <c r="C123" s="297">
        <v>438</v>
      </c>
      <c r="D123" s="317"/>
      <c r="E123" s="168" t="s">
        <v>249</v>
      </c>
      <c r="F123" s="267">
        <v>808</v>
      </c>
      <c r="G123" s="267"/>
      <c r="H123" s="268">
        <f t="shared" ref="H123:H124" si="68">SUM(F123:G123)</f>
        <v>808</v>
      </c>
      <c r="I123" s="268">
        <v>2.1800000000000002</v>
      </c>
      <c r="J123" s="269">
        <v>0</v>
      </c>
      <c r="K123" s="270">
        <f t="shared" ref="K123:K124" si="69">(I123-J123)/I123</f>
        <v>1</v>
      </c>
      <c r="L123" s="271">
        <v>7470</v>
      </c>
      <c r="M123" s="271">
        <f t="shared" ref="M123:M127" si="70">(H123*L123)*K123</f>
        <v>6035760</v>
      </c>
      <c r="N123" s="179"/>
      <c r="O123" s="179"/>
      <c r="P123" s="268">
        <f t="shared" ref="P123:P127" si="71">N123*1000*17</f>
        <v>0</v>
      </c>
      <c r="Q123" s="268">
        <f t="shared" ref="Q123:Q127" si="72">M123+P123</f>
        <v>6035760</v>
      </c>
      <c r="R123" s="274"/>
      <c r="S123" s="318"/>
      <c r="T123" s="314"/>
      <c r="U123" s="314"/>
      <c r="V123" s="109"/>
      <c r="W123" s="109"/>
      <c r="X123" s="109"/>
      <c r="Y123" s="109"/>
      <c r="Z123" s="109"/>
    </row>
    <row r="124" spans="1:26" ht="18.75" customHeight="1" x14ac:dyDescent="0.2">
      <c r="A124" s="274" t="s">
        <v>322</v>
      </c>
      <c r="B124" s="274"/>
      <c r="C124" s="297">
        <v>399</v>
      </c>
      <c r="D124" s="317"/>
      <c r="E124" s="168" t="s">
        <v>249</v>
      </c>
      <c r="F124" s="267">
        <v>570</v>
      </c>
      <c r="G124" s="267"/>
      <c r="H124" s="268">
        <f t="shared" si="68"/>
        <v>570</v>
      </c>
      <c r="I124" s="268">
        <v>2.1800000000000002</v>
      </c>
      <c r="J124" s="269">
        <v>0</v>
      </c>
      <c r="K124" s="270">
        <f t="shared" si="69"/>
        <v>1</v>
      </c>
      <c r="L124" s="271">
        <v>7470</v>
      </c>
      <c r="M124" s="271">
        <f t="shared" si="70"/>
        <v>4257900</v>
      </c>
      <c r="N124" s="179"/>
      <c r="O124" s="179"/>
      <c r="P124" s="268">
        <f t="shared" si="71"/>
        <v>0</v>
      </c>
      <c r="Q124" s="268">
        <f t="shared" si="72"/>
        <v>4257900</v>
      </c>
      <c r="R124" s="274"/>
      <c r="S124" s="277"/>
      <c r="T124" s="276"/>
      <c r="U124" s="276"/>
      <c r="V124" s="258"/>
      <c r="W124" s="258"/>
      <c r="X124" s="258"/>
      <c r="Y124" s="258"/>
      <c r="Z124" s="258"/>
    </row>
    <row r="125" spans="1:26" ht="18.75" hidden="1" customHeight="1" x14ac:dyDescent="0.2">
      <c r="A125" s="274" t="s">
        <v>323</v>
      </c>
      <c r="B125" s="168"/>
      <c r="C125" s="297"/>
      <c r="D125" s="319"/>
      <c r="E125" s="168"/>
      <c r="F125" s="275"/>
      <c r="G125" s="275"/>
      <c r="H125" s="268">
        <f t="shared" ref="H125:H127" si="73">F125+G125</f>
        <v>0</v>
      </c>
      <c r="I125" s="268"/>
      <c r="J125" s="295"/>
      <c r="K125" s="270"/>
      <c r="L125" s="271"/>
      <c r="M125" s="271">
        <f t="shared" si="70"/>
        <v>0</v>
      </c>
      <c r="N125" s="179"/>
      <c r="O125" s="179"/>
      <c r="P125" s="268">
        <f t="shared" si="71"/>
        <v>0</v>
      </c>
      <c r="Q125" s="268">
        <f t="shared" si="72"/>
        <v>0</v>
      </c>
      <c r="R125" s="274"/>
      <c r="S125" s="277"/>
      <c r="T125" s="276"/>
      <c r="U125" s="276"/>
      <c r="V125" s="258"/>
      <c r="W125" s="258"/>
      <c r="X125" s="258"/>
      <c r="Y125" s="258"/>
      <c r="Z125" s="258"/>
    </row>
    <row r="126" spans="1:26" ht="18.75" customHeight="1" x14ac:dyDescent="0.2">
      <c r="A126" s="274" t="s">
        <v>324</v>
      </c>
      <c r="B126" s="168"/>
      <c r="C126" s="297">
        <v>200</v>
      </c>
      <c r="D126" s="319"/>
      <c r="E126" s="168" t="s">
        <v>194</v>
      </c>
      <c r="F126" s="275">
        <v>120</v>
      </c>
      <c r="G126" s="275"/>
      <c r="H126" s="268">
        <f t="shared" si="73"/>
        <v>120</v>
      </c>
      <c r="I126" s="268"/>
      <c r="J126" s="295"/>
      <c r="K126" s="270"/>
      <c r="L126" s="271"/>
      <c r="M126" s="271">
        <f t="shared" si="70"/>
        <v>0</v>
      </c>
      <c r="N126" s="179"/>
      <c r="O126" s="179"/>
      <c r="P126" s="268">
        <f t="shared" si="71"/>
        <v>0</v>
      </c>
      <c r="Q126" s="268">
        <f t="shared" si="72"/>
        <v>0</v>
      </c>
      <c r="R126" s="274"/>
      <c r="S126" s="277"/>
      <c r="T126" s="276"/>
      <c r="U126" s="276"/>
      <c r="V126" s="258"/>
      <c r="W126" s="258"/>
      <c r="X126" s="258"/>
      <c r="Y126" s="258"/>
      <c r="Z126" s="258"/>
    </row>
    <row r="127" spans="1:26" ht="18.75" customHeight="1" x14ac:dyDescent="0.2">
      <c r="A127" s="274" t="s">
        <v>325</v>
      </c>
      <c r="B127" s="168"/>
      <c r="C127" s="297">
        <v>350</v>
      </c>
      <c r="D127" s="319"/>
      <c r="E127" s="168" t="s">
        <v>194</v>
      </c>
      <c r="F127" s="275">
        <v>247</v>
      </c>
      <c r="G127" s="275"/>
      <c r="H127" s="268">
        <f t="shared" si="73"/>
        <v>247</v>
      </c>
      <c r="I127" s="268">
        <v>2.1800000000000002</v>
      </c>
      <c r="J127" s="269">
        <v>0</v>
      </c>
      <c r="K127" s="270">
        <f>(I127-J127)/I127</f>
        <v>1</v>
      </c>
      <c r="L127" s="271">
        <v>33464</v>
      </c>
      <c r="M127" s="271">
        <f t="shared" si="70"/>
        <v>8265608</v>
      </c>
      <c r="N127" s="179"/>
      <c r="O127" s="179"/>
      <c r="P127" s="268">
        <f t="shared" si="71"/>
        <v>0</v>
      </c>
      <c r="Q127" s="268">
        <f t="shared" si="72"/>
        <v>8265608</v>
      </c>
      <c r="R127" s="274"/>
      <c r="S127" s="277"/>
      <c r="T127" s="276"/>
      <c r="U127" s="276"/>
      <c r="V127" s="258"/>
      <c r="W127" s="258"/>
      <c r="X127" s="258"/>
      <c r="Y127" s="258"/>
      <c r="Z127" s="258"/>
    </row>
    <row r="128" spans="1:26" ht="18.75" customHeight="1" x14ac:dyDescent="0.2">
      <c r="A128" s="274" t="s">
        <v>326</v>
      </c>
      <c r="B128" s="168"/>
      <c r="C128" s="297">
        <v>3129</v>
      </c>
      <c r="D128" s="297">
        <v>0</v>
      </c>
      <c r="E128" s="297">
        <v>0</v>
      </c>
      <c r="F128" s="297">
        <v>3265</v>
      </c>
      <c r="G128" s="297">
        <v>3123</v>
      </c>
      <c r="H128" s="297">
        <v>6388</v>
      </c>
      <c r="I128" s="297">
        <v>4.3600000000000003</v>
      </c>
      <c r="J128" s="297">
        <v>0.65</v>
      </c>
      <c r="K128" s="297">
        <v>1.7018348623853212</v>
      </c>
      <c r="L128" s="297">
        <v>66928</v>
      </c>
      <c r="M128" s="297">
        <v>182607368.33027524</v>
      </c>
      <c r="N128" s="297">
        <v>0</v>
      </c>
      <c r="O128" s="297">
        <v>0</v>
      </c>
      <c r="P128" s="297">
        <v>0</v>
      </c>
      <c r="Q128" s="297">
        <v>182607368.33027524</v>
      </c>
      <c r="R128" s="274"/>
      <c r="S128" s="277"/>
      <c r="T128" s="276"/>
      <c r="U128" s="276"/>
      <c r="V128" s="258"/>
      <c r="W128" s="258"/>
      <c r="X128" s="258"/>
      <c r="Y128" s="258"/>
      <c r="Z128" s="258"/>
    </row>
    <row r="129" spans="1:26" ht="18.75" customHeight="1" x14ac:dyDescent="0.2">
      <c r="A129" s="167" t="s">
        <v>327</v>
      </c>
      <c r="B129" s="167"/>
      <c r="C129" s="267"/>
      <c r="D129" s="179"/>
      <c r="E129" s="168" t="s">
        <v>249</v>
      </c>
      <c r="F129" s="267">
        <v>26</v>
      </c>
      <c r="G129" s="267"/>
      <c r="H129" s="268">
        <f t="shared" ref="H129:H138" si="74">F129+G129</f>
        <v>26</v>
      </c>
      <c r="I129" s="268">
        <v>2.1800000000000002</v>
      </c>
      <c r="J129" s="269">
        <v>0</v>
      </c>
      <c r="K129" s="270">
        <f>(I129-J129)/I129</f>
        <v>1</v>
      </c>
      <c r="L129" s="271">
        <v>7470</v>
      </c>
      <c r="M129" s="271">
        <f t="shared" ref="M129:M138" si="75">(H129*L129)*K129</f>
        <v>194220</v>
      </c>
      <c r="N129" s="272"/>
      <c r="O129" s="268"/>
      <c r="P129" s="268">
        <f t="shared" ref="P129:P138" si="76">N129*1000*17</f>
        <v>0</v>
      </c>
      <c r="Q129" s="268">
        <f t="shared" ref="Q129:Q138" si="77">M129+P129</f>
        <v>194220</v>
      </c>
      <c r="R129" s="273"/>
      <c r="S129" s="258"/>
      <c r="T129" s="258"/>
      <c r="U129" s="258"/>
      <c r="V129" s="258"/>
      <c r="W129" s="258"/>
      <c r="X129" s="258"/>
      <c r="Y129" s="258"/>
      <c r="Z129" s="258"/>
    </row>
    <row r="130" spans="1:26" ht="18.75" hidden="1" customHeight="1" x14ac:dyDescent="0.2">
      <c r="A130" s="167" t="s">
        <v>328</v>
      </c>
      <c r="B130" s="167"/>
      <c r="C130" s="267"/>
      <c r="D130" s="179"/>
      <c r="E130" s="179"/>
      <c r="F130" s="267"/>
      <c r="G130" s="267"/>
      <c r="H130" s="268">
        <f t="shared" si="74"/>
        <v>0</v>
      </c>
      <c r="I130" s="267"/>
      <c r="J130" s="267"/>
      <c r="K130" s="270"/>
      <c r="L130" s="179"/>
      <c r="M130" s="271">
        <f t="shared" si="75"/>
        <v>0</v>
      </c>
      <c r="N130" s="272"/>
      <c r="O130" s="268"/>
      <c r="P130" s="268">
        <f t="shared" si="76"/>
        <v>0</v>
      </c>
      <c r="Q130" s="268">
        <f t="shared" si="77"/>
        <v>0</v>
      </c>
      <c r="R130" s="273"/>
      <c r="S130" s="258"/>
      <c r="T130" s="258"/>
      <c r="U130" s="258"/>
      <c r="V130" s="258"/>
      <c r="W130" s="258"/>
      <c r="X130" s="258"/>
      <c r="Y130" s="258"/>
      <c r="Z130" s="258"/>
    </row>
    <row r="131" spans="1:26" ht="18.75" hidden="1" customHeight="1" x14ac:dyDescent="0.2">
      <c r="A131" s="167" t="s">
        <v>232</v>
      </c>
      <c r="B131" s="167"/>
      <c r="C131" s="267"/>
      <c r="D131" s="179"/>
      <c r="E131" s="179"/>
      <c r="F131" s="267"/>
      <c r="G131" s="267"/>
      <c r="H131" s="268">
        <f t="shared" si="74"/>
        <v>0</v>
      </c>
      <c r="I131" s="267"/>
      <c r="J131" s="267"/>
      <c r="K131" s="270"/>
      <c r="L131" s="179"/>
      <c r="M131" s="271">
        <f t="shared" si="75"/>
        <v>0</v>
      </c>
      <c r="N131" s="272"/>
      <c r="O131" s="268"/>
      <c r="P131" s="268">
        <f t="shared" si="76"/>
        <v>0</v>
      </c>
      <c r="Q131" s="268">
        <f t="shared" si="77"/>
        <v>0</v>
      </c>
      <c r="R131" s="273"/>
      <c r="S131" s="258"/>
      <c r="T131" s="258"/>
      <c r="U131" s="258"/>
      <c r="V131" s="258"/>
      <c r="W131" s="258"/>
      <c r="X131" s="258"/>
      <c r="Y131" s="258"/>
      <c r="Z131" s="258"/>
    </row>
    <row r="132" spans="1:26" ht="18.75" hidden="1" customHeight="1" x14ac:dyDescent="0.2">
      <c r="A132" s="167" t="s">
        <v>329</v>
      </c>
      <c r="B132" s="167"/>
      <c r="C132" s="267"/>
      <c r="D132" s="179"/>
      <c r="E132" s="179"/>
      <c r="F132" s="267"/>
      <c r="G132" s="267"/>
      <c r="H132" s="268">
        <f t="shared" si="74"/>
        <v>0</v>
      </c>
      <c r="I132" s="267"/>
      <c r="J132" s="267"/>
      <c r="K132" s="270"/>
      <c r="L132" s="179"/>
      <c r="M132" s="271">
        <f t="shared" si="75"/>
        <v>0</v>
      </c>
      <c r="N132" s="272"/>
      <c r="O132" s="268"/>
      <c r="P132" s="268">
        <f t="shared" si="76"/>
        <v>0</v>
      </c>
      <c r="Q132" s="268">
        <f t="shared" si="77"/>
        <v>0</v>
      </c>
      <c r="R132" s="273"/>
      <c r="S132" s="258"/>
      <c r="T132" s="258"/>
      <c r="U132" s="258"/>
      <c r="V132" s="258"/>
      <c r="W132" s="258"/>
      <c r="X132" s="258"/>
      <c r="Y132" s="258"/>
      <c r="Z132" s="258"/>
    </row>
    <row r="133" spans="1:26" ht="18.75" customHeight="1" x14ac:dyDescent="0.2">
      <c r="A133" s="274" t="s">
        <v>330</v>
      </c>
      <c r="B133" s="168"/>
      <c r="C133" s="297">
        <v>410</v>
      </c>
      <c r="D133" s="319"/>
      <c r="E133" s="168" t="s">
        <v>249</v>
      </c>
      <c r="F133" s="275">
        <f>623*0.5</f>
        <v>311.5</v>
      </c>
      <c r="G133" s="275"/>
      <c r="H133" s="268">
        <f t="shared" si="74"/>
        <v>311.5</v>
      </c>
      <c r="I133" s="268">
        <v>2.1800000000000002</v>
      </c>
      <c r="J133" s="269">
        <v>0</v>
      </c>
      <c r="K133" s="270">
        <f>(I133-J133)/I133</f>
        <v>1</v>
      </c>
      <c r="L133" s="271">
        <v>7470</v>
      </c>
      <c r="M133" s="271">
        <f t="shared" si="75"/>
        <v>2326905</v>
      </c>
      <c r="N133" s="179"/>
      <c r="O133" s="179"/>
      <c r="P133" s="268">
        <f t="shared" si="76"/>
        <v>0</v>
      </c>
      <c r="Q133" s="268">
        <f t="shared" si="77"/>
        <v>2326905</v>
      </c>
      <c r="R133" s="274"/>
      <c r="S133" s="277"/>
      <c r="T133" s="276"/>
      <c r="U133" s="276"/>
      <c r="V133" s="258"/>
      <c r="W133" s="258"/>
      <c r="X133" s="258"/>
      <c r="Y133" s="258"/>
      <c r="Z133" s="258"/>
    </row>
    <row r="134" spans="1:26" ht="18.75" hidden="1" customHeight="1" x14ac:dyDescent="0.2">
      <c r="A134" s="167" t="s">
        <v>331</v>
      </c>
      <c r="B134" s="167"/>
      <c r="C134" s="267"/>
      <c r="D134" s="179"/>
      <c r="E134" s="179"/>
      <c r="F134" s="267"/>
      <c r="G134" s="267"/>
      <c r="H134" s="268">
        <f t="shared" si="74"/>
        <v>0</v>
      </c>
      <c r="I134" s="267"/>
      <c r="J134" s="267"/>
      <c r="K134" s="270"/>
      <c r="L134" s="179"/>
      <c r="M134" s="271">
        <f t="shared" si="75"/>
        <v>0</v>
      </c>
      <c r="N134" s="272"/>
      <c r="O134" s="268"/>
      <c r="P134" s="268">
        <f t="shared" si="76"/>
        <v>0</v>
      </c>
      <c r="Q134" s="268">
        <f t="shared" si="77"/>
        <v>0</v>
      </c>
      <c r="R134" s="273"/>
      <c r="S134" s="258"/>
      <c r="T134" s="258"/>
      <c r="U134" s="258"/>
      <c r="V134" s="258"/>
      <c r="W134" s="258"/>
      <c r="X134" s="258"/>
      <c r="Y134" s="258"/>
      <c r="Z134" s="258"/>
    </row>
    <row r="135" spans="1:26" ht="18.75" hidden="1" customHeight="1" x14ac:dyDescent="0.2">
      <c r="A135" s="167" t="s">
        <v>332</v>
      </c>
      <c r="B135" s="167"/>
      <c r="C135" s="267"/>
      <c r="D135" s="179"/>
      <c r="E135" s="179"/>
      <c r="F135" s="267"/>
      <c r="G135" s="267"/>
      <c r="H135" s="268">
        <f t="shared" si="74"/>
        <v>0</v>
      </c>
      <c r="I135" s="267"/>
      <c r="J135" s="267"/>
      <c r="K135" s="270"/>
      <c r="L135" s="179"/>
      <c r="M135" s="271">
        <f t="shared" si="75"/>
        <v>0</v>
      </c>
      <c r="N135" s="272"/>
      <c r="O135" s="268"/>
      <c r="P135" s="268">
        <f t="shared" si="76"/>
        <v>0</v>
      </c>
      <c r="Q135" s="268">
        <f t="shared" si="77"/>
        <v>0</v>
      </c>
      <c r="R135" s="273"/>
      <c r="S135" s="258"/>
      <c r="T135" s="258"/>
      <c r="U135" s="258"/>
      <c r="V135" s="258"/>
      <c r="W135" s="258"/>
      <c r="X135" s="258"/>
      <c r="Y135" s="258"/>
      <c r="Z135" s="258"/>
    </row>
    <row r="136" spans="1:26" ht="18.75" customHeight="1" x14ac:dyDescent="0.2">
      <c r="A136" s="274" t="s">
        <v>333</v>
      </c>
      <c r="B136" s="168"/>
      <c r="C136" s="297">
        <v>150</v>
      </c>
      <c r="D136" s="319"/>
      <c r="E136" s="168" t="s">
        <v>194</v>
      </c>
      <c r="F136" s="275">
        <v>110</v>
      </c>
      <c r="G136" s="275"/>
      <c r="H136" s="268">
        <f t="shared" si="74"/>
        <v>110</v>
      </c>
      <c r="I136" s="268">
        <v>2.1800000000000002</v>
      </c>
      <c r="J136" s="269">
        <v>0</v>
      </c>
      <c r="K136" s="270">
        <f t="shared" ref="K136:K137" si="78">(I136-J136)/I136</f>
        <v>1</v>
      </c>
      <c r="L136" s="271">
        <v>33464</v>
      </c>
      <c r="M136" s="271">
        <f t="shared" si="75"/>
        <v>3681040</v>
      </c>
      <c r="N136" s="179"/>
      <c r="O136" s="179"/>
      <c r="P136" s="268">
        <f t="shared" si="76"/>
        <v>0</v>
      </c>
      <c r="Q136" s="268">
        <f t="shared" si="77"/>
        <v>3681040</v>
      </c>
      <c r="R136" s="274"/>
      <c r="S136" s="277"/>
      <c r="T136" s="276"/>
      <c r="U136" s="276"/>
      <c r="V136" s="258"/>
      <c r="W136" s="258"/>
      <c r="X136" s="258"/>
      <c r="Y136" s="258"/>
      <c r="Z136" s="258"/>
    </row>
    <row r="137" spans="1:26" ht="18.75" customHeight="1" x14ac:dyDescent="0.2">
      <c r="A137" s="274" t="s">
        <v>334</v>
      </c>
      <c r="B137" s="168"/>
      <c r="C137" s="297">
        <v>235</v>
      </c>
      <c r="D137" s="319"/>
      <c r="E137" s="168" t="s">
        <v>249</v>
      </c>
      <c r="F137" s="275">
        <v>185</v>
      </c>
      <c r="G137" s="275"/>
      <c r="H137" s="268">
        <f t="shared" si="74"/>
        <v>185</v>
      </c>
      <c r="I137" s="268">
        <v>2.1800000000000002</v>
      </c>
      <c r="J137" s="269">
        <v>0</v>
      </c>
      <c r="K137" s="270">
        <f t="shared" si="78"/>
        <v>1</v>
      </c>
      <c r="L137" s="271">
        <v>7470</v>
      </c>
      <c r="M137" s="271">
        <f t="shared" si="75"/>
        <v>1381950</v>
      </c>
      <c r="N137" s="179"/>
      <c r="O137" s="179"/>
      <c r="P137" s="268">
        <f t="shared" si="76"/>
        <v>0</v>
      </c>
      <c r="Q137" s="268">
        <f t="shared" si="77"/>
        <v>1381950</v>
      </c>
      <c r="R137" s="274"/>
      <c r="S137" s="277"/>
      <c r="T137" s="276"/>
      <c r="U137" s="276"/>
      <c r="V137" s="258"/>
      <c r="W137" s="258"/>
      <c r="X137" s="258"/>
      <c r="Y137" s="258"/>
      <c r="Z137" s="258"/>
    </row>
    <row r="138" spans="1:26" ht="18.75" hidden="1" customHeight="1" x14ac:dyDescent="0.2">
      <c r="A138" s="167" t="s">
        <v>335</v>
      </c>
      <c r="B138" s="167"/>
      <c r="C138" s="267"/>
      <c r="D138" s="179"/>
      <c r="E138" s="179"/>
      <c r="F138" s="267"/>
      <c r="G138" s="267"/>
      <c r="H138" s="268">
        <f t="shared" si="74"/>
        <v>0</v>
      </c>
      <c r="I138" s="267"/>
      <c r="J138" s="267"/>
      <c r="K138" s="270"/>
      <c r="L138" s="179"/>
      <c r="M138" s="271">
        <f t="shared" si="75"/>
        <v>0</v>
      </c>
      <c r="N138" s="272"/>
      <c r="O138" s="268"/>
      <c r="P138" s="268">
        <f t="shared" si="76"/>
        <v>0</v>
      </c>
      <c r="Q138" s="268">
        <f t="shared" si="77"/>
        <v>0</v>
      </c>
      <c r="R138" s="273"/>
      <c r="S138" s="258"/>
      <c r="T138" s="258"/>
      <c r="U138" s="258"/>
      <c r="V138" s="258"/>
      <c r="W138" s="258"/>
      <c r="X138" s="258"/>
      <c r="Y138" s="258"/>
      <c r="Z138" s="258"/>
    </row>
    <row r="139" spans="1:26" ht="18.75" customHeight="1" x14ac:dyDescent="0.2">
      <c r="A139" s="170" t="s">
        <v>336</v>
      </c>
      <c r="B139" s="170"/>
      <c r="C139" s="281">
        <v>59.5</v>
      </c>
      <c r="D139" s="281">
        <v>0</v>
      </c>
      <c r="E139" s="281">
        <v>0</v>
      </c>
      <c r="F139" s="281">
        <v>85</v>
      </c>
      <c r="G139" s="281">
        <v>0</v>
      </c>
      <c r="H139" s="281">
        <v>85</v>
      </c>
      <c r="I139" s="281">
        <v>4.3600000000000003</v>
      </c>
      <c r="J139" s="281">
        <v>0</v>
      </c>
      <c r="K139" s="281">
        <v>2</v>
      </c>
      <c r="L139" s="281">
        <v>40934</v>
      </c>
      <c r="M139" s="281">
        <v>1544740</v>
      </c>
      <c r="N139" s="281">
        <v>0</v>
      </c>
      <c r="O139" s="281">
        <v>0</v>
      </c>
      <c r="P139" s="281">
        <v>0</v>
      </c>
      <c r="Q139" s="281">
        <v>1544740</v>
      </c>
      <c r="R139" s="286"/>
      <c r="S139" s="611"/>
      <c r="T139" s="611"/>
      <c r="U139" s="611"/>
      <c r="V139" s="611"/>
      <c r="W139" s="611"/>
      <c r="X139" s="611"/>
      <c r="Y139" s="611"/>
      <c r="Z139" s="611"/>
    </row>
    <row r="140" spans="1:26" ht="18.75" customHeight="1" x14ac:dyDescent="0.2">
      <c r="A140" s="274" t="s">
        <v>234</v>
      </c>
      <c r="B140" s="274"/>
      <c r="C140" s="297">
        <v>280</v>
      </c>
      <c r="D140" s="317"/>
      <c r="E140" s="168" t="s">
        <v>337</v>
      </c>
      <c r="F140" s="267">
        <v>200</v>
      </c>
      <c r="G140" s="267"/>
      <c r="H140" s="268">
        <f>SUM(F140:G140)</f>
        <v>200</v>
      </c>
      <c r="I140" s="268">
        <v>2.1800000000000002</v>
      </c>
      <c r="J140" s="269">
        <v>0</v>
      </c>
      <c r="K140" s="270">
        <f>(I140-J140)/I140</f>
        <v>1</v>
      </c>
      <c r="L140" s="271">
        <v>7470</v>
      </c>
      <c r="M140" s="271">
        <f t="shared" ref="M140:M141" si="79">(H140*L140)*K140</f>
        <v>1494000</v>
      </c>
      <c r="N140" s="179"/>
      <c r="O140" s="179"/>
      <c r="P140" s="268">
        <f t="shared" ref="P140:P141" si="80">N140*1000*17</f>
        <v>0</v>
      </c>
      <c r="Q140" s="268">
        <f t="shared" ref="Q140:Q141" si="81">M140+P140</f>
        <v>1494000</v>
      </c>
      <c r="R140" s="274"/>
      <c r="S140" s="277"/>
      <c r="T140" s="276"/>
      <c r="U140" s="276"/>
      <c r="V140" s="258"/>
      <c r="W140" s="258"/>
      <c r="X140" s="258"/>
      <c r="Y140" s="258"/>
      <c r="Z140" s="258"/>
    </row>
    <row r="141" spans="1:26" ht="18.75" hidden="1" customHeight="1" x14ac:dyDescent="0.2">
      <c r="A141" s="167" t="s">
        <v>233</v>
      </c>
      <c r="B141" s="167"/>
      <c r="C141" s="267"/>
      <c r="D141" s="179"/>
      <c r="E141" s="179"/>
      <c r="F141" s="267"/>
      <c r="G141" s="267"/>
      <c r="H141" s="268">
        <f>F141+G141</f>
        <v>0</v>
      </c>
      <c r="I141" s="267"/>
      <c r="J141" s="267"/>
      <c r="K141" s="270"/>
      <c r="L141" s="179"/>
      <c r="M141" s="271">
        <f t="shared" si="79"/>
        <v>0</v>
      </c>
      <c r="N141" s="272"/>
      <c r="O141" s="268"/>
      <c r="P141" s="268">
        <f t="shared" si="80"/>
        <v>0</v>
      </c>
      <c r="Q141" s="268">
        <f t="shared" si="81"/>
        <v>0</v>
      </c>
      <c r="R141" s="273"/>
      <c r="S141" s="258"/>
      <c r="T141" s="258"/>
      <c r="U141" s="258"/>
      <c r="V141" s="258"/>
      <c r="W141" s="258"/>
      <c r="X141" s="258"/>
      <c r="Y141" s="258"/>
      <c r="Z141" s="258"/>
    </row>
    <row r="142" spans="1:26" ht="18.75" customHeight="1" x14ac:dyDescent="0.2">
      <c r="A142" s="170" t="s">
        <v>338</v>
      </c>
      <c r="B142" s="170"/>
      <c r="C142" s="281">
        <v>25</v>
      </c>
      <c r="D142" s="281">
        <v>0</v>
      </c>
      <c r="E142" s="281">
        <v>0</v>
      </c>
      <c r="F142" s="281">
        <v>10</v>
      </c>
      <c r="G142" s="281">
        <v>20</v>
      </c>
      <c r="H142" s="281">
        <v>30</v>
      </c>
      <c r="I142" s="281">
        <v>4.3600000000000003</v>
      </c>
      <c r="J142" s="281">
        <v>3.056</v>
      </c>
      <c r="K142" s="281">
        <v>1.298165137614679</v>
      </c>
      <c r="L142" s="281">
        <v>14940</v>
      </c>
      <c r="M142" s="281">
        <v>119245.87155963303</v>
      </c>
      <c r="N142" s="281">
        <v>0</v>
      </c>
      <c r="O142" s="281">
        <v>0</v>
      </c>
      <c r="P142" s="281">
        <v>0</v>
      </c>
      <c r="Q142" s="281">
        <v>119245.87155963303</v>
      </c>
      <c r="R142" s="286"/>
      <c r="S142" s="611"/>
      <c r="T142" s="611"/>
      <c r="U142" s="611"/>
      <c r="V142" s="611"/>
      <c r="W142" s="611"/>
      <c r="X142" s="611"/>
      <c r="Y142" s="611"/>
      <c r="Z142" s="611"/>
    </row>
    <row r="143" spans="1:26" ht="18.75" customHeight="1" x14ac:dyDescent="0.2">
      <c r="A143" s="167" t="s">
        <v>339</v>
      </c>
      <c r="B143" s="274"/>
      <c r="C143" s="297">
        <v>50</v>
      </c>
      <c r="D143" s="317"/>
      <c r="E143" s="168" t="s">
        <v>249</v>
      </c>
      <c r="F143" s="275">
        <v>15</v>
      </c>
      <c r="G143" s="275">
        <v>35</v>
      </c>
      <c r="H143" s="289">
        <f>SUM(F143:G143)</f>
        <v>50</v>
      </c>
      <c r="I143" s="268">
        <v>2.1800000000000002</v>
      </c>
      <c r="J143" s="269">
        <v>0.65</v>
      </c>
      <c r="K143" s="270">
        <f t="shared" ref="K143:K145" si="82">(I143-J143)/I143</f>
        <v>0.70183486238532111</v>
      </c>
      <c r="L143" s="271">
        <v>7470</v>
      </c>
      <c r="M143" s="290">
        <f t="shared" ref="M143:M145" si="83">(H143*L143)*K143</f>
        <v>262135.32110091744</v>
      </c>
      <c r="N143" s="179"/>
      <c r="O143" s="179"/>
      <c r="P143" s="268">
        <f t="shared" ref="P143:P145" si="84">N143*1000*17</f>
        <v>0</v>
      </c>
      <c r="Q143" s="268">
        <f t="shared" ref="Q143:Q145" si="85">M143+P143</f>
        <v>262135.32110091744</v>
      </c>
      <c r="R143" s="274"/>
      <c r="S143" s="318"/>
      <c r="T143" s="314"/>
      <c r="U143" s="314"/>
      <c r="V143" s="109"/>
      <c r="W143" s="109"/>
      <c r="X143" s="109"/>
      <c r="Y143" s="109"/>
      <c r="Z143" s="109"/>
    </row>
    <row r="144" spans="1:26" ht="18.75" customHeight="1" x14ac:dyDescent="0.2">
      <c r="A144" s="274" t="s">
        <v>340</v>
      </c>
      <c r="B144" s="168"/>
      <c r="C144" s="297">
        <v>378</v>
      </c>
      <c r="D144" s="319"/>
      <c r="E144" s="168" t="s">
        <v>249</v>
      </c>
      <c r="F144" s="275">
        <v>255</v>
      </c>
      <c r="G144" s="275"/>
      <c r="H144" s="268">
        <f t="shared" ref="H144:H145" si="86">F144+G144</f>
        <v>255</v>
      </c>
      <c r="I144" s="268">
        <v>2.1800000000000002</v>
      </c>
      <c r="J144" s="269">
        <v>0</v>
      </c>
      <c r="K144" s="270">
        <f t="shared" si="82"/>
        <v>1</v>
      </c>
      <c r="L144" s="271">
        <v>7470</v>
      </c>
      <c r="M144" s="271">
        <f t="shared" si="83"/>
        <v>1904850</v>
      </c>
      <c r="N144" s="179"/>
      <c r="O144" s="179"/>
      <c r="P144" s="268">
        <f t="shared" si="84"/>
        <v>0</v>
      </c>
      <c r="Q144" s="268">
        <f t="shared" si="85"/>
        <v>1904850</v>
      </c>
      <c r="R144" s="274"/>
      <c r="S144" s="277"/>
      <c r="T144" s="276"/>
      <c r="U144" s="276"/>
      <c r="V144" s="258"/>
      <c r="W144" s="258"/>
      <c r="X144" s="258"/>
      <c r="Y144" s="258"/>
      <c r="Z144" s="258"/>
    </row>
    <row r="145" spans="1:26" ht="18.75" customHeight="1" x14ac:dyDescent="0.2">
      <c r="A145" s="274" t="s">
        <v>341</v>
      </c>
      <c r="B145" s="168"/>
      <c r="C145" s="297">
        <v>680</v>
      </c>
      <c r="D145" s="319"/>
      <c r="E145" s="168" t="s">
        <v>249</v>
      </c>
      <c r="F145" s="275">
        <v>593</v>
      </c>
      <c r="G145" s="275"/>
      <c r="H145" s="268">
        <f t="shared" si="86"/>
        <v>593</v>
      </c>
      <c r="I145" s="268">
        <v>2.1800000000000002</v>
      </c>
      <c r="J145" s="269">
        <v>0</v>
      </c>
      <c r="K145" s="270">
        <f t="shared" si="82"/>
        <v>1</v>
      </c>
      <c r="L145" s="271">
        <v>7470</v>
      </c>
      <c r="M145" s="271">
        <f t="shared" si="83"/>
        <v>4429710</v>
      </c>
      <c r="N145" s="179"/>
      <c r="O145" s="179"/>
      <c r="P145" s="268">
        <f t="shared" si="84"/>
        <v>0</v>
      </c>
      <c r="Q145" s="268">
        <f t="shared" si="85"/>
        <v>4429710</v>
      </c>
      <c r="R145" s="274"/>
      <c r="S145" s="277"/>
      <c r="T145" s="276"/>
      <c r="U145" s="276"/>
      <c r="V145" s="258"/>
      <c r="W145" s="258"/>
      <c r="X145" s="258"/>
      <c r="Y145" s="258"/>
      <c r="Z145" s="258"/>
    </row>
    <row r="146" spans="1:26" ht="18.75" customHeight="1" x14ac:dyDescent="0.2">
      <c r="A146" s="167"/>
      <c r="B146" s="167"/>
      <c r="C146" s="267"/>
      <c r="D146" s="179"/>
      <c r="E146" s="179"/>
      <c r="F146" s="267"/>
      <c r="G146" s="267"/>
      <c r="H146" s="267"/>
      <c r="I146" s="307"/>
      <c r="J146" s="267"/>
      <c r="K146" s="268"/>
      <c r="L146" s="179"/>
      <c r="M146" s="179"/>
      <c r="N146" s="272"/>
      <c r="O146" s="268"/>
      <c r="P146" s="268"/>
      <c r="Q146" s="268"/>
      <c r="R146" s="273"/>
      <c r="S146" s="258"/>
      <c r="T146" s="258"/>
      <c r="U146" s="258"/>
      <c r="V146" s="258"/>
      <c r="W146" s="258"/>
      <c r="X146" s="258"/>
      <c r="Y146" s="258"/>
      <c r="Z146" s="258"/>
    </row>
    <row r="147" spans="1:26" ht="18.75" customHeight="1" x14ac:dyDescent="0.2">
      <c r="A147" s="259" t="s">
        <v>342</v>
      </c>
      <c r="B147" s="259"/>
      <c r="C147" s="262" t="e">
        <f>SUM(#REF!,#REF!)</f>
        <v>#REF!</v>
      </c>
      <c r="D147" s="261"/>
      <c r="E147" s="261"/>
      <c r="F147" s="262" t="e">
        <f t="shared" ref="F147:H147" si="87">SUM(#REF!,#REF!)</f>
        <v>#REF!</v>
      </c>
      <c r="G147" s="262" t="e">
        <f t="shared" si="87"/>
        <v>#REF!</v>
      </c>
      <c r="H147" s="262" t="e">
        <f t="shared" si="87"/>
        <v>#REF!</v>
      </c>
      <c r="I147" s="262"/>
      <c r="J147" s="262"/>
      <c r="K147" s="263"/>
      <c r="L147" s="261" t="e">
        <f t="shared" ref="L147:N147" si="88">SUM(#REF!,#REF!)</f>
        <v>#REF!</v>
      </c>
      <c r="M147" s="261" t="e">
        <f t="shared" si="88"/>
        <v>#REF!</v>
      </c>
      <c r="N147" s="261" t="e">
        <f t="shared" si="88"/>
        <v>#REF!</v>
      </c>
      <c r="O147" s="261" t="e">
        <f>AVERAGE(#REF!,#REF!)</f>
        <v>#REF!</v>
      </c>
      <c r="P147" s="261" t="e">
        <f>SUM(#REF!,#REF!)</f>
        <v>#REF!</v>
      </c>
      <c r="Q147" s="264" t="e">
        <f>P147+M147</f>
        <v>#REF!</v>
      </c>
      <c r="R147" s="265"/>
      <c r="S147" s="608"/>
      <c r="T147" s="608"/>
      <c r="U147" s="608"/>
      <c r="V147" s="608"/>
      <c r="W147" s="608"/>
      <c r="X147" s="608"/>
      <c r="Y147" s="608"/>
      <c r="Z147" s="608"/>
    </row>
    <row r="148" spans="1:26" ht="18.75" hidden="1" customHeight="1" x14ac:dyDescent="0.2">
      <c r="A148" s="167" t="s">
        <v>343</v>
      </c>
      <c r="B148" s="167"/>
      <c r="C148" s="267"/>
      <c r="D148" s="179"/>
      <c r="E148" s="179"/>
      <c r="F148" s="267"/>
      <c r="G148" s="267"/>
      <c r="H148" s="268">
        <f t="shared" ref="H148:H171" si="89">F148+G148</f>
        <v>0</v>
      </c>
      <c r="I148" s="267"/>
      <c r="J148" s="267"/>
      <c r="K148" s="270"/>
      <c r="L148" s="179"/>
      <c r="M148" s="271">
        <f t="shared" ref="M148:M171" si="90">(H148*L148)*K148</f>
        <v>0</v>
      </c>
      <c r="N148" s="272"/>
      <c r="O148" s="268"/>
      <c r="P148" s="268">
        <f t="shared" ref="P148:P171" si="91">N148*1000*17</f>
        <v>0</v>
      </c>
      <c r="Q148" s="268">
        <f t="shared" ref="Q148:Q171" si="92">M148+P148</f>
        <v>0</v>
      </c>
      <c r="R148" s="273"/>
      <c r="S148" s="258"/>
      <c r="T148" s="258"/>
      <c r="U148" s="258"/>
      <c r="V148" s="258"/>
      <c r="W148" s="258"/>
      <c r="X148" s="258"/>
      <c r="Y148" s="258"/>
      <c r="Z148" s="258"/>
    </row>
    <row r="149" spans="1:26" ht="18.75" hidden="1" customHeight="1" x14ac:dyDescent="0.2">
      <c r="A149" s="167" t="s">
        <v>344</v>
      </c>
      <c r="B149" s="167"/>
      <c r="C149" s="267"/>
      <c r="D149" s="179"/>
      <c r="E149" s="179"/>
      <c r="F149" s="267"/>
      <c r="G149" s="267"/>
      <c r="H149" s="268">
        <f t="shared" si="89"/>
        <v>0</v>
      </c>
      <c r="I149" s="267"/>
      <c r="J149" s="267"/>
      <c r="K149" s="270"/>
      <c r="L149" s="179"/>
      <c r="M149" s="271">
        <f t="shared" si="90"/>
        <v>0</v>
      </c>
      <c r="N149" s="272"/>
      <c r="O149" s="268"/>
      <c r="P149" s="268">
        <f t="shared" si="91"/>
        <v>0</v>
      </c>
      <c r="Q149" s="268">
        <f t="shared" si="92"/>
        <v>0</v>
      </c>
      <c r="R149" s="273"/>
      <c r="S149" s="258"/>
      <c r="T149" s="258"/>
      <c r="U149" s="258"/>
      <c r="V149" s="258"/>
      <c r="W149" s="258"/>
      <c r="X149" s="258"/>
      <c r="Y149" s="258"/>
      <c r="Z149" s="258"/>
    </row>
    <row r="150" spans="1:26" ht="18.75" hidden="1" customHeight="1" x14ac:dyDescent="0.2">
      <c r="A150" s="167" t="s">
        <v>345</v>
      </c>
      <c r="B150" s="167"/>
      <c r="C150" s="267"/>
      <c r="D150" s="179"/>
      <c r="E150" s="179"/>
      <c r="F150" s="267"/>
      <c r="G150" s="267"/>
      <c r="H150" s="268">
        <f t="shared" si="89"/>
        <v>0</v>
      </c>
      <c r="I150" s="267"/>
      <c r="J150" s="267"/>
      <c r="K150" s="270"/>
      <c r="L150" s="179"/>
      <c r="M150" s="271">
        <f t="shared" si="90"/>
        <v>0</v>
      </c>
      <c r="N150" s="272"/>
      <c r="O150" s="268"/>
      <c r="P150" s="268">
        <f t="shared" si="91"/>
        <v>0</v>
      </c>
      <c r="Q150" s="268">
        <f t="shared" si="92"/>
        <v>0</v>
      </c>
      <c r="R150" s="273"/>
      <c r="S150" s="258"/>
      <c r="T150" s="258"/>
      <c r="U150" s="258"/>
      <c r="V150" s="258"/>
      <c r="W150" s="258"/>
      <c r="X150" s="258"/>
      <c r="Y150" s="258"/>
      <c r="Z150" s="258"/>
    </row>
    <row r="151" spans="1:26" ht="18.75" hidden="1" customHeight="1" x14ac:dyDescent="0.2">
      <c r="A151" s="167" t="s">
        <v>346</v>
      </c>
      <c r="B151" s="167"/>
      <c r="C151" s="267"/>
      <c r="D151" s="179"/>
      <c r="E151" s="179"/>
      <c r="F151" s="267"/>
      <c r="G151" s="267"/>
      <c r="H151" s="268">
        <f t="shared" si="89"/>
        <v>0</v>
      </c>
      <c r="I151" s="267"/>
      <c r="J151" s="267"/>
      <c r="K151" s="270"/>
      <c r="L151" s="179"/>
      <c r="M151" s="271">
        <f t="shared" si="90"/>
        <v>0</v>
      </c>
      <c r="N151" s="272"/>
      <c r="O151" s="268"/>
      <c r="P151" s="268">
        <f t="shared" si="91"/>
        <v>0</v>
      </c>
      <c r="Q151" s="268">
        <f t="shared" si="92"/>
        <v>0</v>
      </c>
      <c r="R151" s="273"/>
      <c r="S151" s="258"/>
      <c r="T151" s="258"/>
      <c r="U151" s="258"/>
      <c r="V151" s="258"/>
      <c r="W151" s="258"/>
      <c r="X151" s="258"/>
      <c r="Y151" s="258"/>
      <c r="Z151" s="258"/>
    </row>
    <row r="152" spans="1:26" ht="18.75" hidden="1" customHeight="1" x14ac:dyDescent="0.2">
      <c r="A152" s="167" t="s">
        <v>347</v>
      </c>
      <c r="B152" s="167"/>
      <c r="C152" s="267"/>
      <c r="D152" s="179"/>
      <c r="E152" s="179"/>
      <c r="F152" s="267"/>
      <c r="G152" s="267"/>
      <c r="H152" s="268">
        <f t="shared" si="89"/>
        <v>0</v>
      </c>
      <c r="I152" s="267"/>
      <c r="J152" s="267"/>
      <c r="K152" s="270"/>
      <c r="L152" s="179"/>
      <c r="M152" s="271">
        <f t="shared" si="90"/>
        <v>0</v>
      </c>
      <c r="N152" s="272"/>
      <c r="O152" s="268"/>
      <c r="P152" s="268">
        <f t="shared" si="91"/>
        <v>0</v>
      </c>
      <c r="Q152" s="268">
        <f t="shared" si="92"/>
        <v>0</v>
      </c>
      <c r="R152" s="273"/>
      <c r="S152" s="258"/>
      <c r="T152" s="258"/>
      <c r="U152" s="258"/>
      <c r="V152" s="258"/>
      <c r="W152" s="258"/>
      <c r="X152" s="258"/>
      <c r="Y152" s="258"/>
      <c r="Z152" s="258"/>
    </row>
    <row r="153" spans="1:26" ht="18.75" hidden="1" customHeight="1" x14ac:dyDescent="0.2">
      <c r="A153" s="167" t="s">
        <v>348</v>
      </c>
      <c r="B153" s="167"/>
      <c r="C153" s="267"/>
      <c r="D153" s="179"/>
      <c r="E153" s="179"/>
      <c r="F153" s="267"/>
      <c r="G153" s="267"/>
      <c r="H153" s="268">
        <f t="shared" si="89"/>
        <v>0</v>
      </c>
      <c r="I153" s="267"/>
      <c r="J153" s="267"/>
      <c r="K153" s="270"/>
      <c r="L153" s="179"/>
      <c r="M153" s="271">
        <f t="shared" si="90"/>
        <v>0</v>
      </c>
      <c r="N153" s="272"/>
      <c r="O153" s="268"/>
      <c r="P153" s="268">
        <f t="shared" si="91"/>
        <v>0</v>
      </c>
      <c r="Q153" s="268">
        <f t="shared" si="92"/>
        <v>0</v>
      </c>
      <c r="R153" s="273"/>
      <c r="S153" s="258"/>
      <c r="T153" s="258"/>
      <c r="U153" s="258"/>
      <c r="V153" s="258"/>
      <c r="W153" s="258"/>
      <c r="X153" s="258"/>
      <c r="Y153" s="258"/>
      <c r="Z153" s="258"/>
    </row>
    <row r="154" spans="1:26" ht="18.75" hidden="1" customHeight="1" x14ac:dyDescent="0.2">
      <c r="A154" s="167" t="s">
        <v>349</v>
      </c>
      <c r="B154" s="167"/>
      <c r="C154" s="267"/>
      <c r="D154" s="179"/>
      <c r="E154" s="179"/>
      <c r="F154" s="267"/>
      <c r="G154" s="267"/>
      <c r="H154" s="268">
        <f t="shared" si="89"/>
        <v>0</v>
      </c>
      <c r="I154" s="267"/>
      <c r="J154" s="267"/>
      <c r="K154" s="270"/>
      <c r="L154" s="179"/>
      <c r="M154" s="271">
        <f t="shared" si="90"/>
        <v>0</v>
      </c>
      <c r="N154" s="272"/>
      <c r="O154" s="268"/>
      <c r="P154" s="268">
        <f t="shared" si="91"/>
        <v>0</v>
      </c>
      <c r="Q154" s="268">
        <f t="shared" si="92"/>
        <v>0</v>
      </c>
      <c r="R154" s="273"/>
      <c r="S154" s="258"/>
      <c r="T154" s="258"/>
      <c r="U154" s="258"/>
      <c r="V154" s="258"/>
      <c r="W154" s="258"/>
      <c r="X154" s="258"/>
      <c r="Y154" s="258"/>
      <c r="Z154" s="258"/>
    </row>
    <row r="155" spans="1:26" ht="18.75" customHeight="1" x14ac:dyDescent="0.2">
      <c r="A155" s="274" t="s">
        <v>350</v>
      </c>
      <c r="B155" s="274"/>
      <c r="C155" s="297">
        <v>1066</v>
      </c>
      <c r="D155" s="275"/>
      <c r="E155" s="168" t="s">
        <v>249</v>
      </c>
      <c r="F155" s="267">
        <v>569</v>
      </c>
      <c r="G155" s="267">
        <v>150</v>
      </c>
      <c r="H155" s="268">
        <f t="shared" si="89"/>
        <v>719</v>
      </c>
      <c r="I155" s="268">
        <v>2.4500000000000002</v>
      </c>
      <c r="J155" s="269">
        <v>0</v>
      </c>
      <c r="K155" s="270">
        <f>(I155-J155)/I155</f>
        <v>1</v>
      </c>
      <c r="L155" s="182">
        <v>7470</v>
      </c>
      <c r="M155" s="271">
        <f t="shared" si="90"/>
        <v>5370930</v>
      </c>
      <c r="N155" s="179"/>
      <c r="O155" s="179"/>
      <c r="P155" s="268">
        <f t="shared" si="91"/>
        <v>0</v>
      </c>
      <c r="Q155" s="268">
        <f t="shared" si="92"/>
        <v>5370930</v>
      </c>
      <c r="R155" s="274"/>
      <c r="S155" s="277"/>
      <c r="T155" s="276"/>
      <c r="U155" s="276"/>
      <c r="V155" s="258"/>
      <c r="W155" s="258"/>
      <c r="X155" s="258"/>
      <c r="Y155" s="258"/>
      <c r="Z155" s="258"/>
    </row>
    <row r="156" spans="1:26" ht="18.75" hidden="1" customHeight="1" x14ac:dyDescent="0.2">
      <c r="A156" s="167" t="s">
        <v>351</v>
      </c>
      <c r="B156" s="167"/>
      <c r="C156" s="267"/>
      <c r="D156" s="179"/>
      <c r="E156" s="179"/>
      <c r="F156" s="267"/>
      <c r="G156" s="267"/>
      <c r="H156" s="268">
        <f t="shared" si="89"/>
        <v>0</v>
      </c>
      <c r="I156" s="267"/>
      <c r="J156" s="267"/>
      <c r="K156" s="270"/>
      <c r="L156" s="179"/>
      <c r="M156" s="271">
        <f t="shared" si="90"/>
        <v>0</v>
      </c>
      <c r="N156" s="272"/>
      <c r="O156" s="268"/>
      <c r="P156" s="268">
        <f t="shared" si="91"/>
        <v>0</v>
      </c>
      <c r="Q156" s="268">
        <f t="shared" si="92"/>
        <v>0</v>
      </c>
      <c r="R156" s="273"/>
      <c r="S156" s="258"/>
      <c r="T156" s="258"/>
      <c r="U156" s="258"/>
      <c r="V156" s="258"/>
      <c r="W156" s="258"/>
      <c r="X156" s="258"/>
      <c r="Y156" s="258"/>
      <c r="Z156" s="258"/>
    </row>
    <row r="157" spans="1:26" ht="18.75" hidden="1" customHeight="1" x14ac:dyDescent="0.2">
      <c r="A157" s="167" t="s">
        <v>257</v>
      </c>
      <c r="B157" s="167"/>
      <c r="C157" s="267"/>
      <c r="D157" s="179"/>
      <c r="E157" s="179"/>
      <c r="F157" s="267"/>
      <c r="G157" s="267"/>
      <c r="H157" s="268">
        <f t="shared" si="89"/>
        <v>0</v>
      </c>
      <c r="I157" s="267"/>
      <c r="J157" s="267"/>
      <c r="K157" s="270"/>
      <c r="L157" s="179"/>
      <c r="M157" s="271">
        <f t="shared" si="90"/>
        <v>0</v>
      </c>
      <c r="N157" s="272"/>
      <c r="O157" s="268"/>
      <c r="P157" s="268">
        <f t="shared" si="91"/>
        <v>0</v>
      </c>
      <c r="Q157" s="268">
        <f t="shared" si="92"/>
        <v>0</v>
      </c>
      <c r="R157" s="273"/>
      <c r="S157" s="258"/>
      <c r="T157" s="258"/>
      <c r="U157" s="258"/>
      <c r="V157" s="258"/>
      <c r="W157" s="258"/>
      <c r="X157" s="258"/>
      <c r="Y157" s="258"/>
      <c r="Z157" s="258"/>
    </row>
    <row r="158" spans="1:26" ht="18.75" hidden="1" customHeight="1" x14ac:dyDescent="0.2">
      <c r="A158" s="167" t="s">
        <v>352</v>
      </c>
      <c r="B158" s="167"/>
      <c r="C158" s="267"/>
      <c r="D158" s="179"/>
      <c r="E158" s="179"/>
      <c r="F158" s="267"/>
      <c r="G158" s="267"/>
      <c r="H158" s="268">
        <f t="shared" si="89"/>
        <v>0</v>
      </c>
      <c r="I158" s="267"/>
      <c r="J158" s="267"/>
      <c r="K158" s="270"/>
      <c r="L158" s="179"/>
      <c r="M158" s="271">
        <f t="shared" si="90"/>
        <v>0</v>
      </c>
      <c r="N158" s="272"/>
      <c r="O158" s="268"/>
      <c r="P158" s="268">
        <f t="shared" si="91"/>
        <v>0</v>
      </c>
      <c r="Q158" s="268">
        <f t="shared" si="92"/>
        <v>0</v>
      </c>
      <c r="R158" s="273"/>
      <c r="S158" s="258"/>
      <c r="T158" s="258"/>
      <c r="U158" s="258"/>
      <c r="V158" s="258"/>
      <c r="W158" s="258"/>
      <c r="X158" s="258"/>
      <c r="Y158" s="258"/>
      <c r="Z158" s="258"/>
    </row>
    <row r="159" spans="1:26" ht="18.75" customHeight="1" x14ac:dyDescent="0.2">
      <c r="A159" s="274" t="s">
        <v>353</v>
      </c>
      <c r="B159" s="274"/>
      <c r="C159" s="297">
        <v>27</v>
      </c>
      <c r="D159" s="275"/>
      <c r="E159" s="168" t="s">
        <v>249</v>
      </c>
      <c r="F159" s="267">
        <v>68</v>
      </c>
      <c r="G159" s="267"/>
      <c r="H159" s="268">
        <f t="shared" si="89"/>
        <v>68</v>
      </c>
      <c r="I159" s="268">
        <v>2.48</v>
      </c>
      <c r="J159" s="269">
        <v>0</v>
      </c>
      <c r="K159" s="270">
        <f>(I159-J159)/I159</f>
        <v>1</v>
      </c>
      <c r="L159" s="182">
        <v>7470</v>
      </c>
      <c r="M159" s="271">
        <f t="shared" si="90"/>
        <v>507960</v>
      </c>
      <c r="N159" s="179"/>
      <c r="O159" s="179"/>
      <c r="P159" s="268">
        <f t="shared" si="91"/>
        <v>0</v>
      </c>
      <c r="Q159" s="268">
        <f t="shared" si="92"/>
        <v>507960</v>
      </c>
      <c r="R159" s="274"/>
      <c r="S159" s="318"/>
      <c r="T159" s="314"/>
      <c r="U159" s="314"/>
      <c r="V159" s="109"/>
      <c r="W159" s="109"/>
      <c r="X159" s="109"/>
      <c r="Y159" s="109"/>
      <c r="Z159" s="109"/>
    </row>
    <row r="160" spans="1:26" ht="18.75" hidden="1" customHeight="1" x14ac:dyDescent="0.2">
      <c r="A160" s="167" t="s">
        <v>354</v>
      </c>
      <c r="B160" s="167"/>
      <c r="C160" s="267"/>
      <c r="D160" s="179"/>
      <c r="E160" s="179"/>
      <c r="F160" s="267"/>
      <c r="G160" s="267"/>
      <c r="H160" s="268">
        <f t="shared" si="89"/>
        <v>0</v>
      </c>
      <c r="I160" s="267"/>
      <c r="J160" s="267"/>
      <c r="K160" s="270"/>
      <c r="L160" s="179"/>
      <c r="M160" s="271">
        <f t="shared" si="90"/>
        <v>0</v>
      </c>
      <c r="N160" s="272"/>
      <c r="O160" s="268"/>
      <c r="P160" s="268">
        <f t="shared" si="91"/>
        <v>0</v>
      </c>
      <c r="Q160" s="268">
        <f t="shared" si="92"/>
        <v>0</v>
      </c>
      <c r="R160" s="273"/>
      <c r="S160" s="258"/>
      <c r="T160" s="258"/>
      <c r="U160" s="258"/>
      <c r="V160" s="258"/>
      <c r="W160" s="258"/>
      <c r="X160" s="258"/>
      <c r="Y160" s="258"/>
      <c r="Z160" s="258"/>
    </row>
    <row r="161" spans="1:26" ht="18.75" hidden="1" customHeight="1" x14ac:dyDescent="0.2">
      <c r="A161" s="167" t="s">
        <v>355</v>
      </c>
      <c r="B161" s="167"/>
      <c r="C161" s="267"/>
      <c r="D161" s="179"/>
      <c r="E161" s="179"/>
      <c r="F161" s="267"/>
      <c r="G161" s="267"/>
      <c r="H161" s="268">
        <f t="shared" si="89"/>
        <v>0</v>
      </c>
      <c r="I161" s="267"/>
      <c r="J161" s="267"/>
      <c r="K161" s="270"/>
      <c r="L161" s="179"/>
      <c r="M161" s="271">
        <f t="shared" si="90"/>
        <v>0</v>
      </c>
      <c r="N161" s="272"/>
      <c r="O161" s="268"/>
      <c r="P161" s="268">
        <f t="shared" si="91"/>
        <v>0</v>
      </c>
      <c r="Q161" s="268">
        <f t="shared" si="92"/>
        <v>0</v>
      </c>
      <c r="R161" s="273"/>
      <c r="S161" s="258"/>
      <c r="T161" s="258"/>
      <c r="U161" s="258"/>
      <c r="V161" s="258"/>
      <c r="W161" s="258"/>
      <c r="X161" s="258"/>
      <c r="Y161" s="258"/>
      <c r="Z161" s="258"/>
    </row>
    <row r="162" spans="1:26" ht="18.75" customHeight="1" x14ac:dyDescent="0.2">
      <c r="A162" s="274" t="s">
        <v>356</v>
      </c>
      <c r="B162" s="274"/>
      <c r="C162" s="297">
        <v>320</v>
      </c>
      <c r="D162" s="275"/>
      <c r="E162" s="168" t="s">
        <v>194</v>
      </c>
      <c r="F162" s="267">
        <v>260</v>
      </c>
      <c r="G162" s="267"/>
      <c r="H162" s="268">
        <f t="shared" si="89"/>
        <v>260</v>
      </c>
      <c r="I162" s="268">
        <v>2.4500000000000002</v>
      </c>
      <c r="J162" s="269">
        <v>0</v>
      </c>
      <c r="K162" s="270">
        <f>(I162-J162)/I162</f>
        <v>1</v>
      </c>
      <c r="L162" s="182">
        <v>33464</v>
      </c>
      <c r="M162" s="271">
        <f t="shared" si="90"/>
        <v>8700640</v>
      </c>
      <c r="N162" s="179"/>
      <c r="O162" s="179"/>
      <c r="P162" s="268">
        <f t="shared" si="91"/>
        <v>0</v>
      </c>
      <c r="Q162" s="268">
        <f t="shared" si="92"/>
        <v>8700640</v>
      </c>
      <c r="R162" s="274"/>
      <c r="S162" s="277"/>
      <c r="T162" s="276"/>
      <c r="U162" s="276"/>
      <c r="V162" s="258"/>
      <c r="W162" s="258"/>
      <c r="X162" s="258"/>
      <c r="Y162" s="258"/>
      <c r="Z162" s="258"/>
    </row>
    <row r="163" spans="1:26" ht="18.75" hidden="1" customHeight="1" x14ac:dyDescent="0.2">
      <c r="A163" s="167" t="s">
        <v>357</v>
      </c>
      <c r="B163" s="167"/>
      <c r="C163" s="267"/>
      <c r="D163" s="179"/>
      <c r="E163" s="179"/>
      <c r="F163" s="267"/>
      <c r="G163" s="267"/>
      <c r="H163" s="268">
        <f t="shared" si="89"/>
        <v>0</v>
      </c>
      <c r="I163" s="267"/>
      <c r="J163" s="267"/>
      <c r="K163" s="270"/>
      <c r="L163" s="179"/>
      <c r="M163" s="271">
        <f t="shared" si="90"/>
        <v>0</v>
      </c>
      <c r="N163" s="272"/>
      <c r="O163" s="268"/>
      <c r="P163" s="268">
        <f t="shared" si="91"/>
        <v>0</v>
      </c>
      <c r="Q163" s="268">
        <f t="shared" si="92"/>
        <v>0</v>
      </c>
      <c r="R163" s="273"/>
      <c r="S163" s="258"/>
      <c r="T163" s="258"/>
      <c r="U163" s="258"/>
      <c r="V163" s="258"/>
      <c r="W163" s="258"/>
      <c r="X163" s="258"/>
      <c r="Y163" s="258"/>
      <c r="Z163" s="258"/>
    </row>
    <row r="164" spans="1:26" ht="18.75" hidden="1" customHeight="1" x14ac:dyDescent="0.2">
      <c r="A164" s="167" t="s">
        <v>358</v>
      </c>
      <c r="B164" s="167"/>
      <c r="C164" s="267"/>
      <c r="D164" s="179"/>
      <c r="E164" s="179"/>
      <c r="F164" s="267"/>
      <c r="G164" s="267"/>
      <c r="H164" s="268">
        <f t="shared" si="89"/>
        <v>0</v>
      </c>
      <c r="I164" s="267"/>
      <c r="J164" s="267"/>
      <c r="K164" s="270"/>
      <c r="L164" s="179"/>
      <c r="M164" s="271">
        <f t="shared" si="90"/>
        <v>0</v>
      </c>
      <c r="N164" s="272"/>
      <c r="O164" s="268"/>
      <c r="P164" s="268">
        <f t="shared" si="91"/>
        <v>0</v>
      </c>
      <c r="Q164" s="268">
        <f t="shared" si="92"/>
        <v>0</v>
      </c>
      <c r="R164" s="273"/>
      <c r="S164" s="258"/>
      <c r="T164" s="258"/>
      <c r="U164" s="258"/>
      <c r="V164" s="258"/>
      <c r="W164" s="258"/>
      <c r="X164" s="258"/>
      <c r="Y164" s="258"/>
      <c r="Z164" s="258"/>
    </row>
    <row r="165" spans="1:26" ht="18.75" customHeight="1" x14ac:dyDescent="0.2">
      <c r="A165" s="274" t="s">
        <v>359</v>
      </c>
      <c r="B165" s="274"/>
      <c r="C165" s="297">
        <v>35</v>
      </c>
      <c r="D165" s="275"/>
      <c r="E165" s="168" t="s">
        <v>249</v>
      </c>
      <c r="F165" s="267">
        <v>44</v>
      </c>
      <c r="G165" s="267"/>
      <c r="H165" s="268">
        <f t="shared" si="89"/>
        <v>44</v>
      </c>
      <c r="I165" s="268">
        <v>2.4500000000000002</v>
      </c>
      <c r="J165" s="269">
        <f>I165*0.5</f>
        <v>1.2250000000000001</v>
      </c>
      <c r="K165" s="270">
        <f>(I165-J165)/I165</f>
        <v>0.5</v>
      </c>
      <c r="L165" s="182">
        <v>7470</v>
      </c>
      <c r="M165" s="271">
        <f t="shared" si="90"/>
        <v>164340</v>
      </c>
      <c r="N165" s="179"/>
      <c r="O165" s="179"/>
      <c r="P165" s="268">
        <f t="shared" si="91"/>
        <v>0</v>
      </c>
      <c r="Q165" s="268">
        <f t="shared" si="92"/>
        <v>164340</v>
      </c>
      <c r="R165" s="274"/>
      <c r="S165" s="277"/>
      <c r="T165" s="276"/>
      <c r="U165" s="276"/>
      <c r="V165" s="258"/>
      <c r="W165" s="258"/>
      <c r="X165" s="258"/>
      <c r="Y165" s="258"/>
      <c r="Z165" s="258"/>
    </row>
    <row r="166" spans="1:26" ht="18.75" hidden="1" customHeight="1" x14ac:dyDescent="0.2">
      <c r="A166" s="167" t="s">
        <v>360</v>
      </c>
      <c r="B166" s="167"/>
      <c r="C166" s="267"/>
      <c r="D166" s="179"/>
      <c r="E166" s="179"/>
      <c r="F166" s="267"/>
      <c r="G166" s="267"/>
      <c r="H166" s="268">
        <f t="shared" si="89"/>
        <v>0</v>
      </c>
      <c r="I166" s="267"/>
      <c r="J166" s="267"/>
      <c r="K166" s="270"/>
      <c r="L166" s="179"/>
      <c r="M166" s="271">
        <f t="shared" si="90"/>
        <v>0</v>
      </c>
      <c r="N166" s="272"/>
      <c r="O166" s="268"/>
      <c r="P166" s="268">
        <f t="shared" si="91"/>
        <v>0</v>
      </c>
      <c r="Q166" s="268">
        <f t="shared" si="92"/>
        <v>0</v>
      </c>
      <c r="R166" s="273"/>
      <c r="S166" s="258"/>
      <c r="T166" s="258"/>
      <c r="U166" s="258"/>
      <c r="V166" s="258"/>
      <c r="W166" s="258"/>
      <c r="X166" s="258"/>
      <c r="Y166" s="258"/>
      <c r="Z166" s="258"/>
    </row>
    <row r="167" spans="1:26" ht="18.75" customHeight="1" x14ac:dyDescent="0.2">
      <c r="A167" s="274" t="s">
        <v>361</v>
      </c>
      <c r="B167" s="274"/>
      <c r="C167" s="297">
        <v>12</v>
      </c>
      <c r="D167" s="275"/>
      <c r="E167" s="168" t="s">
        <v>249</v>
      </c>
      <c r="F167" s="267">
        <v>157</v>
      </c>
      <c r="G167" s="267"/>
      <c r="H167" s="268">
        <f t="shared" si="89"/>
        <v>157</v>
      </c>
      <c r="I167" s="268">
        <v>2.4500000000000002</v>
      </c>
      <c r="J167" s="269">
        <v>0</v>
      </c>
      <c r="K167" s="270">
        <f>(I167-J167)/I167</f>
        <v>1</v>
      </c>
      <c r="L167" s="182">
        <v>7470</v>
      </c>
      <c r="M167" s="271">
        <f t="shared" si="90"/>
        <v>1172790</v>
      </c>
      <c r="N167" s="179"/>
      <c r="O167" s="179"/>
      <c r="P167" s="268">
        <f t="shared" si="91"/>
        <v>0</v>
      </c>
      <c r="Q167" s="268">
        <f t="shared" si="92"/>
        <v>1172790</v>
      </c>
      <c r="R167" s="274"/>
      <c r="S167" s="277"/>
      <c r="T167" s="276"/>
      <c r="U167" s="276"/>
      <c r="V167" s="258"/>
      <c r="W167" s="258"/>
      <c r="X167" s="258"/>
      <c r="Y167" s="258"/>
      <c r="Z167" s="258"/>
    </row>
    <row r="168" spans="1:26" ht="18.75" hidden="1" customHeight="1" x14ac:dyDescent="0.2">
      <c r="A168" s="167" t="s">
        <v>362</v>
      </c>
      <c r="B168" s="167"/>
      <c r="C168" s="267"/>
      <c r="D168" s="179"/>
      <c r="E168" s="179"/>
      <c r="F168" s="267"/>
      <c r="G168" s="267"/>
      <c r="H168" s="268">
        <f t="shared" si="89"/>
        <v>0</v>
      </c>
      <c r="I168" s="267"/>
      <c r="J168" s="267"/>
      <c r="K168" s="270"/>
      <c r="L168" s="179"/>
      <c r="M168" s="271">
        <f t="shared" si="90"/>
        <v>0</v>
      </c>
      <c r="N168" s="272"/>
      <c r="O168" s="268"/>
      <c r="P168" s="268">
        <f t="shared" si="91"/>
        <v>0</v>
      </c>
      <c r="Q168" s="268">
        <f t="shared" si="92"/>
        <v>0</v>
      </c>
      <c r="R168" s="273"/>
      <c r="S168" s="258"/>
      <c r="T168" s="258"/>
      <c r="U168" s="258"/>
      <c r="V168" s="258"/>
      <c r="W168" s="258"/>
      <c r="X168" s="258"/>
      <c r="Y168" s="258"/>
      <c r="Z168" s="258"/>
    </row>
    <row r="169" spans="1:26" ht="18.75" customHeight="1" x14ac:dyDescent="0.2">
      <c r="A169" s="167" t="s">
        <v>363</v>
      </c>
      <c r="B169" s="167"/>
      <c r="C169" s="267">
        <v>372</v>
      </c>
      <c r="D169" s="179"/>
      <c r="E169" s="179" t="s">
        <v>249</v>
      </c>
      <c r="F169" s="267">
        <v>614</v>
      </c>
      <c r="G169" s="267"/>
      <c r="H169" s="268">
        <f t="shared" si="89"/>
        <v>614</v>
      </c>
      <c r="I169" s="268">
        <v>2.4500000000000002</v>
      </c>
      <c r="J169" s="269">
        <v>0</v>
      </c>
      <c r="K169" s="270">
        <f>(I169-J169)/I169</f>
        <v>1</v>
      </c>
      <c r="L169" s="182">
        <v>7470</v>
      </c>
      <c r="M169" s="271">
        <f t="shared" si="90"/>
        <v>4586580</v>
      </c>
      <c r="N169" s="272"/>
      <c r="O169" s="268"/>
      <c r="P169" s="268">
        <f t="shared" si="91"/>
        <v>0</v>
      </c>
      <c r="Q169" s="268">
        <f t="shared" si="92"/>
        <v>4586580</v>
      </c>
      <c r="R169" s="273"/>
      <c r="S169" s="258"/>
      <c r="T169" s="258"/>
      <c r="U169" s="258"/>
      <c r="V169" s="258"/>
      <c r="W169" s="258"/>
      <c r="X169" s="258"/>
      <c r="Y169" s="258"/>
      <c r="Z169" s="258"/>
    </row>
    <row r="170" spans="1:26" ht="18.75" hidden="1" customHeight="1" x14ac:dyDescent="0.2">
      <c r="A170" s="167" t="s">
        <v>364</v>
      </c>
      <c r="B170" s="167"/>
      <c r="C170" s="267"/>
      <c r="D170" s="179"/>
      <c r="E170" s="179"/>
      <c r="F170" s="267"/>
      <c r="G170" s="267"/>
      <c r="H170" s="268">
        <f t="shared" si="89"/>
        <v>0</v>
      </c>
      <c r="I170" s="267"/>
      <c r="J170" s="267"/>
      <c r="K170" s="270"/>
      <c r="L170" s="179"/>
      <c r="M170" s="271">
        <f t="shared" si="90"/>
        <v>0</v>
      </c>
      <c r="N170" s="272"/>
      <c r="O170" s="268"/>
      <c r="P170" s="268">
        <f t="shared" si="91"/>
        <v>0</v>
      </c>
      <c r="Q170" s="268">
        <f t="shared" si="92"/>
        <v>0</v>
      </c>
      <c r="R170" s="273"/>
      <c r="S170" s="258"/>
      <c r="T170" s="258"/>
      <c r="U170" s="258"/>
      <c r="V170" s="258"/>
      <c r="W170" s="258"/>
      <c r="X170" s="258"/>
      <c r="Y170" s="258"/>
      <c r="Z170" s="258"/>
    </row>
    <row r="171" spans="1:26" ht="18.75" hidden="1" customHeight="1" x14ac:dyDescent="0.2">
      <c r="A171" s="167" t="s">
        <v>365</v>
      </c>
      <c r="B171" s="167"/>
      <c r="C171" s="267"/>
      <c r="D171" s="179"/>
      <c r="E171" s="179"/>
      <c r="F171" s="267"/>
      <c r="G171" s="267"/>
      <c r="H171" s="268">
        <f t="shared" si="89"/>
        <v>0</v>
      </c>
      <c r="I171" s="267"/>
      <c r="J171" s="267"/>
      <c r="K171" s="270"/>
      <c r="L171" s="179"/>
      <c r="M171" s="271">
        <f t="shared" si="90"/>
        <v>0</v>
      </c>
      <c r="N171" s="272"/>
      <c r="O171" s="268"/>
      <c r="P171" s="268">
        <f t="shared" si="91"/>
        <v>0</v>
      </c>
      <c r="Q171" s="268">
        <f t="shared" si="92"/>
        <v>0</v>
      </c>
      <c r="R171" s="273"/>
      <c r="S171" s="258"/>
      <c r="T171" s="258"/>
      <c r="U171" s="258"/>
      <c r="V171" s="258"/>
      <c r="W171" s="258"/>
      <c r="X171" s="258"/>
      <c r="Y171" s="258"/>
      <c r="Z171" s="258"/>
    </row>
    <row r="172" spans="1:26" ht="18.75" customHeight="1" x14ac:dyDescent="0.2">
      <c r="A172" s="167"/>
      <c r="B172" s="167"/>
      <c r="C172" s="267"/>
      <c r="D172" s="179"/>
      <c r="E172" s="179"/>
      <c r="F172" s="267"/>
      <c r="G172" s="267"/>
      <c r="H172" s="267"/>
      <c r="I172" s="307"/>
      <c r="J172" s="267"/>
      <c r="K172" s="268"/>
      <c r="L172" s="179"/>
      <c r="M172" s="179"/>
      <c r="N172" s="272"/>
      <c r="O172" s="268"/>
      <c r="P172" s="268"/>
      <c r="Q172" s="268">
        <f>P172+M172</f>
        <v>0</v>
      </c>
      <c r="R172" s="273"/>
      <c r="S172" s="258"/>
      <c r="T172" s="258"/>
      <c r="U172" s="258"/>
      <c r="V172" s="258"/>
      <c r="W172" s="258"/>
      <c r="X172" s="258"/>
      <c r="Y172" s="258"/>
      <c r="Z172" s="258"/>
    </row>
    <row r="173" spans="1:26" ht="42" customHeight="1" x14ac:dyDescent="0.2">
      <c r="A173" s="671" t="s">
        <v>366</v>
      </c>
      <c r="B173" s="637"/>
      <c r="C173" s="637"/>
      <c r="D173" s="637"/>
      <c r="E173" s="637"/>
      <c r="F173" s="637"/>
      <c r="G173" s="637"/>
      <c r="H173" s="637"/>
      <c r="I173" s="637"/>
      <c r="J173" s="637"/>
      <c r="K173" s="637"/>
      <c r="L173" s="637"/>
      <c r="M173" s="637"/>
      <c r="N173" s="637"/>
      <c r="O173" s="637"/>
      <c r="P173" s="637"/>
      <c r="Q173" s="637"/>
      <c r="R173" s="637"/>
      <c r="S173" s="54"/>
      <c r="T173" s="55"/>
      <c r="U173" s="54"/>
      <c r="V173" s="54"/>
      <c r="W173" s="54"/>
      <c r="X173" s="54"/>
      <c r="Y173" s="54"/>
      <c r="Z173" s="54"/>
    </row>
    <row r="174" spans="1:26" ht="18.75" customHeight="1" x14ac:dyDescent="0.2">
      <c r="A174" s="54"/>
      <c r="B174" s="54"/>
      <c r="C174" s="320"/>
      <c r="D174" s="321"/>
      <c r="E174" s="99"/>
      <c r="F174" s="228"/>
      <c r="G174" s="228"/>
      <c r="H174" s="228"/>
      <c r="I174" s="54"/>
      <c r="J174" s="54"/>
      <c r="K174" s="54"/>
      <c r="L174" s="227"/>
      <c r="M174" s="228"/>
      <c r="N174" s="227"/>
      <c r="O174" s="227"/>
      <c r="P174" s="228"/>
      <c r="Q174" s="228"/>
      <c r="R174" s="54"/>
      <c r="S174" s="54"/>
      <c r="T174" s="55"/>
      <c r="U174" s="54"/>
      <c r="V174" s="54"/>
      <c r="W174" s="54"/>
      <c r="X174" s="54"/>
      <c r="Y174" s="54"/>
      <c r="Z174" s="54"/>
    </row>
    <row r="175" spans="1:26" ht="18.75" customHeight="1" x14ac:dyDescent="0.2">
      <c r="A175" s="54"/>
      <c r="B175" s="54"/>
      <c r="C175" s="320"/>
      <c r="D175" s="321"/>
      <c r="E175" s="99"/>
      <c r="F175" s="228"/>
      <c r="G175" s="228"/>
      <c r="H175" s="228"/>
      <c r="I175" s="54"/>
      <c r="J175" s="54"/>
      <c r="K175" s="54"/>
      <c r="L175" s="227"/>
      <c r="M175" s="228"/>
      <c r="N175" s="227"/>
      <c r="O175" s="227"/>
      <c r="P175" s="228"/>
      <c r="Q175" s="228"/>
      <c r="R175" s="54"/>
      <c r="S175" s="54"/>
      <c r="T175" s="55"/>
      <c r="U175" s="54"/>
      <c r="V175" s="54"/>
      <c r="W175" s="54"/>
      <c r="X175" s="54"/>
      <c r="Y175" s="54"/>
      <c r="Z175" s="54"/>
    </row>
    <row r="176" spans="1:26" ht="18.75" customHeight="1" x14ac:dyDescent="0.2">
      <c r="A176" s="54"/>
      <c r="B176" s="54"/>
      <c r="C176" s="320"/>
      <c r="D176" s="321"/>
      <c r="E176" s="99"/>
      <c r="F176" s="228"/>
      <c r="G176" s="228"/>
      <c r="H176" s="228"/>
      <c r="I176" s="54"/>
      <c r="J176" s="54"/>
      <c r="K176" s="54"/>
      <c r="L176" s="227"/>
      <c r="M176" s="228"/>
      <c r="N176" s="227"/>
      <c r="O176" s="227"/>
      <c r="P176" s="228"/>
      <c r="Q176" s="228"/>
      <c r="R176" s="54"/>
      <c r="S176" s="54"/>
      <c r="T176" s="55"/>
      <c r="U176" s="54"/>
      <c r="V176" s="54"/>
      <c r="W176" s="54"/>
      <c r="X176" s="54"/>
      <c r="Y176" s="54"/>
      <c r="Z176" s="54"/>
    </row>
    <row r="177" spans="1:26" ht="18.75" customHeight="1" x14ac:dyDescent="0.2">
      <c r="A177" s="54"/>
      <c r="B177" s="54"/>
      <c r="C177" s="320"/>
      <c r="D177" s="321"/>
      <c r="E177" s="99"/>
      <c r="F177" s="228"/>
      <c r="G177" s="228"/>
      <c r="H177" s="228"/>
      <c r="I177" s="54"/>
      <c r="J177" s="54"/>
      <c r="K177" s="54"/>
      <c r="L177" s="227"/>
      <c r="M177" s="228"/>
      <c r="N177" s="227"/>
      <c r="O177" s="227"/>
      <c r="P177" s="228"/>
      <c r="Q177" s="228"/>
      <c r="R177" s="54"/>
      <c r="S177" s="54"/>
      <c r="T177" s="55"/>
      <c r="U177" s="54"/>
      <c r="V177" s="54"/>
      <c r="W177" s="54"/>
      <c r="X177" s="54"/>
      <c r="Y177" s="54"/>
      <c r="Z177" s="54"/>
    </row>
    <row r="178" spans="1:26" ht="18.75" customHeight="1" x14ac:dyDescent="0.2">
      <c r="A178" s="54"/>
      <c r="B178" s="54"/>
      <c r="C178" s="320"/>
      <c r="D178" s="321"/>
      <c r="E178" s="99"/>
      <c r="F178" s="228"/>
      <c r="G178" s="228"/>
      <c r="H178" s="228"/>
      <c r="I178" s="54"/>
      <c r="J178" s="54"/>
      <c r="K178" s="54"/>
      <c r="L178" s="227"/>
      <c r="M178" s="228"/>
      <c r="N178" s="227"/>
      <c r="O178" s="227"/>
      <c r="P178" s="228"/>
      <c r="Q178" s="228"/>
      <c r="R178" s="54"/>
      <c r="S178" s="54"/>
      <c r="T178" s="55"/>
      <c r="U178" s="54"/>
      <c r="V178" s="54"/>
      <c r="W178" s="54"/>
      <c r="X178" s="54"/>
      <c r="Y178" s="54"/>
      <c r="Z178" s="54"/>
    </row>
    <row r="179" spans="1:26" ht="18.75" customHeight="1" x14ac:dyDescent="0.2">
      <c r="A179" s="54"/>
      <c r="B179" s="54"/>
      <c r="C179" s="320"/>
      <c r="D179" s="321"/>
      <c r="E179" s="99"/>
      <c r="F179" s="228"/>
      <c r="G179" s="228"/>
      <c r="H179" s="228"/>
      <c r="I179" s="54"/>
      <c r="J179" s="54"/>
      <c r="K179" s="54"/>
      <c r="L179" s="227"/>
      <c r="M179" s="228"/>
      <c r="N179" s="227"/>
      <c r="O179" s="227"/>
      <c r="P179" s="228"/>
      <c r="Q179" s="228"/>
      <c r="R179" s="54"/>
      <c r="S179" s="54"/>
      <c r="T179" s="55"/>
      <c r="U179" s="54"/>
      <c r="V179" s="54"/>
      <c r="W179" s="54"/>
      <c r="X179" s="54"/>
      <c r="Y179" s="54"/>
      <c r="Z179" s="54"/>
    </row>
    <row r="180" spans="1:26" ht="18.75" customHeight="1" x14ac:dyDescent="0.2">
      <c r="A180" s="54"/>
      <c r="B180" s="54"/>
      <c r="C180" s="320"/>
      <c r="D180" s="321"/>
      <c r="E180" s="99"/>
      <c r="F180" s="228"/>
      <c r="G180" s="228"/>
      <c r="H180" s="228"/>
      <c r="I180" s="54"/>
      <c r="J180" s="54"/>
      <c r="K180" s="54"/>
      <c r="L180" s="227"/>
      <c r="M180" s="228"/>
      <c r="N180" s="227"/>
      <c r="O180" s="227"/>
      <c r="P180" s="228"/>
      <c r="Q180" s="228"/>
      <c r="R180" s="54"/>
      <c r="S180" s="54"/>
      <c r="T180" s="55"/>
      <c r="U180" s="54"/>
      <c r="V180" s="54"/>
      <c r="W180" s="54"/>
      <c r="X180" s="54"/>
      <c r="Y180" s="54"/>
      <c r="Z180" s="54"/>
    </row>
    <row r="181" spans="1:26" ht="18.75" customHeight="1" x14ac:dyDescent="0.2">
      <c r="A181" s="54"/>
      <c r="B181" s="54"/>
      <c r="C181" s="320"/>
      <c r="D181" s="321"/>
      <c r="E181" s="99"/>
      <c r="F181" s="228"/>
      <c r="G181" s="228"/>
      <c r="H181" s="228"/>
      <c r="I181" s="54"/>
      <c r="J181" s="54"/>
      <c r="K181" s="54"/>
      <c r="L181" s="227"/>
      <c r="M181" s="228"/>
      <c r="N181" s="227"/>
      <c r="O181" s="227"/>
      <c r="P181" s="228"/>
      <c r="Q181" s="228"/>
      <c r="R181" s="54"/>
      <c r="S181" s="54"/>
      <c r="T181" s="55"/>
      <c r="U181" s="54"/>
      <c r="V181" s="54"/>
      <c r="W181" s="54"/>
      <c r="X181" s="54"/>
      <c r="Y181" s="54"/>
      <c r="Z181" s="54"/>
    </row>
    <row r="182" spans="1:26" ht="18.75" customHeight="1" x14ac:dyDescent="0.2">
      <c r="A182" s="54"/>
      <c r="B182" s="54"/>
      <c r="C182" s="320"/>
      <c r="D182" s="321"/>
      <c r="E182" s="99"/>
      <c r="F182" s="228"/>
      <c r="G182" s="228"/>
      <c r="H182" s="228"/>
      <c r="I182" s="54"/>
      <c r="J182" s="54"/>
      <c r="K182" s="54"/>
      <c r="L182" s="227"/>
      <c r="M182" s="228"/>
      <c r="N182" s="227"/>
      <c r="O182" s="227"/>
      <c r="P182" s="228"/>
      <c r="Q182" s="228"/>
      <c r="R182" s="54"/>
      <c r="S182" s="54"/>
      <c r="T182" s="55"/>
      <c r="U182" s="54"/>
      <c r="V182" s="54"/>
      <c r="W182" s="54"/>
      <c r="X182" s="54"/>
      <c r="Y182" s="54"/>
      <c r="Z182" s="54"/>
    </row>
    <row r="183" spans="1:26" ht="18.75" customHeight="1" x14ac:dyDescent="0.2">
      <c r="A183" s="54"/>
      <c r="B183" s="54"/>
      <c r="C183" s="320"/>
      <c r="D183" s="321"/>
      <c r="E183" s="99"/>
      <c r="F183" s="228"/>
      <c r="G183" s="228"/>
      <c r="H183" s="228"/>
      <c r="I183" s="54"/>
      <c r="J183" s="54"/>
      <c r="K183" s="54"/>
      <c r="L183" s="227"/>
      <c r="M183" s="228"/>
      <c r="N183" s="227"/>
      <c r="O183" s="227"/>
      <c r="P183" s="228"/>
      <c r="Q183" s="228"/>
      <c r="R183" s="54"/>
      <c r="S183" s="54"/>
      <c r="T183" s="55"/>
      <c r="U183" s="54"/>
      <c r="V183" s="54"/>
      <c r="W183" s="54"/>
      <c r="X183" s="54"/>
      <c r="Y183" s="54"/>
      <c r="Z183" s="54"/>
    </row>
    <row r="184" spans="1:26" ht="18.75" customHeight="1" x14ac:dyDescent="0.2">
      <c r="A184" s="54"/>
      <c r="B184" s="54"/>
      <c r="C184" s="320"/>
      <c r="D184" s="321"/>
      <c r="E184" s="99"/>
      <c r="F184" s="228"/>
      <c r="G184" s="228"/>
      <c r="H184" s="228"/>
      <c r="I184" s="54"/>
      <c r="J184" s="54"/>
      <c r="K184" s="54"/>
      <c r="L184" s="227"/>
      <c r="M184" s="228"/>
      <c r="N184" s="227"/>
      <c r="O184" s="227"/>
      <c r="P184" s="228"/>
      <c r="Q184" s="228"/>
      <c r="R184" s="54"/>
      <c r="S184" s="54"/>
      <c r="T184" s="55"/>
      <c r="U184" s="54"/>
      <c r="V184" s="54"/>
      <c r="W184" s="54"/>
      <c r="X184" s="54"/>
      <c r="Y184" s="54"/>
      <c r="Z184" s="54"/>
    </row>
    <row r="185" spans="1:26" ht="18.75" customHeight="1" x14ac:dyDescent="0.2">
      <c r="A185" s="54"/>
      <c r="B185" s="54"/>
      <c r="C185" s="320"/>
      <c r="D185" s="321"/>
      <c r="E185" s="99"/>
      <c r="F185" s="228"/>
      <c r="G185" s="228"/>
      <c r="H185" s="228"/>
      <c r="I185" s="54"/>
      <c r="J185" s="54"/>
      <c r="K185" s="54"/>
      <c r="L185" s="227"/>
      <c r="M185" s="228"/>
      <c r="N185" s="227"/>
      <c r="O185" s="227"/>
      <c r="P185" s="228"/>
      <c r="Q185" s="228"/>
      <c r="R185" s="54"/>
      <c r="S185" s="54"/>
      <c r="T185" s="55"/>
      <c r="U185" s="54"/>
      <c r="V185" s="54"/>
      <c r="W185" s="54"/>
      <c r="X185" s="54"/>
      <c r="Y185" s="54"/>
      <c r="Z185" s="54"/>
    </row>
    <row r="186" spans="1:26" ht="18.75" customHeight="1" x14ac:dyDescent="0.2">
      <c r="A186" s="54"/>
      <c r="B186" s="54"/>
      <c r="C186" s="320"/>
      <c r="D186" s="321"/>
      <c r="E186" s="99"/>
      <c r="F186" s="228"/>
      <c r="G186" s="228"/>
      <c r="H186" s="228"/>
      <c r="I186" s="54"/>
      <c r="J186" s="54"/>
      <c r="K186" s="54"/>
      <c r="L186" s="227"/>
      <c r="M186" s="228"/>
      <c r="N186" s="227"/>
      <c r="O186" s="227"/>
      <c r="P186" s="228"/>
      <c r="Q186" s="228"/>
      <c r="R186" s="54"/>
      <c r="S186" s="54"/>
      <c r="T186" s="55"/>
      <c r="U186" s="54"/>
      <c r="V186" s="54"/>
      <c r="W186" s="54"/>
      <c r="X186" s="54"/>
      <c r="Y186" s="54"/>
      <c r="Z186" s="54"/>
    </row>
    <row r="187" spans="1:26" ht="18.75" customHeight="1" x14ac:dyDescent="0.2">
      <c r="A187" s="54"/>
      <c r="B187" s="54"/>
      <c r="C187" s="320"/>
      <c r="D187" s="321"/>
      <c r="E187" s="99"/>
      <c r="F187" s="228"/>
      <c r="G187" s="228"/>
      <c r="H187" s="228"/>
      <c r="I187" s="54"/>
      <c r="J187" s="54"/>
      <c r="K187" s="54"/>
      <c r="L187" s="227"/>
      <c r="M187" s="228"/>
      <c r="N187" s="227"/>
      <c r="O187" s="227"/>
      <c r="P187" s="228"/>
      <c r="Q187" s="228"/>
      <c r="R187" s="54"/>
      <c r="S187" s="54"/>
      <c r="T187" s="55"/>
      <c r="U187" s="54"/>
      <c r="V187" s="54"/>
      <c r="W187" s="54"/>
      <c r="X187" s="54"/>
      <c r="Y187" s="54"/>
      <c r="Z187" s="54"/>
    </row>
    <row r="188" spans="1:26" ht="18.75" customHeight="1" x14ac:dyDescent="0.2">
      <c r="A188" s="54"/>
      <c r="B188" s="54"/>
      <c r="C188" s="320"/>
      <c r="D188" s="321"/>
      <c r="E188" s="99"/>
      <c r="F188" s="228"/>
      <c r="G188" s="228"/>
      <c r="H188" s="228"/>
      <c r="I188" s="54"/>
      <c r="J188" s="54"/>
      <c r="K188" s="54"/>
      <c r="L188" s="227"/>
      <c r="M188" s="228"/>
      <c r="N188" s="227"/>
      <c r="O188" s="227"/>
      <c r="P188" s="228"/>
      <c r="Q188" s="228"/>
      <c r="R188" s="54"/>
      <c r="S188" s="54"/>
      <c r="T188" s="55"/>
      <c r="U188" s="54"/>
      <c r="V188" s="54"/>
      <c r="W188" s="54"/>
      <c r="X188" s="54"/>
      <c r="Y188" s="54"/>
      <c r="Z188" s="54"/>
    </row>
    <row r="189" spans="1:26" ht="18.75" customHeight="1" x14ac:dyDescent="0.2">
      <c r="A189" s="54"/>
      <c r="B189" s="54"/>
      <c r="C189" s="320"/>
      <c r="D189" s="321"/>
      <c r="E189" s="99"/>
      <c r="F189" s="228"/>
      <c r="G189" s="228"/>
      <c r="H189" s="228"/>
      <c r="I189" s="54"/>
      <c r="J189" s="54"/>
      <c r="K189" s="54"/>
      <c r="L189" s="227"/>
      <c r="M189" s="228"/>
      <c r="N189" s="227"/>
      <c r="O189" s="227"/>
      <c r="P189" s="228"/>
      <c r="Q189" s="228"/>
      <c r="R189" s="54"/>
      <c r="S189" s="54"/>
      <c r="T189" s="55"/>
      <c r="U189" s="54"/>
      <c r="V189" s="54"/>
      <c r="W189" s="54"/>
      <c r="X189" s="54"/>
      <c r="Y189" s="54"/>
      <c r="Z189" s="54"/>
    </row>
    <row r="190" spans="1:26" ht="18.75" customHeight="1" x14ac:dyDescent="0.2">
      <c r="A190" s="54"/>
      <c r="B190" s="54"/>
      <c r="C190" s="320"/>
      <c r="D190" s="321"/>
      <c r="E190" s="99"/>
      <c r="F190" s="228"/>
      <c r="G190" s="228"/>
      <c r="H190" s="228"/>
      <c r="I190" s="54"/>
      <c r="J190" s="54"/>
      <c r="K190" s="54"/>
      <c r="L190" s="227"/>
      <c r="M190" s="228"/>
      <c r="N190" s="227"/>
      <c r="O190" s="227"/>
      <c r="P190" s="228"/>
      <c r="Q190" s="228"/>
      <c r="R190" s="54"/>
      <c r="S190" s="54"/>
      <c r="T190" s="55"/>
      <c r="U190" s="54"/>
      <c r="V190" s="54"/>
      <c r="W190" s="54"/>
      <c r="X190" s="54"/>
      <c r="Y190" s="54"/>
      <c r="Z190" s="54"/>
    </row>
    <row r="191" spans="1:26" ht="18.75" customHeight="1" x14ac:dyDescent="0.2">
      <c r="A191" s="54"/>
      <c r="B191" s="54"/>
      <c r="C191" s="320"/>
      <c r="D191" s="321"/>
      <c r="E191" s="99"/>
      <c r="F191" s="228"/>
      <c r="G191" s="228"/>
      <c r="H191" s="228"/>
      <c r="I191" s="54"/>
      <c r="J191" s="54"/>
      <c r="K191" s="54"/>
      <c r="L191" s="227"/>
      <c r="M191" s="228"/>
      <c r="N191" s="227"/>
      <c r="O191" s="227"/>
      <c r="P191" s="228"/>
      <c r="Q191" s="228"/>
      <c r="R191" s="54"/>
      <c r="S191" s="54"/>
      <c r="T191" s="55"/>
      <c r="U191" s="54"/>
      <c r="V191" s="54"/>
      <c r="W191" s="54"/>
      <c r="X191" s="54"/>
      <c r="Y191" s="54"/>
      <c r="Z191" s="54"/>
    </row>
    <row r="192" spans="1:26" ht="18.75" customHeight="1" x14ac:dyDescent="0.2">
      <c r="A192" s="54"/>
      <c r="B192" s="54"/>
      <c r="C192" s="320"/>
      <c r="D192" s="321"/>
      <c r="E192" s="99"/>
      <c r="F192" s="228"/>
      <c r="G192" s="228"/>
      <c r="H192" s="228"/>
      <c r="I192" s="54"/>
      <c r="J192" s="54"/>
      <c r="K192" s="54"/>
      <c r="L192" s="227"/>
      <c r="M192" s="228"/>
      <c r="N192" s="227"/>
      <c r="O192" s="227"/>
      <c r="P192" s="228"/>
      <c r="Q192" s="228"/>
      <c r="R192" s="54"/>
      <c r="S192" s="54"/>
      <c r="T192" s="55"/>
      <c r="U192" s="54"/>
      <c r="V192" s="54"/>
      <c r="W192" s="54"/>
      <c r="X192" s="54"/>
      <c r="Y192" s="54"/>
      <c r="Z192" s="54"/>
    </row>
    <row r="193" spans="1:26" ht="18.75" customHeight="1" x14ac:dyDescent="0.2">
      <c r="A193" s="54"/>
      <c r="B193" s="54"/>
      <c r="C193" s="320"/>
      <c r="D193" s="321"/>
      <c r="E193" s="99"/>
      <c r="F193" s="228"/>
      <c r="G193" s="228"/>
      <c r="H193" s="228"/>
      <c r="I193" s="54"/>
      <c r="J193" s="54"/>
      <c r="K193" s="54"/>
      <c r="L193" s="227"/>
      <c r="M193" s="228"/>
      <c r="N193" s="227"/>
      <c r="O193" s="227"/>
      <c r="P193" s="228"/>
      <c r="Q193" s="228"/>
      <c r="R193" s="54"/>
      <c r="S193" s="54"/>
      <c r="T193" s="55"/>
      <c r="U193" s="54"/>
      <c r="V193" s="54"/>
      <c r="W193" s="54"/>
      <c r="X193" s="54"/>
      <c r="Y193" s="54"/>
      <c r="Z193" s="54"/>
    </row>
    <row r="194" spans="1:26" ht="18.75" customHeight="1" x14ac:dyDescent="0.2">
      <c r="A194" s="54"/>
      <c r="B194" s="54"/>
      <c r="C194" s="320"/>
      <c r="D194" s="321"/>
      <c r="E194" s="99"/>
      <c r="F194" s="228"/>
      <c r="G194" s="228"/>
      <c r="H194" s="228"/>
      <c r="I194" s="54"/>
      <c r="J194" s="54"/>
      <c r="K194" s="54"/>
      <c r="L194" s="227"/>
      <c r="M194" s="228"/>
      <c r="N194" s="227"/>
      <c r="O194" s="227"/>
      <c r="P194" s="228"/>
      <c r="Q194" s="228"/>
      <c r="R194" s="54"/>
      <c r="S194" s="54"/>
      <c r="T194" s="55"/>
      <c r="U194" s="54"/>
      <c r="V194" s="54"/>
      <c r="W194" s="54"/>
      <c r="X194" s="54"/>
      <c r="Y194" s="54"/>
      <c r="Z194" s="54"/>
    </row>
    <row r="195" spans="1:26" ht="18.75" customHeight="1" x14ac:dyDescent="0.2">
      <c r="A195" s="54"/>
      <c r="B195" s="54"/>
      <c r="C195" s="320"/>
      <c r="D195" s="321"/>
      <c r="E195" s="99"/>
      <c r="F195" s="228"/>
      <c r="G195" s="228"/>
      <c r="H195" s="228"/>
      <c r="I195" s="54"/>
      <c r="J195" s="54"/>
      <c r="K195" s="54"/>
      <c r="L195" s="227"/>
      <c r="M195" s="228"/>
      <c r="N195" s="227"/>
      <c r="O195" s="227"/>
      <c r="P195" s="228"/>
      <c r="Q195" s="228"/>
      <c r="R195" s="54"/>
      <c r="S195" s="54"/>
      <c r="T195" s="55"/>
      <c r="U195" s="54"/>
      <c r="V195" s="54"/>
      <c r="W195" s="54"/>
      <c r="X195" s="54"/>
      <c r="Y195" s="54"/>
      <c r="Z195" s="54"/>
    </row>
    <row r="196" spans="1:26" ht="18.75" customHeight="1" x14ac:dyDescent="0.2">
      <c r="A196" s="54"/>
      <c r="B196" s="54"/>
      <c r="C196" s="320"/>
      <c r="D196" s="321"/>
      <c r="E196" s="99"/>
      <c r="F196" s="228"/>
      <c r="G196" s="228"/>
      <c r="H196" s="228"/>
      <c r="I196" s="54"/>
      <c r="J196" s="54"/>
      <c r="K196" s="54"/>
      <c r="L196" s="227"/>
      <c r="M196" s="228"/>
      <c r="N196" s="227"/>
      <c r="O196" s="227"/>
      <c r="P196" s="228"/>
      <c r="Q196" s="228"/>
      <c r="R196" s="54"/>
      <c r="S196" s="54"/>
      <c r="T196" s="55"/>
      <c r="U196" s="54"/>
      <c r="V196" s="54"/>
      <c r="W196" s="54"/>
      <c r="X196" s="54"/>
      <c r="Y196" s="54"/>
      <c r="Z196" s="54"/>
    </row>
    <row r="197" spans="1:26" ht="18.75" customHeight="1" x14ac:dyDescent="0.2">
      <c r="A197" s="54"/>
      <c r="B197" s="54"/>
      <c r="C197" s="320"/>
      <c r="D197" s="321"/>
      <c r="E197" s="99"/>
      <c r="F197" s="228"/>
      <c r="G197" s="228"/>
      <c r="H197" s="228"/>
      <c r="I197" s="54"/>
      <c r="J197" s="54"/>
      <c r="K197" s="54"/>
      <c r="L197" s="227"/>
      <c r="M197" s="228"/>
      <c r="N197" s="227"/>
      <c r="O197" s="227"/>
      <c r="P197" s="228"/>
      <c r="Q197" s="228"/>
      <c r="R197" s="54"/>
      <c r="S197" s="54"/>
      <c r="T197" s="55"/>
      <c r="U197" s="54"/>
      <c r="V197" s="54"/>
      <c r="W197" s="54"/>
      <c r="X197" s="54"/>
      <c r="Y197" s="54"/>
      <c r="Z197" s="54"/>
    </row>
    <row r="198" spans="1:26" ht="18.75" customHeight="1" x14ac:dyDescent="0.2">
      <c r="A198" s="54"/>
      <c r="B198" s="54"/>
      <c r="C198" s="320"/>
      <c r="D198" s="321"/>
      <c r="E198" s="99"/>
      <c r="F198" s="228"/>
      <c r="G198" s="228"/>
      <c r="H198" s="228"/>
      <c r="I198" s="54"/>
      <c r="J198" s="54"/>
      <c r="K198" s="54"/>
      <c r="L198" s="227"/>
      <c r="M198" s="228"/>
      <c r="N198" s="227"/>
      <c r="O198" s="227"/>
      <c r="P198" s="228"/>
      <c r="Q198" s="228"/>
      <c r="R198" s="54"/>
      <c r="S198" s="54"/>
      <c r="T198" s="55"/>
      <c r="U198" s="54"/>
      <c r="V198" s="54"/>
      <c r="W198" s="54"/>
      <c r="X198" s="54"/>
      <c r="Y198" s="54"/>
      <c r="Z198" s="54"/>
    </row>
    <row r="199" spans="1:26" ht="18.75" customHeight="1" x14ac:dyDescent="0.2">
      <c r="A199" s="54"/>
      <c r="B199" s="54"/>
      <c r="C199" s="320"/>
      <c r="D199" s="321"/>
      <c r="E199" s="99"/>
      <c r="F199" s="228"/>
      <c r="G199" s="228"/>
      <c r="H199" s="228"/>
      <c r="I199" s="54"/>
      <c r="J199" s="54"/>
      <c r="K199" s="54"/>
      <c r="L199" s="227"/>
      <c r="M199" s="228"/>
      <c r="N199" s="227"/>
      <c r="O199" s="227"/>
      <c r="P199" s="228"/>
      <c r="Q199" s="228"/>
      <c r="R199" s="54"/>
      <c r="S199" s="54"/>
      <c r="T199" s="55"/>
      <c r="U199" s="54"/>
      <c r="V199" s="54"/>
      <c r="W199" s="54"/>
      <c r="X199" s="54"/>
      <c r="Y199" s="54"/>
      <c r="Z199" s="54"/>
    </row>
    <row r="200" spans="1:26" ht="18.75" customHeight="1" x14ac:dyDescent="0.2">
      <c r="A200" s="54"/>
      <c r="B200" s="54"/>
      <c r="C200" s="320"/>
      <c r="D200" s="321"/>
      <c r="E200" s="99"/>
      <c r="F200" s="228"/>
      <c r="G200" s="228"/>
      <c r="H200" s="228"/>
      <c r="I200" s="54"/>
      <c r="J200" s="54"/>
      <c r="K200" s="54"/>
      <c r="L200" s="227"/>
      <c r="M200" s="228"/>
      <c r="N200" s="227"/>
      <c r="O200" s="227"/>
      <c r="P200" s="228"/>
      <c r="Q200" s="228"/>
      <c r="R200" s="54"/>
      <c r="S200" s="54"/>
      <c r="T200" s="55"/>
      <c r="U200" s="54"/>
      <c r="V200" s="54"/>
      <c r="W200" s="54"/>
      <c r="X200" s="54"/>
      <c r="Y200" s="54"/>
      <c r="Z200" s="54"/>
    </row>
    <row r="201" spans="1:26" ht="18.75" customHeight="1" x14ac:dyDescent="0.2">
      <c r="A201" s="54"/>
      <c r="B201" s="54"/>
      <c r="C201" s="320"/>
      <c r="D201" s="321"/>
      <c r="E201" s="99"/>
      <c r="F201" s="228"/>
      <c r="G201" s="228"/>
      <c r="H201" s="228"/>
      <c r="I201" s="54"/>
      <c r="J201" s="54"/>
      <c r="K201" s="54"/>
      <c r="L201" s="227"/>
      <c r="M201" s="228"/>
      <c r="N201" s="227"/>
      <c r="O201" s="227"/>
      <c r="P201" s="228"/>
      <c r="Q201" s="228"/>
      <c r="R201" s="54"/>
      <c r="S201" s="54"/>
      <c r="T201" s="55"/>
      <c r="U201" s="54"/>
      <c r="V201" s="54"/>
      <c r="W201" s="54"/>
      <c r="X201" s="54"/>
      <c r="Y201" s="54"/>
      <c r="Z201" s="54"/>
    </row>
    <row r="202" spans="1:26" ht="18.75" customHeight="1" x14ac:dyDescent="0.2">
      <c r="A202" s="54"/>
      <c r="B202" s="54"/>
      <c r="C202" s="320"/>
      <c r="D202" s="321"/>
      <c r="E202" s="99"/>
      <c r="F202" s="228"/>
      <c r="G202" s="228"/>
      <c r="H202" s="228"/>
      <c r="I202" s="54"/>
      <c r="J202" s="54"/>
      <c r="K202" s="54"/>
      <c r="L202" s="227"/>
      <c r="M202" s="228"/>
      <c r="N202" s="227"/>
      <c r="O202" s="227"/>
      <c r="P202" s="228"/>
      <c r="Q202" s="228"/>
      <c r="R202" s="54"/>
      <c r="S202" s="54"/>
      <c r="T202" s="55"/>
      <c r="U202" s="54"/>
      <c r="V202" s="54"/>
      <c r="W202" s="54"/>
      <c r="X202" s="54"/>
      <c r="Y202" s="54"/>
      <c r="Z202" s="54"/>
    </row>
    <row r="203" spans="1:26" ht="18.75" customHeight="1" x14ac:dyDescent="0.2">
      <c r="A203" s="54"/>
      <c r="B203" s="54"/>
      <c r="C203" s="320"/>
      <c r="D203" s="321"/>
      <c r="E203" s="99"/>
      <c r="F203" s="228"/>
      <c r="G203" s="228"/>
      <c r="H203" s="228"/>
      <c r="I203" s="54"/>
      <c r="J203" s="54"/>
      <c r="K203" s="54"/>
      <c r="L203" s="227"/>
      <c r="M203" s="228"/>
      <c r="N203" s="227"/>
      <c r="O203" s="227"/>
      <c r="P203" s="228"/>
      <c r="Q203" s="228"/>
      <c r="R203" s="54"/>
      <c r="S203" s="54"/>
      <c r="T203" s="55"/>
      <c r="U203" s="54"/>
      <c r="V203" s="54"/>
      <c r="W203" s="54"/>
      <c r="X203" s="54"/>
      <c r="Y203" s="54"/>
      <c r="Z203" s="54"/>
    </row>
    <row r="204" spans="1:26" ht="18.75" customHeight="1" x14ac:dyDescent="0.2">
      <c r="A204" s="54"/>
      <c r="B204" s="54"/>
      <c r="C204" s="320"/>
      <c r="D204" s="321"/>
      <c r="E204" s="99"/>
      <c r="F204" s="228"/>
      <c r="G204" s="228"/>
      <c r="H204" s="228"/>
      <c r="I204" s="54"/>
      <c r="J204" s="54"/>
      <c r="K204" s="54"/>
      <c r="L204" s="227"/>
      <c r="M204" s="228"/>
      <c r="N204" s="227"/>
      <c r="O204" s="227"/>
      <c r="P204" s="228"/>
      <c r="Q204" s="228"/>
      <c r="R204" s="54"/>
      <c r="S204" s="54"/>
      <c r="T204" s="55"/>
      <c r="U204" s="54"/>
      <c r="V204" s="54"/>
      <c r="W204" s="54"/>
      <c r="X204" s="54"/>
      <c r="Y204" s="54"/>
      <c r="Z204" s="54"/>
    </row>
    <row r="205" spans="1:26" ht="18.75" customHeight="1" x14ac:dyDescent="0.2">
      <c r="A205" s="54"/>
      <c r="B205" s="54"/>
      <c r="C205" s="320"/>
      <c r="D205" s="321"/>
      <c r="E205" s="99"/>
      <c r="F205" s="228"/>
      <c r="G205" s="228"/>
      <c r="H205" s="228"/>
      <c r="I205" s="54"/>
      <c r="J205" s="54"/>
      <c r="K205" s="54"/>
      <c r="L205" s="227"/>
      <c r="M205" s="228"/>
      <c r="N205" s="227"/>
      <c r="O205" s="227"/>
      <c r="P205" s="228"/>
      <c r="Q205" s="228"/>
      <c r="R205" s="54"/>
      <c r="S205" s="54"/>
      <c r="T205" s="55"/>
      <c r="U205" s="54"/>
      <c r="V205" s="54"/>
      <c r="W205" s="54"/>
      <c r="X205" s="54"/>
      <c r="Y205" s="54"/>
      <c r="Z205" s="54"/>
    </row>
    <row r="206" spans="1:26" ht="18.75" customHeight="1" x14ac:dyDescent="0.2">
      <c r="A206" s="54"/>
      <c r="B206" s="54"/>
      <c r="C206" s="320"/>
      <c r="D206" s="321"/>
      <c r="E206" s="99"/>
      <c r="F206" s="228"/>
      <c r="G206" s="228"/>
      <c r="H206" s="228"/>
      <c r="I206" s="54"/>
      <c r="J206" s="54"/>
      <c r="K206" s="54"/>
      <c r="L206" s="227"/>
      <c r="M206" s="228"/>
      <c r="N206" s="227"/>
      <c r="O206" s="227"/>
      <c r="P206" s="228"/>
      <c r="Q206" s="228"/>
      <c r="R206" s="54"/>
      <c r="S206" s="54"/>
      <c r="T206" s="55"/>
      <c r="U206" s="54"/>
      <c r="V206" s="54"/>
      <c r="W206" s="54"/>
      <c r="X206" s="54"/>
      <c r="Y206" s="54"/>
      <c r="Z206" s="54"/>
    </row>
    <row r="207" spans="1:26" ht="18.75" customHeight="1" x14ac:dyDescent="0.2">
      <c r="A207" s="54"/>
      <c r="B207" s="54"/>
      <c r="C207" s="320"/>
      <c r="D207" s="321"/>
      <c r="E207" s="99"/>
      <c r="F207" s="228"/>
      <c r="G207" s="228"/>
      <c r="H207" s="228"/>
      <c r="I207" s="54"/>
      <c r="J207" s="54"/>
      <c r="K207" s="54"/>
      <c r="L207" s="227"/>
      <c r="M207" s="228"/>
      <c r="N207" s="227"/>
      <c r="O207" s="227"/>
      <c r="P207" s="228"/>
      <c r="Q207" s="228"/>
      <c r="R207" s="54"/>
      <c r="S207" s="54"/>
      <c r="T207" s="55"/>
      <c r="U207" s="54"/>
      <c r="V207" s="54"/>
      <c r="W207" s="54"/>
      <c r="X207" s="54"/>
      <c r="Y207" s="54"/>
      <c r="Z207" s="54"/>
    </row>
    <row r="208" spans="1:26" ht="18.75" customHeight="1" x14ac:dyDescent="0.2">
      <c r="A208" s="54"/>
      <c r="B208" s="54"/>
      <c r="C208" s="320"/>
      <c r="D208" s="321"/>
      <c r="E208" s="99"/>
      <c r="F208" s="228"/>
      <c r="G208" s="228"/>
      <c r="H208" s="228"/>
      <c r="I208" s="54"/>
      <c r="J208" s="54"/>
      <c r="K208" s="54"/>
      <c r="L208" s="227"/>
      <c r="M208" s="228"/>
      <c r="N208" s="227"/>
      <c r="O208" s="227"/>
      <c r="P208" s="228"/>
      <c r="Q208" s="228"/>
      <c r="R208" s="54"/>
      <c r="S208" s="54"/>
      <c r="T208" s="55"/>
      <c r="U208" s="54"/>
      <c r="V208" s="54"/>
      <c r="W208" s="54"/>
      <c r="X208" s="54"/>
      <c r="Y208" s="54"/>
      <c r="Z208" s="54"/>
    </row>
    <row r="209" spans="1:26" ht="18.75" customHeight="1" x14ac:dyDescent="0.2">
      <c r="A209" s="54"/>
      <c r="B209" s="54"/>
      <c r="C209" s="320"/>
      <c r="D209" s="321"/>
      <c r="E209" s="99"/>
      <c r="F209" s="228"/>
      <c r="G209" s="228"/>
      <c r="H209" s="228"/>
      <c r="I209" s="54"/>
      <c r="J209" s="54"/>
      <c r="K209" s="54"/>
      <c r="L209" s="227"/>
      <c r="M209" s="228"/>
      <c r="N209" s="227"/>
      <c r="O209" s="227"/>
      <c r="P209" s="228"/>
      <c r="Q209" s="228"/>
      <c r="R209" s="54"/>
      <c r="S209" s="54"/>
      <c r="T209" s="55"/>
      <c r="U209" s="54"/>
      <c r="V209" s="54"/>
      <c r="W209" s="54"/>
      <c r="X209" s="54"/>
      <c r="Y209" s="54"/>
      <c r="Z209" s="54"/>
    </row>
    <row r="210" spans="1:26" ht="18.75" customHeight="1" x14ac:dyDescent="0.2">
      <c r="A210" s="54"/>
      <c r="B210" s="54"/>
      <c r="C210" s="320"/>
      <c r="D210" s="321"/>
      <c r="E210" s="99"/>
      <c r="F210" s="228"/>
      <c r="G210" s="228"/>
      <c r="H210" s="228"/>
      <c r="I210" s="54"/>
      <c r="J210" s="54"/>
      <c r="K210" s="54"/>
      <c r="L210" s="227"/>
      <c r="M210" s="228"/>
      <c r="N210" s="227"/>
      <c r="O210" s="227"/>
      <c r="P210" s="228"/>
      <c r="Q210" s="228"/>
      <c r="R210" s="54"/>
      <c r="S210" s="54"/>
      <c r="T210" s="55"/>
      <c r="U210" s="54"/>
      <c r="V210" s="54"/>
      <c r="W210" s="54"/>
      <c r="X210" s="54"/>
      <c r="Y210" s="54"/>
      <c r="Z210" s="54"/>
    </row>
    <row r="211" spans="1:26" ht="18.75" customHeight="1" x14ac:dyDescent="0.2">
      <c r="A211" s="54"/>
      <c r="B211" s="54"/>
      <c r="C211" s="320"/>
      <c r="D211" s="321"/>
      <c r="E211" s="99"/>
      <c r="F211" s="228"/>
      <c r="G211" s="228"/>
      <c r="H211" s="228"/>
      <c r="I211" s="54"/>
      <c r="J211" s="54"/>
      <c r="K211" s="54"/>
      <c r="L211" s="227"/>
      <c r="M211" s="228"/>
      <c r="N211" s="227"/>
      <c r="O211" s="227"/>
      <c r="P211" s="228"/>
      <c r="Q211" s="228"/>
      <c r="R211" s="54"/>
      <c r="S211" s="54"/>
      <c r="T211" s="55"/>
      <c r="U211" s="54"/>
      <c r="V211" s="54"/>
      <c r="W211" s="54"/>
      <c r="X211" s="54"/>
      <c r="Y211" s="54"/>
      <c r="Z211" s="54"/>
    </row>
    <row r="212" spans="1:26" ht="18.75" customHeight="1" x14ac:dyDescent="0.2">
      <c r="A212" s="54"/>
      <c r="B212" s="54"/>
      <c r="C212" s="320"/>
      <c r="D212" s="321"/>
      <c r="E212" s="99"/>
      <c r="F212" s="228"/>
      <c r="G212" s="228"/>
      <c r="H212" s="228"/>
      <c r="I212" s="54"/>
      <c r="J212" s="54"/>
      <c r="K212" s="54"/>
      <c r="L212" s="227"/>
      <c r="M212" s="228"/>
      <c r="N212" s="227"/>
      <c r="O212" s="227"/>
      <c r="P212" s="228"/>
      <c r="Q212" s="228"/>
      <c r="R212" s="54"/>
      <c r="S212" s="54"/>
      <c r="T212" s="55"/>
      <c r="U212" s="54"/>
      <c r="V212" s="54"/>
      <c r="W212" s="54"/>
      <c r="X212" s="54"/>
      <c r="Y212" s="54"/>
      <c r="Z212" s="54"/>
    </row>
    <row r="213" spans="1:26" ht="18.75" customHeight="1" x14ac:dyDescent="0.2">
      <c r="A213" s="54"/>
      <c r="B213" s="54"/>
      <c r="C213" s="320"/>
      <c r="D213" s="321"/>
      <c r="E213" s="99"/>
      <c r="F213" s="228"/>
      <c r="G213" s="228"/>
      <c r="H213" s="228"/>
      <c r="I213" s="54"/>
      <c r="J213" s="54"/>
      <c r="K213" s="54"/>
      <c r="L213" s="227"/>
      <c r="M213" s="228"/>
      <c r="N213" s="227"/>
      <c r="O213" s="227"/>
      <c r="P213" s="228"/>
      <c r="Q213" s="228"/>
      <c r="R213" s="54"/>
      <c r="S213" s="54"/>
      <c r="T213" s="55"/>
      <c r="U213" s="54"/>
      <c r="V213" s="54"/>
      <c r="W213" s="54"/>
      <c r="X213" s="54"/>
      <c r="Y213" s="54"/>
      <c r="Z213" s="54"/>
    </row>
    <row r="214" spans="1:26" ht="18.75" customHeight="1" x14ac:dyDescent="0.2">
      <c r="A214" s="54"/>
      <c r="B214" s="54"/>
      <c r="C214" s="320"/>
      <c r="D214" s="321"/>
      <c r="E214" s="99"/>
      <c r="F214" s="228"/>
      <c r="G214" s="228"/>
      <c r="H214" s="228"/>
      <c r="I214" s="54"/>
      <c r="J214" s="54"/>
      <c r="K214" s="54"/>
      <c r="L214" s="227"/>
      <c r="M214" s="228"/>
      <c r="N214" s="227"/>
      <c r="O214" s="227"/>
      <c r="P214" s="228"/>
      <c r="Q214" s="228"/>
      <c r="R214" s="54"/>
      <c r="S214" s="54"/>
      <c r="T214" s="55"/>
      <c r="U214" s="54"/>
      <c r="V214" s="54"/>
      <c r="W214" s="54"/>
      <c r="X214" s="54"/>
      <c r="Y214" s="54"/>
      <c r="Z214" s="54"/>
    </row>
    <row r="215" spans="1:26" ht="18.75" customHeight="1" x14ac:dyDescent="0.2">
      <c r="A215" s="54"/>
      <c r="B215" s="54"/>
      <c r="C215" s="320"/>
      <c r="D215" s="321"/>
      <c r="E215" s="99"/>
      <c r="F215" s="228"/>
      <c r="G215" s="228"/>
      <c r="H215" s="228"/>
      <c r="I215" s="54"/>
      <c r="J215" s="54"/>
      <c r="K215" s="54"/>
      <c r="L215" s="227"/>
      <c r="M215" s="228"/>
      <c r="N215" s="227"/>
      <c r="O215" s="227"/>
      <c r="P215" s="228"/>
      <c r="Q215" s="228"/>
      <c r="R215" s="54"/>
      <c r="S215" s="54"/>
      <c r="T215" s="55"/>
      <c r="U215" s="54"/>
      <c r="V215" s="54"/>
      <c r="W215" s="54"/>
      <c r="X215" s="54"/>
      <c r="Y215" s="54"/>
      <c r="Z215" s="54"/>
    </row>
    <row r="216" spans="1:26" ht="18.75" customHeight="1" x14ac:dyDescent="0.2">
      <c r="A216" s="54"/>
      <c r="B216" s="54"/>
      <c r="C216" s="320"/>
      <c r="D216" s="321"/>
      <c r="E216" s="99"/>
      <c r="F216" s="228"/>
      <c r="G216" s="228"/>
      <c r="H216" s="228"/>
      <c r="I216" s="54"/>
      <c r="J216" s="54"/>
      <c r="K216" s="54"/>
      <c r="L216" s="227"/>
      <c r="M216" s="228"/>
      <c r="N216" s="227"/>
      <c r="O216" s="227"/>
      <c r="P216" s="228"/>
      <c r="Q216" s="228"/>
      <c r="R216" s="54"/>
      <c r="S216" s="54"/>
      <c r="T216" s="55"/>
      <c r="U216" s="54"/>
      <c r="V216" s="54"/>
      <c r="W216" s="54"/>
      <c r="X216" s="54"/>
      <c r="Y216" s="54"/>
      <c r="Z216" s="54"/>
    </row>
    <row r="217" spans="1:26" ht="18.75" customHeight="1" x14ac:dyDescent="0.2">
      <c r="A217" s="54"/>
      <c r="B217" s="54"/>
      <c r="C217" s="320"/>
      <c r="D217" s="321"/>
      <c r="E217" s="99"/>
      <c r="F217" s="228"/>
      <c r="G217" s="228"/>
      <c r="H217" s="228"/>
      <c r="I217" s="54"/>
      <c r="J217" s="54"/>
      <c r="K217" s="54"/>
      <c r="L217" s="227"/>
      <c r="M217" s="228"/>
      <c r="N217" s="227"/>
      <c r="O217" s="227"/>
      <c r="P217" s="228"/>
      <c r="Q217" s="228"/>
      <c r="R217" s="54"/>
      <c r="S217" s="54"/>
      <c r="T217" s="55"/>
      <c r="U217" s="54"/>
      <c r="V217" s="54"/>
      <c r="W217" s="54"/>
      <c r="X217" s="54"/>
      <c r="Y217" s="54"/>
      <c r="Z217" s="54"/>
    </row>
    <row r="218" spans="1:26" ht="18.75" customHeight="1" x14ac:dyDescent="0.2">
      <c r="A218" s="54"/>
      <c r="B218" s="54"/>
      <c r="C218" s="320"/>
      <c r="D218" s="321"/>
      <c r="E218" s="99"/>
      <c r="F218" s="228"/>
      <c r="G218" s="228"/>
      <c r="H218" s="228"/>
      <c r="I218" s="54"/>
      <c r="J218" s="54"/>
      <c r="K218" s="54"/>
      <c r="L218" s="227"/>
      <c r="M218" s="228"/>
      <c r="N218" s="227"/>
      <c r="O218" s="227"/>
      <c r="P218" s="228"/>
      <c r="Q218" s="228"/>
      <c r="R218" s="54"/>
      <c r="S218" s="54"/>
      <c r="T218" s="55"/>
      <c r="U218" s="54"/>
      <c r="V218" s="54"/>
      <c r="W218" s="54"/>
      <c r="X218" s="54"/>
      <c r="Y218" s="54"/>
      <c r="Z218" s="54"/>
    </row>
    <row r="219" spans="1:26" ht="18.75" customHeight="1" x14ac:dyDescent="0.2">
      <c r="A219" s="54"/>
      <c r="B219" s="54"/>
      <c r="C219" s="320"/>
      <c r="D219" s="321"/>
      <c r="E219" s="99"/>
      <c r="F219" s="228"/>
      <c r="G219" s="228"/>
      <c r="H219" s="228"/>
      <c r="I219" s="54"/>
      <c r="J219" s="54"/>
      <c r="K219" s="54"/>
      <c r="L219" s="227"/>
      <c r="M219" s="228"/>
      <c r="N219" s="227"/>
      <c r="O219" s="227"/>
      <c r="P219" s="228"/>
      <c r="Q219" s="228"/>
      <c r="R219" s="54"/>
      <c r="S219" s="54"/>
      <c r="T219" s="55"/>
      <c r="U219" s="54"/>
      <c r="V219" s="54"/>
      <c r="W219" s="54"/>
      <c r="X219" s="54"/>
      <c r="Y219" s="54"/>
      <c r="Z219" s="54"/>
    </row>
    <row r="220" spans="1:26" ht="18.75" customHeight="1" x14ac:dyDescent="0.2">
      <c r="A220" s="54"/>
      <c r="B220" s="54"/>
      <c r="C220" s="320"/>
      <c r="D220" s="321"/>
      <c r="E220" s="99"/>
      <c r="F220" s="228"/>
      <c r="G220" s="228"/>
      <c r="H220" s="228"/>
      <c r="I220" s="54"/>
      <c r="J220" s="54"/>
      <c r="K220" s="54"/>
      <c r="L220" s="227"/>
      <c r="M220" s="228"/>
      <c r="N220" s="227"/>
      <c r="O220" s="227"/>
      <c r="P220" s="228"/>
      <c r="Q220" s="228"/>
      <c r="R220" s="54"/>
      <c r="S220" s="54"/>
      <c r="T220" s="55"/>
      <c r="U220" s="54"/>
      <c r="V220" s="54"/>
      <c r="W220" s="54"/>
      <c r="X220" s="54"/>
      <c r="Y220" s="54"/>
      <c r="Z220" s="54"/>
    </row>
    <row r="221" spans="1:26" ht="18.75" customHeight="1" x14ac:dyDescent="0.2">
      <c r="A221" s="54"/>
      <c r="B221" s="54"/>
      <c r="C221" s="320"/>
      <c r="D221" s="321"/>
      <c r="E221" s="99"/>
      <c r="F221" s="228"/>
      <c r="G221" s="228"/>
      <c r="H221" s="228"/>
      <c r="I221" s="54"/>
      <c r="J221" s="54"/>
      <c r="K221" s="54"/>
      <c r="L221" s="227"/>
      <c r="M221" s="228"/>
      <c r="N221" s="227"/>
      <c r="O221" s="227"/>
      <c r="P221" s="228"/>
      <c r="Q221" s="228"/>
      <c r="R221" s="54"/>
      <c r="S221" s="54"/>
      <c r="T221" s="55"/>
      <c r="U221" s="54"/>
      <c r="V221" s="54"/>
      <c r="W221" s="54"/>
      <c r="X221" s="54"/>
      <c r="Y221" s="54"/>
      <c r="Z221" s="54"/>
    </row>
    <row r="222" spans="1:26" ht="18.75" customHeight="1" x14ac:dyDescent="0.2">
      <c r="A222" s="54"/>
      <c r="B222" s="54"/>
      <c r="C222" s="320"/>
      <c r="D222" s="321"/>
      <c r="E222" s="99"/>
      <c r="F222" s="228"/>
      <c r="G222" s="228"/>
      <c r="H222" s="228"/>
      <c r="I222" s="54"/>
      <c r="J222" s="54"/>
      <c r="K222" s="54"/>
      <c r="L222" s="227"/>
      <c r="M222" s="228"/>
      <c r="N222" s="227"/>
      <c r="O222" s="227"/>
      <c r="P222" s="228"/>
      <c r="Q222" s="228"/>
      <c r="R222" s="54"/>
      <c r="S222" s="54"/>
      <c r="T222" s="55"/>
      <c r="U222" s="54"/>
      <c r="V222" s="54"/>
      <c r="W222" s="54"/>
      <c r="X222" s="54"/>
      <c r="Y222" s="54"/>
      <c r="Z222" s="54"/>
    </row>
    <row r="223" spans="1:26" ht="18.75" customHeight="1" x14ac:dyDescent="0.2">
      <c r="A223" s="54"/>
      <c r="B223" s="54"/>
      <c r="C223" s="320"/>
      <c r="D223" s="321"/>
      <c r="E223" s="99"/>
      <c r="F223" s="228"/>
      <c r="G223" s="228"/>
      <c r="H223" s="228"/>
      <c r="I223" s="54"/>
      <c r="J223" s="54"/>
      <c r="K223" s="54"/>
      <c r="L223" s="227"/>
      <c r="M223" s="228"/>
      <c r="N223" s="227"/>
      <c r="O223" s="227"/>
      <c r="P223" s="228"/>
      <c r="Q223" s="228"/>
      <c r="R223" s="54"/>
      <c r="S223" s="54"/>
      <c r="T223" s="55"/>
      <c r="U223" s="54"/>
      <c r="V223" s="54"/>
      <c r="W223" s="54"/>
      <c r="X223" s="54"/>
      <c r="Y223" s="54"/>
      <c r="Z223" s="54"/>
    </row>
    <row r="224" spans="1:26" ht="18.75" customHeight="1" x14ac:dyDescent="0.2">
      <c r="A224" s="54"/>
      <c r="B224" s="54"/>
      <c r="C224" s="320"/>
      <c r="D224" s="321"/>
      <c r="E224" s="99"/>
      <c r="F224" s="228"/>
      <c r="G224" s="228"/>
      <c r="H224" s="228"/>
      <c r="I224" s="54"/>
      <c r="J224" s="54"/>
      <c r="K224" s="54"/>
      <c r="L224" s="227"/>
      <c r="M224" s="228"/>
      <c r="N224" s="227"/>
      <c r="O224" s="227"/>
      <c r="P224" s="228"/>
      <c r="Q224" s="228"/>
      <c r="R224" s="54"/>
      <c r="S224" s="54"/>
      <c r="T224" s="55"/>
      <c r="U224" s="54"/>
      <c r="V224" s="54"/>
      <c r="W224" s="54"/>
      <c r="X224" s="54"/>
      <c r="Y224" s="54"/>
      <c r="Z224" s="54"/>
    </row>
    <row r="225" spans="1:26" ht="18.75" customHeight="1" x14ac:dyDescent="0.2">
      <c r="A225" s="54"/>
      <c r="B225" s="54"/>
      <c r="C225" s="320"/>
      <c r="D225" s="321"/>
      <c r="E225" s="99"/>
      <c r="F225" s="228"/>
      <c r="G225" s="228"/>
      <c r="H225" s="228"/>
      <c r="I225" s="54"/>
      <c r="J225" s="54"/>
      <c r="K225" s="54"/>
      <c r="L225" s="227"/>
      <c r="M225" s="228"/>
      <c r="N225" s="227"/>
      <c r="O225" s="227"/>
      <c r="P225" s="228"/>
      <c r="Q225" s="228"/>
      <c r="R225" s="54"/>
      <c r="S225" s="54"/>
      <c r="T225" s="55"/>
      <c r="U225" s="54"/>
      <c r="V225" s="54"/>
      <c r="W225" s="54"/>
      <c r="X225" s="54"/>
      <c r="Y225" s="54"/>
      <c r="Z225" s="54"/>
    </row>
    <row r="226" spans="1:26" ht="18.75" customHeight="1" x14ac:dyDescent="0.2">
      <c r="A226" s="54"/>
      <c r="B226" s="54"/>
      <c r="C226" s="320"/>
      <c r="D226" s="321"/>
      <c r="E226" s="99"/>
      <c r="F226" s="228"/>
      <c r="G226" s="228"/>
      <c r="H226" s="228"/>
      <c r="I226" s="54"/>
      <c r="J226" s="54"/>
      <c r="K226" s="54"/>
      <c r="L226" s="227"/>
      <c r="M226" s="228"/>
      <c r="N226" s="227"/>
      <c r="O226" s="227"/>
      <c r="P226" s="228"/>
      <c r="Q226" s="228"/>
      <c r="R226" s="54"/>
      <c r="S226" s="54"/>
      <c r="T226" s="55"/>
      <c r="U226" s="54"/>
      <c r="V226" s="54"/>
      <c r="W226" s="54"/>
      <c r="X226" s="54"/>
      <c r="Y226" s="54"/>
      <c r="Z226" s="54"/>
    </row>
    <row r="227" spans="1:26" ht="18.75" customHeight="1" x14ac:dyDescent="0.2">
      <c r="A227" s="54"/>
      <c r="B227" s="54"/>
      <c r="C227" s="320"/>
      <c r="D227" s="321"/>
      <c r="E227" s="99"/>
      <c r="F227" s="228"/>
      <c r="G227" s="228"/>
      <c r="H227" s="228"/>
      <c r="I227" s="54"/>
      <c r="J227" s="54"/>
      <c r="K227" s="54"/>
      <c r="L227" s="227"/>
      <c r="M227" s="228"/>
      <c r="N227" s="227"/>
      <c r="O227" s="227"/>
      <c r="P227" s="228"/>
      <c r="Q227" s="228"/>
      <c r="R227" s="54"/>
      <c r="S227" s="54"/>
      <c r="T227" s="55"/>
      <c r="U227" s="54"/>
      <c r="V227" s="54"/>
      <c r="W227" s="54"/>
      <c r="X227" s="54"/>
      <c r="Y227" s="54"/>
      <c r="Z227" s="54"/>
    </row>
    <row r="228" spans="1:26" ht="18.75" customHeight="1" x14ac:dyDescent="0.2">
      <c r="A228" s="54"/>
      <c r="B228" s="54"/>
      <c r="C228" s="320"/>
      <c r="D228" s="321"/>
      <c r="E228" s="99"/>
      <c r="F228" s="228"/>
      <c r="G228" s="228"/>
      <c r="H228" s="228"/>
      <c r="I228" s="54"/>
      <c r="J228" s="54"/>
      <c r="K228" s="54"/>
      <c r="L228" s="227"/>
      <c r="M228" s="228"/>
      <c r="N228" s="227"/>
      <c r="O228" s="227"/>
      <c r="P228" s="228"/>
      <c r="Q228" s="228"/>
      <c r="R228" s="54"/>
      <c r="S228" s="54"/>
      <c r="T228" s="55"/>
      <c r="U228" s="54"/>
      <c r="V228" s="54"/>
      <c r="W228" s="54"/>
      <c r="X228" s="54"/>
      <c r="Y228" s="54"/>
      <c r="Z228" s="54"/>
    </row>
    <row r="229" spans="1:26" ht="18.75" customHeight="1" x14ac:dyDescent="0.2">
      <c r="A229" s="54"/>
      <c r="B229" s="54"/>
      <c r="C229" s="320"/>
      <c r="D229" s="321"/>
      <c r="E229" s="99"/>
      <c r="F229" s="228"/>
      <c r="G229" s="228"/>
      <c r="H229" s="228"/>
      <c r="I229" s="54"/>
      <c r="J229" s="54"/>
      <c r="K229" s="54"/>
      <c r="L229" s="227"/>
      <c r="M229" s="228"/>
      <c r="N229" s="227"/>
      <c r="O229" s="227"/>
      <c r="P229" s="228"/>
      <c r="Q229" s="228"/>
      <c r="R229" s="54"/>
      <c r="S229" s="54"/>
      <c r="T229" s="55"/>
      <c r="U229" s="54"/>
      <c r="V229" s="54"/>
      <c r="W229" s="54"/>
      <c r="X229" s="54"/>
      <c r="Y229" s="54"/>
      <c r="Z229" s="54"/>
    </row>
    <row r="230" spans="1:26" ht="18.75" customHeight="1" x14ac:dyDescent="0.2">
      <c r="A230" s="54"/>
      <c r="B230" s="54"/>
      <c r="C230" s="320"/>
      <c r="D230" s="321"/>
      <c r="E230" s="99"/>
      <c r="F230" s="228"/>
      <c r="G230" s="228"/>
      <c r="H230" s="228"/>
      <c r="I230" s="54"/>
      <c r="J230" s="54"/>
      <c r="K230" s="54"/>
      <c r="L230" s="227"/>
      <c r="M230" s="228"/>
      <c r="N230" s="227"/>
      <c r="O230" s="227"/>
      <c r="P230" s="228"/>
      <c r="Q230" s="228"/>
      <c r="R230" s="54"/>
      <c r="S230" s="54"/>
      <c r="T230" s="55"/>
      <c r="U230" s="54"/>
      <c r="V230" s="54"/>
      <c r="W230" s="54"/>
      <c r="X230" s="54"/>
      <c r="Y230" s="54"/>
      <c r="Z230" s="54"/>
    </row>
    <row r="231" spans="1:26" ht="18.75" customHeight="1" x14ac:dyDescent="0.2">
      <c r="A231" s="54"/>
      <c r="B231" s="54"/>
      <c r="C231" s="320"/>
      <c r="D231" s="321"/>
      <c r="E231" s="99"/>
      <c r="F231" s="228"/>
      <c r="G231" s="228"/>
      <c r="H231" s="228"/>
      <c r="I231" s="54"/>
      <c r="J231" s="54"/>
      <c r="K231" s="54"/>
      <c r="L231" s="227"/>
      <c r="M231" s="228"/>
      <c r="N231" s="227"/>
      <c r="O231" s="227"/>
      <c r="P231" s="228"/>
      <c r="Q231" s="228"/>
      <c r="R231" s="54"/>
      <c r="S231" s="54"/>
      <c r="T231" s="55"/>
      <c r="U231" s="54"/>
      <c r="V231" s="54"/>
      <c r="W231" s="54"/>
      <c r="X231" s="54"/>
      <c r="Y231" s="54"/>
      <c r="Z231" s="54"/>
    </row>
    <row r="232" spans="1:26" ht="18.75" customHeight="1" x14ac:dyDescent="0.2">
      <c r="A232" s="54"/>
      <c r="B232" s="54"/>
      <c r="C232" s="320"/>
      <c r="D232" s="321"/>
      <c r="E232" s="99"/>
      <c r="F232" s="228"/>
      <c r="G232" s="228"/>
      <c r="H232" s="228"/>
      <c r="I232" s="54"/>
      <c r="J232" s="54"/>
      <c r="K232" s="54"/>
      <c r="L232" s="227"/>
      <c r="M232" s="228"/>
      <c r="N232" s="227"/>
      <c r="O232" s="227"/>
      <c r="P232" s="228"/>
      <c r="Q232" s="228"/>
      <c r="R232" s="54"/>
      <c r="S232" s="54"/>
      <c r="T232" s="55"/>
      <c r="U232" s="54"/>
      <c r="V232" s="54"/>
      <c r="W232" s="54"/>
      <c r="X232" s="54"/>
      <c r="Y232" s="54"/>
      <c r="Z232" s="54"/>
    </row>
    <row r="233" spans="1:26" ht="18.75" customHeight="1" x14ac:dyDescent="0.2">
      <c r="A233" s="54"/>
      <c r="B233" s="54"/>
      <c r="C233" s="320"/>
      <c r="D233" s="321"/>
      <c r="E233" s="99"/>
      <c r="F233" s="228"/>
      <c r="G233" s="228"/>
      <c r="H233" s="228"/>
      <c r="I233" s="54"/>
      <c r="J233" s="54"/>
      <c r="K233" s="54"/>
      <c r="L233" s="227"/>
      <c r="M233" s="228"/>
      <c r="N233" s="227"/>
      <c r="O233" s="227"/>
      <c r="P233" s="228"/>
      <c r="Q233" s="228"/>
      <c r="R233" s="54"/>
      <c r="S233" s="54"/>
      <c r="T233" s="55"/>
      <c r="U233" s="54"/>
      <c r="V233" s="54"/>
      <c r="W233" s="54"/>
      <c r="X233" s="54"/>
      <c r="Y233" s="54"/>
      <c r="Z233" s="54"/>
    </row>
    <row r="234" spans="1:26" ht="18.75" customHeight="1" x14ac:dyDescent="0.2">
      <c r="A234" s="54"/>
      <c r="B234" s="54"/>
      <c r="C234" s="320"/>
      <c r="D234" s="321"/>
      <c r="E234" s="99"/>
      <c r="F234" s="228"/>
      <c r="G234" s="228"/>
      <c r="H234" s="228"/>
      <c r="I234" s="54"/>
      <c r="J234" s="54"/>
      <c r="K234" s="54"/>
      <c r="L234" s="227"/>
      <c r="M234" s="228"/>
      <c r="N234" s="227"/>
      <c r="O234" s="227"/>
      <c r="P234" s="228"/>
      <c r="Q234" s="228"/>
      <c r="R234" s="54"/>
      <c r="S234" s="54"/>
      <c r="T234" s="55"/>
      <c r="U234" s="54"/>
      <c r="V234" s="54"/>
      <c r="W234" s="54"/>
      <c r="X234" s="54"/>
      <c r="Y234" s="54"/>
      <c r="Z234" s="54"/>
    </row>
    <row r="235" spans="1:26" ht="18.75" customHeight="1" x14ac:dyDescent="0.2">
      <c r="A235" s="54"/>
      <c r="B235" s="54"/>
      <c r="C235" s="320"/>
      <c r="D235" s="321"/>
      <c r="E235" s="99"/>
      <c r="F235" s="228"/>
      <c r="G235" s="228"/>
      <c r="H235" s="228"/>
      <c r="I235" s="54"/>
      <c r="J235" s="54"/>
      <c r="K235" s="54"/>
      <c r="L235" s="227"/>
      <c r="M235" s="228"/>
      <c r="N235" s="227"/>
      <c r="O235" s="227"/>
      <c r="P235" s="228"/>
      <c r="Q235" s="228"/>
      <c r="R235" s="54"/>
      <c r="S235" s="54"/>
      <c r="T235" s="55"/>
      <c r="U235" s="54"/>
      <c r="V235" s="54"/>
      <c r="W235" s="54"/>
      <c r="X235" s="54"/>
      <c r="Y235" s="54"/>
      <c r="Z235" s="54"/>
    </row>
    <row r="236" spans="1:26" ht="18.75" customHeight="1" x14ac:dyDescent="0.2">
      <c r="A236" s="54"/>
      <c r="B236" s="54"/>
      <c r="C236" s="320"/>
      <c r="D236" s="321"/>
      <c r="E236" s="99"/>
      <c r="F236" s="228"/>
      <c r="G236" s="228"/>
      <c r="H236" s="228"/>
      <c r="I236" s="54"/>
      <c r="J236" s="54"/>
      <c r="K236" s="54"/>
      <c r="L236" s="227"/>
      <c r="M236" s="228"/>
      <c r="N236" s="227"/>
      <c r="O236" s="227"/>
      <c r="P236" s="228"/>
      <c r="Q236" s="228"/>
      <c r="R236" s="54"/>
      <c r="S236" s="54"/>
      <c r="T236" s="55"/>
      <c r="U236" s="54"/>
      <c r="V236" s="54"/>
      <c r="W236" s="54"/>
      <c r="X236" s="54"/>
      <c r="Y236" s="54"/>
      <c r="Z236" s="54"/>
    </row>
    <row r="237" spans="1:26" ht="18.75" customHeight="1" x14ac:dyDescent="0.2">
      <c r="A237" s="54"/>
      <c r="B237" s="54"/>
      <c r="C237" s="320"/>
      <c r="D237" s="321"/>
      <c r="E237" s="99"/>
      <c r="F237" s="228"/>
      <c r="G237" s="228"/>
      <c r="H237" s="228"/>
      <c r="I237" s="54"/>
      <c r="J237" s="54"/>
      <c r="K237" s="54"/>
      <c r="L237" s="227"/>
      <c r="M237" s="228"/>
      <c r="N237" s="227"/>
      <c r="O237" s="227"/>
      <c r="P237" s="228"/>
      <c r="Q237" s="228"/>
      <c r="R237" s="54"/>
      <c r="S237" s="54"/>
      <c r="T237" s="55"/>
      <c r="U237" s="54"/>
      <c r="V237" s="54"/>
      <c r="W237" s="54"/>
      <c r="X237" s="54"/>
      <c r="Y237" s="54"/>
      <c r="Z237" s="54"/>
    </row>
    <row r="238" spans="1:26" ht="18.75" customHeight="1" x14ac:dyDescent="0.2">
      <c r="A238" s="54"/>
      <c r="B238" s="54"/>
      <c r="C238" s="320"/>
      <c r="D238" s="321"/>
      <c r="E238" s="99"/>
      <c r="F238" s="228"/>
      <c r="G238" s="228"/>
      <c r="H238" s="228"/>
      <c r="I238" s="54"/>
      <c r="J238" s="54"/>
      <c r="K238" s="54"/>
      <c r="L238" s="227"/>
      <c r="M238" s="228"/>
      <c r="N238" s="227"/>
      <c r="O238" s="227"/>
      <c r="P238" s="228"/>
      <c r="Q238" s="228"/>
      <c r="R238" s="54"/>
      <c r="S238" s="54"/>
      <c r="T238" s="55"/>
      <c r="U238" s="54"/>
      <c r="V238" s="54"/>
      <c r="W238" s="54"/>
      <c r="X238" s="54"/>
      <c r="Y238" s="54"/>
      <c r="Z238" s="54"/>
    </row>
    <row r="239" spans="1:26" ht="18.75" customHeight="1" x14ac:dyDescent="0.2">
      <c r="A239" s="54"/>
      <c r="B239" s="54"/>
      <c r="C239" s="320"/>
      <c r="D239" s="321"/>
      <c r="E239" s="99"/>
      <c r="F239" s="228"/>
      <c r="G239" s="228"/>
      <c r="H239" s="228"/>
      <c r="I239" s="54"/>
      <c r="J239" s="54"/>
      <c r="K239" s="54"/>
      <c r="L239" s="227"/>
      <c r="M239" s="228"/>
      <c r="N239" s="227"/>
      <c r="O239" s="227"/>
      <c r="P239" s="228"/>
      <c r="Q239" s="228"/>
      <c r="R239" s="54"/>
      <c r="S239" s="54"/>
      <c r="T239" s="55"/>
      <c r="U239" s="54"/>
      <c r="V239" s="54"/>
      <c r="W239" s="54"/>
      <c r="X239" s="54"/>
      <c r="Y239" s="54"/>
      <c r="Z239" s="54"/>
    </row>
    <row r="240" spans="1:26" ht="18.75" customHeight="1" x14ac:dyDescent="0.2">
      <c r="A240" s="54"/>
      <c r="B240" s="54"/>
      <c r="C240" s="320"/>
      <c r="D240" s="321"/>
      <c r="E240" s="99"/>
      <c r="F240" s="228"/>
      <c r="G240" s="228"/>
      <c r="H240" s="228"/>
      <c r="I240" s="54"/>
      <c r="J240" s="54"/>
      <c r="K240" s="54"/>
      <c r="L240" s="227"/>
      <c r="M240" s="228"/>
      <c r="N240" s="227"/>
      <c r="O240" s="227"/>
      <c r="P240" s="228"/>
      <c r="Q240" s="228"/>
      <c r="R240" s="54"/>
      <c r="S240" s="54"/>
      <c r="T240" s="55"/>
      <c r="U240" s="54"/>
      <c r="V240" s="54"/>
      <c r="W240" s="54"/>
      <c r="X240" s="54"/>
      <c r="Y240" s="54"/>
      <c r="Z240" s="54"/>
    </row>
    <row r="241" spans="1:26" ht="18.75" customHeight="1" x14ac:dyDescent="0.2">
      <c r="A241" s="54"/>
      <c r="B241" s="54"/>
      <c r="C241" s="320"/>
      <c r="D241" s="321"/>
      <c r="E241" s="99"/>
      <c r="F241" s="228"/>
      <c r="G241" s="228"/>
      <c r="H241" s="228"/>
      <c r="I241" s="54"/>
      <c r="J241" s="54"/>
      <c r="K241" s="54"/>
      <c r="L241" s="227"/>
      <c r="M241" s="228"/>
      <c r="N241" s="227"/>
      <c r="O241" s="227"/>
      <c r="P241" s="228"/>
      <c r="Q241" s="228"/>
      <c r="R241" s="54"/>
      <c r="S241" s="54"/>
      <c r="T241" s="55"/>
      <c r="U241" s="54"/>
      <c r="V241" s="54"/>
      <c r="W241" s="54"/>
      <c r="X241" s="54"/>
      <c r="Y241" s="54"/>
      <c r="Z241" s="54"/>
    </row>
    <row r="242" spans="1:26" ht="18.75" customHeight="1" x14ac:dyDescent="0.2">
      <c r="A242" s="54"/>
      <c r="B242" s="54"/>
      <c r="C242" s="320"/>
      <c r="D242" s="321"/>
      <c r="E242" s="99"/>
      <c r="F242" s="228"/>
      <c r="G242" s="228"/>
      <c r="H242" s="228"/>
      <c r="I242" s="54"/>
      <c r="J242" s="54"/>
      <c r="K242" s="54"/>
      <c r="L242" s="227"/>
      <c r="M242" s="228"/>
      <c r="N242" s="227"/>
      <c r="O242" s="227"/>
      <c r="P242" s="228"/>
      <c r="Q242" s="228"/>
      <c r="R242" s="54"/>
      <c r="S242" s="54"/>
      <c r="T242" s="55"/>
      <c r="U242" s="54"/>
      <c r="V242" s="54"/>
      <c r="W242" s="54"/>
      <c r="X242" s="54"/>
      <c r="Y242" s="54"/>
      <c r="Z242" s="54"/>
    </row>
    <row r="243" spans="1:26" ht="18.75" customHeight="1" x14ac:dyDescent="0.2">
      <c r="A243" s="54"/>
      <c r="B243" s="54"/>
      <c r="C243" s="320"/>
      <c r="D243" s="321"/>
      <c r="E243" s="99"/>
      <c r="F243" s="228"/>
      <c r="G243" s="228"/>
      <c r="H243" s="228"/>
      <c r="I243" s="54"/>
      <c r="J243" s="54"/>
      <c r="K243" s="54"/>
      <c r="L243" s="227"/>
      <c r="M243" s="228"/>
      <c r="N243" s="227"/>
      <c r="O243" s="227"/>
      <c r="P243" s="228"/>
      <c r="Q243" s="228"/>
      <c r="R243" s="54"/>
      <c r="S243" s="54"/>
      <c r="T243" s="55"/>
      <c r="U243" s="54"/>
      <c r="V243" s="54"/>
      <c r="W243" s="54"/>
      <c r="X243" s="54"/>
      <c r="Y243" s="54"/>
      <c r="Z243" s="54"/>
    </row>
    <row r="244" spans="1:26" ht="18.75" customHeight="1" x14ac:dyDescent="0.2">
      <c r="A244" s="54"/>
      <c r="B244" s="54"/>
      <c r="C244" s="320"/>
      <c r="D244" s="321"/>
      <c r="E244" s="99"/>
      <c r="F244" s="228"/>
      <c r="G244" s="228"/>
      <c r="H244" s="228"/>
      <c r="I244" s="54"/>
      <c r="J244" s="54"/>
      <c r="K244" s="54"/>
      <c r="L244" s="227"/>
      <c r="M244" s="228"/>
      <c r="N244" s="227"/>
      <c r="O244" s="227"/>
      <c r="P244" s="228"/>
      <c r="Q244" s="228"/>
      <c r="R244" s="54"/>
      <c r="S244" s="54"/>
      <c r="T244" s="55"/>
      <c r="U244" s="54"/>
      <c r="V244" s="54"/>
      <c r="W244" s="54"/>
      <c r="X244" s="54"/>
      <c r="Y244" s="54"/>
      <c r="Z244" s="54"/>
    </row>
    <row r="245" spans="1:26" ht="18.75" customHeight="1" x14ac:dyDescent="0.2">
      <c r="A245" s="54"/>
      <c r="B245" s="54"/>
      <c r="C245" s="320"/>
      <c r="D245" s="321"/>
      <c r="E245" s="99"/>
      <c r="F245" s="228"/>
      <c r="G245" s="228"/>
      <c r="H245" s="228"/>
      <c r="I245" s="54"/>
      <c r="J245" s="54"/>
      <c r="K245" s="54"/>
      <c r="L245" s="227"/>
      <c r="M245" s="228"/>
      <c r="N245" s="227"/>
      <c r="O245" s="227"/>
      <c r="P245" s="228"/>
      <c r="Q245" s="228"/>
      <c r="R245" s="54"/>
      <c r="S245" s="54"/>
      <c r="T245" s="55"/>
      <c r="U245" s="54"/>
      <c r="V245" s="54"/>
      <c r="W245" s="54"/>
      <c r="X245" s="54"/>
      <c r="Y245" s="54"/>
      <c r="Z245" s="54"/>
    </row>
    <row r="246" spans="1:26" ht="18.75" customHeight="1" x14ac:dyDescent="0.2">
      <c r="A246" s="54"/>
      <c r="B246" s="54"/>
      <c r="C246" s="320"/>
      <c r="D246" s="321"/>
      <c r="E246" s="99"/>
      <c r="F246" s="228"/>
      <c r="G246" s="228"/>
      <c r="H246" s="228"/>
      <c r="I246" s="54"/>
      <c r="J246" s="54"/>
      <c r="K246" s="54"/>
      <c r="L246" s="227"/>
      <c r="M246" s="228"/>
      <c r="N246" s="227"/>
      <c r="O246" s="227"/>
      <c r="P246" s="228"/>
      <c r="Q246" s="228"/>
      <c r="R246" s="54"/>
      <c r="S246" s="54"/>
      <c r="T246" s="55"/>
      <c r="U246" s="54"/>
      <c r="V246" s="54"/>
      <c r="W246" s="54"/>
      <c r="X246" s="54"/>
      <c r="Y246" s="54"/>
      <c r="Z246" s="54"/>
    </row>
    <row r="247" spans="1:26" ht="18.75" customHeight="1" x14ac:dyDescent="0.2">
      <c r="A247" s="54"/>
      <c r="B247" s="54"/>
      <c r="C247" s="320"/>
      <c r="D247" s="321"/>
      <c r="E247" s="99"/>
      <c r="F247" s="228"/>
      <c r="G247" s="228"/>
      <c r="H247" s="228"/>
      <c r="I247" s="54"/>
      <c r="J247" s="54"/>
      <c r="K247" s="54"/>
      <c r="L247" s="227"/>
      <c r="M247" s="228"/>
      <c r="N247" s="227"/>
      <c r="O247" s="227"/>
      <c r="P247" s="228"/>
      <c r="Q247" s="228"/>
      <c r="R247" s="54"/>
      <c r="S247" s="54"/>
      <c r="T247" s="55"/>
      <c r="U247" s="54"/>
      <c r="V247" s="54"/>
      <c r="W247" s="54"/>
      <c r="X247" s="54"/>
      <c r="Y247" s="54"/>
      <c r="Z247" s="54"/>
    </row>
    <row r="248" spans="1:26" ht="18.75" customHeight="1" x14ac:dyDescent="0.2">
      <c r="A248" s="54"/>
      <c r="B248" s="54"/>
      <c r="C248" s="320"/>
      <c r="D248" s="321"/>
      <c r="E248" s="99"/>
      <c r="F248" s="228"/>
      <c r="G248" s="228"/>
      <c r="H248" s="228"/>
      <c r="I248" s="54"/>
      <c r="J248" s="54"/>
      <c r="K248" s="54"/>
      <c r="L248" s="227"/>
      <c r="M248" s="228"/>
      <c r="N248" s="227"/>
      <c r="O248" s="227"/>
      <c r="P248" s="228"/>
      <c r="Q248" s="228"/>
      <c r="R248" s="54"/>
      <c r="S248" s="54"/>
      <c r="T248" s="55"/>
      <c r="U248" s="54"/>
      <c r="V248" s="54"/>
      <c r="W248" s="54"/>
      <c r="X248" s="54"/>
      <c r="Y248" s="54"/>
      <c r="Z248" s="54"/>
    </row>
    <row r="249" spans="1:26" ht="18.75" customHeight="1" x14ac:dyDescent="0.2">
      <c r="A249" s="54"/>
      <c r="B249" s="54"/>
      <c r="C249" s="320"/>
      <c r="D249" s="321"/>
      <c r="E249" s="99"/>
      <c r="F249" s="228"/>
      <c r="G249" s="228"/>
      <c r="H249" s="228"/>
      <c r="I249" s="54"/>
      <c r="J249" s="54"/>
      <c r="K249" s="54"/>
      <c r="L249" s="227"/>
      <c r="M249" s="228"/>
      <c r="N249" s="227"/>
      <c r="O249" s="227"/>
      <c r="P249" s="228"/>
      <c r="Q249" s="228"/>
      <c r="R249" s="54"/>
      <c r="S249" s="54"/>
      <c r="T249" s="55"/>
      <c r="U249" s="54"/>
      <c r="V249" s="54"/>
      <c r="W249" s="54"/>
      <c r="X249" s="54"/>
      <c r="Y249" s="54"/>
      <c r="Z249" s="54"/>
    </row>
    <row r="250" spans="1:26" ht="18.75" customHeight="1" x14ac:dyDescent="0.2">
      <c r="A250" s="54"/>
      <c r="B250" s="54"/>
      <c r="C250" s="320"/>
      <c r="D250" s="321"/>
      <c r="E250" s="99"/>
      <c r="F250" s="228"/>
      <c r="G250" s="228"/>
      <c r="H250" s="228"/>
      <c r="I250" s="54"/>
      <c r="J250" s="54"/>
      <c r="K250" s="54"/>
      <c r="L250" s="227"/>
      <c r="M250" s="228"/>
      <c r="N250" s="227"/>
      <c r="O250" s="227"/>
      <c r="P250" s="228"/>
      <c r="Q250" s="228"/>
      <c r="R250" s="54"/>
      <c r="S250" s="54"/>
      <c r="T250" s="55"/>
      <c r="U250" s="54"/>
      <c r="V250" s="54"/>
      <c r="W250" s="54"/>
      <c r="X250" s="54"/>
      <c r="Y250" s="54"/>
      <c r="Z250" s="54"/>
    </row>
    <row r="251" spans="1:26" ht="18.75" customHeight="1" x14ac:dyDescent="0.2">
      <c r="A251" s="54"/>
      <c r="B251" s="54"/>
      <c r="C251" s="320"/>
      <c r="D251" s="321"/>
      <c r="E251" s="99"/>
      <c r="F251" s="228"/>
      <c r="G251" s="228"/>
      <c r="H251" s="228"/>
      <c r="I251" s="54"/>
      <c r="J251" s="54"/>
      <c r="K251" s="54"/>
      <c r="L251" s="227"/>
      <c r="M251" s="228"/>
      <c r="N251" s="227"/>
      <c r="O251" s="227"/>
      <c r="P251" s="228"/>
      <c r="Q251" s="228"/>
      <c r="R251" s="54"/>
      <c r="S251" s="54"/>
      <c r="T251" s="55"/>
      <c r="U251" s="54"/>
      <c r="V251" s="54"/>
      <c r="W251" s="54"/>
      <c r="X251" s="54"/>
      <c r="Y251" s="54"/>
      <c r="Z251" s="54"/>
    </row>
    <row r="252" spans="1:26" ht="18.75" customHeight="1" x14ac:dyDescent="0.2">
      <c r="A252" s="54"/>
      <c r="B252" s="54"/>
      <c r="C252" s="320"/>
      <c r="D252" s="321"/>
      <c r="E252" s="99"/>
      <c r="F252" s="228"/>
      <c r="G252" s="228"/>
      <c r="H252" s="228"/>
      <c r="I252" s="54"/>
      <c r="J252" s="54"/>
      <c r="K252" s="54"/>
      <c r="L252" s="227"/>
      <c r="M252" s="228"/>
      <c r="N252" s="227"/>
      <c r="O252" s="227"/>
      <c r="P252" s="228"/>
      <c r="Q252" s="228"/>
      <c r="R252" s="54"/>
      <c r="S252" s="54"/>
      <c r="T252" s="55"/>
      <c r="U252" s="54"/>
      <c r="V252" s="54"/>
      <c r="W252" s="54"/>
      <c r="X252" s="54"/>
      <c r="Y252" s="54"/>
      <c r="Z252" s="54"/>
    </row>
    <row r="253" spans="1:26" ht="18.75" customHeight="1" x14ac:dyDescent="0.2">
      <c r="A253" s="54"/>
      <c r="B253" s="54"/>
      <c r="C253" s="320"/>
      <c r="D253" s="321"/>
      <c r="E253" s="99"/>
      <c r="F253" s="228"/>
      <c r="G253" s="228"/>
      <c r="H253" s="228"/>
      <c r="I253" s="54"/>
      <c r="J253" s="54"/>
      <c r="K253" s="54"/>
      <c r="L253" s="227"/>
      <c r="M253" s="228"/>
      <c r="N253" s="227"/>
      <c r="O253" s="227"/>
      <c r="P253" s="228"/>
      <c r="Q253" s="228"/>
      <c r="R253" s="54"/>
      <c r="S253" s="54"/>
      <c r="T253" s="55"/>
      <c r="U253" s="54"/>
      <c r="V253" s="54"/>
      <c r="W253" s="54"/>
      <c r="X253" s="54"/>
      <c r="Y253" s="54"/>
      <c r="Z253" s="54"/>
    </row>
    <row r="254" spans="1:26" ht="18.75" customHeight="1" x14ac:dyDescent="0.2">
      <c r="A254" s="54"/>
      <c r="B254" s="54"/>
      <c r="C254" s="320"/>
      <c r="D254" s="321"/>
      <c r="E254" s="99"/>
      <c r="F254" s="228"/>
      <c r="G254" s="228"/>
      <c r="H254" s="228"/>
      <c r="I254" s="54"/>
      <c r="J254" s="54"/>
      <c r="K254" s="54"/>
      <c r="L254" s="227"/>
      <c r="M254" s="228"/>
      <c r="N254" s="227"/>
      <c r="O254" s="227"/>
      <c r="P254" s="228"/>
      <c r="Q254" s="228"/>
      <c r="R254" s="54"/>
      <c r="S254" s="54"/>
      <c r="T254" s="55"/>
      <c r="U254" s="54"/>
      <c r="V254" s="54"/>
      <c r="W254" s="54"/>
      <c r="X254" s="54"/>
      <c r="Y254" s="54"/>
      <c r="Z254" s="54"/>
    </row>
    <row r="255" spans="1:26" ht="18.75" customHeight="1" x14ac:dyDescent="0.2">
      <c r="A255" s="54"/>
      <c r="B255" s="54"/>
      <c r="C255" s="320"/>
      <c r="D255" s="321"/>
      <c r="E255" s="99"/>
      <c r="F255" s="228"/>
      <c r="G255" s="228"/>
      <c r="H255" s="228"/>
      <c r="I255" s="54"/>
      <c r="J255" s="54"/>
      <c r="K255" s="54"/>
      <c r="L255" s="227"/>
      <c r="M255" s="228"/>
      <c r="N255" s="227"/>
      <c r="O255" s="227"/>
      <c r="P255" s="228"/>
      <c r="Q255" s="228"/>
      <c r="R255" s="54"/>
      <c r="S255" s="54"/>
      <c r="T255" s="55"/>
      <c r="U255" s="54"/>
      <c r="V255" s="54"/>
      <c r="W255" s="54"/>
      <c r="X255" s="54"/>
      <c r="Y255" s="54"/>
      <c r="Z255" s="54"/>
    </row>
    <row r="256" spans="1:26" ht="18.75" customHeight="1" x14ac:dyDescent="0.2">
      <c r="A256" s="54"/>
      <c r="B256" s="54"/>
      <c r="C256" s="320"/>
      <c r="D256" s="321"/>
      <c r="E256" s="99"/>
      <c r="F256" s="228"/>
      <c r="G256" s="228"/>
      <c r="H256" s="228"/>
      <c r="I256" s="54"/>
      <c r="J256" s="54"/>
      <c r="K256" s="54"/>
      <c r="L256" s="227"/>
      <c r="M256" s="228"/>
      <c r="N256" s="227"/>
      <c r="O256" s="227"/>
      <c r="P256" s="228"/>
      <c r="Q256" s="228"/>
      <c r="R256" s="54"/>
      <c r="S256" s="54"/>
      <c r="T256" s="55"/>
      <c r="U256" s="54"/>
      <c r="V256" s="54"/>
      <c r="W256" s="54"/>
      <c r="X256" s="54"/>
      <c r="Y256" s="54"/>
      <c r="Z256" s="54"/>
    </row>
    <row r="257" spans="1:26" ht="18.75" customHeight="1" x14ac:dyDescent="0.2">
      <c r="A257" s="54"/>
      <c r="B257" s="54"/>
      <c r="C257" s="320"/>
      <c r="D257" s="321"/>
      <c r="E257" s="99"/>
      <c r="F257" s="228"/>
      <c r="G257" s="228"/>
      <c r="H257" s="228"/>
      <c r="I257" s="54"/>
      <c r="J257" s="54"/>
      <c r="K257" s="54"/>
      <c r="L257" s="227"/>
      <c r="M257" s="228"/>
      <c r="N257" s="227"/>
      <c r="O257" s="227"/>
      <c r="P257" s="228"/>
      <c r="Q257" s="228"/>
      <c r="R257" s="54"/>
      <c r="S257" s="54"/>
      <c r="T257" s="55"/>
      <c r="U257" s="54"/>
      <c r="V257" s="54"/>
      <c r="W257" s="54"/>
      <c r="X257" s="54"/>
      <c r="Y257" s="54"/>
      <c r="Z257" s="54"/>
    </row>
    <row r="258" spans="1:26" ht="18.75" customHeight="1" x14ac:dyDescent="0.2">
      <c r="A258" s="54"/>
      <c r="B258" s="54"/>
      <c r="C258" s="320"/>
      <c r="D258" s="321"/>
      <c r="E258" s="99"/>
      <c r="F258" s="228"/>
      <c r="G258" s="228"/>
      <c r="H258" s="228"/>
      <c r="I258" s="54"/>
      <c r="J258" s="54"/>
      <c r="K258" s="54"/>
      <c r="L258" s="227"/>
      <c r="M258" s="228"/>
      <c r="N258" s="227"/>
      <c r="O258" s="227"/>
      <c r="P258" s="228"/>
      <c r="Q258" s="228"/>
      <c r="R258" s="54"/>
      <c r="S258" s="54"/>
      <c r="T258" s="55"/>
      <c r="U258" s="54"/>
      <c r="V258" s="54"/>
      <c r="W258" s="54"/>
      <c r="X258" s="54"/>
      <c r="Y258" s="54"/>
      <c r="Z258" s="54"/>
    </row>
    <row r="259" spans="1:26" ht="18.75" customHeight="1" x14ac:dyDescent="0.2">
      <c r="A259" s="54"/>
      <c r="B259" s="54"/>
      <c r="C259" s="320"/>
      <c r="D259" s="321"/>
      <c r="E259" s="99"/>
      <c r="F259" s="228"/>
      <c r="G259" s="228"/>
      <c r="H259" s="228"/>
      <c r="I259" s="54"/>
      <c r="J259" s="54"/>
      <c r="K259" s="54"/>
      <c r="L259" s="227"/>
      <c r="M259" s="228"/>
      <c r="N259" s="227"/>
      <c r="O259" s="227"/>
      <c r="P259" s="228"/>
      <c r="Q259" s="228"/>
      <c r="R259" s="54"/>
      <c r="S259" s="54"/>
      <c r="T259" s="55"/>
      <c r="U259" s="54"/>
      <c r="V259" s="54"/>
      <c r="W259" s="54"/>
      <c r="X259" s="54"/>
      <c r="Y259" s="54"/>
      <c r="Z259" s="54"/>
    </row>
    <row r="260" spans="1:26" ht="18.75" customHeight="1" x14ac:dyDescent="0.2">
      <c r="A260" s="54"/>
      <c r="B260" s="54"/>
      <c r="C260" s="320"/>
      <c r="D260" s="321"/>
      <c r="E260" s="99"/>
      <c r="F260" s="228"/>
      <c r="G260" s="228"/>
      <c r="H260" s="228"/>
      <c r="I260" s="54"/>
      <c r="J260" s="54"/>
      <c r="K260" s="54"/>
      <c r="L260" s="227"/>
      <c r="M260" s="228"/>
      <c r="N260" s="227"/>
      <c r="O260" s="227"/>
      <c r="P260" s="228"/>
      <c r="Q260" s="228"/>
      <c r="R260" s="54"/>
      <c r="S260" s="54"/>
      <c r="T260" s="55"/>
      <c r="U260" s="54"/>
      <c r="V260" s="54"/>
      <c r="W260" s="54"/>
      <c r="X260" s="54"/>
      <c r="Y260" s="54"/>
      <c r="Z260" s="54"/>
    </row>
    <row r="261" spans="1:26" ht="18.75" customHeight="1" x14ac:dyDescent="0.2">
      <c r="A261" s="54"/>
      <c r="B261" s="54"/>
      <c r="C261" s="320"/>
      <c r="D261" s="321"/>
      <c r="E261" s="99"/>
      <c r="F261" s="228"/>
      <c r="G261" s="228"/>
      <c r="H261" s="228"/>
      <c r="I261" s="54"/>
      <c r="J261" s="54"/>
      <c r="K261" s="54"/>
      <c r="L261" s="227"/>
      <c r="M261" s="228"/>
      <c r="N261" s="227"/>
      <c r="O261" s="227"/>
      <c r="P261" s="228"/>
      <c r="Q261" s="228"/>
      <c r="R261" s="54"/>
      <c r="S261" s="54"/>
      <c r="T261" s="55"/>
      <c r="U261" s="54"/>
      <c r="V261" s="54"/>
      <c r="W261" s="54"/>
      <c r="X261" s="54"/>
      <c r="Y261" s="54"/>
      <c r="Z261" s="54"/>
    </row>
    <row r="262" spans="1:26" ht="18.75" customHeight="1" x14ac:dyDescent="0.2">
      <c r="A262" s="54"/>
      <c r="B262" s="54"/>
      <c r="C262" s="320"/>
      <c r="D262" s="321"/>
      <c r="E262" s="99"/>
      <c r="F262" s="228"/>
      <c r="G262" s="228"/>
      <c r="H262" s="228"/>
      <c r="I262" s="54"/>
      <c r="J262" s="54"/>
      <c r="K262" s="54"/>
      <c r="L262" s="227"/>
      <c r="M262" s="228"/>
      <c r="N262" s="227"/>
      <c r="O262" s="227"/>
      <c r="P262" s="228"/>
      <c r="Q262" s="228"/>
      <c r="R262" s="54"/>
      <c r="S262" s="54"/>
      <c r="T262" s="55"/>
      <c r="U262" s="54"/>
      <c r="V262" s="54"/>
      <c r="W262" s="54"/>
      <c r="X262" s="54"/>
      <c r="Y262" s="54"/>
      <c r="Z262" s="54"/>
    </row>
    <row r="263" spans="1:26" ht="18.75" customHeight="1" x14ac:dyDescent="0.2">
      <c r="A263" s="54"/>
      <c r="B263" s="54"/>
      <c r="C263" s="320"/>
      <c r="D263" s="321"/>
      <c r="E263" s="99"/>
      <c r="F263" s="228"/>
      <c r="G263" s="228"/>
      <c r="H263" s="228"/>
      <c r="I263" s="54"/>
      <c r="J263" s="54"/>
      <c r="K263" s="54"/>
      <c r="L263" s="227"/>
      <c r="M263" s="228"/>
      <c r="N263" s="227"/>
      <c r="O263" s="227"/>
      <c r="P263" s="228"/>
      <c r="Q263" s="228"/>
      <c r="R263" s="54"/>
      <c r="S263" s="54"/>
      <c r="T263" s="55"/>
      <c r="U263" s="54"/>
      <c r="V263" s="54"/>
      <c r="W263" s="54"/>
      <c r="X263" s="54"/>
      <c r="Y263" s="54"/>
      <c r="Z263" s="54"/>
    </row>
    <row r="264" spans="1:26" ht="18.75" customHeight="1" x14ac:dyDescent="0.2">
      <c r="A264" s="54"/>
      <c r="B264" s="54"/>
      <c r="C264" s="320"/>
      <c r="D264" s="321"/>
      <c r="E264" s="99"/>
      <c r="F264" s="228"/>
      <c r="G264" s="228"/>
      <c r="H264" s="228"/>
      <c r="I264" s="54"/>
      <c r="J264" s="54"/>
      <c r="K264" s="54"/>
      <c r="L264" s="227"/>
      <c r="M264" s="228"/>
      <c r="N264" s="227"/>
      <c r="O264" s="227"/>
      <c r="P264" s="228"/>
      <c r="Q264" s="228"/>
      <c r="R264" s="54"/>
      <c r="S264" s="54"/>
      <c r="T264" s="55"/>
      <c r="U264" s="54"/>
      <c r="V264" s="54"/>
      <c r="W264" s="54"/>
      <c r="X264" s="54"/>
      <c r="Y264" s="54"/>
      <c r="Z264" s="54"/>
    </row>
    <row r="265" spans="1:26" ht="18.75" customHeight="1" x14ac:dyDescent="0.2">
      <c r="A265" s="54"/>
      <c r="B265" s="54"/>
      <c r="C265" s="320"/>
      <c r="D265" s="321"/>
      <c r="E265" s="99"/>
      <c r="F265" s="228"/>
      <c r="G265" s="228"/>
      <c r="H265" s="228"/>
      <c r="I265" s="54"/>
      <c r="J265" s="54"/>
      <c r="K265" s="54"/>
      <c r="L265" s="227"/>
      <c r="M265" s="228"/>
      <c r="N265" s="227"/>
      <c r="O265" s="227"/>
      <c r="P265" s="228"/>
      <c r="Q265" s="228"/>
      <c r="R265" s="54"/>
      <c r="S265" s="54"/>
      <c r="T265" s="55"/>
      <c r="U265" s="54"/>
      <c r="V265" s="54"/>
      <c r="W265" s="54"/>
      <c r="X265" s="54"/>
      <c r="Y265" s="54"/>
      <c r="Z265" s="54"/>
    </row>
    <row r="266" spans="1:26" ht="18.75" customHeight="1" x14ac:dyDescent="0.2">
      <c r="A266" s="54"/>
      <c r="B266" s="54"/>
      <c r="C266" s="320"/>
      <c r="D266" s="321"/>
      <c r="E266" s="99"/>
      <c r="F266" s="228"/>
      <c r="G266" s="228"/>
      <c r="H266" s="228"/>
      <c r="I266" s="54"/>
      <c r="J266" s="54"/>
      <c r="K266" s="54"/>
      <c r="L266" s="227"/>
      <c r="M266" s="228"/>
      <c r="N266" s="227"/>
      <c r="O266" s="227"/>
      <c r="P266" s="228"/>
      <c r="Q266" s="228"/>
      <c r="R266" s="54"/>
      <c r="S266" s="54"/>
      <c r="T266" s="55"/>
      <c r="U266" s="54"/>
      <c r="V266" s="54"/>
      <c r="W266" s="54"/>
      <c r="X266" s="54"/>
      <c r="Y266" s="54"/>
      <c r="Z266" s="54"/>
    </row>
    <row r="267" spans="1:26" ht="18.75" customHeight="1" x14ac:dyDescent="0.2">
      <c r="A267" s="54"/>
      <c r="B267" s="54"/>
      <c r="C267" s="320"/>
      <c r="D267" s="321"/>
      <c r="E267" s="99"/>
      <c r="F267" s="228"/>
      <c r="G267" s="228"/>
      <c r="H267" s="228"/>
      <c r="I267" s="54"/>
      <c r="J267" s="54"/>
      <c r="K267" s="54"/>
      <c r="L267" s="227"/>
      <c r="M267" s="228"/>
      <c r="N267" s="227"/>
      <c r="O267" s="227"/>
      <c r="P267" s="228"/>
      <c r="Q267" s="228"/>
      <c r="R267" s="54"/>
      <c r="S267" s="54"/>
      <c r="T267" s="55"/>
      <c r="U267" s="54"/>
      <c r="V267" s="54"/>
      <c r="W267" s="54"/>
      <c r="X267" s="54"/>
      <c r="Y267" s="54"/>
      <c r="Z267" s="54"/>
    </row>
    <row r="268" spans="1:26" ht="18.75" customHeight="1" x14ac:dyDescent="0.2">
      <c r="A268" s="54"/>
      <c r="B268" s="54"/>
      <c r="C268" s="320"/>
      <c r="D268" s="321"/>
      <c r="E268" s="99"/>
      <c r="F268" s="228"/>
      <c r="G268" s="228"/>
      <c r="H268" s="228"/>
      <c r="I268" s="54"/>
      <c r="J268" s="54"/>
      <c r="K268" s="54"/>
      <c r="L268" s="227"/>
      <c r="M268" s="228"/>
      <c r="N268" s="227"/>
      <c r="O268" s="227"/>
      <c r="P268" s="228"/>
      <c r="Q268" s="228"/>
      <c r="R268" s="54"/>
      <c r="S268" s="54"/>
      <c r="T268" s="55"/>
      <c r="U268" s="54"/>
      <c r="V268" s="54"/>
      <c r="W268" s="54"/>
      <c r="X268" s="54"/>
      <c r="Y268" s="54"/>
      <c r="Z268" s="54"/>
    </row>
    <row r="269" spans="1:26" ht="18.75" customHeight="1" x14ac:dyDescent="0.2">
      <c r="A269" s="54"/>
      <c r="B269" s="54"/>
      <c r="C269" s="320"/>
      <c r="D269" s="321"/>
      <c r="E269" s="99"/>
      <c r="F269" s="228"/>
      <c r="G269" s="228"/>
      <c r="H269" s="228"/>
      <c r="I269" s="54"/>
      <c r="J269" s="54"/>
      <c r="K269" s="54"/>
      <c r="L269" s="227"/>
      <c r="M269" s="228"/>
      <c r="N269" s="227"/>
      <c r="O269" s="227"/>
      <c r="P269" s="228"/>
      <c r="Q269" s="228"/>
      <c r="R269" s="54"/>
      <c r="S269" s="54"/>
      <c r="T269" s="55"/>
      <c r="U269" s="54"/>
      <c r="V269" s="54"/>
      <c r="W269" s="54"/>
      <c r="X269" s="54"/>
      <c r="Y269" s="54"/>
      <c r="Z269" s="54"/>
    </row>
    <row r="270" spans="1:26" ht="18.75" customHeight="1" x14ac:dyDescent="0.2">
      <c r="A270" s="54"/>
      <c r="B270" s="54"/>
      <c r="C270" s="320"/>
      <c r="D270" s="321"/>
      <c r="E270" s="99"/>
      <c r="F270" s="228"/>
      <c r="G270" s="228"/>
      <c r="H270" s="228"/>
      <c r="I270" s="54"/>
      <c r="J270" s="54"/>
      <c r="K270" s="54"/>
      <c r="L270" s="227"/>
      <c r="M270" s="228"/>
      <c r="N270" s="227"/>
      <c r="O270" s="227"/>
      <c r="P270" s="228"/>
      <c r="Q270" s="228"/>
      <c r="R270" s="54"/>
      <c r="S270" s="54"/>
      <c r="T270" s="55"/>
      <c r="U270" s="54"/>
      <c r="V270" s="54"/>
      <c r="W270" s="54"/>
      <c r="X270" s="54"/>
      <c r="Y270" s="54"/>
      <c r="Z270" s="54"/>
    </row>
    <row r="271" spans="1:26" ht="18.75" customHeight="1" x14ac:dyDescent="0.2">
      <c r="A271" s="54"/>
      <c r="B271" s="54"/>
      <c r="C271" s="320"/>
      <c r="D271" s="321"/>
      <c r="E271" s="99"/>
      <c r="F271" s="228"/>
      <c r="G271" s="228"/>
      <c r="H271" s="228"/>
      <c r="I271" s="54"/>
      <c r="J271" s="54"/>
      <c r="K271" s="54"/>
      <c r="L271" s="227"/>
      <c r="M271" s="228"/>
      <c r="N271" s="227"/>
      <c r="O271" s="227"/>
      <c r="P271" s="228"/>
      <c r="Q271" s="228"/>
      <c r="R271" s="54"/>
      <c r="S271" s="54"/>
      <c r="T271" s="55"/>
      <c r="U271" s="54"/>
      <c r="V271" s="54"/>
      <c r="W271" s="54"/>
      <c r="X271" s="54"/>
      <c r="Y271" s="54"/>
      <c r="Z271" s="54"/>
    </row>
    <row r="272" spans="1:26" ht="18.75" customHeight="1" x14ac:dyDescent="0.2">
      <c r="A272" s="54"/>
      <c r="B272" s="54"/>
      <c r="C272" s="320"/>
      <c r="D272" s="321"/>
      <c r="E272" s="99"/>
      <c r="F272" s="228"/>
      <c r="G272" s="228"/>
      <c r="H272" s="228"/>
      <c r="I272" s="54"/>
      <c r="J272" s="54"/>
      <c r="K272" s="54"/>
      <c r="L272" s="227"/>
      <c r="M272" s="228"/>
      <c r="N272" s="227"/>
      <c r="O272" s="227"/>
      <c r="P272" s="228"/>
      <c r="Q272" s="228"/>
      <c r="R272" s="54"/>
      <c r="S272" s="54"/>
      <c r="T272" s="55"/>
      <c r="U272" s="54"/>
      <c r="V272" s="54"/>
      <c r="W272" s="54"/>
      <c r="X272" s="54"/>
      <c r="Y272" s="54"/>
      <c r="Z272" s="54"/>
    </row>
    <row r="273" spans="1:26" ht="18.75" customHeight="1" x14ac:dyDescent="0.2">
      <c r="A273" s="54"/>
      <c r="B273" s="54"/>
      <c r="C273" s="320"/>
      <c r="D273" s="321"/>
      <c r="E273" s="99"/>
      <c r="F273" s="228"/>
      <c r="G273" s="228"/>
      <c r="H273" s="228"/>
      <c r="I273" s="54"/>
      <c r="J273" s="54"/>
      <c r="K273" s="54"/>
      <c r="L273" s="227"/>
      <c r="M273" s="228"/>
      <c r="N273" s="227"/>
      <c r="O273" s="227"/>
      <c r="P273" s="228"/>
      <c r="Q273" s="228"/>
      <c r="R273" s="54"/>
      <c r="S273" s="54"/>
      <c r="T273" s="55"/>
      <c r="U273" s="54"/>
      <c r="V273" s="54"/>
      <c r="W273" s="54"/>
      <c r="X273" s="54"/>
      <c r="Y273" s="54"/>
      <c r="Z273" s="54"/>
    </row>
    <row r="274" spans="1:26" ht="18.75" customHeight="1" x14ac:dyDescent="0.2">
      <c r="A274" s="54"/>
      <c r="B274" s="54"/>
      <c r="C274" s="320"/>
      <c r="D274" s="321"/>
      <c r="E274" s="99"/>
      <c r="F274" s="228"/>
      <c r="G274" s="228"/>
      <c r="H274" s="228"/>
      <c r="I274" s="54"/>
      <c r="J274" s="54"/>
      <c r="K274" s="54"/>
      <c r="L274" s="227"/>
      <c r="M274" s="228"/>
      <c r="N274" s="227"/>
      <c r="O274" s="227"/>
      <c r="P274" s="228"/>
      <c r="Q274" s="228"/>
      <c r="R274" s="54"/>
      <c r="S274" s="54"/>
      <c r="T274" s="55"/>
      <c r="U274" s="54"/>
      <c r="V274" s="54"/>
      <c r="W274" s="54"/>
      <c r="X274" s="54"/>
      <c r="Y274" s="54"/>
      <c r="Z274" s="54"/>
    </row>
    <row r="275" spans="1:26" ht="18.75" customHeight="1" x14ac:dyDescent="0.2">
      <c r="A275" s="54"/>
      <c r="B275" s="54"/>
      <c r="C275" s="320"/>
      <c r="D275" s="321"/>
      <c r="E275" s="99"/>
      <c r="F275" s="228"/>
      <c r="G275" s="228"/>
      <c r="H275" s="228"/>
      <c r="I275" s="54"/>
      <c r="J275" s="54"/>
      <c r="K275" s="54"/>
      <c r="L275" s="227"/>
      <c r="M275" s="228"/>
      <c r="N275" s="227"/>
      <c r="O275" s="227"/>
      <c r="P275" s="228"/>
      <c r="Q275" s="228"/>
      <c r="R275" s="54"/>
      <c r="S275" s="54"/>
      <c r="T275" s="55"/>
      <c r="U275" s="54"/>
      <c r="V275" s="54"/>
      <c r="W275" s="54"/>
      <c r="X275" s="54"/>
      <c r="Y275" s="54"/>
      <c r="Z275" s="54"/>
    </row>
    <row r="276" spans="1:26" ht="18.75" customHeight="1" x14ac:dyDescent="0.2">
      <c r="A276" s="54"/>
      <c r="B276" s="54"/>
      <c r="C276" s="320"/>
      <c r="D276" s="321"/>
      <c r="E276" s="99"/>
      <c r="F276" s="228"/>
      <c r="G276" s="228"/>
      <c r="H276" s="228"/>
      <c r="I276" s="54"/>
      <c r="J276" s="54"/>
      <c r="K276" s="54"/>
      <c r="L276" s="227"/>
      <c r="M276" s="228"/>
      <c r="N276" s="227"/>
      <c r="O276" s="227"/>
      <c r="P276" s="228"/>
      <c r="Q276" s="228"/>
      <c r="R276" s="54"/>
      <c r="S276" s="54"/>
      <c r="T276" s="55"/>
      <c r="U276" s="54"/>
      <c r="V276" s="54"/>
      <c r="W276" s="54"/>
      <c r="X276" s="54"/>
      <c r="Y276" s="54"/>
      <c r="Z276" s="54"/>
    </row>
    <row r="277" spans="1:26" ht="18.75" customHeight="1" x14ac:dyDescent="0.2">
      <c r="A277" s="54"/>
      <c r="B277" s="54"/>
      <c r="C277" s="320"/>
      <c r="D277" s="321"/>
      <c r="E277" s="99"/>
      <c r="F277" s="228"/>
      <c r="G277" s="228"/>
      <c r="H277" s="228"/>
      <c r="I277" s="54"/>
      <c r="J277" s="54"/>
      <c r="K277" s="54"/>
      <c r="L277" s="227"/>
      <c r="M277" s="228"/>
      <c r="N277" s="227"/>
      <c r="O277" s="227"/>
      <c r="P277" s="228"/>
      <c r="Q277" s="228"/>
      <c r="R277" s="54"/>
      <c r="S277" s="54"/>
      <c r="T277" s="55"/>
      <c r="U277" s="54"/>
      <c r="V277" s="54"/>
      <c r="W277" s="54"/>
      <c r="X277" s="54"/>
      <c r="Y277" s="54"/>
      <c r="Z277" s="54"/>
    </row>
    <row r="278" spans="1:26" ht="18.75" customHeight="1" x14ac:dyDescent="0.2">
      <c r="A278" s="54"/>
      <c r="B278" s="54"/>
      <c r="C278" s="320"/>
      <c r="D278" s="321"/>
      <c r="E278" s="99"/>
      <c r="F278" s="228"/>
      <c r="G278" s="228"/>
      <c r="H278" s="228"/>
      <c r="I278" s="54"/>
      <c r="J278" s="54"/>
      <c r="K278" s="54"/>
      <c r="L278" s="227"/>
      <c r="M278" s="228"/>
      <c r="N278" s="227"/>
      <c r="O278" s="227"/>
      <c r="P278" s="228"/>
      <c r="Q278" s="228"/>
      <c r="R278" s="54"/>
      <c r="S278" s="54"/>
      <c r="T278" s="55"/>
      <c r="U278" s="54"/>
      <c r="V278" s="54"/>
      <c r="W278" s="54"/>
      <c r="X278" s="54"/>
      <c r="Y278" s="54"/>
      <c r="Z278" s="54"/>
    </row>
    <row r="279" spans="1:26" ht="18.75" customHeight="1" x14ac:dyDescent="0.2">
      <c r="A279" s="54"/>
      <c r="B279" s="54"/>
      <c r="C279" s="320"/>
      <c r="D279" s="321"/>
      <c r="E279" s="99"/>
      <c r="F279" s="228"/>
      <c r="G279" s="228"/>
      <c r="H279" s="228"/>
      <c r="I279" s="54"/>
      <c r="J279" s="54"/>
      <c r="K279" s="54"/>
      <c r="L279" s="227"/>
      <c r="M279" s="228"/>
      <c r="N279" s="227"/>
      <c r="O279" s="227"/>
      <c r="P279" s="228"/>
      <c r="Q279" s="228"/>
      <c r="R279" s="54"/>
      <c r="S279" s="54"/>
      <c r="T279" s="55"/>
      <c r="U279" s="54"/>
      <c r="V279" s="54"/>
      <c r="W279" s="54"/>
      <c r="X279" s="54"/>
      <c r="Y279" s="54"/>
      <c r="Z279" s="54"/>
    </row>
    <row r="280" spans="1:26" ht="18.75" customHeight="1" x14ac:dyDescent="0.2">
      <c r="A280" s="54"/>
      <c r="B280" s="54"/>
      <c r="C280" s="320"/>
      <c r="D280" s="321"/>
      <c r="E280" s="99"/>
      <c r="F280" s="228"/>
      <c r="G280" s="228"/>
      <c r="H280" s="228"/>
      <c r="I280" s="54"/>
      <c r="J280" s="54"/>
      <c r="K280" s="54"/>
      <c r="L280" s="227"/>
      <c r="M280" s="228"/>
      <c r="N280" s="227"/>
      <c r="O280" s="227"/>
      <c r="P280" s="228"/>
      <c r="Q280" s="228"/>
      <c r="R280" s="54"/>
      <c r="S280" s="54"/>
      <c r="T280" s="55"/>
      <c r="U280" s="54"/>
      <c r="V280" s="54"/>
      <c r="W280" s="54"/>
      <c r="X280" s="54"/>
      <c r="Y280" s="54"/>
      <c r="Z280" s="54"/>
    </row>
    <row r="281" spans="1:26" ht="18.75" customHeight="1" x14ac:dyDescent="0.2">
      <c r="A281" s="54"/>
      <c r="B281" s="54"/>
      <c r="C281" s="320"/>
      <c r="D281" s="321"/>
      <c r="E281" s="99"/>
      <c r="F281" s="228"/>
      <c r="G281" s="228"/>
      <c r="H281" s="228"/>
      <c r="I281" s="54"/>
      <c r="J281" s="54"/>
      <c r="K281" s="54"/>
      <c r="L281" s="227"/>
      <c r="M281" s="228"/>
      <c r="N281" s="227"/>
      <c r="O281" s="227"/>
      <c r="P281" s="228"/>
      <c r="Q281" s="228"/>
      <c r="R281" s="54"/>
      <c r="S281" s="54"/>
      <c r="T281" s="55"/>
      <c r="U281" s="54"/>
      <c r="V281" s="54"/>
      <c r="W281" s="54"/>
      <c r="X281" s="54"/>
      <c r="Y281" s="54"/>
      <c r="Z281" s="54"/>
    </row>
    <row r="282" spans="1:26" ht="18.75" customHeight="1" x14ac:dyDescent="0.2">
      <c r="A282" s="54"/>
      <c r="B282" s="54"/>
      <c r="C282" s="320"/>
      <c r="D282" s="321"/>
      <c r="E282" s="99"/>
      <c r="F282" s="228"/>
      <c r="G282" s="228"/>
      <c r="H282" s="228"/>
      <c r="I282" s="54"/>
      <c r="J282" s="54"/>
      <c r="K282" s="54"/>
      <c r="L282" s="227"/>
      <c r="M282" s="228"/>
      <c r="N282" s="227"/>
      <c r="O282" s="227"/>
      <c r="P282" s="228"/>
      <c r="Q282" s="228"/>
      <c r="R282" s="54"/>
      <c r="S282" s="54"/>
      <c r="T282" s="55"/>
      <c r="U282" s="54"/>
      <c r="V282" s="54"/>
      <c r="W282" s="54"/>
      <c r="X282" s="54"/>
      <c r="Y282" s="54"/>
      <c r="Z282" s="54"/>
    </row>
    <row r="283" spans="1:26" ht="18.75" customHeight="1" x14ac:dyDescent="0.2">
      <c r="A283" s="54"/>
      <c r="B283" s="54"/>
      <c r="C283" s="320"/>
      <c r="D283" s="321"/>
      <c r="E283" s="99"/>
      <c r="F283" s="228"/>
      <c r="G283" s="228"/>
      <c r="H283" s="228"/>
      <c r="I283" s="54"/>
      <c r="J283" s="54"/>
      <c r="K283" s="54"/>
      <c r="L283" s="227"/>
      <c r="M283" s="228"/>
      <c r="N283" s="227"/>
      <c r="O283" s="227"/>
      <c r="P283" s="228"/>
      <c r="Q283" s="228"/>
      <c r="R283" s="54"/>
      <c r="S283" s="54"/>
      <c r="T283" s="55"/>
      <c r="U283" s="54"/>
      <c r="V283" s="54"/>
      <c r="W283" s="54"/>
      <c r="X283" s="54"/>
      <c r="Y283" s="54"/>
      <c r="Z283" s="54"/>
    </row>
    <row r="284" spans="1:26" ht="18.75" customHeight="1" x14ac:dyDescent="0.2">
      <c r="A284" s="54"/>
      <c r="B284" s="54"/>
      <c r="C284" s="320"/>
      <c r="D284" s="321"/>
      <c r="E284" s="99"/>
      <c r="F284" s="228"/>
      <c r="G284" s="228"/>
      <c r="H284" s="228"/>
      <c r="I284" s="54"/>
      <c r="J284" s="54"/>
      <c r="K284" s="54"/>
      <c r="L284" s="227"/>
      <c r="M284" s="228"/>
      <c r="N284" s="227"/>
      <c r="O284" s="227"/>
      <c r="P284" s="228"/>
      <c r="Q284" s="228"/>
      <c r="R284" s="54"/>
      <c r="S284" s="54"/>
      <c r="T284" s="55"/>
      <c r="U284" s="54"/>
      <c r="V284" s="54"/>
      <c r="W284" s="54"/>
      <c r="X284" s="54"/>
      <c r="Y284" s="54"/>
      <c r="Z284" s="54"/>
    </row>
    <row r="285" spans="1:26" ht="18.75" customHeight="1" x14ac:dyDescent="0.2">
      <c r="A285" s="54"/>
      <c r="B285" s="54"/>
      <c r="C285" s="320"/>
      <c r="D285" s="321"/>
      <c r="E285" s="99"/>
      <c r="F285" s="228"/>
      <c r="G285" s="228"/>
      <c r="H285" s="228"/>
      <c r="I285" s="54"/>
      <c r="J285" s="54"/>
      <c r="K285" s="54"/>
      <c r="L285" s="227"/>
      <c r="M285" s="228"/>
      <c r="N285" s="227"/>
      <c r="O285" s="227"/>
      <c r="P285" s="228"/>
      <c r="Q285" s="228"/>
      <c r="R285" s="54"/>
      <c r="S285" s="54"/>
      <c r="T285" s="55"/>
      <c r="U285" s="54"/>
      <c r="V285" s="54"/>
      <c r="W285" s="54"/>
      <c r="X285" s="54"/>
      <c r="Y285" s="54"/>
      <c r="Z285" s="54"/>
    </row>
    <row r="286" spans="1:26" ht="18.75" customHeight="1" x14ac:dyDescent="0.2">
      <c r="A286" s="54"/>
      <c r="B286" s="54"/>
      <c r="C286" s="320"/>
      <c r="D286" s="321"/>
      <c r="E286" s="99"/>
      <c r="F286" s="228"/>
      <c r="G286" s="228"/>
      <c r="H286" s="228"/>
      <c r="I286" s="54"/>
      <c r="J286" s="54"/>
      <c r="K286" s="54"/>
      <c r="L286" s="227"/>
      <c r="M286" s="228"/>
      <c r="N286" s="227"/>
      <c r="O286" s="227"/>
      <c r="P286" s="228"/>
      <c r="Q286" s="228"/>
      <c r="R286" s="54"/>
      <c r="S286" s="54"/>
      <c r="T286" s="55"/>
      <c r="U286" s="54"/>
      <c r="V286" s="54"/>
      <c r="W286" s="54"/>
      <c r="X286" s="54"/>
      <c r="Y286" s="54"/>
      <c r="Z286" s="54"/>
    </row>
    <row r="287" spans="1:26" ht="18.75" customHeight="1" x14ac:dyDescent="0.2">
      <c r="A287" s="54"/>
      <c r="B287" s="54"/>
      <c r="C287" s="320"/>
      <c r="D287" s="321"/>
      <c r="E287" s="99"/>
      <c r="F287" s="228"/>
      <c r="G287" s="228"/>
      <c r="H287" s="228"/>
      <c r="I287" s="54"/>
      <c r="J287" s="54"/>
      <c r="K287" s="54"/>
      <c r="L287" s="227"/>
      <c r="M287" s="228"/>
      <c r="N287" s="227"/>
      <c r="O287" s="227"/>
      <c r="P287" s="228"/>
      <c r="Q287" s="228"/>
      <c r="R287" s="54"/>
      <c r="S287" s="54"/>
      <c r="T287" s="55"/>
      <c r="U287" s="54"/>
      <c r="V287" s="54"/>
      <c r="W287" s="54"/>
      <c r="X287" s="54"/>
      <c r="Y287" s="54"/>
      <c r="Z287" s="54"/>
    </row>
    <row r="288" spans="1:26" ht="18.75" customHeight="1" x14ac:dyDescent="0.2">
      <c r="A288" s="54"/>
      <c r="B288" s="54"/>
      <c r="C288" s="320"/>
      <c r="D288" s="321"/>
      <c r="E288" s="99"/>
      <c r="F288" s="228"/>
      <c r="G288" s="228"/>
      <c r="H288" s="228"/>
      <c r="I288" s="54"/>
      <c r="J288" s="54"/>
      <c r="K288" s="54"/>
      <c r="L288" s="227"/>
      <c r="M288" s="228"/>
      <c r="N288" s="227"/>
      <c r="O288" s="227"/>
      <c r="P288" s="228"/>
      <c r="Q288" s="228"/>
      <c r="R288" s="54"/>
      <c r="S288" s="54"/>
      <c r="T288" s="55"/>
      <c r="U288" s="54"/>
      <c r="V288" s="54"/>
      <c r="W288" s="54"/>
      <c r="X288" s="54"/>
      <c r="Y288" s="54"/>
      <c r="Z288" s="54"/>
    </row>
    <row r="289" spans="1:26" ht="18.75" customHeight="1" x14ac:dyDescent="0.2">
      <c r="A289" s="54"/>
      <c r="B289" s="54"/>
      <c r="C289" s="320"/>
      <c r="D289" s="321"/>
      <c r="E289" s="99"/>
      <c r="F289" s="228"/>
      <c r="G289" s="228"/>
      <c r="H289" s="228"/>
      <c r="I289" s="54"/>
      <c r="J289" s="54"/>
      <c r="K289" s="54"/>
      <c r="L289" s="227"/>
      <c r="M289" s="228"/>
      <c r="N289" s="227"/>
      <c r="O289" s="227"/>
      <c r="P289" s="228"/>
      <c r="Q289" s="228"/>
      <c r="R289" s="54"/>
      <c r="S289" s="54"/>
      <c r="T289" s="55"/>
      <c r="U289" s="54"/>
      <c r="V289" s="54"/>
      <c r="W289" s="54"/>
      <c r="X289" s="54"/>
      <c r="Y289" s="54"/>
      <c r="Z289" s="54"/>
    </row>
    <row r="290" spans="1:26" ht="18.75" customHeight="1" x14ac:dyDescent="0.2">
      <c r="A290" s="54"/>
      <c r="B290" s="54"/>
      <c r="C290" s="320"/>
      <c r="D290" s="321"/>
      <c r="E290" s="99"/>
      <c r="F290" s="228"/>
      <c r="G290" s="228"/>
      <c r="H290" s="228"/>
      <c r="I290" s="54"/>
      <c r="J290" s="54"/>
      <c r="K290" s="54"/>
      <c r="L290" s="227"/>
      <c r="M290" s="228"/>
      <c r="N290" s="227"/>
      <c r="O290" s="227"/>
      <c r="P290" s="228"/>
      <c r="Q290" s="228"/>
      <c r="R290" s="54"/>
      <c r="S290" s="54"/>
      <c r="T290" s="55"/>
      <c r="U290" s="54"/>
      <c r="V290" s="54"/>
      <c r="W290" s="54"/>
      <c r="X290" s="54"/>
      <c r="Y290" s="54"/>
      <c r="Z290" s="54"/>
    </row>
    <row r="291" spans="1:26" ht="18.75" customHeight="1" x14ac:dyDescent="0.2">
      <c r="A291" s="54"/>
      <c r="B291" s="54"/>
      <c r="C291" s="320"/>
      <c r="D291" s="321"/>
      <c r="E291" s="99"/>
      <c r="F291" s="228"/>
      <c r="G291" s="228"/>
      <c r="H291" s="228"/>
      <c r="I291" s="54"/>
      <c r="J291" s="54"/>
      <c r="K291" s="54"/>
      <c r="L291" s="227"/>
      <c r="M291" s="228"/>
      <c r="N291" s="227"/>
      <c r="O291" s="227"/>
      <c r="P291" s="228"/>
      <c r="Q291" s="228"/>
      <c r="R291" s="54"/>
      <c r="S291" s="54"/>
      <c r="T291" s="55"/>
      <c r="U291" s="54"/>
      <c r="V291" s="54"/>
      <c r="W291" s="54"/>
      <c r="X291" s="54"/>
      <c r="Y291" s="54"/>
      <c r="Z291" s="54"/>
    </row>
    <row r="292" spans="1:26" ht="18.75" customHeight="1" x14ac:dyDescent="0.2">
      <c r="A292" s="54"/>
      <c r="B292" s="54"/>
      <c r="C292" s="320"/>
      <c r="D292" s="321"/>
      <c r="E292" s="99"/>
      <c r="F292" s="228"/>
      <c r="G292" s="228"/>
      <c r="H292" s="228"/>
      <c r="I292" s="54"/>
      <c r="J292" s="54"/>
      <c r="K292" s="54"/>
      <c r="L292" s="227"/>
      <c r="M292" s="228"/>
      <c r="N292" s="227"/>
      <c r="O292" s="227"/>
      <c r="P292" s="228"/>
      <c r="Q292" s="228"/>
      <c r="R292" s="54"/>
      <c r="S292" s="54"/>
      <c r="T292" s="55"/>
      <c r="U292" s="54"/>
      <c r="V292" s="54"/>
      <c r="W292" s="54"/>
      <c r="X292" s="54"/>
      <c r="Y292" s="54"/>
      <c r="Z292" s="54"/>
    </row>
    <row r="293" spans="1:26" ht="18.75" customHeight="1" x14ac:dyDescent="0.2">
      <c r="A293" s="54"/>
      <c r="B293" s="54"/>
      <c r="C293" s="320"/>
      <c r="D293" s="321"/>
      <c r="E293" s="99"/>
      <c r="F293" s="228"/>
      <c r="G293" s="228"/>
      <c r="H293" s="228"/>
      <c r="I293" s="54"/>
      <c r="J293" s="54"/>
      <c r="K293" s="54"/>
      <c r="L293" s="227"/>
      <c r="M293" s="228"/>
      <c r="N293" s="227"/>
      <c r="O293" s="227"/>
      <c r="P293" s="228"/>
      <c r="Q293" s="228"/>
      <c r="R293" s="54"/>
      <c r="S293" s="54"/>
      <c r="T293" s="55"/>
      <c r="U293" s="54"/>
      <c r="V293" s="54"/>
      <c r="W293" s="54"/>
      <c r="X293" s="54"/>
      <c r="Y293" s="54"/>
      <c r="Z293" s="54"/>
    </row>
    <row r="294" spans="1:26" ht="18.75" customHeight="1" x14ac:dyDescent="0.2">
      <c r="A294" s="54"/>
      <c r="B294" s="54"/>
      <c r="C294" s="320"/>
      <c r="D294" s="321"/>
      <c r="E294" s="99"/>
      <c r="F294" s="228"/>
      <c r="G294" s="228"/>
      <c r="H294" s="228"/>
      <c r="I294" s="54"/>
      <c r="J294" s="54"/>
      <c r="K294" s="54"/>
      <c r="L294" s="227"/>
      <c r="M294" s="228"/>
      <c r="N294" s="227"/>
      <c r="O294" s="227"/>
      <c r="P294" s="228"/>
      <c r="Q294" s="228"/>
      <c r="R294" s="54"/>
      <c r="S294" s="54"/>
      <c r="T294" s="55"/>
      <c r="U294" s="54"/>
      <c r="V294" s="54"/>
      <c r="W294" s="54"/>
      <c r="X294" s="54"/>
      <c r="Y294" s="54"/>
      <c r="Z294" s="54"/>
    </row>
    <row r="295" spans="1:26" ht="18.75" customHeight="1" x14ac:dyDescent="0.2">
      <c r="A295" s="54"/>
      <c r="B295" s="54"/>
      <c r="C295" s="320"/>
      <c r="D295" s="321"/>
      <c r="E295" s="99"/>
      <c r="F295" s="228"/>
      <c r="G295" s="228"/>
      <c r="H295" s="228"/>
      <c r="I295" s="54"/>
      <c r="J295" s="54"/>
      <c r="K295" s="54"/>
      <c r="L295" s="227"/>
      <c r="M295" s="228"/>
      <c r="N295" s="227"/>
      <c r="O295" s="227"/>
      <c r="P295" s="228"/>
      <c r="Q295" s="228"/>
      <c r="R295" s="54"/>
      <c r="S295" s="54"/>
      <c r="T295" s="55"/>
      <c r="U295" s="54"/>
      <c r="V295" s="54"/>
      <c r="W295" s="54"/>
      <c r="X295" s="54"/>
      <c r="Y295" s="54"/>
      <c r="Z295" s="54"/>
    </row>
    <row r="296" spans="1:26" ht="18.75" customHeight="1" x14ac:dyDescent="0.2">
      <c r="A296" s="54"/>
      <c r="B296" s="54"/>
      <c r="C296" s="320"/>
      <c r="D296" s="321"/>
      <c r="E296" s="99"/>
      <c r="F296" s="228"/>
      <c r="G296" s="228"/>
      <c r="H296" s="228"/>
      <c r="I296" s="54"/>
      <c r="J296" s="54"/>
      <c r="K296" s="54"/>
      <c r="L296" s="227"/>
      <c r="M296" s="228"/>
      <c r="N296" s="227"/>
      <c r="O296" s="227"/>
      <c r="P296" s="228"/>
      <c r="Q296" s="228"/>
      <c r="R296" s="54"/>
      <c r="S296" s="54"/>
      <c r="T296" s="55"/>
      <c r="U296" s="54"/>
      <c r="V296" s="54"/>
      <c r="W296" s="54"/>
      <c r="X296" s="54"/>
      <c r="Y296" s="54"/>
      <c r="Z296" s="54"/>
    </row>
    <row r="297" spans="1:26" ht="18.75" customHeight="1" x14ac:dyDescent="0.2">
      <c r="A297" s="54"/>
      <c r="B297" s="54"/>
      <c r="C297" s="320"/>
      <c r="D297" s="321"/>
      <c r="E297" s="99"/>
      <c r="F297" s="228"/>
      <c r="G297" s="228"/>
      <c r="H297" s="228"/>
      <c r="I297" s="54"/>
      <c r="J297" s="54"/>
      <c r="K297" s="54"/>
      <c r="L297" s="227"/>
      <c r="M297" s="228"/>
      <c r="N297" s="227"/>
      <c r="O297" s="227"/>
      <c r="P297" s="228"/>
      <c r="Q297" s="228"/>
      <c r="R297" s="54"/>
      <c r="S297" s="54"/>
      <c r="T297" s="55"/>
      <c r="U297" s="54"/>
      <c r="V297" s="54"/>
      <c r="W297" s="54"/>
      <c r="X297" s="54"/>
      <c r="Y297" s="54"/>
      <c r="Z297" s="54"/>
    </row>
    <row r="298" spans="1:26" ht="18.75" customHeight="1" x14ac:dyDescent="0.2">
      <c r="A298" s="54"/>
      <c r="B298" s="54"/>
      <c r="C298" s="320"/>
      <c r="D298" s="321"/>
      <c r="E298" s="99"/>
      <c r="F298" s="228"/>
      <c r="G298" s="228"/>
      <c r="H298" s="228"/>
      <c r="I298" s="54"/>
      <c r="J298" s="54"/>
      <c r="K298" s="54"/>
      <c r="L298" s="227"/>
      <c r="M298" s="228"/>
      <c r="N298" s="227"/>
      <c r="O298" s="227"/>
      <c r="P298" s="228"/>
      <c r="Q298" s="228"/>
      <c r="R298" s="54"/>
      <c r="S298" s="54"/>
      <c r="T298" s="55"/>
      <c r="U298" s="54"/>
      <c r="V298" s="54"/>
      <c r="W298" s="54"/>
      <c r="X298" s="54"/>
      <c r="Y298" s="54"/>
      <c r="Z298" s="54"/>
    </row>
    <row r="299" spans="1:26" ht="18.75" customHeight="1" x14ac:dyDescent="0.2">
      <c r="A299" s="54"/>
      <c r="B299" s="54"/>
      <c r="C299" s="320"/>
      <c r="D299" s="321"/>
      <c r="E299" s="99"/>
      <c r="F299" s="228"/>
      <c r="G299" s="228"/>
      <c r="H299" s="228"/>
      <c r="I299" s="54"/>
      <c r="J299" s="54"/>
      <c r="K299" s="54"/>
      <c r="L299" s="227"/>
      <c r="M299" s="228"/>
      <c r="N299" s="227"/>
      <c r="O299" s="227"/>
      <c r="P299" s="228"/>
      <c r="Q299" s="228"/>
      <c r="R299" s="54"/>
      <c r="S299" s="54"/>
      <c r="T299" s="55"/>
      <c r="U299" s="54"/>
      <c r="V299" s="54"/>
      <c r="W299" s="54"/>
      <c r="X299" s="54"/>
      <c r="Y299" s="54"/>
      <c r="Z299" s="54"/>
    </row>
    <row r="300" spans="1:26" ht="18.75" customHeight="1" x14ac:dyDescent="0.2">
      <c r="A300" s="54"/>
      <c r="B300" s="54"/>
      <c r="C300" s="320"/>
      <c r="D300" s="321"/>
      <c r="E300" s="99"/>
      <c r="F300" s="228"/>
      <c r="G300" s="228"/>
      <c r="H300" s="228"/>
      <c r="I300" s="54"/>
      <c r="J300" s="54"/>
      <c r="K300" s="54"/>
      <c r="L300" s="227"/>
      <c r="M300" s="228"/>
      <c r="N300" s="227"/>
      <c r="O300" s="227"/>
      <c r="P300" s="228"/>
      <c r="Q300" s="228"/>
      <c r="R300" s="54"/>
      <c r="S300" s="54"/>
      <c r="T300" s="55"/>
      <c r="U300" s="54"/>
      <c r="V300" s="54"/>
      <c r="W300" s="54"/>
      <c r="X300" s="54"/>
      <c r="Y300" s="54"/>
      <c r="Z300" s="54"/>
    </row>
    <row r="301" spans="1:26" ht="18.75" customHeight="1" x14ac:dyDescent="0.2">
      <c r="A301" s="54"/>
      <c r="B301" s="54"/>
      <c r="C301" s="320"/>
      <c r="D301" s="321"/>
      <c r="E301" s="99"/>
      <c r="F301" s="228"/>
      <c r="G301" s="228"/>
      <c r="H301" s="228"/>
      <c r="I301" s="54"/>
      <c r="J301" s="54"/>
      <c r="K301" s="54"/>
      <c r="L301" s="227"/>
      <c r="M301" s="228"/>
      <c r="N301" s="227"/>
      <c r="O301" s="227"/>
      <c r="P301" s="228"/>
      <c r="Q301" s="228"/>
      <c r="R301" s="54"/>
      <c r="S301" s="54"/>
      <c r="T301" s="55"/>
      <c r="U301" s="54"/>
      <c r="V301" s="54"/>
      <c r="W301" s="54"/>
      <c r="X301" s="54"/>
      <c r="Y301" s="54"/>
      <c r="Z301" s="54"/>
    </row>
    <row r="302" spans="1:26" ht="18.75" customHeight="1" x14ac:dyDescent="0.2">
      <c r="A302" s="54"/>
      <c r="B302" s="54"/>
      <c r="C302" s="320"/>
      <c r="D302" s="321"/>
      <c r="E302" s="99"/>
      <c r="F302" s="228"/>
      <c r="G302" s="228"/>
      <c r="H302" s="228"/>
      <c r="I302" s="54"/>
      <c r="J302" s="54"/>
      <c r="K302" s="54"/>
      <c r="L302" s="227"/>
      <c r="M302" s="228"/>
      <c r="N302" s="227"/>
      <c r="O302" s="227"/>
      <c r="P302" s="228"/>
      <c r="Q302" s="228"/>
      <c r="R302" s="54"/>
      <c r="S302" s="54"/>
      <c r="T302" s="55"/>
      <c r="U302" s="54"/>
      <c r="V302" s="54"/>
      <c r="W302" s="54"/>
      <c r="X302" s="54"/>
      <c r="Y302" s="54"/>
      <c r="Z302" s="54"/>
    </row>
    <row r="303" spans="1:26" ht="18.75" customHeight="1" x14ac:dyDescent="0.2">
      <c r="A303" s="54"/>
      <c r="B303" s="54"/>
      <c r="C303" s="320"/>
      <c r="D303" s="321"/>
      <c r="E303" s="99"/>
      <c r="F303" s="228"/>
      <c r="G303" s="228"/>
      <c r="H303" s="228"/>
      <c r="I303" s="54"/>
      <c r="J303" s="54"/>
      <c r="K303" s="54"/>
      <c r="L303" s="227"/>
      <c r="M303" s="228"/>
      <c r="N303" s="227"/>
      <c r="O303" s="227"/>
      <c r="P303" s="228"/>
      <c r="Q303" s="228"/>
      <c r="R303" s="54"/>
      <c r="S303" s="54"/>
      <c r="T303" s="55"/>
      <c r="U303" s="54"/>
      <c r="V303" s="54"/>
      <c r="W303" s="54"/>
      <c r="X303" s="54"/>
      <c r="Y303" s="54"/>
      <c r="Z303" s="54"/>
    </row>
    <row r="304" spans="1:26" ht="18.75" customHeight="1" x14ac:dyDescent="0.2">
      <c r="A304" s="54"/>
      <c r="B304" s="54"/>
      <c r="C304" s="320"/>
      <c r="D304" s="321"/>
      <c r="E304" s="99"/>
      <c r="F304" s="228"/>
      <c r="G304" s="228"/>
      <c r="H304" s="228"/>
      <c r="I304" s="54"/>
      <c r="J304" s="54"/>
      <c r="K304" s="54"/>
      <c r="L304" s="227"/>
      <c r="M304" s="228"/>
      <c r="N304" s="227"/>
      <c r="O304" s="227"/>
      <c r="P304" s="228"/>
      <c r="Q304" s="228"/>
      <c r="R304" s="54"/>
      <c r="S304" s="54"/>
      <c r="T304" s="55"/>
      <c r="U304" s="54"/>
      <c r="V304" s="54"/>
      <c r="W304" s="54"/>
      <c r="X304" s="54"/>
      <c r="Y304" s="54"/>
      <c r="Z304" s="54"/>
    </row>
    <row r="305" spans="1:26" ht="18.75" customHeight="1" x14ac:dyDescent="0.2">
      <c r="A305" s="54"/>
      <c r="B305" s="54"/>
      <c r="C305" s="320"/>
      <c r="D305" s="321"/>
      <c r="E305" s="99"/>
      <c r="F305" s="228"/>
      <c r="G305" s="228"/>
      <c r="H305" s="228"/>
      <c r="I305" s="54"/>
      <c r="J305" s="54"/>
      <c r="K305" s="54"/>
      <c r="L305" s="227"/>
      <c r="M305" s="228"/>
      <c r="N305" s="227"/>
      <c r="O305" s="227"/>
      <c r="P305" s="228"/>
      <c r="Q305" s="228"/>
      <c r="R305" s="54"/>
      <c r="S305" s="54"/>
      <c r="T305" s="55"/>
      <c r="U305" s="54"/>
      <c r="V305" s="54"/>
      <c r="W305" s="54"/>
      <c r="X305" s="54"/>
      <c r="Y305" s="54"/>
      <c r="Z305" s="54"/>
    </row>
    <row r="306" spans="1:26" ht="18.75" customHeight="1" x14ac:dyDescent="0.2">
      <c r="A306" s="54"/>
      <c r="B306" s="54"/>
      <c r="C306" s="320"/>
      <c r="D306" s="321"/>
      <c r="E306" s="99"/>
      <c r="F306" s="228"/>
      <c r="G306" s="228"/>
      <c r="H306" s="228"/>
      <c r="I306" s="54"/>
      <c r="J306" s="54"/>
      <c r="K306" s="54"/>
      <c r="L306" s="227"/>
      <c r="M306" s="228"/>
      <c r="N306" s="227"/>
      <c r="O306" s="227"/>
      <c r="P306" s="228"/>
      <c r="Q306" s="228"/>
      <c r="R306" s="54"/>
      <c r="S306" s="54"/>
      <c r="T306" s="55"/>
      <c r="U306" s="54"/>
      <c r="V306" s="54"/>
      <c r="W306" s="54"/>
      <c r="X306" s="54"/>
      <c r="Y306" s="54"/>
      <c r="Z306" s="54"/>
    </row>
    <row r="307" spans="1:26" ht="18.75" customHeight="1" x14ac:dyDescent="0.2">
      <c r="A307" s="54"/>
      <c r="B307" s="54"/>
      <c r="C307" s="320"/>
      <c r="D307" s="321"/>
      <c r="E307" s="99"/>
      <c r="F307" s="228"/>
      <c r="G307" s="228"/>
      <c r="H307" s="228"/>
      <c r="I307" s="54"/>
      <c r="J307" s="54"/>
      <c r="K307" s="54"/>
      <c r="L307" s="227"/>
      <c r="M307" s="228"/>
      <c r="N307" s="227"/>
      <c r="O307" s="227"/>
      <c r="P307" s="228"/>
      <c r="Q307" s="228"/>
      <c r="R307" s="54"/>
      <c r="S307" s="54"/>
      <c r="T307" s="55"/>
      <c r="U307" s="54"/>
      <c r="V307" s="54"/>
      <c r="W307" s="54"/>
      <c r="X307" s="54"/>
      <c r="Y307" s="54"/>
      <c r="Z307" s="54"/>
    </row>
    <row r="308" spans="1:26" ht="18.75" customHeight="1" x14ac:dyDescent="0.2">
      <c r="A308" s="54"/>
      <c r="B308" s="54"/>
      <c r="C308" s="320"/>
      <c r="D308" s="321"/>
      <c r="E308" s="99"/>
      <c r="F308" s="228"/>
      <c r="G308" s="228"/>
      <c r="H308" s="228"/>
      <c r="I308" s="54"/>
      <c r="J308" s="54"/>
      <c r="K308" s="54"/>
      <c r="L308" s="227"/>
      <c r="M308" s="228"/>
      <c r="N308" s="227"/>
      <c r="O308" s="227"/>
      <c r="P308" s="228"/>
      <c r="Q308" s="228"/>
      <c r="R308" s="54"/>
      <c r="S308" s="54"/>
      <c r="T308" s="55"/>
      <c r="U308" s="54"/>
      <c r="V308" s="54"/>
      <c r="W308" s="54"/>
      <c r="X308" s="54"/>
      <c r="Y308" s="54"/>
      <c r="Z308" s="54"/>
    </row>
    <row r="309" spans="1:26" ht="18.75" customHeight="1" x14ac:dyDescent="0.2">
      <c r="A309" s="54"/>
      <c r="B309" s="54"/>
      <c r="C309" s="320"/>
      <c r="D309" s="321"/>
      <c r="E309" s="99"/>
      <c r="F309" s="228"/>
      <c r="G309" s="228"/>
      <c r="H309" s="228"/>
      <c r="I309" s="54"/>
      <c r="J309" s="54"/>
      <c r="K309" s="54"/>
      <c r="L309" s="227"/>
      <c r="M309" s="228"/>
      <c r="N309" s="227"/>
      <c r="O309" s="227"/>
      <c r="P309" s="228"/>
      <c r="Q309" s="228"/>
      <c r="R309" s="54"/>
      <c r="S309" s="54"/>
      <c r="T309" s="55"/>
      <c r="U309" s="54"/>
      <c r="V309" s="54"/>
      <c r="W309" s="54"/>
      <c r="X309" s="54"/>
      <c r="Y309" s="54"/>
      <c r="Z309" s="54"/>
    </row>
    <row r="310" spans="1:26" ht="18.75" customHeight="1" x14ac:dyDescent="0.2">
      <c r="A310" s="54"/>
      <c r="B310" s="54"/>
      <c r="C310" s="320"/>
      <c r="D310" s="321"/>
      <c r="E310" s="99"/>
      <c r="F310" s="228"/>
      <c r="G310" s="228"/>
      <c r="H310" s="228"/>
      <c r="I310" s="54"/>
      <c r="J310" s="54"/>
      <c r="K310" s="54"/>
      <c r="L310" s="227"/>
      <c r="M310" s="228"/>
      <c r="N310" s="227"/>
      <c r="O310" s="227"/>
      <c r="P310" s="228"/>
      <c r="Q310" s="228"/>
      <c r="R310" s="54"/>
      <c r="S310" s="54"/>
      <c r="T310" s="55"/>
      <c r="U310" s="54"/>
      <c r="V310" s="54"/>
      <c r="W310" s="54"/>
      <c r="X310" s="54"/>
      <c r="Y310" s="54"/>
      <c r="Z310" s="54"/>
    </row>
    <row r="311" spans="1:26" ht="18.75" customHeight="1" x14ac:dyDescent="0.2">
      <c r="A311" s="54"/>
      <c r="B311" s="54"/>
      <c r="C311" s="320"/>
      <c r="D311" s="321"/>
      <c r="E311" s="99"/>
      <c r="F311" s="228"/>
      <c r="G311" s="228"/>
      <c r="H311" s="228"/>
      <c r="I311" s="54"/>
      <c r="J311" s="54"/>
      <c r="K311" s="54"/>
      <c r="L311" s="227"/>
      <c r="M311" s="228"/>
      <c r="N311" s="227"/>
      <c r="O311" s="227"/>
      <c r="P311" s="228"/>
      <c r="Q311" s="228"/>
      <c r="R311" s="54"/>
      <c r="S311" s="54"/>
      <c r="T311" s="55"/>
      <c r="U311" s="54"/>
      <c r="V311" s="54"/>
      <c r="W311" s="54"/>
      <c r="X311" s="54"/>
      <c r="Y311" s="54"/>
      <c r="Z311" s="54"/>
    </row>
    <row r="312" spans="1:26" ht="18.75" customHeight="1" x14ac:dyDescent="0.2">
      <c r="A312" s="54"/>
      <c r="B312" s="54"/>
      <c r="C312" s="320"/>
      <c r="D312" s="321"/>
      <c r="E312" s="99"/>
      <c r="F312" s="228"/>
      <c r="G312" s="228"/>
      <c r="H312" s="228"/>
      <c r="I312" s="54"/>
      <c r="J312" s="54"/>
      <c r="K312" s="54"/>
      <c r="L312" s="227"/>
      <c r="M312" s="228"/>
      <c r="N312" s="227"/>
      <c r="O312" s="227"/>
      <c r="P312" s="228"/>
      <c r="Q312" s="228"/>
      <c r="R312" s="54"/>
      <c r="S312" s="54"/>
      <c r="T312" s="55"/>
      <c r="U312" s="54"/>
      <c r="V312" s="54"/>
      <c r="W312" s="54"/>
      <c r="X312" s="54"/>
      <c r="Y312" s="54"/>
      <c r="Z312" s="54"/>
    </row>
    <row r="313" spans="1:26" ht="18.75" customHeight="1" x14ac:dyDescent="0.2">
      <c r="A313" s="54"/>
      <c r="B313" s="54"/>
      <c r="C313" s="320"/>
      <c r="D313" s="321"/>
      <c r="E313" s="99"/>
      <c r="F313" s="228"/>
      <c r="G313" s="228"/>
      <c r="H313" s="228"/>
      <c r="I313" s="54"/>
      <c r="J313" s="54"/>
      <c r="K313" s="54"/>
      <c r="L313" s="227"/>
      <c r="M313" s="228"/>
      <c r="N313" s="227"/>
      <c r="O313" s="227"/>
      <c r="P313" s="228"/>
      <c r="Q313" s="228"/>
      <c r="R313" s="54"/>
      <c r="S313" s="54"/>
      <c r="T313" s="55"/>
      <c r="U313" s="54"/>
      <c r="V313" s="54"/>
      <c r="W313" s="54"/>
      <c r="X313" s="54"/>
      <c r="Y313" s="54"/>
      <c r="Z313" s="54"/>
    </row>
    <row r="314" spans="1:26" ht="18.75" customHeight="1" x14ac:dyDescent="0.2">
      <c r="A314" s="54"/>
      <c r="B314" s="54"/>
      <c r="C314" s="320"/>
      <c r="D314" s="321"/>
      <c r="E314" s="99"/>
      <c r="F314" s="228"/>
      <c r="G314" s="228"/>
      <c r="H314" s="228"/>
      <c r="I314" s="54"/>
      <c r="J314" s="54"/>
      <c r="K314" s="54"/>
      <c r="L314" s="227"/>
      <c r="M314" s="228"/>
      <c r="N314" s="227"/>
      <c r="O314" s="227"/>
      <c r="P314" s="228"/>
      <c r="Q314" s="228"/>
      <c r="R314" s="54"/>
      <c r="S314" s="54"/>
      <c r="T314" s="55"/>
      <c r="U314" s="54"/>
      <c r="V314" s="54"/>
      <c r="W314" s="54"/>
      <c r="X314" s="54"/>
      <c r="Y314" s="54"/>
      <c r="Z314" s="54"/>
    </row>
    <row r="315" spans="1:26" ht="18.75" customHeight="1" x14ac:dyDescent="0.2">
      <c r="A315" s="54"/>
      <c r="B315" s="54"/>
      <c r="C315" s="320"/>
      <c r="D315" s="321"/>
      <c r="E315" s="99"/>
      <c r="F315" s="228"/>
      <c r="G315" s="228"/>
      <c r="H315" s="228"/>
      <c r="I315" s="54"/>
      <c r="J315" s="54"/>
      <c r="K315" s="54"/>
      <c r="L315" s="227"/>
      <c r="M315" s="228"/>
      <c r="N315" s="227"/>
      <c r="O315" s="227"/>
      <c r="P315" s="228"/>
      <c r="Q315" s="228"/>
      <c r="R315" s="54"/>
      <c r="S315" s="54"/>
      <c r="T315" s="55"/>
      <c r="U315" s="54"/>
      <c r="V315" s="54"/>
      <c r="W315" s="54"/>
      <c r="X315" s="54"/>
      <c r="Y315" s="54"/>
      <c r="Z315" s="54"/>
    </row>
    <row r="316" spans="1:26" ht="18.75" customHeight="1" x14ac:dyDescent="0.2">
      <c r="A316" s="54"/>
      <c r="B316" s="54"/>
      <c r="C316" s="320"/>
      <c r="D316" s="321"/>
      <c r="E316" s="99"/>
      <c r="F316" s="228"/>
      <c r="G316" s="228"/>
      <c r="H316" s="228"/>
      <c r="I316" s="54"/>
      <c r="J316" s="54"/>
      <c r="K316" s="54"/>
      <c r="L316" s="227"/>
      <c r="M316" s="228"/>
      <c r="N316" s="227"/>
      <c r="O316" s="227"/>
      <c r="P316" s="228"/>
      <c r="Q316" s="228"/>
      <c r="R316" s="54"/>
      <c r="S316" s="54"/>
      <c r="T316" s="55"/>
      <c r="U316" s="54"/>
      <c r="V316" s="54"/>
      <c r="W316" s="54"/>
      <c r="X316" s="54"/>
      <c r="Y316" s="54"/>
      <c r="Z316" s="54"/>
    </row>
    <row r="317" spans="1:26" ht="18.75" customHeight="1" x14ac:dyDescent="0.2">
      <c r="A317" s="54"/>
      <c r="B317" s="54"/>
      <c r="C317" s="320"/>
      <c r="D317" s="321"/>
      <c r="E317" s="99"/>
      <c r="F317" s="228"/>
      <c r="G317" s="228"/>
      <c r="H317" s="228"/>
      <c r="I317" s="54"/>
      <c r="J317" s="54"/>
      <c r="K317" s="54"/>
      <c r="L317" s="227"/>
      <c r="M317" s="228"/>
      <c r="N317" s="227"/>
      <c r="O317" s="227"/>
      <c r="P317" s="228"/>
      <c r="Q317" s="228"/>
      <c r="R317" s="54"/>
      <c r="S317" s="54"/>
      <c r="T317" s="55"/>
      <c r="U317" s="54"/>
      <c r="V317" s="54"/>
      <c r="W317" s="54"/>
      <c r="X317" s="54"/>
      <c r="Y317" s="54"/>
      <c r="Z317" s="54"/>
    </row>
    <row r="318" spans="1:26" ht="18.75" customHeight="1" x14ac:dyDescent="0.2">
      <c r="A318" s="54"/>
      <c r="B318" s="54"/>
      <c r="C318" s="320"/>
      <c r="D318" s="321"/>
      <c r="E318" s="99"/>
      <c r="F318" s="228"/>
      <c r="G318" s="228"/>
      <c r="H318" s="228"/>
      <c r="I318" s="54"/>
      <c r="J318" s="54"/>
      <c r="K318" s="54"/>
      <c r="L318" s="227"/>
      <c r="M318" s="228"/>
      <c r="N318" s="227"/>
      <c r="O318" s="227"/>
      <c r="P318" s="228"/>
      <c r="Q318" s="228"/>
      <c r="R318" s="54"/>
      <c r="S318" s="54"/>
      <c r="T318" s="55"/>
      <c r="U318" s="54"/>
      <c r="V318" s="54"/>
      <c r="W318" s="54"/>
      <c r="X318" s="54"/>
      <c r="Y318" s="54"/>
      <c r="Z318" s="54"/>
    </row>
    <row r="319" spans="1:26" ht="18.75" customHeight="1" x14ac:dyDescent="0.2">
      <c r="A319" s="54"/>
      <c r="B319" s="54"/>
      <c r="C319" s="320"/>
      <c r="D319" s="321"/>
      <c r="E319" s="99"/>
      <c r="F319" s="228"/>
      <c r="G319" s="228"/>
      <c r="H319" s="228"/>
      <c r="I319" s="54"/>
      <c r="J319" s="54"/>
      <c r="K319" s="54"/>
      <c r="L319" s="227"/>
      <c r="M319" s="228"/>
      <c r="N319" s="227"/>
      <c r="O319" s="227"/>
      <c r="P319" s="228"/>
      <c r="Q319" s="228"/>
      <c r="R319" s="54"/>
      <c r="S319" s="54"/>
      <c r="T319" s="55"/>
      <c r="U319" s="54"/>
      <c r="V319" s="54"/>
      <c r="W319" s="54"/>
      <c r="X319" s="54"/>
      <c r="Y319" s="54"/>
      <c r="Z319" s="54"/>
    </row>
    <row r="320" spans="1:26" ht="18.75" customHeight="1" x14ac:dyDescent="0.2">
      <c r="A320" s="54"/>
      <c r="B320" s="54"/>
      <c r="C320" s="320"/>
      <c r="D320" s="321"/>
      <c r="E320" s="99"/>
      <c r="F320" s="228"/>
      <c r="G320" s="228"/>
      <c r="H320" s="228"/>
      <c r="I320" s="54"/>
      <c r="J320" s="54"/>
      <c r="K320" s="54"/>
      <c r="L320" s="227"/>
      <c r="M320" s="228"/>
      <c r="N320" s="227"/>
      <c r="O320" s="227"/>
      <c r="P320" s="228"/>
      <c r="Q320" s="228"/>
      <c r="R320" s="54"/>
      <c r="S320" s="54"/>
      <c r="T320" s="55"/>
      <c r="U320" s="54"/>
      <c r="V320" s="54"/>
      <c r="W320" s="54"/>
      <c r="X320" s="54"/>
      <c r="Y320" s="54"/>
      <c r="Z320" s="54"/>
    </row>
    <row r="321" spans="1:26" ht="18.75" customHeight="1" x14ac:dyDescent="0.2">
      <c r="A321" s="54"/>
      <c r="B321" s="54"/>
      <c r="C321" s="320"/>
      <c r="D321" s="321"/>
      <c r="E321" s="99"/>
      <c r="F321" s="228"/>
      <c r="G321" s="228"/>
      <c r="H321" s="228"/>
      <c r="I321" s="54"/>
      <c r="J321" s="54"/>
      <c r="K321" s="54"/>
      <c r="L321" s="227"/>
      <c r="M321" s="228"/>
      <c r="N321" s="227"/>
      <c r="O321" s="227"/>
      <c r="P321" s="228"/>
      <c r="Q321" s="228"/>
      <c r="R321" s="54"/>
      <c r="S321" s="54"/>
      <c r="T321" s="55"/>
      <c r="U321" s="54"/>
      <c r="V321" s="54"/>
      <c r="W321" s="54"/>
      <c r="X321" s="54"/>
      <c r="Y321" s="54"/>
      <c r="Z321" s="54"/>
    </row>
    <row r="322" spans="1:26" ht="18.75" customHeight="1" x14ac:dyDescent="0.2">
      <c r="A322" s="54"/>
      <c r="B322" s="54"/>
      <c r="C322" s="320"/>
      <c r="D322" s="321"/>
      <c r="E322" s="99"/>
      <c r="F322" s="228"/>
      <c r="G322" s="228"/>
      <c r="H322" s="228"/>
      <c r="I322" s="54"/>
      <c r="J322" s="54"/>
      <c r="K322" s="54"/>
      <c r="L322" s="227"/>
      <c r="M322" s="228"/>
      <c r="N322" s="227"/>
      <c r="O322" s="227"/>
      <c r="P322" s="228"/>
      <c r="Q322" s="228"/>
      <c r="R322" s="54"/>
      <c r="S322" s="54"/>
      <c r="T322" s="55"/>
      <c r="U322" s="54"/>
      <c r="V322" s="54"/>
      <c r="W322" s="54"/>
      <c r="X322" s="54"/>
      <c r="Y322" s="54"/>
      <c r="Z322" s="54"/>
    </row>
    <row r="323" spans="1:26" ht="18.75" customHeight="1" x14ac:dyDescent="0.2">
      <c r="A323" s="54"/>
      <c r="B323" s="54"/>
      <c r="C323" s="320"/>
      <c r="D323" s="321"/>
      <c r="E323" s="99"/>
      <c r="F323" s="228"/>
      <c r="G323" s="228"/>
      <c r="H323" s="228"/>
      <c r="I323" s="54"/>
      <c r="J323" s="54"/>
      <c r="K323" s="54"/>
      <c r="L323" s="227"/>
      <c r="M323" s="228"/>
      <c r="N323" s="227"/>
      <c r="O323" s="227"/>
      <c r="P323" s="228"/>
      <c r="Q323" s="228"/>
      <c r="R323" s="54"/>
      <c r="S323" s="54"/>
      <c r="T323" s="55"/>
      <c r="U323" s="54"/>
      <c r="V323" s="54"/>
      <c r="W323" s="54"/>
      <c r="X323" s="54"/>
      <c r="Y323" s="54"/>
      <c r="Z323" s="54"/>
    </row>
    <row r="324" spans="1:26" ht="18.75" customHeight="1" x14ac:dyDescent="0.2">
      <c r="A324" s="54"/>
      <c r="B324" s="54"/>
      <c r="C324" s="320"/>
      <c r="D324" s="321"/>
      <c r="E324" s="99"/>
      <c r="F324" s="228"/>
      <c r="G324" s="228"/>
      <c r="H324" s="228"/>
      <c r="I324" s="54"/>
      <c r="J324" s="54"/>
      <c r="K324" s="54"/>
      <c r="L324" s="227"/>
      <c r="M324" s="228"/>
      <c r="N324" s="227"/>
      <c r="O324" s="227"/>
      <c r="P324" s="228"/>
      <c r="Q324" s="228"/>
      <c r="R324" s="54"/>
      <c r="S324" s="54"/>
      <c r="T324" s="55"/>
      <c r="U324" s="54"/>
      <c r="V324" s="54"/>
      <c r="W324" s="54"/>
      <c r="X324" s="54"/>
      <c r="Y324" s="54"/>
      <c r="Z324" s="54"/>
    </row>
    <row r="325" spans="1:26" ht="18.75" customHeight="1" x14ac:dyDescent="0.2">
      <c r="A325" s="54"/>
      <c r="B325" s="54"/>
      <c r="C325" s="320"/>
      <c r="D325" s="321"/>
      <c r="E325" s="99"/>
      <c r="F325" s="228"/>
      <c r="G325" s="228"/>
      <c r="H325" s="228"/>
      <c r="I325" s="54"/>
      <c r="J325" s="54"/>
      <c r="K325" s="54"/>
      <c r="L325" s="227"/>
      <c r="M325" s="228"/>
      <c r="N325" s="227"/>
      <c r="O325" s="227"/>
      <c r="P325" s="228"/>
      <c r="Q325" s="228"/>
      <c r="R325" s="54"/>
      <c r="S325" s="54"/>
      <c r="T325" s="55"/>
      <c r="U325" s="54"/>
      <c r="V325" s="54"/>
      <c r="W325" s="54"/>
      <c r="X325" s="54"/>
      <c r="Y325" s="54"/>
      <c r="Z325" s="54"/>
    </row>
    <row r="326" spans="1:26" ht="18.75" customHeight="1" x14ac:dyDescent="0.2">
      <c r="A326" s="54"/>
      <c r="B326" s="54"/>
      <c r="C326" s="320"/>
      <c r="D326" s="321"/>
      <c r="E326" s="99"/>
      <c r="F326" s="228"/>
      <c r="G326" s="228"/>
      <c r="H326" s="228"/>
      <c r="I326" s="54"/>
      <c r="J326" s="54"/>
      <c r="K326" s="54"/>
      <c r="L326" s="227"/>
      <c r="M326" s="228"/>
      <c r="N326" s="227"/>
      <c r="O326" s="227"/>
      <c r="P326" s="228"/>
      <c r="Q326" s="228"/>
      <c r="R326" s="54"/>
      <c r="S326" s="54"/>
      <c r="T326" s="55"/>
      <c r="U326" s="54"/>
      <c r="V326" s="54"/>
      <c r="W326" s="54"/>
      <c r="X326" s="54"/>
      <c r="Y326" s="54"/>
      <c r="Z326" s="54"/>
    </row>
    <row r="327" spans="1:26" ht="18.75" customHeight="1" x14ac:dyDescent="0.2">
      <c r="A327" s="54"/>
      <c r="B327" s="54"/>
      <c r="C327" s="320"/>
      <c r="D327" s="321"/>
      <c r="E327" s="99"/>
      <c r="F327" s="228"/>
      <c r="G327" s="228"/>
      <c r="H327" s="228"/>
      <c r="I327" s="54"/>
      <c r="J327" s="54"/>
      <c r="K327" s="54"/>
      <c r="L327" s="227"/>
      <c r="M327" s="228"/>
      <c r="N327" s="227"/>
      <c r="O327" s="227"/>
      <c r="P327" s="228"/>
      <c r="Q327" s="228"/>
      <c r="R327" s="54"/>
      <c r="S327" s="54"/>
      <c r="T327" s="55"/>
      <c r="U327" s="54"/>
      <c r="V327" s="54"/>
      <c r="W327" s="54"/>
      <c r="X327" s="54"/>
      <c r="Y327" s="54"/>
      <c r="Z327" s="54"/>
    </row>
    <row r="328" spans="1:26" ht="18.75" customHeight="1" x14ac:dyDescent="0.2">
      <c r="A328" s="54"/>
      <c r="B328" s="54"/>
      <c r="C328" s="320"/>
      <c r="D328" s="321"/>
      <c r="E328" s="99"/>
      <c r="F328" s="228"/>
      <c r="G328" s="228"/>
      <c r="H328" s="228"/>
      <c r="I328" s="54"/>
      <c r="J328" s="54"/>
      <c r="K328" s="54"/>
      <c r="L328" s="227"/>
      <c r="M328" s="228"/>
      <c r="N328" s="227"/>
      <c r="O328" s="227"/>
      <c r="P328" s="228"/>
      <c r="Q328" s="228"/>
      <c r="R328" s="54"/>
      <c r="S328" s="54"/>
      <c r="T328" s="55"/>
      <c r="U328" s="54"/>
      <c r="V328" s="54"/>
      <c r="W328" s="54"/>
      <c r="X328" s="54"/>
      <c r="Y328" s="54"/>
      <c r="Z328" s="54"/>
    </row>
    <row r="329" spans="1:26" ht="18.75" customHeight="1" x14ac:dyDescent="0.2">
      <c r="A329" s="54"/>
      <c r="B329" s="54"/>
      <c r="C329" s="320"/>
      <c r="D329" s="321"/>
      <c r="E329" s="99"/>
      <c r="F329" s="228"/>
      <c r="G329" s="228"/>
      <c r="H329" s="228"/>
      <c r="I329" s="54"/>
      <c r="J329" s="54"/>
      <c r="K329" s="54"/>
      <c r="L329" s="227"/>
      <c r="M329" s="228"/>
      <c r="N329" s="227"/>
      <c r="O329" s="227"/>
      <c r="P329" s="228"/>
      <c r="Q329" s="228"/>
      <c r="R329" s="54"/>
      <c r="S329" s="54"/>
      <c r="T329" s="55"/>
      <c r="U329" s="54"/>
      <c r="V329" s="54"/>
      <c r="W329" s="54"/>
      <c r="X329" s="54"/>
      <c r="Y329" s="54"/>
      <c r="Z329" s="54"/>
    </row>
    <row r="330" spans="1:26" ht="18.75" customHeight="1" x14ac:dyDescent="0.2">
      <c r="A330" s="54"/>
      <c r="B330" s="54"/>
      <c r="C330" s="320"/>
      <c r="D330" s="321"/>
      <c r="E330" s="99"/>
      <c r="F330" s="228"/>
      <c r="G330" s="228"/>
      <c r="H330" s="228"/>
      <c r="I330" s="54"/>
      <c r="J330" s="54"/>
      <c r="K330" s="54"/>
      <c r="L330" s="227"/>
      <c r="M330" s="228"/>
      <c r="N330" s="227"/>
      <c r="O330" s="227"/>
      <c r="P330" s="228"/>
      <c r="Q330" s="228"/>
      <c r="R330" s="54"/>
      <c r="S330" s="54"/>
      <c r="T330" s="55"/>
      <c r="U330" s="54"/>
      <c r="V330" s="54"/>
      <c r="W330" s="54"/>
      <c r="X330" s="54"/>
      <c r="Y330" s="54"/>
      <c r="Z330" s="54"/>
    </row>
    <row r="331" spans="1:26" ht="18.75" customHeight="1" x14ac:dyDescent="0.2">
      <c r="A331" s="54"/>
      <c r="B331" s="54"/>
      <c r="C331" s="320"/>
      <c r="D331" s="321"/>
      <c r="E331" s="99"/>
      <c r="F331" s="228"/>
      <c r="G331" s="228"/>
      <c r="H331" s="228"/>
      <c r="I331" s="54"/>
      <c r="J331" s="54"/>
      <c r="K331" s="54"/>
      <c r="L331" s="227"/>
      <c r="M331" s="228"/>
      <c r="N331" s="227"/>
      <c r="O331" s="227"/>
      <c r="P331" s="228"/>
      <c r="Q331" s="228"/>
      <c r="R331" s="54"/>
      <c r="S331" s="54"/>
      <c r="T331" s="55"/>
      <c r="U331" s="54"/>
      <c r="V331" s="54"/>
      <c r="W331" s="54"/>
      <c r="X331" s="54"/>
      <c r="Y331" s="54"/>
      <c r="Z331" s="54"/>
    </row>
    <row r="332" spans="1:26" ht="18.75" customHeight="1" x14ac:dyDescent="0.2">
      <c r="A332" s="54"/>
      <c r="B332" s="54"/>
      <c r="C332" s="320"/>
      <c r="D332" s="321"/>
      <c r="E332" s="99"/>
      <c r="F332" s="228"/>
      <c r="G332" s="228"/>
      <c r="H332" s="228"/>
      <c r="I332" s="54"/>
      <c r="J332" s="54"/>
      <c r="K332" s="54"/>
      <c r="L332" s="227"/>
      <c r="M332" s="228"/>
      <c r="N332" s="227"/>
      <c r="O332" s="227"/>
      <c r="P332" s="228"/>
      <c r="Q332" s="228"/>
      <c r="R332" s="54"/>
      <c r="S332" s="54"/>
      <c r="T332" s="55"/>
      <c r="U332" s="54"/>
      <c r="V332" s="54"/>
      <c r="W332" s="54"/>
      <c r="X332" s="54"/>
      <c r="Y332" s="54"/>
      <c r="Z332" s="54"/>
    </row>
    <row r="333" spans="1:26" ht="18.75" customHeight="1" x14ac:dyDescent="0.2">
      <c r="A333" s="54"/>
      <c r="B333" s="54"/>
      <c r="C333" s="320"/>
      <c r="D333" s="321"/>
      <c r="E333" s="99"/>
      <c r="F333" s="228"/>
      <c r="G333" s="228"/>
      <c r="H333" s="228"/>
      <c r="I333" s="54"/>
      <c r="J333" s="54"/>
      <c r="K333" s="54"/>
      <c r="L333" s="227"/>
      <c r="M333" s="228"/>
      <c r="N333" s="227"/>
      <c r="O333" s="227"/>
      <c r="P333" s="228"/>
      <c r="Q333" s="228"/>
      <c r="R333" s="54"/>
      <c r="S333" s="54"/>
      <c r="T333" s="55"/>
      <c r="U333" s="54"/>
      <c r="V333" s="54"/>
      <c r="W333" s="54"/>
      <c r="X333" s="54"/>
      <c r="Y333" s="54"/>
      <c r="Z333" s="54"/>
    </row>
    <row r="334" spans="1:26" ht="18.75" customHeight="1" x14ac:dyDescent="0.2">
      <c r="A334" s="54"/>
      <c r="B334" s="54"/>
      <c r="C334" s="320"/>
      <c r="D334" s="321"/>
      <c r="E334" s="99"/>
      <c r="F334" s="228"/>
      <c r="G334" s="228"/>
      <c r="H334" s="228"/>
      <c r="I334" s="54"/>
      <c r="J334" s="54"/>
      <c r="K334" s="54"/>
      <c r="L334" s="227"/>
      <c r="M334" s="228"/>
      <c r="N334" s="227"/>
      <c r="O334" s="227"/>
      <c r="P334" s="228"/>
      <c r="Q334" s="228"/>
      <c r="R334" s="54"/>
      <c r="S334" s="54"/>
      <c r="T334" s="55"/>
      <c r="U334" s="54"/>
      <c r="V334" s="54"/>
      <c r="W334" s="54"/>
      <c r="X334" s="54"/>
      <c r="Y334" s="54"/>
      <c r="Z334" s="54"/>
    </row>
    <row r="335" spans="1:26" ht="18.75" customHeight="1" x14ac:dyDescent="0.2">
      <c r="A335" s="54"/>
      <c r="B335" s="54"/>
      <c r="C335" s="320"/>
      <c r="D335" s="321"/>
      <c r="E335" s="99"/>
      <c r="F335" s="228"/>
      <c r="G335" s="228"/>
      <c r="H335" s="228"/>
      <c r="I335" s="54"/>
      <c r="J335" s="54"/>
      <c r="K335" s="54"/>
      <c r="L335" s="227"/>
      <c r="M335" s="228"/>
      <c r="N335" s="227"/>
      <c r="O335" s="227"/>
      <c r="P335" s="228"/>
      <c r="Q335" s="228"/>
      <c r="R335" s="54"/>
      <c r="S335" s="54"/>
      <c r="T335" s="55"/>
      <c r="U335" s="54"/>
      <c r="V335" s="54"/>
      <c r="W335" s="54"/>
      <c r="X335" s="54"/>
      <c r="Y335" s="54"/>
      <c r="Z335" s="54"/>
    </row>
    <row r="336" spans="1:26" ht="18.75" customHeight="1" x14ac:dyDescent="0.2">
      <c r="A336" s="54"/>
      <c r="B336" s="54"/>
      <c r="C336" s="320"/>
      <c r="D336" s="321"/>
      <c r="E336" s="99"/>
      <c r="F336" s="228"/>
      <c r="G336" s="228"/>
      <c r="H336" s="228"/>
      <c r="I336" s="54"/>
      <c r="J336" s="54"/>
      <c r="K336" s="54"/>
      <c r="L336" s="227"/>
      <c r="M336" s="228"/>
      <c r="N336" s="227"/>
      <c r="O336" s="227"/>
      <c r="P336" s="228"/>
      <c r="Q336" s="228"/>
      <c r="R336" s="54"/>
      <c r="S336" s="54"/>
      <c r="T336" s="55"/>
      <c r="U336" s="54"/>
      <c r="V336" s="54"/>
      <c r="W336" s="54"/>
      <c r="X336" s="54"/>
      <c r="Y336" s="54"/>
      <c r="Z336" s="54"/>
    </row>
    <row r="337" spans="1:26" ht="18.75" customHeight="1" x14ac:dyDescent="0.2">
      <c r="A337" s="54"/>
      <c r="B337" s="54"/>
      <c r="C337" s="320"/>
      <c r="D337" s="321"/>
      <c r="E337" s="99"/>
      <c r="F337" s="228"/>
      <c r="G337" s="228"/>
      <c r="H337" s="228"/>
      <c r="I337" s="54"/>
      <c r="J337" s="54"/>
      <c r="K337" s="54"/>
      <c r="L337" s="227"/>
      <c r="M337" s="228"/>
      <c r="N337" s="227"/>
      <c r="O337" s="227"/>
      <c r="P337" s="228"/>
      <c r="Q337" s="228"/>
      <c r="R337" s="54"/>
      <c r="S337" s="54"/>
      <c r="T337" s="55"/>
      <c r="U337" s="54"/>
      <c r="V337" s="54"/>
      <c r="W337" s="54"/>
      <c r="X337" s="54"/>
      <c r="Y337" s="54"/>
      <c r="Z337" s="54"/>
    </row>
    <row r="338" spans="1:26" ht="18.75" customHeight="1" x14ac:dyDescent="0.2">
      <c r="A338" s="54"/>
      <c r="B338" s="54"/>
      <c r="C338" s="320"/>
      <c r="D338" s="321"/>
      <c r="E338" s="99"/>
      <c r="F338" s="228"/>
      <c r="G338" s="228"/>
      <c r="H338" s="228"/>
      <c r="I338" s="54"/>
      <c r="J338" s="54"/>
      <c r="K338" s="54"/>
      <c r="L338" s="227"/>
      <c r="M338" s="228"/>
      <c r="N338" s="227"/>
      <c r="O338" s="227"/>
      <c r="P338" s="228"/>
      <c r="Q338" s="228"/>
      <c r="R338" s="54"/>
      <c r="S338" s="54"/>
      <c r="T338" s="55"/>
      <c r="U338" s="54"/>
      <c r="V338" s="54"/>
      <c r="W338" s="54"/>
      <c r="X338" s="54"/>
      <c r="Y338" s="54"/>
      <c r="Z338" s="54"/>
    </row>
    <row r="339" spans="1:26" ht="18.75" customHeight="1" x14ac:dyDescent="0.2">
      <c r="A339" s="54"/>
      <c r="B339" s="54"/>
      <c r="C339" s="320"/>
      <c r="D339" s="321"/>
      <c r="E339" s="99"/>
      <c r="F339" s="228"/>
      <c r="G339" s="228"/>
      <c r="H339" s="228"/>
      <c r="I339" s="54"/>
      <c r="J339" s="54"/>
      <c r="K339" s="54"/>
      <c r="L339" s="227"/>
      <c r="M339" s="228"/>
      <c r="N339" s="227"/>
      <c r="O339" s="227"/>
      <c r="P339" s="228"/>
      <c r="Q339" s="228"/>
      <c r="R339" s="54"/>
      <c r="S339" s="54"/>
      <c r="T339" s="55"/>
      <c r="U339" s="54"/>
      <c r="V339" s="54"/>
      <c r="W339" s="54"/>
      <c r="X339" s="54"/>
      <c r="Y339" s="54"/>
      <c r="Z339" s="54"/>
    </row>
    <row r="340" spans="1:26" ht="18.75" customHeight="1" x14ac:dyDescent="0.2">
      <c r="A340" s="54"/>
      <c r="B340" s="54"/>
      <c r="C340" s="320"/>
      <c r="D340" s="321"/>
      <c r="E340" s="99"/>
      <c r="F340" s="228"/>
      <c r="G340" s="228"/>
      <c r="H340" s="228"/>
      <c r="I340" s="54"/>
      <c r="J340" s="54"/>
      <c r="K340" s="54"/>
      <c r="L340" s="227"/>
      <c r="M340" s="228"/>
      <c r="N340" s="227"/>
      <c r="O340" s="227"/>
      <c r="P340" s="228"/>
      <c r="Q340" s="228"/>
      <c r="R340" s="54"/>
      <c r="S340" s="54"/>
      <c r="T340" s="55"/>
      <c r="U340" s="54"/>
      <c r="V340" s="54"/>
      <c r="W340" s="54"/>
      <c r="X340" s="54"/>
      <c r="Y340" s="54"/>
      <c r="Z340" s="54"/>
    </row>
    <row r="341" spans="1:26" ht="18.75" customHeight="1" x14ac:dyDescent="0.2">
      <c r="A341" s="54"/>
      <c r="B341" s="54"/>
      <c r="C341" s="320"/>
      <c r="D341" s="321"/>
      <c r="E341" s="99"/>
      <c r="F341" s="228"/>
      <c r="G341" s="228"/>
      <c r="H341" s="228"/>
      <c r="I341" s="54"/>
      <c r="J341" s="54"/>
      <c r="K341" s="54"/>
      <c r="L341" s="227"/>
      <c r="M341" s="228"/>
      <c r="N341" s="227"/>
      <c r="O341" s="227"/>
      <c r="P341" s="228"/>
      <c r="Q341" s="228"/>
      <c r="R341" s="54"/>
      <c r="S341" s="54"/>
      <c r="T341" s="55"/>
      <c r="U341" s="54"/>
      <c r="V341" s="54"/>
      <c r="W341" s="54"/>
      <c r="X341" s="54"/>
      <c r="Y341" s="54"/>
      <c r="Z341" s="54"/>
    </row>
    <row r="342" spans="1:26" ht="18.75" customHeight="1" x14ac:dyDescent="0.2">
      <c r="A342" s="54"/>
      <c r="B342" s="54"/>
      <c r="C342" s="320"/>
      <c r="D342" s="321"/>
      <c r="E342" s="99"/>
      <c r="F342" s="228"/>
      <c r="G342" s="228"/>
      <c r="H342" s="228"/>
      <c r="I342" s="54"/>
      <c r="J342" s="54"/>
      <c r="K342" s="54"/>
      <c r="L342" s="227"/>
      <c r="M342" s="228"/>
      <c r="N342" s="227"/>
      <c r="O342" s="227"/>
      <c r="P342" s="228"/>
      <c r="Q342" s="228"/>
      <c r="R342" s="54"/>
      <c r="S342" s="54"/>
      <c r="T342" s="55"/>
      <c r="U342" s="54"/>
      <c r="V342" s="54"/>
      <c r="W342" s="54"/>
      <c r="X342" s="54"/>
      <c r="Y342" s="54"/>
      <c r="Z342" s="54"/>
    </row>
    <row r="343" spans="1:26" ht="18.75" customHeight="1" x14ac:dyDescent="0.2">
      <c r="A343" s="54"/>
      <c r="B343" s="54"/>
      <c r="C343" s="320"/>
      <c r="D343" s="321"/>
      <c r="E343" s="99"/>
      <c r="F343" s="228"/>
      <c r="G343" s="228"/>
      <c r="H343" s="228"/>
      <c r="I343" s="54"/>
      <c r="J343" s="54"/>
      <c r="K343" s="54"/>
      <c r="L343" s="227"/>
      <c r="M343" s="228"/>
      <c r="N343" s="227"/>
      <c r="O343" s="227"/>
      <c r="P343" s="228"/>
      <c r="Q343" s="228"/>
      <c r="R343" s="54"/>
      <c r="S343" s="54"/>
      <c r="T343" s="55"/>
      <c r="U343" s="54"/>
      <c r="V343" s="54"/>
      <c r="W343" s="54"/>
      <c r="X343" s="54"/>
      <c r="Y343" s="54"/>
      <c r="Z343" s="54"/>
    </row>
    <row r="344" spans="1:26" ht="18.75" customHeight="1" x14ac:dyDescent="0.2">
      <c r="A344" s="54"/>
      <c r="B344" s="54"/>
      <c r="C344" s="320"/>
      <c r="D344" s="321"/>
      <c r="E344" s="99"/>
      <c r="F344" s="228"/>
      <c r="G344" s="228"/>
      <c r="H344" s="228"/>
      <c r="I344" s="54"/>
      <c r="J344" s="54"/>
      <c r="K344" s="54"/>
      <c r="L344" s="227"/>
      <c r="M344" s="228"/>
      <c r="N344" s="227"/>
      <c r="O344" s="227"/>
      <c r="P344" s="228"/>
      <c r="Q344" s="228"/>
      <c r="R344" s="54"/>
      <c r="S344" s="54"/>
      <c r="T344" s="55"/>
      <c r="U344" s="54"/>
      <c r="V344" s="54"/>
      <c r="W344" s="54"/>
      <c r="X344" s="54"/>
      <c r="Y344" s="54"/>
      <c r="Z344" s="54"/>
    </row>
    <row r="345" spans="1:26" ht="18.75" customHeight="1" x14ac:dyDescent="0.2">
      <c r="A345" s="54"/>
      <c r="B345" s="54"/>
      <c r="C345" s="320"/>
      <c r="D345" s="321"/>
      <c r="E345" s="99"/>
      <c r="F345" s="228"/>
      <c r="G345" s="228"/>
      <c r="H345" s="228"/>
      <c r="I345" s="54"/>
      <c r="J345" s="54"/>
      <c r="K345" s="54"/>
      <c r="L345" s="227"/>
      <c r="M345" s="228"/>
      <c r="N345" s="227"/>
      <c r="O345" s="227"/>
      <c r="P345" s="228"/>
      <c r="Q345" s="228"/>
      <c r="R345" s="54"/>
      <c r="S345" s="54"/>
      <c r="T345" s="55"/>
      <c r="U345" s="54"/>
      <c r="V345" s="54"/>
      <c r="W345" s="54"/>
      <c r="X345" s="54"/>
      <c r="Y345" s="54"/>
      <c r="Z345" s="54"/>
    </row>
    <row r="346" spans="1:26" ht="18.75" customHeight="1" x14ac:dyDescent="0.2">
      <c r="A346" s="54"/>
      <c r="B346" s="54"/>
      <c r="C346" s="320"/>
      <c r="D346" s="321"/>
      <c r="E346" s="99"/>
      <c r="F346" s="228"/>
      <c r="G346" s="228"/>
      <c r="H346" s="228"/>
      <c r="I346" s="54"/>
      <c r="J346" s="54"/>
      <c r="K346" s="54"/>
      <c r="L346" s="227"/>
      <c r="M346" s="228"/>
      <c r="N346" s="227"/>
      <c r="O346" s="227"/>
      <c r="P346" s="228"/>
      <c r="Q346" s="228"/>
      <c r="R346" s="54"/>
      <c r="S346" s="54"/>
      <c r="T346" s="55"/>
      <c r="U346" s="54"/>
      <c r="V346" s="54"/>
      <c r="W346" s="54"/>
      <c r="X346" s="54"/>
      <c r="Y346" s="54"/>
      <c r="Z346" s="54"/>
    </row>
    <row r="347" spans="1:26" ht="18.75" customHeight="1" x14ac:dyDescent="0.2">
      <c r="A347" s="54"/>
      <c r="B347" s="54"/>
      <c r="C347" s="320"/>
      <c r="D347" s="321"/>
      <c r="E347" s="99"/>
      <c r="F347" s="228"/>
      <c r="G347" s="228"/>
      <c r="H347" s="228"/>
      <c r="I347" s="54"/>
      <c r="J347" s="54"/>
      <c r="K347" s="54"/>
      <c r="L347" s="227"/>
      <c r="M347" s="228"/>
      <c r="N347" s="227"/>
      <c r="O347" s="227"/>
      <c r="P347" s="228"/>
      <c r="Q347" s="228"/>
      <c r="R347" s="54"/>
      <c r="S347" s="54"/>
      <c r="T347" s="55"/>
      <c r="U347" s="54"/>
      <c r="V347" s="54"/>
      <c r="W347" s="54"/>
      <c r="X347" s="54"/>
      <c r="Y347" s="54"/>
      <c r="Z347" s="54"/>
    </row>
    <row r="348" spans="1:26" ht="18.75" customHeight="1" x14ac:dyDescent="0.2">
      <c r="A348" s="54"/>
      <c r="B348" s="54"/>
      <c r="C348" s="320"/>
      <c r="D348" s="321"/>
      <c r="E348" s="99"/>
      <c r="F348" s="228"/>
      <c r="G348" s="228"/>
      <c r="H348" s="228"/>
      <c r="I348" s="54"/>
      <c r="J348" s="54"/>
      <c r="K348" s="54"/>
      <c r="L348" s="227"/>
      <c r="M348" s="228"/>
      <c r="N348" s="227"/>
      <c r="O348" s="227"/>
      <c r="P348" s="228"/>
      <c r="Q348" s="228"/>
      <c r="R348" s="54"/>
      <c r="S348" s="54"/>
      <c r="T348" s="55"/>
      <c r="U348" s="54"/>
      <c r="V348" s="54"/>
      <c r="W348" s="54"/>
      <c r="X348" s="54"/>
      <c r="Y348" s="54"/>
      <c r="Z348" s="54"/>
    </row>
    <row r="349" spans="1:26" ht="18.75" customHeight="1" x14ac:dyDescent="0.2">
      <c r="A349" s="54"/>
      <c r="B349" s="54"/>
      <c r="C349" s="320"/>
      <c r="D349" s="321"/>
      <c r="E349" s="99"/>
      <c r="F349" s="228"/>
      <c r="G349" s="228"/>
      <c r="H349" s="228"/>
      <c r="I349" s="54"/>
      <c r="J349" s="54"/>
      <c r="K349" s="54"/>
      <c r="L349" s="227"/>
      <c r="M349" s="228"/>
      <c r="N349" s="227"/>
      <c r="O349" s="227"/>
      <c r="P349" s="228"/>
      <c r="Q349" s="228"/>
      <c r="R349" s="54"/>
      <c r="S349" s="54"/>
      <c r="T349" s="55"/>
      <c r="U349" s="54"/>
      <c r="V349" s="54"/>
      <c r="W349" s="54"/>
      <c r="X349" s="54"/>
      <c r="Y349" s="54"/>
      <c r="Z349" s="54"/>
    </row>
    <row r="350" spans="1:26" ht="18.75" customHeight="1" x14ac:dyDescent="0.2">
      <c r="A350" s="54"/>
      <c r="B350" s="54"/>
      <c r="C350" s="320"/>
      <c r="D350" s="321"/>
      <c r="E350" s="99"/>
      <c r="F350" s="228"/>
      <c r="G350" s="228"/>
      <c r="H350" s="228"/>
      <c r="I350" s="54"/>
      <c r="J350" s="54"/>
      <c r="K350" s="54"/>
      <c r="L350" s="227"/>
      <c r="M350" s="228"/>
      <c r="N350" s="227"/>
      <c r="O350" s="227"/>
      <c r="P350" s="228"/>
      <c r="Q350" s="228"/>
      <c r="R350" s="54"/>
      <c r="S350" s="54"/>
      <c r="T350" s="55"/>
      <c r="U350" s="54"/>
      <c r="V350" s="54"/>
      <c r="W350" s="54"/>
      <c r="X350" s="54"/>
      <c r="Y350" s="54"/>
      <c r="Z350" s="54"/>
    </row>
    <row r="351" spans="1:26" ht="18.75" customHeight="1" x14ac:dyDescent="0.2">
      <c r="A351" s="54"/>
      <c r="B351" s="54"/>
      <c r="C351" s="320"/>
      <c r="D351" s="321"/>
      <c r="E351" s="99"/>
      <c r="F351" s="228"/>
      <c r="G351" s="228"/>
      <c r="H351" s="228"/>
      <c r="I351" s="54"/>
      <c r="J351" s="54"/>
      <c r="K351" s="54"/>
      <c r="L351" s="227"/>
      <c r="M351" s="228"/>
      <c r="N351" s="227"/>
      <c r="O351" s="227"/>
      <c r="P351" s="228"/>
      <c r="Q351" s="228"/>
      <c r="R351" s="54"/>
      <c r="S351" s="54"/>
      <c r="T351" s="55"/>
      <c r="U351" s="54"/>
      <c r="V351" s="54"/>
      <c r="W351" s="54"/>
      <c r="X351" s="54"/>
      <c r="Y351" s="54"/>
      <c r="Z351" s="54"/>
    </row>
    <row r="352" spans="1:26" ht="18.75" customHeight="1" x14ac:dyDescent="0.2">
      <c r="A352" s="54"/>
      <c r="B352" s="54"/>
      <c r="C352" s="320"/>
      <c r="D352" s="321"/>
      <c r="E352" s="99"/>
      <c r="F352" s="228"/>
      <c r="G352" s="228"/>
      <c r="H352" s="228"/>
      <c r="I352" s="54"/>
      <c r="J352" s="54"/>
      <c r="K352" s="54"/>
      <c r="L352" s="227"/>
      <c r="M352" s="228"/>
      <c r="N352" s="227"/>
      <c r="O352" s="227"/>
      <c r="P352" s="228"/>
      <c r="Q352" s="228"/>
      <c r="R352" s="54"/>
      <c r="S352" s="54"/>
      <c r="T352" s="55"/>
      <c r="U352" s="54"/>
      <c r="V352" s="54"/>
      <c r="W352" s="54"/>
      <c r="X352" s="54"/>
      <c r="Y352" s="54"/>
      <c r="Z352" s="54"/>
    </row>
    <row r="353" spans="1:26" ht="18.75" customHeight="1" x14ac:dyDescent="0.2">
      <c r="A353" s="54"/>
      <c r="B353" s="54"/>
      <c r="C353" s="320"/>
      <c r="D353" s="321"/>
      <c r="E353" s="99"/>
      <c r="F353" s="228"/>
      <c r="G353" s="228"/>
      <c r="H353" s="228"/>
      <c r="I353" s="54"/>
      <c r="J353" s="54"/>
      <c r="K353" s="54"/>
      <c r="L353" s="227"/>
      <c r="M353" s="228"/>
      <c r="N353" s="227"/>
      <c r="O353" s="227"/>
      <c r="P353" s="228"/>
      <c r="Q353" s="228"/>
      <c r="R353" s="54"/>
      <c r="S353" s="54"/>
      <c r="T353" s="55"/>
      <c r="U353" s="54"/>
      <c r="V353" s="54"/>
      <c r="W353" s="54"/>
      <c r="X353" s="54"/>
      <c r="Y353" s="54"/>
      <c r="Z353" s="54"/>
    </row>
    <row r="354" spans="1:26" ht="18.75" customHeight="1" x14ac:dyDescent="0.2">
      <c r="A354" s="54"/>
      <c r="B354" s="54"/>
      <c r="C354" s="320"/>
      <c r="D354" s="321"/>
      <c r="E354" s="99"/>
      <c r="F354" s="228"/>
      <c r="G354" s="228"/>
      <c r="H354" s="228"/>
      <c r="I354" s="54"/>
      <c r="J354" s="54"/>
      <c r="K354" s="54"/>
      <c r="L354" s="227"/>
      <c r="M354" s="228"/>
      <c r="N354" s="227"/>
      <c r="O354" s="227"/>
      <c r="P354" s="228"/>
      <c r="Q354" s="228"/>
      <c r="R354" s="54"/>
      <c r="S354" s="54"/>
      <c r="T354" s="55"/>
      <c r="U354" s="54"/>
      <c r="V354" s="54"/>
      <c r="W354" s="54"/>
      <c r="X354" s="54"/>
      <c r="Y354" s="54"/>
      <c r="Z354" s="54"/>
    </row>
    <row r="355" spans="1:26" ht="18.75" customHeight="1" x14ac:dyDescent="0.2">
      <c r="A355" s="54"/>
      <c r="B355" s="54"/>
      <c r="C355" s="320"/>
      <c r="D355" s="321"/>
      <c r="E355" s="99"/>
      <c r="F355" s="228"/>
      <c r="G355" s="228"/>
      <c r="H355" s="228"/>
      <c r="I355" s="54"/>
      <c r="J355" s="54"/>
      <c r="K355" s="54"/>
      <c r="L355" s="227"/>
      <c r="M355" s="228"/>
      <c r="N355" s="227"/>
      <c r="O355" s="227"/>
      <c r="P355" s="228"/>
      <c r="Q355" s="228"/>
      <c r="R355" s="54"/>
      <c r="S355" s="54"/>
      <c r="T355" s="55"/>
      <c r="U355" s="54"/>
      <c r="V355" s="54"/>
      <c r="W355" s="54"/>
      <c r="X355" s="54"/>
      <c r="Y355" s="54"/>
      <c r="Z355" s="54"/>
    </row>
    <row r="356" spans="1:26" ht="18.75" customHeight="1" x14ac:dyDescent="0.2">
      <c r="A356" s="54"/>
      <c r="B356" s="54"/>
      <c r="C356" s="320"/>
      <c r="D356" s="321"/>
      <c r="E356" s="99"/>
      <c r="F356" s="228"/>
      <c r="G356" s="228"/>
      <c r="H356" s="228"/>
      <c r="I356" s="54"/>
      <c r="J356" s="54"/>
      <c r="K356" s="54"/>
      <c r="L356" s="227"/>
      <c r="M356" s="228"/>
      <c r="N356" s="227"/>
      <c r="O356" s="227"/>
      <c r="P356" s="228"/>
      <c r="Q356" s="228"/>
      <c r="R356" s="54"/>
      <c r="S356" s="54"/>
      <c r="T356" s="55"/>
      <c r="U356" s="54"/>
      <c r="V356" s="54"/>
      <c r="W356" s="54"/>
      <c r="X356" s="54"/>
      <c r="Y356" s="54"/>
      <c r="Z356" s="54"/>
    </row>
    <row r="357" spans="1:26" ht="18.75" customHeight="1" x14ac:dyDescent="0.2">
      <c r="A357" s="54"/>
      <c r="B357" s="54"/>
      <c r="C357" s="320"/>
      <c r="D357" s="321"/>
      <c r="E357" s="99"/>
      <c r="F357" s="228"/>
      <c r="G357" s="228"/>
      <c r="H357" s="228"/>
      <c r="I357" s="54"/>
      <c r="J357" s="54"/>
      <c r="K357" s="54"/>
      <c r="L357" s="227"/>
      <c r="M357" s="228"/>
      <c r="N357" s="227"/>
      <c r="O357" s="227"/>
      <c r="P357" s="228"/>
      <c r="Q357" s="228"/>
      <c r="R357" s="54"/>
      <c r="S357" s="54"/>
      <c r="T357" s="55"/>
      <c r="U357" s="54"/>
      <c r="V357" s="54"/>
      <c r="W357" s="54"/>
      <c r="X357" s="54"/>
      <c r="Y357" s="54"/>
      <c r="Z357" s="54"/>
    </row>
    <row r="358" spans="1:26" ht="18.75" customHeight="1" x14ac:dyDescent="0.2">
      <c r="A358" s="54"/>
      <c r="B358" s="54"/>
      <c r="C358" s="320"/>
      <c r="D358" s="321"/>
      <c r="E358" s="99"/>
      <c r="F358" s="228"/>
      <c r="G358" s="228"/>
      <c r="H358" s="228"/>
      <c r="I358" s="54"/>
      <c r="J358" s="54"/>
      <c r="K358" s="54"/>
      <c r="L358" s="227"/>
      <c r="M358" s="228"/>
      <c r="N358" s="227"/>
      <c r="O358" s="227"/>
      <c r="P358" s="228"/>
      <c r="Q358" s="228"/>
      <c r="R358" s="54"/>
      <c r="S358" s="54"/>
      <c r="T358" s="55"/>
      <c r="U358" s="54"/>
      <c r="V358" s="54"/>
      <c r="W358" s="54"/>
      <c r="X358" s="54"/>
      <c r="Y358" s="54"/>
      <c r="Z358" s="54"/>
    </row>
    <row r="359" spans="1:26" ht="18.75" customHeight="1" x14ac:dyDescent="0.2">
      <c r="A359" s="54"/>
      <c r="B359" s="54"/>
      <c r="C359" s="320"/>
      <c r="D359" s="321"/>
      <c r="E359" s="99"/>
      <c r="F359" s="228"/>
      <c r="G359" s="228"/>
      <c r="H359" s="228"/>
      <c r="I359" s="54"/>
      <c r="J359" s="54"/>
      <c r="K359" s="54"/>
      <c r="L359" s="227"/>
      <c r="M359" s="228"/>
      <c r="N359" s="227"/>
      <c r="O359" s="227"/>
      <c r="P359" s="228"/>
      <c r="Q359" s="228"/>
      <c r="R359" s="54"/>
      <c r="S359" s="54"/>
      <c r="T359" s="55"/>
      <c r="U359" s="54"/>
      <c r="V359" s="54"/>
      <c r="W359" s="54"/>
      <c r="X359" s="54"/>
      <c r="Y359" s="54"/>
      <c r="Z359" s="54"/>
    </row>
    <row r="360" spans="1:26" ht="18.75" customHeight="1" x14ac:dyDescent="0.2">
      <c r="A360" s="54"/>
      <c r="B360" s="54"/>
      <c r="C360" s="320"/>
      <c r="D360" s="321"/>
      <c r="E360" s="99"/>
      <c r="F360" s="228"/>
      <c r="G360" s="228"/>
      <c r="H360" s="228"/>
      <c r="I360" s="54"/>
      <c r="J360" s="54"/>
      <c r="K360" s="54"/>
      <c r="L360" s="227"/>
      <c r="M360" s="228"/>
      <c r="N360" s="227"/>
      <c r="O360" s="227"/>
      <c r="P360" s="228"/>
      <c r="Q360" s="228"/>
      <c r="R360" s="54"/>
      <c r="S360" s="54"/>
      <c r="T360" s="55"/>
      <c r="U360" s="54"/>
      <c r="V360" s="54"/>
      <c r="W360" s="54"/>
      <c r="X360" s="54"/>
      <c r="Y360" s="54"/>
      <c r="Z360" s="54"/>
    </row>
    <row r="361" spans="1:26" ht="18.75" customHeight="1" x14ac:dyDescent="0.2">
      <c r="A361" s="54"/>
      <c r="B361" s="54"/>
      <c r="C361" s="320"/>
      <c r="D361" s="321"/>
      <c r="E361" s="99"/>
      <c r="F361" s="228"/>
      <c r="G361" s="228"/>
      <c r="H361" s="228"/>
      <c r="I361" s="54"/>
      <c r="J361" s="54"/>
      <c r="K361" s="54"/>
      <c r="L361" s="227"/>
      <c r="M361" s="228"/>
      <c r="N361" s="227"/>
      <c r="O361" s="227"/>
      <c r="P361" s="228"/>
      <c r="Q361" s="228"/>
      <c r="R361" s="54"/>
      <c r="S361" s="54"/>
      <c r="T361" s="55"/>
      <c r="U361" s="54"/>
      <c r="V361" s="54"/>
      <c r="W361" s="54"/>
      <c r="X361" s="54"/>
      <c r="Y361" s="54"/>
      <c r="Z361" s="54"/>
    </row>
    <row r="362" spans="1:26" ht="18.75" customHeight="1" x14ac:dyDescent="0.2">
      <c r="A362" s="54"/>
      <c r="B362" s="54"/>
      <c r="C362" s="320"/>
      <c r="D362" s="321"/>
      <c r="E362" s="99"/>
      <c r="F362" s="228"/>
      <c r="G362" s="228"/>
      <c r="H362" s="228"/>
      <c r="I362" s="54"/>
      <c r="J362" s="54"/>
      <c r="K362" s="54"/>
      <c r="L362" s="227"/>
      <c r="M362" s="228"/>
      <c r="N362" s="227"/>
      <c r="O362" s="227"/>
      <c r="P362" s="228"/>
      <c r="Q362" s="228"/>
      <c r="R362" s="54"/>
      <c r="S362" s="54"/>
      <c r="T362" s="55"/>
      <c r="U362" s="54"/>
      <c r="V362" s="54"/>
      <c r="W362" s="54"/>
      <c r="X362" s="54"/>
      <c r="Y362" s="54"/>
      <c r="Z362" s="54"/>
    </row>
    <row r="363" spans="1:26" ht="18.75" customHeight="1" x14ac:dyDescent="0.2">
      <c r="A363" s="54"/>
      <c r="B363" s="54"/>
      <c r="C363" s="320"/>
      <c r="D363" s="321"/>
      <c r="E363" s="99"/>
      <c r="F363" s="228"/>
      <c r="G363" s="228"/>
      <c r="H363" s="228"/>
      <c r="I363" s="54"/>
      <c r="J363" s="54"/>
      <c r="K363" s="54"/>
      <c r="L363" s="227"/>
      <c r="M363" s="228"/>
      <c r="N363" s="227"/>
      <c r="O363" s="227"/>
      <c r="P363" s="228"/>
      <c r="Q363" s="228"/>
      <c r="R363" s="54"/>
      <c r="S363" s="54"/>
      <c r="T363" s="55"/>
      <c r="U363" s="54"/>
      <c r="V363" s="54"/>
      <c r="W363" s="54"/>
      <c r="X363" s="54"/>
      <c r="Y363" s="54"/>
      <c r="Z363" s="54"/>
    </row>
    <row r="364" spans="1:26" ht="18.75" customHeight="1" x14ac:dyDescent="0.2">
      <c r="A364" s="54"/>
      <c r="B364" s="54"/>
      <c r="C364" s="320"/>
      <c r="D364" s="321"/>
      <c r="E364" s="99"/>
      <c r="F364" s="228"/>
      <c r="G364" s="228"/>
      <c r="H364" s="228"/>
      <c r="I364" s="54"/>
      <c r="J364" s="54"/>
      <c r="K364" s="54"/>
      <c r="L364" s="227"/>
      <c r="M364" s="228"/>
      <c r="N364" s="227"/>
      <c r="O364" s="227"/>
      <c r="P364" s="228"/>
      <c r="Q364" s="228"/>
      <c r="R364" s="54"/>
      <c r="S364" s="54"/>
      <c r="T364" s="55"/>
      <c r="U364" s="54"/>
      <c r="V364" s="54"/>
      <c r="W364" s="54"/>
      <c r="X364" s="54"/>
      <c r="Y364" s="54"/>
      <c r="Z364" s="54"/>
    </row>
    <row r="365" spans="1:26" ht="18.75" customHeight="1" x14ac:dyDescent="0.2">
      <c r="A365" s="54"/>
      <c r="B365" s="54"/>
      <c r="C365" s="320"/>
      <c r="D365" s="321"/>
      <c r="E365" s="99"/>
      <c r="F365" s="228"/>
      <c r="G365" s="228"/>
      <c r="H365" s="228"/>
      <c r="I365" s="54"/>
      <c r="J365" s="54"/>
      <c r="K365" s="54"/>
      <c r="L365" s="227"/>
      <c r="M365" s="228"/>
      <c r="N365" s="227"/>
      <c r="O365" s="227"/>
      <c r="P365" s="228"/>
      <c r="Q365" s="228"/>
      <c r="R365" s="54"/>
      <c r="S365" s="54"/>
      <c r="T365" s="55"/>
      <c r="U365" s="54"/>
      <c r="V365" s="54"/>
      <c r="W365" s="54"/>
      <c r="X365" s="54"/>
      <c r="Y365" s="54"/>
      <c r="Z365" s="54"/>
    </row>
    <row r="366" spans="1:26" ht="18.75" customHeight="1" x14ac:dyDescent="0.2">
      <c r="A366" s="54"/>
      <c r="B366" s="54"/>
      <c r="C366" s="320"/>
      <c r="D366" s="321"/>
      <c r="E366" s="99"/>
      <c r="F366" s="228"/>
      <c r="G366" s="228"/>
      <c r="H366" s="228"/>
      <c r="I366" s="54"/>
      <c r="J366" s="54"/>
      <c r="K366" s="54"/>
      <c r="L366" s="227"/>
      <c r="M366" s="228"/>
      <c r="N366" s="227"/>
      <c r="O366" s="227"/>
      <c r="P366" s="228"/>
      <c r="Q366" s="228"/>
      <c r="R366" s="54"/>
      <c r="S366" s="54"/>
      <c r="T366" s="55"/>
      <c r="U366" s="54"/>
      <c r="V366" s="54"/>
      <c r="W366" s="54"/>
      <c r="X366" s="54"/>
      <c r="Y366" s="54"/>
      <c r="Z366" s="54"/>
    </row>
    <row r="367" spans="1:26" ht="18.75" customHeight="1" x14ac:dyDescent="0.2">
      <c r="A367" s="54"/>
      <c r="B367" s="54"/>
      <c r="C367" s="320"/>
      <c r="D367" s="321"/>
      <c r="E367" s="99"/>
      <c r="F367" s="228"/>
      <c r="G367" s="228"/>
      <c r="H367" s="228"/>
      <c r="I367" s="54"/>
      <c r="J367" s="54"/>
      <c r="K367" s="54"/>
      <c r="L367" s="227"/>
      <c r="M367" s="228"/>
      <c r="N367" s="227"/>
      <c r="O367" s="227"/>
      <c r="P367" s="228"/>
      <c r="Q367" s="228"/>
      <c r="R367" s="54"/>
      <c r="S367" s="54"/>
      <c r="T367" s="55"/>
      <c r="U367" s="54"/>
      <c r="V367" s="54"/>
      <c r="W367" s="54"/>
      <c r="X367" s="54"/>
      <c r="Y367" s="54"/>
      <c r="Z367" s="54"/>
    </row>
    <row r="368" spans="1:26" ht="18.75" customHeight="1" x14ac:dyDescent="0.2">
      <c r="A368" s="54"/>
      <c r="B368" s="54"/>
      <c r="C368" s="320"/>
      <c r="D368" s="321"/>
      <c r="E368" s="99"/>
      <c r="F368" s="228"/>
      <c r="G368" s="228"/>
      <c r="H368" s="228"/>
      <c r="I368" s="54"/>
      <c r="J368" s="54"/>
      <c r="K368" s="54"/>
      <c r="L368" s="227"/>
      <c r="M368" s="228"/>
      <c r="N368" s="227"/>
      <c r="O368" s="227"/>
      <c r="P368" s="228"/>
      <c r="Q368" s="228"/>
      <c r="R368" s="54"/>
      <c r="S368" s="54"/>
      <c r="T368" s="55"/>
      <c r="U368" s="54"/>
      <c r="V368" s="54"/>
      <c r="W368" s="54"/>
      <c r="X368" s="54"/>
      <c r="Y368" s="54"/>
      <c r="Z368" s="54"/>
    </row>
    <row r="369" spans="1:26" ht="18.75" customHeight="1" x14ac:dyDescent="0.2">
      <c r="A369" s="54"/>
      <c r="B369" s="54"/>
      <c r="C369" s="320"/>
      <c r="D369" s="321"/>
      <c r="E369" s="99"/>
      <c r="F369" s="228"/>
      <c r="G369" s="228"/>
      <c r="H369" s="228"/>
      <c r="I369" s="54"/>
      <c r="J369" s="54"/>
      <c r="K369" s="54"/>
      <c r="L369" s="227"/>
      <c r="M369" s="228"/>
      <c r="N369" s="227"/>
      <c r="O369" s="227"/>
      <c r="P369" s="228"/>
      <c r="Q369" s="228"/>
      <c r="R369" s="54"/>
      <c r="S369" s="54"/>
      <c r="T369" s="55"/>
      <c r="U369" s="54"/>
      <c r="V369" s="54"/>
      <c r="W369" s="54"/>
      <c r="X369" s="54"/>
      <c r="Y369" s="54"/>
      <c r="Z369" s="54"/>
    </row>
    <row r="370" spans="1:26" ht="18.75" customHeight="1" x14ac:dyDescent="0.2">
      <c r="A370" s="54"/>
      <c r="B370" s="54"/>
      <c r="C370" s="320"/>
      <c r="D370" s="321"/>
      <c r="E370" s="99"/>
      <c r="F370" s="228"/>
      <c r="G370" s="228"/>
      <c r="H370" s="228"/>
      <c r="I370" s="54"/>
      <c r="J370" s="54"/>
      <c r="K370" s="54"/>
      <c r="L370" s="227"/>
      <c r="M370" s="228"/>
      <c r="N370" s="227"/>
      <c r="O370" s="227"/>
      <c r="P370" s="228"/>
      <c r="Q370" s="228"/>
      <c r="R370" s="54"/>
      <c r="S370" s="54"/>
      <c r="T370" s="55"/>
      <c r="U370" s="54"/>
      <c r="V370" s="54"/>
      <c r="W370" s="54"/>
      <c r="X370" s="54"/>
      <c r="Y370" s="54"/>
      <c r="Z370" s="54"/>
    </row>
    <row r="371" spans="1:26" ht="18.75" customHeight="1" x14ac:dyDescent="0.2">
      <c r="A371" s="54"/>
      <c r="B371" s="54"/>
      <c r="C371" s="320"/>
      <c r="D371" s="321"/>
      <c r="E371" s="99"/>
      <c r="F371" s="228"/>
      <c r="G371" s="228"/>
      <c r="H371" s="228"/>
      <c r="I371" s="54"/>
      <c r="J371" s="54"/>
      <c r="K371" s="54"/>
      <c r="L371" s="227"/>
      <c r="M371" s="228"/>
      <c r="N371" s="227"/>
      <c r="O371" s="227"/>
      <c r="P371" s="228"/>
      <c r="Q371" s="228"/>
      <c r="R371" s="54"/>
      <c r="S371" s="54"/>
      <c r="T371" s="55"/>
      <c r="U371" s="54"/>
      <c r="V371" s="54"/>
      <c r="W371" s="54"/>
      <c r="X371" s="54"/>
      <c r="Y371" s="54"/>
      <c r="Z371" s="54"/>
    </row>
    <row r="372" spans="1:26" ht="18.75" customHeight="1" x14ac:dyDescent="0.2">
      <c r="A372" s="54"/>
      <c r="B372" s="54"/>
      <c r="C372" s="320"/>
      <c r="D372" s="321"/>
      <c r="E372" s="99"/>
      <c r="F372" s="228"/>
      <c r="G372" s="228"/>
      <c r="H372" s="228"/>
      <c r="I372" s="54"/>
      <c r="J372" s="54"/>
      <c r="K372" s="54"/>
      <c r="L372" s="227"/>
      <c r="M372" s="228"/>
      <c r="N372" s="227"/>
      <c r="O372" s="227"/>
      <c r="P372" s="228"/>
      <c r="Q372" s="228"/>
      <c r="R372" s="54"/>
      <c r="S372" s="54"/>
      <c r="T372" s="55"/>
      <c r="U372" s="54"/>
      <c r="V372" s="54"/>
      <c r="W372" s="54"/>
      <c r="X372" s="54"/>
      <c r="Y372" s="54"/>
      <c r="Z372" s="54"/>
    </row>
    <row r="373" spans="1:26" ht="18.75" customHeight="1" x14ac:dyDescent="0.2">
      <c r="A373" s="54"/>
      <c r="B373" s="54"/>
      <c r="C373" s="320"/>
      <c r="D373" s="321"/>
      <c r="E373" s="99"/>
      <c r="F373" s="228"/>
      <c r="G373" s="228"/>
      <c r="H373" s="228"/>
      <c r="I373" s="54"/>
      <c r="J373" s="54"/>
      <c r="K373" s="54"/>
      <c r="L373" s="227"/>
      <c r="M373" s="228"/>
      <c r="N373" s="227"/>
      <c r="O373" s="227"/>
      <c r="P373" s="228"/>
      <c r="Q373" s="228"/>
      <c r="R373" s="54"/>
      <c r="S373" s="54"/>
      <c r="T373" s="55"/>
      <c r="U373" s="54"/>
      <c r="V373" s="54"/>
      <c r="W373" s="54"/>
      <c r="X373" s="54"/>
      <c r="Y373" s="54"/>
      <c r="Z373" s="54"/>
    </row>
    <row r="374" spans="1:26" ht="18.75" customHeight="1" x14ac:dyDescent="0.2">
      <c r="A374" s="54"/>
      <c r="B374" s="54"/>
      <c r="C374" s="320"/>
      <c r="D374" s="321"/>
      <c r="E374" s="99"/>
      <c r="F374" s="228"/>
      <c r="G374" s="228"/>
      <c r="H374" s="228"/>
      <c r="I374" s="54"/>
      <c r="J374" s="54"/>
      <c r="K374" s="54"/>
      <c r="L374" s="227"/>
      <c r="M374" s="228"/>
      <c r="N374" s="227"/>
      <c r="O374" s="227"/>
      <c r="P374" s="228"/>
      <c r="Q374" s="228"/>
      <c r="R374" s="54"/>
      <c r="S374" s="54"/>
      <c r="T374" s="55"/>
      <c r="U374" s="54"/>
      <c r="V374" s="54"/>
      <c r="W374" s="54"/>
      <c r="X374" s="54"/>
      <c r="Y374" s="54"/>
      <c r="Z374" s="54"/>
    </row>
    <row r="375" spans="1:26" ht="18.75" customHeight="1" x14ac:dyDescent="0.2">
      <c r="A375" s="54"/>
      <c r="B375" s="54"/>
      <c r="C375" s="320"/>
      <c r="D375" s="321"/>
      <c r="E375" s="99"/>
      <c r="F375" s="228"/>
      <c r="G375" s="228"/>
      <c r="H375" s="228"/>
      <c r="I375" s="54"/>
      <c r="J375" s="54"/>
      <c r="K375" s="54"/>
      <c r="L375" s="227"/>
      <c r="M375" s="228"/>
      <c r="N375" s="227"/>
      <c r="O375" s="227"/>
      <c r="P375" s="228"/>
      <c r="Q375" s="228"/>
      <c r="R375" s="54"/>
      <c r="S375" s="54"/>
      <c r="T375" s="55"/>
      <c r="U375" s="54"/>
      <c r="V375" s="54"/>
      <c r="W375" s="54"/>
      <c r="X375" s="54"/>
      <c r="Y375" s="54"/>
      <c r="Z375" s="54"/>
    </row>
    <row r="376" spans="1:26" ht="18.75" customHeight="1" x14ac:dyDescent="0.2">
      <c r="A376" s="54"/>
      <c r="B376" s="54"/>
      <c r="C376" s="320"/>
      <c r="D376" s="321"/>
      <c r="E376" s="99"/>
      <c r="F376" s="228"/>
      <c r="G376" s="228"/>
      <c r="H376" s="228"/>
      <c r="I376" s="54"/>
      <c r="J376" s="54"/>
      <c r="K376" s="54"/>
      <c r="L376" s="227"/>
      <c r="M376" s="228"/>
      <c r="N376" s="227"/>
      <c r="O376" s="227"/>
      <c r="P376" s="228"/>
      <c r="Q376" s="228"/>
      <c r="R376" s="54"/>
      <c r="S376" s="54"/>
      <c r="T376" s="55"/>
      <c r="U376" s="54"/>
      <c r="V376" s="54"/>
      <c r="W376" s="54"/>
      <c r="X376" s="54"/>
      <c r="Y376" s="54"/>
      <c r="Z376" s="54"/>
    </row>
    <row r="377" spans="1:26" ht="18.75" customHeight="1" x14ac:dyDescent="0.2">
      <c r="A377" s="54"/>
      <c r="B377" s="54"/>
      <c r="C377" s="320"/>
      <c r="D377" s="321"/>
      <c r="E377" s="99"/>
      <c r="F377" s="228"/>
      <c r="G377" s="228"/>
      <c r="H377" s="228"/>
      <c r="I377" s="54"/>
      <c r="J377" s="54"/>
      <c r="K377" s="54"/>
      <c r="L377" s="227"/>
      <c r="M377" s="228"/>
      <c r="N377" s="227"/>
      <c r="O377" s="227"/>
      <c r="P377" s="228"/>
      <c r="Q377" s="228"/>
      <c r="R377" s="54"/>
      <c r="S377" s="54"/>
      <c r="T377" s="55"/>
      <c r="U377" s="54"/>
      <c r="V377" s="54"/>
      <c r="W377" s="54"/>
      <c r="X377" s="54"/>
      <c r="Y377" s="54"/>
      <c r="Z377" s="54"/>
    </row>
    <row r="378" spans="1:26" ht="18.75" customHeight="1" x14ac:dyDescent="0.2">
      <c r="A378" s="54"/>
      <c r="B378" s="54"/>
      <c r="C378" s="320"/>
      <c r="D378" s="321"/>
      <c r="E378" s="99"/>
      <c r="F378" s="228"/>
      <c r="G378" s="228"/>
      <c r="H378" s="228"/>
      <c r="I378" s="54"/>
      <c r="J378" s="54"/>
      <c r="K378" s="54"/>
      <c r="L378" s="227"/>
      <c r="M378" s="228"/>
      <c r="N378" s="227"/>
      <c r="O378" s="227"/>
      <c r="P378" s="228"/>
      <c r="Q378" s="228"/>
      <c r="R378" s="54"/>
      <c r="S378" s="54"/>
      <c r="T378" s="55"/>
      <c r="U378" s="54"/>
      <c r="V378" s="54"/>
      <c r="W378" s="54"/>
      <c r="X378" s="54"/>
      <c r="Y378" s="54"/>
      <c r="Z378" s="54"/>
    </row>
    <row r="379" spans="1:26" ht="18.75" customHeight="1" x14ac:dyDescent="0.2">
      <c r="A379" s="54"/>
      <c r="B379" s="54"/>
      <c r="C379" s="320"/>
      <c r="D379" s="321"/>
      <c r="E379" s="99"/>
      <c r="F379" s="228"/>
      <c r="G379" s="228"/>
      <c r="H379" s="228"/>
      <c r="I379" s="54"/>
      <c r="J379" s="54"/>
      <c r="K379" s="54"/>
      <c r="L379" s="227"/>
      <c r="M379" s="228"/>
      <c r="N379" s="227"/>
      <c r="O379" s="227"/>
      <c r="P379" s="228"/>
      <c r="Q379" s="228"/>
      <c r="R379" s="54"/>
      <c r="S379" s="54"/>
      <c r="T379" s="55"/>
      <c r="U379" s="54"/>
      <c r="V379" s="54"/>
      <c r="W379" s="54"/>
      <c r="X379" s="54"/>
      <c r="Y379" s="54"/>
      <c r="Z379" s="54"/>
    </row>
    <row r="380" spans="1:26" ht="18.75" customHeight="1" x14ac:dyDescent="0.2">
      <c r="A380" s="54"/>
      <c r="B380" s="54"/>
      <c r="C380" s="320"/>
      <c r="D380" s="321"/>
      <c r="E380" s="99"/>
      <c r="F380" s="228"/>
      <c r="G380" s="228"/>
      <c r="H380" s="228"/>
      <c r="I380" s="54"/>
      <c r="J380" s="54"/>
      <c r="K380" s="54"/>
      <c r="L380" s="227"/>
      <c r="M380" s="228"/>
      <c r="N380" s="227"/>
      <c r="O380" s="227"/>
      <c r="P380" s="228"/>
      <c r="Q380" s="228"/>
      <c r="R380" s="54"/>
      <c r="S380" s="54"/>
      <c r="T380" s="55"/>
      <c r="U380" s="54"/>
      <c r="V380" s="54"/>
      <c r="W380" s="54"/>
      <c r="X380" s="54"/>
      <c r="Y380" s="54"/>
      <c r="Z380" s="54"/>
    </row>
    <row r="381" spans="1:26" ht="18.75" customHeight="1" x14ac:dyDescent="0.2">
      <c r="A381" s="54"/>
      <c r="B381" s="54"/>
      <c r="C381" s="320"/>
      <c r="D381" s="321"/>
      <c r="E381" s="99"/>
      <c r="F381" s="228"/>
      <c r="G381" s="228"/>
      <c r="H381" s="228"/>
      <c r="I381" s="54"/>
      <c r="J381" s="54"/>
      <c r="K381" s="54"/>
      <c r="L381" s="227"/>
      <c r="M381" s="228"/>
      <c r="N381" s="227"/>
      <c r="O381" s="227"/>
      <c r="P381" s="228"/>
      <c r="Q381" s="228"/>
      <c r="R381" s="54"/>
      <c r="S381" s="54"/>
      <c r="T381" s="55"/>
      <c r="U381" s="54"/>
      <c r="V381" s="54"/>
      <c r="W381" s="54"/>
      <c r="X381" s="54"/>
      <c r="Y381" s="54"/>
      <c r="Z381" s="54"/>
    </row>
    <row r="382" spans="1:26" ht="18.75" customHeight="1" x14ac:dyDescent="0.2">
      <c r="A382" s="54"/>
      <c r="B382" s="54"/>
      <c r="C382" s="320"/>
      <c r="D382" s="321"/>
      <c r="E382" s="99"/>
      <c r="F382" s="228"/>
      <c r="G382" s="228"/>
      <c r="H382" s="228"/>
      <c r="I382" s="54"/>
      <c r="J382" s="54"/>
      <c r="K382" s="54"/>
      <c r="L382" s="227"/>
      <c r="M382" s="228"/>
      <c r="N382" s="227"/>
      <c r="O382" s="227"/>
      <c r="P382" s="228"/>
      <c r="Q382" s="228"/>
      <c r="R382" s="54"/>
      <c r="S382" s="54"/>
      <c r="T382" s="55"/>
      <c r="U382" s="54"/>
      <c r="V382" s="54"/>
      <c r="W382" s="54"/>
      <c r="X382" s="54"/>
      <c r="Y382" s="54"/>
      <c r="Z382" s="54"/>
    </row>
    <row r="383" spans="1:26" ht="18.75" customHeight="1" x14ac:dyDescent="0.2">
      <c r="A383" s="54"/>
      <c r="B383" s="54"/>
      <c r="C383" s="320"/>
      <c r="D383" s="321"/>
      <c r="E383" s="99"/>
      <c r="F383" s="228"/>
      <c r="G383" s="228"/>
      <c r="H383" s="228"/>
      <c r="I383" s="54"/>
      <c r="J383" s="54"/>
      <c r="K383" s="54"/>
      <c r="L383" s="227"/>
      <c r="M383" s="228"/>
      <c r="N383" s="227"/>
      <c r="O383" s="227"/>
      <c r="P383" s="228"/>
      <c r="Q383" s="228"/>
      <c r="R383" s="54"/>
      <c r="S383" s="54"/>
      <c r="T383" s="55"/>
      <c r="U383" s="54"/>
      <c r="V383" s="54"/>
      <c r="W383" s="54"/>
      <c r="X383" s="54"/>
      <c r="Y383" s="54"/>
      <c r="Z383" s="54"/>
    </row>
    <row r="384" spans="1:26" ht="18.75" customHeight="1" x14ac:dyDescent="0.2">
      <c r="A384" s="54"/>
      <c r="B384" s="54"/>
      <c r="C384" s="320"/>
      <c r="D384" s="321"/>
      <c r="E384" s="99"/>
      <c r="F384" s="228"/>
      <c r="G384" s="228"/>
      <c r="H384" s="228"/>
      <c r="I384" s="54"/>
      <c r="J384" s="54"/>
      <c r="K384" s="54"/>
      <c r="L384" s="227"/>
      <c r="M384" s="228"/>
      <c r="N384" s="227"/>
      <c r="O384" s="227"/>
      <c r="P384" s="228"/>
      <c r="Q384" s="228"/>
      <c r="R384" s="54"/>
      <c r="S384" s="54"/>
      <c r="T384" s="55"/>
      <c r="U384" s="54"/>
      <c r="V384" s="54"/>
      <c r="W384" s="54"/>
      <c r="X384" s="54"/>
      <c r="Y384" s="54"/>
      <c r="Z384" s="54"/>
    </row>
    <row r="385" spans="1:26" ht="18.75" customHeight="1" x14ac:dyDescent="0.2">
      <c r="A385" s="54"/>
      <c r="B385" s="54"/>
      <c r="C385" s="320"/>
      <c r="D385" s="321"/>
      <c r="E385" s="99"/>
      <c r="F385" s="228"/>
      <c r="G385" s="228"/>
      <c r="H385" s="228"/>
      <c r="I385" s="54"/>
      <c r="J385" s="54"/>
      <c r="K385" s="54"/>
      <c r="L385" s="227"/>
      <c r="M385" s="228"/>
      <c r="N385" s="227"/>
      <c r="O385" s="227"/>
      <c r="P385" s="228"/>
      <c r="Q385" s="228"/>
      <c r="R385" s="54"/>
      <c r="S385" s="54"/>
      <c r="T385" s="55"/>
      <c r="U385" s="54"/>
      <c r="V385" s="54"/>
      <c r="W385" s="54"/>
      <c r="X385" s="54"/>
      <c r="Y385" s="54"/>
      <c r="Z385" s="54"/>
    </row>
    <row r="386" spans="1:26" ht="18.75" customHeight="1" x14ac:dyDescent="0.2">
      <c r="A386" s="54"/>
      <c r="B386" s="54"/>
      <c r="C386" s="320"/>
      <c r="D386" s="321"/>
      <c r="E386" s="99"/>
      <c r="F386" s="228"/>
      <c r="G386" s="228"/>
      <c r="H386" s="228"/>
      <c r="I386" s="54"/>
      <c r="J386" s="54"/>
      <c r="K386" s="54"/>
      <c r="L386" s="227"/>
      <c r="M386" s="228"/>
      <c r="N386" s="227"/>
      <c r="O386" s="227"/>
      <c r="P386" s="228"/>
      <c r="Q386" s="228"/>
      <c r="R386" s="54"/>
      <c r="S386" s="54"/>
      <c r="T386" s="55"/>
      <c r="U386" s="54"/>
      <c r="V386" s="54"/>
      <c r="W386" s="54"/>
      <c r="X386" s="54"/>
      <c r="Y386" s="54"/>
      <c r="Z386" s="54"/>
    </row>
    <row r="387" spans="1:26" ht="18.75" customHeight="1" x14ac:dyDescent="0.2">
      <c r="A387" s="54"/>
      <c r="B387" s="54"/>
      <c r="C387" s="320"/>
      <c r="D387" s="321"/>
      <c r="E387" s="99"/>
      <c r="F387" s="228"/>
      <c r="G387" s="228"/>
      <c r="H387" s="228"/>
      <c r="I387" s="54"/>
      <c r="J387" s="54"/>
      <c r="K387" s="54"/>
      <c r="L387" s="227"/>
      <c r="M387" s="228"/>
      <c r="N387" s="227"/>
      <c r="O387" s="227"/>
      <c r="P387" s="228"/>
      <c r="Q387" s="228"/>
      <c r="R387" s="54"/>
      <c r="S387" s="54"/>
      <c r="T387" s="55"/>
      <c r="U387" s="54"/>
      <c r="V387" s="54"/>
      <c r="W387" s="54"/>
      <c r="X387" s="54"/>
      <c r="Y387" s="54"/>
      <c r="Z387" s="54"/>
    </row>
    <row r="388" spans="1:26" ht="18.75" customHeight="1" x14ac:dyDescent="0.2">
      <c r="A388" s="54"/>
      <c r="B388" s="54"/>
      <c r="C388" s="320"/>
      <c r="D388" s="321"/>
      <c r="E388" s="99"/>
      <c r="F388" s="228"/>
      <c r="G388" s="228"/>
      <c r="H388" s="228"/>
      <c r="I388" s="54"/>
      <c r="J388" s="54"/>
      <c r="K388" s="54"/>
      <c r="L388" s="227"/>
      <c r="M388" s="228"/>
      <c r="N388" s="227"/>
      <c r="O388" s="227"/>
      <c r="P388" s="228"/>
      <c r="Q388" s="228"/>
      <c r="R388" s="54"/>
      <c r="S388" s="54"/>
      <c r="T388" s="55"/>
      <c r="U388" s="54"/>
      <c r="V388" s="54"/>
      <c r="W388" s="54"/>
      <c r="X388" s="54"/>
      <c r="Y388" s="54"/>
      <c r="Z388" s="54"/>
    </row>
    <row r="389" spans="1:26" ht="18.75" customHeight="1" x14ac:dyDescent="0.2">
      <c r="A389" s="54"/>
      <c r="B389" s="54"/>
      <c r="C389" s="320"/>
      <c r="D389" s="321"/>
      <c r="E389" s="99"/>
      <c r="F389" s="228"/>
      <c r="G389" s="228"/>
      <c r="H389" s="228"/>
      <c r="I389" s="54"/>
      <c r="J389" s="54"/>
      <c r="K389" s="54"/>
      <c r="L389" s="227"/>
      <c r="M389" s="228"/>
      <c r="N389" s="227"/>
      <c r="O389" s="227"/>
      <c r="P389" s="228"/>
      <c r="Q389" s="228"/>
      <c r="R389" s="54"/>
      <c r="S389" s="54"/>
      <c r="T389" s="55"/>
      <c r="U389" s="54"/>
      <c r="V389" s="54"/>
      <c r="W389" s="54"/>
      <c r="X389" s="54"/>
      <c r="Y389" s="54"/>
      <c r="Z389" s="54"/>
    </row>
    <row r="390" spans="1:26" ht="18.75" customHeight="1" x14ac:dyDescent="0.2">
      <c r="A390" s="54"/>
      <c r="B390" s="54"/>
      <c r="C390" s="320"/>
      <c r="D390" s="321"/>
      <c r="E390" s="99"/>
      <c r="F390" s="228"/>
      <c r="G390" s="228"/>
      <c r="H390" s="228"/>
      <c r="I390" s="54"/>
      <c r="J390" s="54"/>
      <c r="K390" s="54"/>
      <c r="L390" s="227"/>
      <c r="M390" s="228"/>
      <c r="N390" s="227"/>
      <c r="O390" s="227"/>
      <c r="P390" s="228"/>
      <c r="Q390" s="228"/>
      <c r="R390" s="54"/>
      <c r="S390" s="54"/>
      <c r="T390" s="55"/>
      <c r="U390" s="54"/>
      <c r="V390" s="54"/>
      <c r="W390" s="54"/>
      <c r="X390" s="54"/>
      <c r="Y390" s="54"/>
      <c r="Z390" s="54"/>
    </row>
    <row r="391" spans="1:26" ht="18.75" customHeight="1" x14ac:dyDescent="0.2">
      <c r="A391" s="54"/>
      <c r="B391" s="54"/>
      <c r="C391" s="320"/>
      <c r="D391" s="321"/>
      <c r="E391" s="99"/>
      <c r="F391" s="228"/>
      <c r="G391" s="228"/>
      <c r="H391" s="228"/>
      <c r="I391" s="54"/>
      <c r="J391" s="54"/>
      <c r="K391" s="54"/>
      <c r="L391" s="227"/>
      <c r="M391" s="228"/>
      <c r="N391" s="227"/>
      <c r="O391" s="227"/>
      <c r="P391" s="228"/>
      <c r="Q391" s="228"/>
      <c r="R391" s="54"/>
      <c r="S391" s="54"/>
      <c r="T391" s="55"/>
      <c r="U391" s="54"/>
      <c r="V391" s="54"/>
      <c r="W391" s="54"/>
      <c r="X391" s="54"/>
      <c r="Y391" s="54"/>
      <c r="Z391" s="54"/>
    </row>
    <row r="392" spans="1:26" ht="18.75" customHeight="1" x14ac:dyDescent="0.2">
      <c r="A392" s="54"/>
      <c r="B392" s="54"/>
      <c r="C392" s="320"/>
      <c r="D392" s="321"/>
      <c r="E392" s="99"/>
      <c r="F392" s="228"/>
      <c r="G392" s="228"/>
      <c r="H392" s="228"/>
      <c r="I392" s="54"/>
      <c r="J392" s="54"/>
      <c r="K392" s="54"/>
      <c r="L392" s="227"/>
      <c r="M392" s="228"/>
      <c r="N392" s="227"/>
      <c r="O392" s="227"/>
      <c r="P392" s="228"/>
      <c r="Q392" s="228"/>
      <c r="R392" s="54"/>
      <c r="S392" s="54"/>
      <c r="T392" s="55"/>
      <c r="U392" s="54"/>
      <c r="V392" s="54"/>
      <c r="W392" s="54"/>
      <c r="X392" s="54"/>
      <c r="Y392" s="54"/>
      <c r="Z392" s="54"/>
    </row>
    <row r="393" spans="1:26" ht="18.75" customHeight="1" x14ac:dyDescent="0.2">
      <c r="A393" s="54"/>
      <c r="B393" s="54"/>
      <c r="C393" s="320"/>
      <c r="D393" s="321"/>
      <c r="E393" s="99"/>
      <c r="F393" s="228"/>
      <c r="G393" s="228"/>
      <c r="H393" s="228"/>
      <c r="I393" s="54"/>
      <c r="J393" s="54"/>
      <c r="K393" s="54"/>
      <c r="L393" s="227"/>
      <c r="M393" s="228"/>
      <c r="N393" s="227"/>
      <c r="O393" s="227"/>
      <c r="P393" s="228"/>
      <c r="Q393" s="228"/>
      <c r="R393" s="54"/>
      <c r="S393" s="54"/>
      <c r="T393" s="55"/>
      <c r="U393" s="54"/>
      <c r="V393" s="54"/>
      <c r="W393" s="54"/>
      <c r="X393" s="54"/>
      <c r="Y393" s="54"/>
      <c r="Z393" s="54"/>
    </row>
    <row r="394" spans="1:26" ht="18.75" customHeight="1" x14ac:dyDescent="0.2">
      <c r="A394" s="54"/>
      <c r="B394" s="54"/>
      <c r="C394" s="320"/>
      <c r="D394" s="321"/>
      <c r="E394" s="99"/>
      <c r="F394" s="228"/>
      <c r="G394" s="228"/>
      <c r="H394" s="228"/>
      <c r="I394" s="54"/>
      <c r="J394" s="54"/>
      <c r="K394" s="54"/>
      <c r="L394" s="227"/>
      <c r="M394" s="228"/>
      <c r="N394" s="227"/>
      <c r="O394" s="227"/>
      <c r="P394" s="228"/>
      <c r="Q394" s="228"/>
      <c r="R394" s="54"/>
      <c r="S394" s="54"/>
      <c r="T394" s="55"/>
      <c r="U394" s="54"/>
      <c r="V394" s="54"/>
      <c r="W394" s="54"/>
      <c r="X394" s="54"/>
      <c r="Y394" s="54"/>
      <c r="Z394" s="54"/>
    </row>
    <row r="395" spans="1:26" ht="18.75" customHeight="1" x14ac:dyDescent="0.2">
      <c r="A395" s="54"/>
      <c r="B395" s="54"/>
      <c r="C395" s="320"/>
      <c r="D395" s="321"/>
      <c r="E395" s="99"/>
      <c r="F395" s="228"/>
      <c r="G395" s="228"/>
      <c r="H395" s="228"/>
      <c r="I395" s="54"/>
      <c r="J395" s="54"/>
      <c r="K395" s="54"/>
      <c r="L395" s="227"/>
      <c r="M395" s="228"/>
      <c r="N395" s="227"/>
      <c r="O395" s="227"/>
      <c r="P395" s="228"/>
      <c r="Q395" s="228"/>
      <c r="R395" s="54"/>
      <c r="S395" s="54"/>
      <c r="T395" s="55"/>
      <c r="U395" s="54"/>
      <c r="V395" s="54"/>
      <c r="W395" s="54"/>
      <c r="X395" s="54"/>
      <c r="Y395" s="54"/>
      <c r="Z395" s="54"/>
    </row>
    <row r="396" spans="1:26" ht="18.75" customHeight="1" x14ac:dyDescent="0.2">
      <c r="A396" s="54"/>
      <c r="B396" s="54"/>
      <c r="C396" s="320"/>
      <c r="D396" s="321"/>
      <c r="E396" s="99"/>
      <c r="F396" s="228"/>
      <c r="G396" s="228"/>
      <c r="H396" s="228"/>
      <c r="I396" s="54"/>
      <c r="J396" s="54"/>
      <c r="K396" s="54"/>
      <c r="L396" s="227"/>
      <c r="M396" s="228"/>
      <c r="N396" s="227"/>
      <c r="O396" s="227"/>
      <c r="P396" s="228"/>
      <c r="Q396" s="228"/>
      <c r="R396" s="54"/>
      <c r="S396" s="54"/>
      <c r="T396" s="55"/>
      <c r="U396" s="54"/>
      <c r="V396" s="54"/>
      <c r="W396" s="54"/>
      <c r="X396" s="54"/>
      <c r="Y396" s="54"/>
      <c r="Z396" s="54"/>
    </row>
    <row r="397" spans="1:26" ht="18.75" customHeight="1" x14ac:dyDescent="0.2">
      <c r="A397" s="54"/>
      <c r="B397" s="54"/>
      <c r="C397" s="320"/>
      <c r="D397" s="321"/>
      <c r="E397" s="99"/>
      <c r="F397" s="228"/>
      <c r="G397" s="228"/>
      <c r="H397" s="228"/>
      <c r="I397" s="54"/>
      <c r="J397" s="54"/>
      <c r="K397" s="54"/>
      <c r="L397" s="227"/>
      <c r="M397" s="228"/>
      <c r="N397" s="227"/>
      <c r="O397" s="227"/>
      <c r="P397" s="228"/>
      <c r="Q397" s="228"/>
      <c r="R397" s="54"/>
      <c r="S397" s="54"/>
      <c r="T397" s="55"/>
      <c r="U397" s="54"/>
      <c r="V397" s="54"/>
      <c r="W397" s="54"/>
      <c r="X397" s="54"/>
      <c r="Y397" s="54"/>
      <c r="Z397" s="54"/>
    </row>
    <row r="398" spans="1:26" ht="18.75" customHeight="1" x14ac:dyDescent="0.2">
      <c r="A398" s="54"/>
      <c r="B398" s="54"/>
      <c r="C398" s="320"/>
      <c r="D398" s="321"/>
      <c r="E398" s="99"/>
      <c r="F398" s="228"/>
      <c r="G398" s="228"/>
      <c r="H398" s="228"/>
      <c r="I398" s="54"/>
      <c r="J398" s="54"/>
      <c r="K398" s="54"/>
      <c r="L398" s="227"/>
      <c r="M398" s="228"/>
      <c r="N398" s="227"/>
      <c r="O398" s="227"/>
      <c r="P398" s="228"/>
      <c r="Q398" s="228"/>
      <c r="R398" s="54"/>
      <c r="S398" s="54"/>
      <c r="T398" s="55"/>
      <c r="U398" s="54"/>
      <c r="V398" s="54"/>
      <c r="W398" s="54"/>
      <c r="X398" s="54"/>
      <c r="Y398" s="54"/>
      <c r="Z398" s="54"/>
    </row>
    <row r="399" spans="1:26" ht="18.75" customHeight="1" x14ac:dyDescent="0.2">
      <c r="A399" s="54"/>
      <c r="B399" s="54"/>
      <c r="C399" s="320"/>
      <c r="D399" s="321"/>
      <c r="E399" s="99"/>
      <c r="F399" s="228"/>
      <c r="G399" s="228"/>
      <c r="H399" s="228"/>
      <c r="I399" s="54"/>
      <c r="J399" s="54"/>
      <c r="K399" s="54"/>
      <c r="L399" s="227"/>
      <c r="M399" s="228"/>
      <c r="N399" s="227"/>
      <c r="O399" s="227"/>
      <c r="P399" s="228"/>
      <c r="Q399" s="228"/>
      <c r="R399" s="54"/>
      <c r="S399" s="54"/>
      <c r="T399" s="55"/>
      <c r="U399" s="54"/>
      <c r="V399" s="54"/>
      <c r="W399" s="54"/>
      <c r="X399" s="54"/>
      <c r="Y399" s="54"/>
      <c r="Z399" s="54"/>
    </row>
    <row r="400" spans="1:26" ht="18.75" customHeight="1" x14ac:dyDescent="0.2">
      <c r="A400" s="54"/>
      <c r="B400" s="54"/>
      <c r="C400" s="320"/>
      <c r="D400" s="321"/>
      <c r="E400" s="99"/>
      <c r="F400" s="228"/>
      <c r="G400" s="228"/>
      <c r="H400" s="228"/>
      <c r="I400" s="54"/>
      <c r="J400" s="54"/>
      <c r="K400" s="54"/>
      <c r="L400" s="227"/>
      <c r="M400" s="228"/>
      <c r="N400" s="227"/>
      <c r="O400" s="227"/>
      <c r="P400" s="228"/>
      <c r="Q400" s="228"/>
      <c r="R400" s="54"/>
      <c r="S400" s="54"/>
      <c r="T400" s="55"/>
      <c r="U400" s="54"/>
      <c r="V400" s="54"/>
      <c r="W400" s="54"/>
      <c r="X400" s="54"/>
      <c r="Y400" s="54"/>
      <c r="Z400" s="54"/>
    </row>
    <row r="401" spans="1:26" ht="18.75" customHeight="1" x14ac:dyDescent="0.2">
      <c r="A401" s="54"/>
      <c r="B401" s="54"/>
      <c r="C401" s="320"/>
      <c r="D401" s="321"/>
      <c r="E401" s="99"/>
      <c r="F401" s="228"/>
      <c r="G401" s="228"/>
      <c r="H401" s="228"/>
      <c r="I401" s="54"/>
      <c r="J401" s="54"/>
      <c r="K401" s="54"/>
      <c r="L401" s="227"/>
      <c r="M401" s="228"/>
      <c r="N401" s="227"/>
      <c r="O401" s="227"/>
      <c r="P401" s="228"/>
      <c r="Q401" s="228"/>
      <c r="R401" s="54"/>
      <c r="S401" s="54"/>
      <c r="T401" s="55"/>
      <c r="U401" s="54"/>
      <c r="V401" s="54"/>
      <c r="W401" s="54"/>
      <c r="X401" s="54"/>
      <c r="Y401" s="54"/>
      <c r="Z401" s="54"/>
    </row>
    <row r="402" spans="1:26" ht="18.75" customHeight="1" x14ac:dyDescent="0.2">
      <c r="A402" s="54"/>
      <c r="B402" s="54"/>
      <c r="C402" s="320"/>
      <c r="D402" s="321"/>
      <c r="E402" s="99"/>
      <c r="F402" s="228"/>
      <c r="G402" s="228"/>
      <c r="H402" s="228"/>
      <c r="I402" s="54"/>
      <c r="J402" s="54"/>
      <c r="K402" s="54"/>
      <c r="L402" s="227"/>
      <c r="M402" s="228"/>
      <c r="N402" s="227"/>
      <c r="O402" s="227"/>
      <c r="P402" s="228"/>
      <c r="Q402" s="228"/>
      <c r="R402" s="54"/>
      <c r="S402" s="54"/>
      <c r="T402" s="55"/>
      <c r="U402" s="54"/>
      <c r="V402" s="54"/>
      <c r="W402" s="54"/>
      <c r="X402" s="54"/>
      <c r="Y402" s="54"/>
      <c r="Z402" s="54"/>
    </row>
    <row r="403" spans="1:26" ht="18.75" customHeight="1" x14ac:dyDescent="0.2">
      <c r="A403" s="54"/>
      <c r="B403" s="54"/>
      <c r="C403" s="320"/>
      <c r="D403" s="321"/>
      <c r="E403" s="99"/>
      <c r="F403" s="228"/>
      <c r="G403" s="228"/>
      <c r="H403" s="228"/>
      <c r="I403" s="54"/>
      <c r="J403" s="54"/>
      <c r="K403" s="54"/>
      <c r="L403" s="227"/>
      <c r="M403" s="228"/>
      <c r="N403" s="227"/>
      <c r="O403" s="227"/>
      <c r="P403" s="228"/>
      <c r="Q403" s="228"/>
      <c r="R403" s="54"/>
      <c r="S403" s="54"/>
      <c r="T403" s="55"/>
      <c r="U403" s="54"/>
      <c r="V403" s="54"/>
      <c r="W403" s="54"/>
      <c r="X403" s="54"/>
      <c r="Y403" s="54"/>
      <c r="Z403" s="54"/>
    </row>
    <row r="404" spans="1:26" ht="18.75" customHeight="1" x14ac:dyDescent="0.2">
      <c r="A404" s="54"/>
      <c r="B404" s="54"/>
      <c r="C404" s="320"/>
      <c r="D404" s="321"/>
      <c r="E404" s="99"/>
      <c r="F404" s="228"/>
      <c r="G404" s="228"/>
      <c r="H404" s="228"/>
      <c r="I404" s="54"/>
      <c r="J404" s="54"/>
      <c r="K404" s="54"/>
      <c r="L404" s="227"/>
      <c r="M404" s="228"/>
      <c r="N404" s="227"/>
      <c r="O404" s="227"/>
      <c r="P404" s="228"/>
      <c r="Q404" s="228"/>
      <c r="R404" s="54"/>
      <c r="S404" s="54"/>
      <c r="T404" s="55"/>
      <c r="U404" s="54"/>
      <c r="V404" s="54"/>
      <c r="W404" s="54"/>
      <c r="X404" s="54"/>
      <c r="Y404" s="54"/>
      <c r="Z404" s="54"/>
    </row>
    <row r="405" spans="1:26" ht="18.75" customHeight="1" x14ac:dyDescent="0.2">
      <c r="A405" s="54"/>
      <c r="B405" s="54"/>
      <c r="C405" s="320"/>
      <c r="D405" s="321"/>
      <c r="E405" s="99"/>
      <c r="F405" s="228"/>
      <c r="G405" s="228"/>
      <c r="H405" s="228"/>
      <c r="I405" s="54"/>
      <c r="J405" s="54"/>
      <c r="K405" s="54"/>
      <c r="L405" s="227"/>
      <c r="M405" s="228"/>
      <c r="N405" s="227"/>
      <c r="O405" s="227"/>
      <c r="P405" s="228"/>
      <c r="Q405" s="228"/>
      <c r="R405" s="54"/>
      <c r="S405" s="54"/>
      <c r="T405" s="55"/>
      <c r="U405" s="54"/>
      <c r="V405" s="54"/>
      <c r="W405" s="54"/>
      <c r="X405" s="54"/>
      <c r="Y405" s="54"/>
      <c r="Z405" s="54"/>
    </row>
    <row r="406" spans="1:26" ht="18.75" customHeight="1" x14ac:dyDescent="0.2">
      <c r="A406" s="54"/>
      <c r="B406" s="54"/>
      <c r="C406" s="320"/>
      <c r="D406" s="321"/>
      <c r="E406" s="99"/>
      <c r="F406" s="228"/>
      <c r="G406" s="228"/>
      <c r="H406" s="228"/>
      <c r="I406" s="54"/>
      <c r="J406" s="54"/>
      <c r="K406" s="54"/>
      <c r="L406" s="227"/>
      <c r="M406" s="228"/>
      <c r="N406" s="227"/>
      <c r="O406" s="227"/>
      <c r="P406" s="228"/>
      <c r="Q406" s="228"/>
      <c r="R406" s="54"/>
      <c r="S406" s="54"/>
      <c r="T406" s="55"/>
      <c r="U406" s="54"/>
      <c r="V406" s="54"/>
      <c r="W406" s="54"/>
      <c r="X406" s="54"/>
      <c r="Y406" s="54"/>
      <c r="Z406" s="54"/>
    </row>
    <row r="407" spans="1:26" ht="18.75" customHeight="1" x14ac:dyDescent="0.2">
      <c r="A407" s="54"/>
      <c r="B407" s="54"/>
      <c r="C407" s="320"/>
      <c r="D407" s="321"/>
      <c r="E407" s="99"/>
      <c r="F407" s="228"/>
      <c r="G407" s="228"/>
      <c r="H407" s="228"/>
      <c r="I407" s="54"/>
      <c r="J407" s="54"/>
      <c r="K407" s="54"/>
      <c r="L407" s="227"/>
      <c r="M407" s="228"/>
      <c r="N407" s="227"/>
      <c r="O407" s="227"/>
      <c r="P407" s="228"/>
      <c r="Q407" s="228"/>
      <c r="R407" s="54"/>
      <c r="S407" s="54"/>
      <c r="T407" s="55"/>
      <c r="U407" s="54"/>
      <c r="V407" s="54"/>
      <c r="W407" s="54"/>
      <c r="X407" s="54"/>
      <c r="Y407" s="54"/>
      <c r="Z407" s="54"/>
    </row>
    <row r="408" spans="1:26" ht="18.75" customHeight="1" x14ac:dyDescent="0.2">
      <c r="A408" s="54"/>
      <c r="B408" s="54"/>
      <c r="C408" s="320"/>
      <c r="D408" s="321"/>
      <c r="E408" s="99"/>
      <c r="F408" s="228"/>
      <c r="G408" s="228"/>
      <c r="H408" s="228"/>
      <c r="I408" s="54"/>
      <c r="J408" s="54"/>
      <c r="K408" s="54"/>
      <c r="L408" s="227"/>
      <c r="M408" s="228"/>
      <c r="N408" s="227"/>
      <c r="O408" s="227"/>
      <c r="P408" s="228"/>
      <c r="Q408" s="228"/>
      <c r="R408" s="54"/>
      <c r="S408" s="54"/>
      <c r="T408" s="55"/>
      <c r="U408" s="54"/>
      <c r="V408" s="54"/>
      <c r="W408" s="54"/>
      <c r="X408" s="54"/>
      <c r="Y408" s="54"/>
      <c r="Z408" s="54"/>
    </row>
    <row r="409" spans="1:26" ht="18.75" customHeight="1" x14ac:dyDescent="0.2">
      <c r="A409" s="54"/>
      <c r="B409" s="54"/>
      <c r="C409" s="320"/>
      <c r="D409" s="321"/>
      <c r="E409" s="99"/>
      <c r="F409" s="228"/>
      <c r="G409" s="228"/>
      <c r="H409" s="228"/>
      <c r="I409" s="54"/>
      <c r="J409" s="54"/>
      <c r="K409" s="54"/>
      <c r="L409" s="227"/>
      <c r="M409" s="228"/>
      <c r="N409" s="227"/>
      <c r="O409" s="227"/>
      <c r="P409" s="228"/>
      <c r="Q409" s="228"/>
      <c r="R409" s="54"/>
      <c r="S409" s="54"/>
      <c r="T409" s="55"/>
      <c r="U409" s="54"/>
      <c r="V409" s="54"/>
      <c r="W409" s="54"/>
      <c r="X409" s="54"/>
      <c r="Y409" s="54"/>
      <c r="Z409" s="54"/>
    </row>
    <row r="410" spans="1:26" ht="18.75" customHeight="1" x14ac:dyDescent="0.2">
      <c r="A410" s="54"/>
      <c r="B410" s="54"/>
      <c r="C410" s="320"/>
      <c r="D410" s="321"/>
      <c r="E410" s="99"/>
      <c r="F410" s="228"/>
      <c r="G410" s="228"/>
      <c r="H410" s="228"/>
      <c r="I410" s="54"/>
      <c r="J410" s="54"/>
      <c r="K410" s="54"/>
      <c r="L410" s="227"/>
      <c r="M410" s="228"/>
      <c r="N410" s="227"/>
      <c r="O410" s="227"/>
      <c r="P410" s="228"/>
      <c r="Q410" s="228"/>
      <c r="R410" s="54"/>
      <c r="S410" s="54"/>
      <c r="T410" s="55"/>
      <c r="U410" s="54"/>
      <c r="V410" s="54"/>
      <c r="W410" s="54"/>
      <c r="X410" s="54"/>
      <c r="Y410" s="54"/>
      <c r="Z410" s="54"/>
    </row>
    <row r="411" spans="1:26" ht="18.75" customHeight="1" x14ac:dyDescent="0.2">
      <c r="A411" s="54"/>
      <c r="B411" s="54"/>
      <c r="C411" s="320"/>
      <c r="D411" s="321"/>
      <c r="E411" s="99"/>
      <c r="F411" s="228"/>
      <c r="G411" s="228"/>
      <c r="H411" s="228"/>
      <c r="I411" s="54"/>
      <c r="J411" s="54"/>
      <c r="K411" s="54"/>
      <c r="L411" s="227"/>
      <c r="M411" s="228"/>
      <c r="N411" s="227"/>
      <c r="O411" s="227"/>
      <c r="P411" s="228"/>
      <c r="Q411" s="228"/>
      <c r="R411" s="54"/>
      <c r="S411" s="54"/>
      <c r="T411" s="55"/>
      <c r="U411" s="54"/>
      <c r="V411" s="54"/>
      <c r="W411" s="54"/>
      <c r="X411" s="54"/>
      <c r="Y411" s="54"/>
      <c r="Z411" s="54"/>
    </row>
    <row r="412" spans="1:26" ht="18.75" customHeight="1" x14ac:dyDescent="0.2">
      <c r="A412" s="54"/>
      <c r="B412" s="54"/>
      <c r="C412" s="320"/>
      <c r="D412" s="321"/>
      <c r="E412" s="99"/>
      <c r="F412" s="228"/>
      <c r="G412" s="228"/>
      <c r="H412" s="228"/>
      <c r="I412" s="54"/>
      <c r="J412" s="54"/>
      <c r="K412" s="54"/>
      <c r="L412" s="227"/>
      <c r="M412" s="228"/>
      <c r="N412" s="227"/>
      <c r="O412" s="227"/>
      <c r="P412" s="228"/>
      <c r="Q412" s="228"/>
      <c r="R412" s="54"/>
      <c r="S412" s="54"/>
      <c r="T412" s="55"/>
      <c r="U412" s="54"/>
      <c r="V412" s="54"/>
      <c r="W412" s="54"/>
      <c r="X412" s="54"/>
      <c r="Y412" s="54"/>
      <c r="Z412" s="54"/>
    </row>
    <row r="413" spans="1:26" ht="18.75" customHeight="1" x14ac:dyDescent="0.2">
      <c r="A413" s="54"/>
      <c r="B413" s="54"/>
      <c r="C413" s="320"/>
      <c r="D413" s="321"/>
      <c r="E413" s="99"/>
      <c r="F413" s="228"/>
      <c r="G413" s="228"/>
      <c r="H413" s="228"/>
      <c r="I413" s="54"/>
      <c r="J413" s="54"/>
      <c r="K413" s="54"/>
      <c r="L413" s="227"/>
      <c r="M413" s="228"/>
      <c r="N413" s="227"/>
      <c r="O413" s="227"/>
      <c r="P413" s="228"/>
      <c r="Q413" s="228"/>
      <c r="R413" s="54"/>
      <c r="S413" s="54"/>
      <c r="T413" s="55"/>
      <c r="U413" s="54"/>
      <c r="V413" s="54"/>
      <c r="W413" s="54"/>
      <c r="X413" s="54"/>
      <c r="Y413" s="54"/>
      <c r="Z413" s="54"/>
    </row>
    <row r="414" spans="1:26" ht="18.75" customHeight="1" x14ac:dyDescent="0.2">
      <c r="A414" s="54"/>
      <c r="B414" s="54"/>
      <c r="C414" s="320"/>
      <c r="D414" s="321"/>
      <c r="E414" s="99"/>
      <c r="F414" s="228"/>
      <c r="G414" s="228"/>
      <c r="H414" s="228"/>
      <c r="I414" s="54"/>
      <c r="J414" s="54"/>
      <c r="K414" s="54"/>
      <c r="L414" s="227"/>
      <c r="M414" s="228"/>
      <c r="N414" s="227"/>
      <c r="O414" s="227"/>
      <c r="P414" s="228"/>
      <c r="Q414" s="228"/>
      <c r="R414" s="54"/>
      <c r="S414" s="54"/>
      <c r="T414" s="55"/>
      <c r="U414" s="54"/>
      <c r="V414" s="54"/>
      <c r="W414" s="54"/>
      <c r="X414" s="54"/>
      <c r="Y414" s="54"/>
      <c r="Z414" s="54"/>
    </row>
    <row r="415" spans="1:26" ht="18.75" customHeight="1" x14ac:dyDescent="0.2">
      <c r="A415" s="54"/>
      <c r="B415" s="54"/>
      <c r="C415" s="320"/>
      <c r="D415" s="321"/>
      <c r="E415" s="99"/>
      <c r="F415" s="228"/>
      <c r="G415" s="228"/>
      <c r="H415" s="228"/>
      <c r="I415" s="54"/>
      <c r="J415" s="54"/>
      <c r="K415" s="54"/>
      <c r="L415" s="227"/>
      <c r="M415" s="228"/>
      <c r="N415" s="227"/>
      <c r="O415" s="227"/>
      <c r="P415" s="228"/>
      <c r="Q415" s="228"/>
      <c r="R415" s="54"/>
      <c r="S415" s="54"/>
      <c r="T415" s="55"/>
      <c r="U415" s="54"/>
      <c r="V415" s="54"/>
      <c r="W415" s="54"/>
      <c r="X415" s="54"/>
      <c r="Y415" s="54"/>
      <c r="Z415" s="54"/>
    </row>
    <row r="416" spans="1:26" ht="18.75" customHeight="1" x14ac:dyDescent="0.2">
      <c r="A416" s="54"/>
      <c r="B416" s="54"/>
      <c r="C416" s="320"/>
      <c r="D416" s="321"/>
      <c r="E416" s="99"/>
      <c r="F416" s="228"/>
      <c r="G416" s="228"/>
      <c r="H416" s="228"/>
      <c r="I416" s="54"/>
      <c r="J416" s="54"/>
      <c r="K416" s="54"/>
      <c r="L416" s="227"/>
      <c r="M416" s="228"/>
      <c r="N416" s="227"/>
      <c r="O416" s="227"/>
      <c r="P416" s="228"/>
      <c r="Q416" s="228"/>
      <c r="R416" s="54"/>
      <c r="S416" s="54"/>
      <c r="T416" s="55"/>
      <c r="U416" s="54"/>
      <c r="V416" s="54"/>
      <c r="W416" s="54"/>
      <c r="X416" s="54"/>
      <c r="Y416" s="54"/>
      <c r="Z416" s="54"/>
    </row>
    <row r="417" spans="1:26" ht="18.75" customHeight="1" x14ac:dyDescent="0.2">
      <c r="A417" s="54"/>
      <c r="B417" s="54"/>
      <c r="C417" s="320"/>
      <c r="D417" s="321"/>
      <c r="E417" s="99"/>
      <c r="F417" s="228"/>
      <c r="G417" s="228"/>
      <c r="H417" s="228"/>
      <c r="I417" s="54"/>
      <c r="J417" s="54"/>
      <c r="K417" s="54"/>
      <c r="L417" s="227"/>
      <c r="M417" s="228"/>
      <c r="N417" s="227"/>
      <c r="O417" s="227"/>
      <c r="P417" s="228"/>
      <c r="Q417" s="228"/>
      <c r="R417" s="54"/>
      <c r="S417" s="54"/>
      <c r="T417" s="55"/>
      <c r="U417" s="54"/>
      <c r="V417" s="54"/>
      <c r="W417" s="54"/>
      <c r="X417" s="54"/>
      <c r="Y417" s="54"/>
      <c r="Z417" s="54"/>
    </row>
    <row r="418" spans="1:26" ht="18.75" customHeight="1" x14ac:dyDescent="0.2">
      <c r="A418" s="54"/>
      <c r="B418" s="54"/>
      <c r="C418" s="320"/>
      <c r="D418" s="321"/>
      <c r="E418" s="99"/>
      <c r="F418" s="228"/>
      <c r="G418" s="228"/>
      <c r="H418" s="228"/>
      <c r="I418" s="54"/>
      <c r="J418" s="54"/>
      <c r="K418" s="54"/>
      <c r="L418" s="227"/>
      <c r="M418" s="228"/>
      <c r="N418" s="227"/>
      <c r="O418" s="227"/>
      <c r="P418" s="228"/>
      <c r="Q418" s="228"/>
      <c r="R418" s="54"/>
      <c r="S418" s="54"/>
      <c r="T418" s="55"/>
      <c r="U418" s="54"/>
      <c r="V418" s="54"/>
      <c r="W418" s="54"/>
      <c r="X418" s="54"/>
      <c r="Y418" s="54"/>
      <c r="Z418" s="54"/>
    </row>
    <row r="419" spans="1:26" ht="18.75" customHeight="1" x14ac:dyDescent="0.2">
      <c r="A419" s="54"/>
      <c r="B419" s="54"/>
      <c r="C419" s="320"/>
      <c r="D419" s="321"/>
      <c r="E419" s="99"/>
      <c r="F419" s="228"/>
      <c r="G419" s="228"/>
      <c r="H419" s="228"/>
      <c r="I419" s="54"/>
      <c r="J419" s="54"/>
      <c r="K419" s="54"/>
      <c r="L419" s="227"/>
      <c r="M419" s="228"/>
      <c r="N419" s="227"/>
      <c r="O419" s="227"/>
      <c r="P419" s="228"/>
      <c r="Q419" s="228"/>
      <c r="R419" s="54"/>
      <c r="S419" s="54"/>
      <c r="T419" s="55"/>
      <c r="U419" s="54"/>
      <c r="V419" s="54"/>
      <c r="W419" s="54"/>
      <c r="X419" s="54"/>
      <c r="Y419" s="54"/>
      <c r="Z419" s="54"/>
    </row>
    <row r="420" spans="1:26" ht="18.75" customHeight="1" x14ac:dyDescent="0.2">
      <c r="A420" s="54"/>
      <c r="B420" s="54"/>
      <c r="C420" s="320"/>
      <c r="D420" s="321"/>
      <c r="E420" s="99"/>
      <c r="F420" s="228"/>
      <c r="G420" s="228"/>
      <c r="H420" s="228"/>
      <c r="I420" s="54"/>
      <c r="J420" s="54"/>
      <c r="K420" s="54"/>
      <c r="L420" s="227"/>
      <c r="M420" s="228"/>
      <c r="N420" s="227"/>
      <c r="O420" s="227"/>
      <c r="P420" s="228"/>
      <c r="Q420" s="228"/>
      <c r="R420" s="54"/>
      <c r="S420" s="54"/>
      <c r="T420" s="55"/>
      <c r="U420" s="54"/>
      <c r="V420" s="54"/>
      <c r="W420" s="54"/>
      <c r="X420" s="54"/>
      <c r="Y420" s="54"/>
      <c r="Z420" s="54"/>
    </row>
    <row r="421" spans="1:26" ht="18.75" customHeight="1" x14ac:dyDescent="0.2">
      <c r="A421" s="54"/>
      <c r="B421" s="54"/>
      <c r="C421" s="320"/>
      <c r="D421" s="321"/>
      <c r="E421" s="99"/>
      <c r="F421" s="228"/>
      <c r="G421" s="228"/>
      <c r="H421" s="228"/>
      <c r="I421" s="54"/>
      <c r="J421" s="54"/>
      <c r="K421" s="54"/>
      <c r="L421" s="227"/>
      <c r="M421" s="228"/>
      <c r="N421" s="227"/>
      <c r="O421" s="227"/>
      <c r="P421" s="228"/>
      <c r="Q421" s="228"/>
      <c r="R421" s="54"/>
      <c r="S421" s="54"/>
      <c r="T421" s="55"/>
      <c r="U421" s="54"/>
      <c r="V421" s="54"/>
      <c r="W421" s="54"/>
      <c r="X421" s="54"/>
      <c r="Y421" s="54"/>
      <c r="Z421" s="54"/>
    </row>
    <row r="422" spans="1:26" ht="18.75" customHeight="1" x14ac:dyDescent="0.2">
      <c r="A422" s="54"/>
      <c r="B422" s="54"/>
      <c r="C422" s="320"/>
      <c r="D422" s="321"/>
      <c r="E422" s="99"/>
      <c r="F422" s="228"/>
      <c r="G422" s="228"/>
      <c r="H422" s="228"/>
      <c r="I422" s="54"/>
      <c r="J422" s="54"/>
      <c r="K422" s="54"/>
      <c r="L422" s="227"/>
      <c r="M422" s="228"/>
      <c r="N422" s="227"/>
      <c r="O422" s="227"/>
      <c r="P422" s="228"/>
      <c r="Q422" s="228"/>
      <c r="R422" s="54"/>
      <c r="S422" s="54"/>
      <c r="T422" s="55"/>
      <c r="U422" s="54"/>
      <c r="V422" s="54"/>
      <c r="W422" s="54"/>
      <c r="X422" s="54"/>
      <c r="Y422" s="54"/>
      <c r="Z422" s="54"/>
    </row>
    <row r="423" spans="1:26" ht="18.75" customHeight="1" x14ac:dyDescent="0.2">
      <c r="A423" s="54"/>
      <c r="B423" s="54"/>
      <c r="C423" s="320"/>
      <c r="D423" s="321"/>
      <c r="E423" s="99"/>
      <c r="F423" s="228"/>
      <c r="G423" s="228"/>
      <c r="H423" s="228"/>
      <c r="I423" s="54"/>
      <c r="J423" s="54"/>
      <c r="K423" s="54"/>
      <c r="L423" s="227"/>
      <c r="M423" s="228"/>
      <c r="N423" s="227"/>
      <c r="O423" s="227"/>
      <c r="P423" s="228"/>
      <c r="Q423" s="228"/>
      <c r="R423" s="54"/>
      <c r="S423" s="54"/>
      <c r="T423" s="55"/>
      <c r="U423" s="54"/>
      <c r="V423" s="54"/>
      <c r="W423" s="54"/>
      <c r="X423" s="54"/>
      <c r="Y423" s="54"/>
      <c r="Z423" s="54"/>
    </row>
    <row r="424" spans="1:26" ht="18.75" customHeight="1" x14ac:dyDescent="0.2">
      <c r="A424" s="54"/>
      <c r="B424" s="54"/>
      <c r="C424" s="320"/>
      <c r="D424" s="321"/>
      <c r="E424" s="99"/>
      <c r="F424" s="228"/>
      <c r="G424" s="228"/>
      <c r="H424" s="228"/>
      <c r="I424" s="54"/>
      <c r="J424" s="54"/>
      <c r="K424" s="54"/>
      <c r="L424" s="227"/>
      <c r="M424" s="228"/>
      <c r="N424" s="227"/>
      <c r="O424" s="227"/>
      <c r="P424" s="228"/>
      <c r="Q424" s="228"/>
      <c r="R424" s="54"/>
      <c r="S424" s="54"/>
      <c r="T424" s="55"/>
      <c r="U424" s="54"/>
      <c r="V424" s="54"/>
      <c r="W424" s="54"/>
      <c r="X424" s="54"/>
      <c r="Y424" s="54"/>
      <c r="Z424" s="54"/>
    </row>
    <row r="425" spans="1:26" ht="18.75" customHeight="1" x14ac:dyDescent="0.2">
      <c r="A425" s="54"/>
      <c r="B425" s="54"/>
      <c r="C425" s="320"/>
      <c r="D425" s="321"/>
      <c r="E425" s="99"/>
      <c r="F425" s="228"/>
      <c r="G425" s="228"/>
      <c r="H425" s="228"/>
      <c r="I425" s="54"/>
      <c r="J425" s="54"/>
      <c r="K425" s="54"/>
      <c r="L425" s="227"/>
      <c r="M425" s="228"/>
      <c r="N425" s="227"/>
      <c r="O425" s="227"/>
      <c r="P425" s="228"/>
      <c r="Q425" s="228"/>
      <c r="R425" s="54"/>
      <c r="S425" s="54"/>
      <c r="T425" s="55"/>
      <c r="U425" s="54"/>
      <c r="V425" s="54"/>
      <c r="W425" s="54"/>
      <c r="X425" s="54"/>
      <c r="Y425" s="54"/>
      <c r="Z425" s="54"/>
    </row>
    <row r="426" spans="1:26" ht="18.75" customHeight="1" x14ac:dyDescent="0.2">
      <c r="A426" s="54"/>
      <c r="B426" s="54"/>
      <c r="C426" s="320"/>
      <c r="D426" s="321"/>
      <c r="E426" s="99"/>
      <c r="F426" s="228"/>
      <c r="G426" s="228"/>
      <c r="H426" s="228"/>
      <c r="I426" s="54"/>
      <c r="J426" s="54"/>
      <c r="K426" s="54"/>
      <c r="L426" s="227"/>
      <c r="M426" s="228"/>
      <c r="N426" s="227"/>
      <c r="O426" s="227"/>
      <c r="P426" s="228"/>
      <c r="Q426" s="228"/>
      <c r="R426" s="54"/>
      <c r="S426" s="54"/>
      <c r="T426" s="55"/>
      <c r="U426" s="54"/>
      <c r="V426" s="54"/>
      <c r="W426" s="54"/>
      <c r="X426" s="54"/>
      <c r="Y426" s="54"/>
      <c r="Z426" s="54"/>
    </row>
    <row r="427" spans="1:26" ht="18.75" customHeight="1" x14ac:dyDescent="0.2">
      <c r="A427" s="54"/>
      <c r="B427" s="54"/>
      <c r="C427" s="320"/>
      <c r="D427" s="321"/>
      <c r="E427" s="99"/>
      <c r="F427" s="228"/>
      <c r="G427" s="228"/>
      <c r="H427" s="228"/>
      <c r="I427" s="54"/>
      <c r="J427" s="54"/>
      <c r="K427" s="54"/>
      <c r="L427" s="227"/>
      <c r="M427" s="228"/>
      <c r="N427" s="227"/>
      <c r="O427" s="227"/>
      <c r="P427" s="228"/>
      <c r="Q427" s="228"/>
      <c r="R427" s="54"/>
      <c r="S427" s="54"/>
      <c r="T427" s="55"/>
      <c r="U427" s="54"/>
      <c r="V427" s="54"/>
      <c r="W427" s="54"/>
      <c r="X427" s="54"/>
      <c r="Y427" s="54"/>
      <c r="Z427" s="54"/>
    </row>
    <row r="428" spans="1:26" ht="18.75" customHeight="1" x14ac:dyDescent="0.2">
      <c r="A428" s="54"/>
      <c r="B428" s="54"/>
      <c r="C428" s="320"/>
      <c r="D428" s="321"/>
      <c r="E428" s="99"/>
      <c r="F428" s="228"/>
      <c r="G428" s="228"/>
      <c r="H428" s="228"/>
      <c r="I428" s="54"/>
      <c r="J428" s="54"/>
      <c r="K428" s="54"/>
      <c r="L428" s="227"/>
      <c r="M428" s="228"/>
      <c r="N428" s="227"/>
      <c r="O428" s="227"/>
      <c r="P428" s="228"/>
      <c r="Q428" s="228"/>
      <c r="R428" s="54"/>
      <c r="S428" s="54"/>
      <c r="T428" s="55"/>
      <c r="U428" s="54"/>
      <c r="V428" s="54"/>
      <c r="W428" s="54"/>
      <c r="X428" s="54"/>
      <c r="Y428" s="54"/>
      <c r="Z428" s="54"/>
    </row>
    <row r="429" spans="1:26" ht="18.75" customHeight="1" x14ac:dyDescent="0.2">
      <c r="A429" s="54"/>
      <c r="B429" s="54"/>
      <c r="C429" s="320"/>
      <c r="D429" s="321"/>
      <c r="E429" s="99"/>
      <c r="F429" s="228"/>
      <c r="G429" s="228"/>
      <c r="H429" s="228"/>
      <c r="I429" s="54"/>
      <c r="J429" s="54"/>
      <c r="K429" s="54"/>
      <c r="L429" s="227"/>
      <c r="M429" s="228"/>
      <c r="N429" s="227"/>
      <c r="O429" s="227"/>
      <c r="P429" s="228"/>
      <c r="Q429" s="228"/>
      <c r="R429" s="54"/>
      <c r="S429" s="54"/>
      <c r="T429" s="55"/>
      <c r="U429" s="54"/>
      <c r="V429" s="54"/>
      <c r="W429" s="54"/>
      <c r="X429" s="54"/>
      <c r="Y429" s="54"/>
      <c r="Z429" s="54"/>
    </row>
    <row r="430" spans="1:26" ht="18.75" customHeight="1" x14ac:dyDescent="0.2">
      <c r="A430" s="54"/>
      <c r="B430" s="54"/>
      <c r="C430" s="320"/>
      <c r="D430" s="321"/>
      <c r="E430" s="99"/>
      <c r="F430" s="228"/>
      <c r="G430" s="228"/>
      <c r="H430" s="228"/>
      <c r="I430" s="54"/>
      <c r="J430" s="54"/>
      <c r="K430" s="54"/>
      <c r="L430" s="227"/>
      <c r="M430" s="228"/>
      <c r="N430" s="227"/>
      <c r="O430" s="227"/>
      <c r="P430" s="228"/>
      <c r="Q430" s="228"/>
      <c r="R430" s="54"/>
      <c r="S430" s="54"/>
      <c r="T430" s="55"/>
      <c r="U430" s="54"/>
      <c r="V430" s="54"/>
      <c r="W430" s="54"/>
      <c r="X430" s="54"/>
      <c r="Y430" s="54"/>
      <c r="Z430" s="54"/>
    </row>
    <row r="431" spans="1:26" ht="18.75" customHeight="1" x14ac:dyDescent="0.2">
      <c r="A431" s="54"/>
      <c r="B431" s="54"/>
      <c r="C431" s="320"/>
      <c r="D431" s="321"/>
      <c r="E431" s="99"/>
      <c r="F431" s="228"/>
      <c r="G431" s="228"/>
      <c r="H431" s="228"/>
      <c r="I431" s="54"/>
      <c r="J431" s="54"/>
      <c r="K431" s="54"/>
      <c r="L431" s="227"/>
      <c r="M431" s="228"/>
      <c r="N431" s="227"/>
      <c r="O431" s="227"/>
      <c r="P431" s="228"/>
      <c r="Q431" s="228"/>
      <c r="R431" s="54"/>
      <c r="S431" s="54"/>
      <c r="T431" s="55"/>
      <c r="U431" s="54"/>
      <c r="V431" s="54"/>
      <c r="W431" s="54"/>
      <c r="X431" s="54"/>
      <c r="Y431" s="54"/>
      <c r="Z431" s="54"/>
    </row>
    <row r="432" spans="1:26" ht="18.75" customHeight="1" x14ac:dyDescent="0.2">
      <c r="A432" s="54"/>
      <c r="B432" s="54"/>
      <c r="C432" s="320"/>
      <c r="D432" s="321"/>
      <c r="E432" s="99"/>
      <c r="F432" s="228"/>
      <c r="G432" s="228"/>
      <c r="H432" s="228"/>
      <c r="I432" s="54"/>
      <c r="J432" s="54"/>
      <c r="K432" s="54"/>
      <c r="L432" s="227"/>
      <c r="M432" s="228"/>
      <c r="N432" s="227"/>
      <c r="O432" s="227"/>
      <c r="P432" s="228"/>
      <c r="Q432" s="228"/>
      <c r="R432" s="54"/>
      <c r="S432" s="54"/>
      <c r="T432" s="55"/>
      <c r="U432" s="54"/>
      <c r="V432" s="54"/>
      <c r="W432" s="54"/>
      <c r="X432" s="54"/>
      <c r="Y432" s="54"/>
      <c r="Z432" s="54"/>
    </row>
    <row r="433" spans="1:26" ht="18.75" customHeight="1" x14ac:dyDescent="0.2">
      <c r="A433" s="54"/>
      <c r="B433" s="54"/>
      <c r="C433" s="320"/>
      <c r="D433" s="321"/>
      <c r="E433" s="99"/>
      <c r="F433" s="228"/>
      <c r="G433" s="228"/>
      <c r="H433" s="228"/>
      <c r="I433" s="54"/>
      <c r="J433" s="54"/>
      <c r="K433" s="54"/>
      <c r="L433" s="227"/>
      <c r="M433" s="228"/>
      <c r="N433" s="227"/>
      <c r="O433" s="227"/>
      <c r="P433" s="228"/>
      <c r="Q433" s="228"/>
      <c r="R433" s="54"/>
      <c r="S433" s="54"/>
      <c r="T433" s="55"/>
      <c r="U433" s="54"/>
      <c r="V433" s="54"/>
      <c r="W433" s="54"/>
      <c r="X433" s="54"/>
      <c r="Y433" s="54"/>
      <c r="Z433" s="54"/>
    </row>
    <row r="434" spans="1:26" ht="18.75" customHeight="1" x14ac:dyDescent="0.2">
      <c r="A434" s="54"/>
      <c r="B434" s="54"/>
      <c r="C434" s="320"/>
      <c r="D434" s="321"/>
      <c r="E434" s="99"/>
      <c r="F434" s="228"/>
      <c r="G434" s="228"/>
      <c r="H434" s="228"/>
      <c r="I434" s="54"/>
      <c r="J434" s="54"/>
      <c r="K434" s="54"/>
      <c r="L434" s="227"/>
      <c r="M434" s="228"/>
      <c r="N434" s="227"/>
      <c r="O434" s="227"/>
      <c r="P434" s="228"/>
      <c r="Q434" s="228"/>
      <c r="R434" s="54"/>
      <c r="S434" s="54"/>
      <c r="T434" s="55"/>
      <c r="U434" s="54"/>
      <c r="V434" s="54"/>
      <c r="W434" s="54"/>
      <c r="X434" s="54"/>
      <c r="Y434" s="54"/>
      <c r="Z434" s="54"/>
    </row>
    <row r="435" spans="1:26" ht="18.75" customHeight="1" x14ac:dyDescent="0.2">
      <c r="A435" s="54"/>
      <c r="B435" s="54"/>
      <c r="C435" s="320"/>
      <c r="D435" s="321"/>
      <c r="E435" s="99"/>
      <c r="F435" s="228"/>
      <c r="G435" s="228"/>
      <c r="H435" s="228"/>
      <c r="I435" s="54"/>
      <c r="J435" s="54"/>
      <c r="K435" s="54"/>
      <c r="L435" s="227"/>
      <c r="M435" s="228"/>
      <c r="N435" s="227"/>
      <c r="O435" s="227"/>
      <c r="P435" s="228"/>
      <c r="Q435" s="228"/>
      <c r="R435" s="54"/>
      <c r="S435" s="54"/>
      <c r="T435" s="55"/>
      <c r="U435" s="54"/>
      <c r="V435" s="54"/>
      <c r="W435" s="54"/>
      <c r="X435" s="54"/>
      <c r="Y435" s="54"/>
      <c r="Z435" s="54"/>
    </row>
    <row r="436" spans="1:26" ht="18.75" customHeight="1" x14ac:dyDescent="0.2">
      <c r="A436" s="54"/>
      <c r="B436" s="54"/>
      <c r="C436" s="320"/>
      <c r="D436" s="321"/>
      <c r="E436" s="99"/>
      <c r="F436" s="228"/>
      <c r="G436" s="228"/>
      <c r="H436" s="228"/>
      <c r="I436" s="54"/>
      <c r="J436" s="54"/>
      <c r="K436" s="54"/>
      <c r="L436" s="227"/>
      <c r="M436" s="228"/>
      <c r="N436" s="227"/>
      <c r="O436" s="227"/>
      <c r="P436" s="228"/>
      <c r="Q436" s="228"/>
      <c r="R436" s="54"/>
      <c r="S436" s="54"/>
      <c r="T436" s="55"/>
      <c r="U436" s="54"/>
      <c r="V436" s="54"/>
      <c r="W436" s="54"/>
      <c r="X436" s="54"/>
      <c r="Y436" s="54"/>
      <c r="Z436" s="54"/>
    </row>
    <row r="437" spans="1:26" ht="18.75" customHeight="1" x14ac:dyDescent="0.2">
      <c r="A437" s="54"/>
      <c r="B437" s="54"/>
      <c r="C437" s="320"/>
      <c r="D437" s="321"/>
      <c r="E437" s="99"/>
      <c r="F437" s="228"/>
      <c r="G437" s="228"/>
      <c r="H437" s="228"/>
      <c r="I437" s="54"/>
      <c r="J437" s="54"/>
      <c r="K437" s="54"/>
      <c r="L437" s="227"/>
      <c r="M437" s="228"/>
      <c r="N437" s="227"/>
      <c r="O437" s="227"/>
      <c r="P437" s="228"/>
      <c r="Q437" s="228"/>
      <c r="R437" s="54"/>
      <c r="S437" s="54"/>
      <c r="T437" s="55"/>
      <c r="U437" s="54"/>
      <c r="V437" s="54"/>
      <c r="W437" s="54"/>
      <c r="X437" s="54"/>
      <c r="Y437" s="54"/>
      <c r="Z437" s="54"/>
    </row>
    <row r="438" spans="1:26" ht="18.75" customHeight="1" x14ac:dyDescent="0.2">
      <c r="A438" s="54"/>
      <c r="B438" s="54"/>
      <c r="C438" s="320"/>
      <c r="D438" s="321"/>
      <c r="E438" s="99"/>
      <c r="F438" s="228"/>
      <c r="G438" s="228"/>
      <c r="H438" s="228"/>
      <c r="I438" s="54"/>
      <c r="J438" s="54"/>
      <c r="K438" s="54"/>
      <c r="L438" s="227"/>
      <c r="M438" s="228"/>
      <c r="N438" s="227"/>
      <c r="O438" s="227"/>
      <c r="P438" s="228"/>
      <c r="Q438" s="228"/>
      <c r="R438" s="54"/>
      <c r="S438" s="54"/>
      <c r="T438" s="55"/>
      <c r="U438" s="54"/>
      <c r="V438" s="54"/>
      <c r="W438" s="54"/>
      <c r="X438" s="54"/>
      <c r="Y438" s="54"/>
      <c r="Z438" s="54"/>
    </row>
    <row r="439" spans="1:26" ht="18.75" customHeight="1" x14ac:dyDescent="0.2">
      <c r="A439" s="54"/>
      <c r="B439" s="54"/>
      <c r="C439" s="320"/>
      <c r="D439" s="321"/>
      <c r="E439" s="99"/>
      <c r="F439" s="228"/>
      <c r="G439" s="228"/>
      <c r="H439" s="228"/>
      <c r="I439" s="54"/>
      <c r="J439" s="54"/>
      <c r="K439" s="54"/>
      <c r="L439" s="227"/>
      <c r="M439" s="228"/>
      <c r="N439" s="227"/>
      <c r="O439" s="227"/>
      <c r="P439" s="228"/>
      <c r="Q439" s="228"/>
      <c r="R439" s="54"/>
      <c r="S439" s="54"/>
      <c r="T439" s="55"/>
      <c r="U439" s="54"/>
      <c r="V439" s="54"/>
      <c r="W439" s="54"/>
      <c r="X439" s="54"/>
      <c r="Y439" s="54"/>
      <c r="Z439" s="54"/>
    </row>
    <row r="440" spans="1:26" ht="18.75" customHeight="1" x14ac:dyDescent="0.2">
      <c r="A440" s="54"/>
      <c r="B440" s="54"/>
      <c r="C440" s="320"/>
      <c r="D440" s="321"/>
      <c r="E440" s="99"/>
      <c r="F440" s="228"/>
      <c r="G440" s="228"/>
      <c r="H440" s="228"/>
      <c r="I440" s="54"/>
      <c r="J440" s="54"/>
      <c r="K440" s="54"/>
      <c r="L440" s="227"/>
      <c r="M440" s="228"/>
      <c r="N440" s="227"/>
      <c r="O440" s="227"/>
      <c r="P440" s="228"/>
      <c r="Q440" s="228"/>
      <c r="R440" s="54"/>
      <c r="S440" s="54"/>
      <c r="T440" s="55"/>
      <c r="U440" s="54"/>
      <c r="V440" s="54"/>
      <c r="W440" s="54"/>
      <c r="X440" s="54"/>
      <c r="Y440" s="54"/>
      <c r="Z440" s="54"/>
    </row>
    <row r="441" spans="1:26" ht="18.75" customHeight="1" x14ac:dyDescent="0.2">
      <c r="A441" s="54"/>
      <c r="B441" s="54"/>
      <c r="C441" s="320"/>
      <c r="D441" s="321"/>
      <c r="E441" s="99"/>
      <c r="F441" s="228"/>
      <c r="G441" s="228"/>
      <c r="H441" s="228"/>
      <c r="I441" s="54"/>
      <c r="J441" s="54"/>
      <c r="K441" s="54"/>
      <c r="L441" s="227"/>
      <c r="M441" s="228"/>
      <c r="N441" s="227"/>
      <c r="O441" s="227"/>
      <c r="P441" s="228"/>
      <c r="Q441" s="228"/>
      <c r="R441" s="54"/>
      <c r="S441" s="54"/>
      <c r="T441" s="55"/>
      <c r="U441" s="54"/>
      <c r="V441" s="54"/>
      <c r="W441" s="54"/>
      <c r="X441" s="54"/>
      <c r="Y441" s="54"/>
      <c r="Z441" s="54"/>
    </row>
    <row r="442" spans="1:26" ht="18.75" customHeight="1" x14ac:dyDescent="0.2">
      <c r="A442" s="54"/>
      <c r="B442" s="54"/>
      <c r="C442" s="320"/>
      <c r="D442" s="321"/>
      <c r="E442" s="99"/>
      <c r="F442" s="228"/>
      <c r="G442" s="228"/>
      <c r="H442" s="228"/>
      <c r="I442" s="54"/>
      <c r="J442" s="54"/>
      <c r="K442" s="54"/>
      <c r="L442" s="227"/>
      <c r="M442" s="228"/>
      <c r="N442" s="227"/>
      <c r="O442" s="227"/>
      <c r="P442" s="228"/>
      <c r="Q442" s="228"/>
      <c r="R442" s="54"/>
      <c r="S442" s="54"/>
      <c r="T442" s="55"/>
      <c r="U442" s="54"/>
      <c r="V442" s="54"/>
      <c r="W442" s="54"/>
      <c r="X442" s="54"/>
      <c r="Y442" s="54"/>
      <c r="Z442" s="54"/>
    </row>
    <row r="443" spans="1:26" ht="18.75" customHeight="1" x14ac:dyDescent="0.2">
      <c r="A443" s="54"/>
      <c r="B443" s="54"/>
      <c r="C443" s="320"/>
      <c r="D443" s="321"/>
      <c r="E443" s="99"/>
      <c r="F443" s="228"/>
      <c r="G443" s="228"/>
      <c r="H443" s="228"/>
      <c r="I443" s="54"/>
      <c r="J443" s="54"/>
      <c r="K443" s="54"/>
      <c r="L443" s="227"/>
      <c r="M443" s="228"/>
      <c r="N443" s="227"/>
      <c r="O443" s="227"/>
      <c r="P443" s="228"/>
      <c r="Q443" s="228"/>
      <c r="R443" s="54"/>
      <c r="S443" s="54"/>
      <c r="T443" s="55"/>
      <c r="U443" s="54"/>
      <c r="V443" s="54"/>
      <c r="W443" s="54"/>
      <c r="X443" s="54"/>
      <c r="Y443" s="54"/>
      <c r="Z443" s="54"/>
    </row>
    <row r="444" spans="1:26" ht="18.75" customHeight="1" x14ac:dyDescent="0.2">
      <c r="A444" s="54"/>
      <c r="B444" s="54"/>
      <c r="C444" s="320"/>
      <c r="D444" s="321"/>
      <c r="E444" s="99"/>
      <c r="F444" s="228"/>
      <c r="G444" s="228"/>
      <c r="H444" s="228"/>
      <c r="I444" s="54"/>
      <c r="J444" s="54"/>
      <c r="K444" s="54"/>
      <c r="L444" s="227"/>
      <c r="M444" s="228"/>
      <c r="N444" s="227"/>
      <c r="O444" s="227"/>
      <c r="P444" s="228"/>
      <c r="Q444" s="228"/>
      <c r="R444" s="54"/>
      <c r="S444" s="54"/>
      <c r="T444" s="55"/>
      <c r="U444" s="54"/>
      <c r="V444" s="54"/>
      <c r="W444" s="54"/>
      <c r="X444" s="54"/>
      <c r="Y444" s="54"/>
      <c r="Z444" s="54"/>
    </row>
    <row r="445" spans="1:26" ht="18.75" customHeight="1" x14ac:dyDescent="0.2">
      <c r="A445" s="54"/>
      <c r="B445" s="54"/>
      <c r="C445" s="320"/>
      <c r="D445" s="321"/>
      <c r="E445" s="99"/>
      <c r="F445" s="228"/>
      <c r="G445" s="228"/>
      <c r="H445" s="228"/>
      <c r="I445" s="54"/>
      <c r="J445" s="54"/>
      <c r="K445" s="54"/>
      <c r="L445" s="227"/>
      <c r="M445" s="228"/>
      <c r="N445" s="227"/>
      <c r="O445" s="227"/>
      <c r="P445" s="228"/>
      <c r="Q445" s="228"/>
      <c r="R445" s="54"/>
      <c r="S445" s="54"/>
      <c r="T445" s="55"/>
      <c r="U445" s="54"/>
      <c r="V445" s="54"/>
      <c r="W445" s="54"/>
      <c r="X445" s="54"/>
      <c r="Y445" s="54"/>
      <c r="Z445" s="54"/>
    </row>
    <row r="446" spans="1:26" ht="18.75" customHeight="1" x14ac:dyDescent="0.2">
      <c r="A446" s="54"/>
      <c r="B446" s="54"/>
      <c r="C446" s="320"/>
      <c r="D446" s="321"/>
      <c r="E446" s="99"/>
      <c r="F446" s="228"/>
      <c r="G446" s="228"/>
      <c r="H446" s="228"/>
      <c r="I446" s="54"/>
      <c r="J446" s="54"/>
      <c r="K446" s="54"/>
      <c r="L446" s="227"/>
      <c r="M446" s="228"/>
      <c r="N446" s="227"/>
      <c r="O446" s="227"/>
      <c r="P446" s="228"/>
      <c r="Q446" s="228"/>
      <c r="R446" s="54"/>
      <c r="S446" s="54"/>
      <c r="T446" s="55"/>
      <c r="U446" s="54"/>
      <c r="V446" s="54"/>
      <c r="W446" s="54"/>
      <c r="X446" s="54"/>
      <c r="Y446" s="54"/>
      <c r="Z446" s="54"/>
    </row>
    <row r="447" spans="1:26" ht="18.75" customHeight="1" x14ac:dyDescent="0.2">
      <c r="A447" s="54"/>
      <c r="B447" s="54"/>
      <c r="C447" s="320"/>
      <c r="D447" s="321"/>
      <c r="E447" s="99"/>
      <c r="F447" s="228"/>
      <c r="G447" s="228"/>
      <c r="H447" s="228"/>
      <c r="I447" s="54"/>
      <c r="J447" s="54"/>
      <c r="K447" s="54"/>
      <c r="L447" s="227"/>
      <c r="M447" s="228"/>
      <c r="N447" s="227"/>
      <c r="O447" s="227"/>
      <c r="P447" s="228"/>
      <c r="Q447" s="228"/>
      <c r="R447" s="54"/>
      <c r="S447" s="54"/>
      <c r="T447" s="55"/>
      <c r="U447" s="54"/>
      <c r="V447" s="54"/>
      <c r="W447" s="54"/>
      <c r="X447" s="54"/>
      <c r="Y447" s="54"/>
      <c r="Z447" s="54"/>
    </row>
    <row r="448" spans="1:26" ht="18.75" customHeight="1" x14ac:dyDescent="0.2">
      <c r="A448" s="54"/>
      <c r="B448" s="54"/>
      <c r="C448" s="320"/>
      <c r="D448" s="321"/>
      <c r="E448" s="99"/>
      <c r="F448" s="228"/>
      <c r="G448" s="228"/>
      <c r="H448" s="228"/>
      <c r="I448" s="54"/>
      <c r="J448" s="54"/>
      <c r="K448" s="54"/>
      <c r="L448" s="227"/>
      <c r="M448" s="228"/>
      <c r="N448" s="227"/>
      <c r="O448" s="227"/>
      <c r="P448" s="228"/>
      <c r="Q448" s="228"/>
      <c r="R448" s="54"/>
      <c r="S448" s="54"/>
      <c r="T448" s="55"/>
      <c r="U448" s="54"/>
      <c r="V448" s="54"/>
      <c r="W448" s="54"/>
      <c r="X448" s="54"/>
      <c r="Y448" s="54"/>
      <c r="Z448" s="54"/>
    </row>
    <row r="449" spans="1:26" ht="18.75" customHeight="1" x14ac:dyDescent="0.2">
      <c r="A449" s="54"/>
      <c r="B449" s="54"/>
      <c r="C449" s="320"/>
      <c r="D449" s="321"/>
      <c r="E449" s="99"/>
      <c r="F449" s="228"/>
      <c r="G449" s="228"/>
      <c r="H449" s="228"/>
      <c r="I449" s="54"/>
      <c r="J449" s="54"/>
      <c r="K449" s="54"/>
      <c r="L449" s="227"/>
      <c r="M449" s="228"/>
      <c r="N449" s="227"/>
      <c r="O449" s="227"/>
      <c r="P449" s="228"/>
      <c r="Q449" s="228"/>
      <c r="R449" s="54"/>
      <c r="S449" s="54"/>
      <c r="T449" s="55"/>
      <c r="U449" s="54"/>
      <c r="V449" s="54"/>
      <c r="W449" s="54"/>
      <c r="X449" s="54"/>
      <c r="Y449" s="54"/>
      <c r="Z449" s="54"/>
    </row>
    <row r="450" spans="1:26" ht="18.75" customHeight="1" x14ac:dyDescent="0.2">
      <c r="A450" s="54"/>
      <c r="B450" s="54"/>
      <c r="C450" s="320"/>
      <c r="D450" s="321"/>
      <c r="E450" s="99"/>
      <c r="F450" s="228"/>
      <c r="G450" s="228"/>
      <c r="H450" s="228"/>
      <c r="I450" s="54"/>
      <c r="J450" s="54"/>
      <c r="K450" s="54"/>
      <c r="L450" s="227"/>
      <c r="M450" s="228"/>
      <c r="N450" s="227"/>
      <c r="O450" s="227"/>
      <c r="P450" s="228"/>
      <c r="Q450" s="228"/>
      <c r="R450" s="54"/>
      <c r="S450" s="54"/>
      <c r="T450" s="55"/>
      <c r="U450" s="54"/>
      <c r="V450" s="54"/>
      <c r="W450" s="54"/>
      <c r="X450" s="54"/>
      <c r="Y450" s="54"/>
      <c r="Z450" s="54"/>
    </row>
    <row r="451" spans="1:26" ht="18.75" customHeight="1" x14ac:dyDescent="0.2">
      <c r="A451" s="54"/>
      <c r="B451" s="54"/>
      <c r="C451" s="320"/>
      <c r="D451" s="321"/>
      <c r="E451" s="99"/>
      <c r="F451" s="228"/>
      <c r="G451" s="228"/>
      <c r="H451" s="228"/>
      <c r="I451" s="54"/>
      <c r="J451" s="54"/>
      <c r="K451" s="54"/>
      <c r="L451" s="227"/>
      <c r="M451" s="228"/>
      <c r="N451" s="227"/>
      <c r="O451" s="227"/>
      <c r="P451" s="228"/>
      <c r="Q451" s="228"/>
      <c r="R451" s="54"/>
      <c r="S451" s="54"/>
      <c r="T451" s="55"/>
      <c r="U451" s="54"/>
      <c r="V451" s="54"/>
      <c r="W451" s="54"/>
      <c r="X451" s="54"/>
      <c r="Y451" s="54"/>
      <c r="Z451" s="54"/>
    </row>
    <row r="452" spans="1:26" ht="18.75" customHeight="1" x14ac:dyDescent="0.2">
      <c r="A452" s="54"/>
      <c r="B452" s="54"/>
      <c r="C452" s="320"/>
      <c r="D452" s="321"/>
      <c r="E452" s="99"/>
      <c r="F452" s="228"/>
      <c r="G452" s="228"/>
      <c r="H452" s="228"/>
      <c r="I452" s="54"/>
      <c r="J452" s="54"/>
      <c r="K452" s="54"/>
      <c r="L452" s="227"/>
      <c r="M452" s="228"/>
      <c r="N452" s="227"/>
      <c r="O452" s="227"/>
      <c r="P452" s="228"/>
      <c r="Q452" s="228"/>
      <c r="R452" s="54"/>
      <c r="S452" s="54"/>
      <c r="T452" s="55"/>
      <c r="U452" s="54"/>
      <c r="V452" s="54"/>
      <c r="W452" s="54"/>
      <c r="X452" s="54"/>
      <c r="Y452" s="54"/>
      <c r="Z452" s="54"/>
    </row>
    <row r="453" spans="1:26" ht="18.75" customHeight="1" x14ac:dyDescent="0.2">
      <c r="A453" s="54"/>
      <c r="B453" s="54"/>
      <c r="C453" s="320"/>
      <c r="D453" s="321"/>
      <c r="E453" s="99"/>
      <c r="F453" s="228"/>
      <c r="G453" s="228"/>
      <c r="H453" s="228"/>
      <c r="I453" s="54"/>
      <c r="J453" s="54"/>
      <c r="K453" s="54"/>
      <c r="L453" s="227"/>
      <c r="M453" s="228"/>
      <c r="N453" s="227"/>
      <c r="O453" s="227"/>
      <c r="P453" s="228"/>
      <c r="Q453" s="228"/>
      <c r="R453" s="54"/>
      <c r="S453" s="54"/>
      <c r="T453" s="55"/>
      <c r="U453" s="54"/>
      <c r="V453" s="54"/>
      <c r="W453" s="54"/>
      <c r="X453" s="54"/>
      <c r="Y453" s="54"/>
      <c r="Z453" s="54"/>
    </row>
    <row r="454" spans="1:26" ht="18.75" customHeight="1" x14ac:dyDescent="0.2">
      <c r="A454" s="54"/>
      <c r="B454" s="54"/>
      <c r="C454" s="320"/>
      <c r="D454" s="321"/>
      <c r="E454" s="99"/>
      <c r="F454" s="228"/>
      <c r="G454" s="228"/>
      <c r="H454" s="228"/>
      <c r="I454" s="54"/>
      <c r="J454" s="54"/>
      <c r="K454" s="54"/>
      <c r="L454" s="227"/>
      <c r="M454" s="228"/>
      <c r="N454" s="227"/>
      <c r="O454" s="227"/>
      <c r="P454" s="228"/>
      <c r="Q454" s="228"/>
      <c r="R454" s="54"/>
      <c r="S454" s="54"/>
      <c r="T454" s="55"/>
      <c r="U454" s="54"/>
      <c r="V454" s="54"/>
      <c r="W454" s="54"/>
      <c r="X454" s="54"/>
      <c r="Y454" s="54"/>
      <c r="Z454" s="54"/>
    </row>
    <row r="455" spans="1:26" ht="18.75" customHeight="1" x14ac:dyDescent="0.2">
      <c r="A455" s="54"/>
      <c r="B455" s="54"/>
      <c r="C455" s="320"/>
      <c r="D455" s="321"/>
      <c r="E455" s="99"/>
      <c r="F455" s="228"/>
      <c r="G455" s="228"/>
      <c r="H455" s="228"/>
      <c r="I455" s="54"/>
      <c r="J455" s="54"/>
      <c r="K455" s="54"/>
      <c r="L455" s="227"/>
      <c r="M455" s="228"/>
      <c r="N455" s="227"/>
      <c r="O455" s="227"/>
      <c r="P455" s="228"/>
      <c r="Q455" s="228"/>
      <c r="R455" s="54"/>
      <c r="S455" s="54"/>
      <c r="T455" s="55"/>
      <c r="U455" s="54"/>
      <c r="V455" s="54"/>
      <c r="W455" s="54"/>
      <c r="X455" s="54"/>
      <c r="Y455" s="54"/>
      <c r="Z455" s="54"/>
    </row>
    <row r="456" spans="1:26" ht="18.75" customHeight="1" x14ac:dyDescent="0.2">
      <c r="A456" s="54"/>
      <c r="B456" s="54"/>
      <c r="C456" s="320"/>
      <c r="D456" s="321"/>
      <c r="E456" s="99"/>
      <c r="F456" s="228"/>
      <c r="G456" s="228"/>
      <c r="H456" s="228"/>
      <c r="I456" s="54"/>
      <c r="J456" s="54"/>
      <c r="K456" s="54"/>
      <c r="L456" s="227"/>
      <c r="M456" s="228"/>
      <c r="N456" s="227"/>
      <c r="O456" s="227"/>
      <c r="P456" s="228"/>
      <c r="Q456" s="228"/>
      <c r="R456" s="54"/>
      <c r="S456" s="54"/>
      <c r="T456" s="55"/>
      <c r="U456" s="54"/>
      <c r="V456" s="54"/>
      <c r="W456" s="54"/>
      <c r="X456" s="54"/>
      <c r="Y456" s="54"/>
      <c r="Z456" s="54"/>
    </row>
    <row r="457" spans="1:26" ht="18.75" customHeight="1" x14ac:dyDescent="0.2">
      <c r="A457" s="54"/>
      <c r="B457" s="54"/>
      <c r="C457" s="320"/>
      <c r="D457" s="321"/>
      <c r="E457" s="99"/>
      <c r="F457" s="228"/>
      <c r="G457" s="228"/>
      <c r="H457" s="228"/>
      <c r="I457" s="54"/>
      <c r="J457" s="54"/>
      <c r="K457" s="54"/>
      <c r="L457" s="227"/>
      <c r="M457" s="228"/>
      <c r="N457" s="227"/>
      <c r="O457" s="227"/>
      <c r="P457" s="228"/>
      <c r="Q457" s="228"/>
      <c r="R457" s="54"/>
      <c r="S457" s="54"/>
      <c r="T457" s="55"/>
      <c r="U457" s="54"/>
      <c r="V457" s="54"/>
      <c r="W457" s="54"/>
      <c r="X457" s="54"/>
      <c r="Y457" s="54"/>
      <c r="Z457" s="54"/>
    </row>
    <row r="458" spans="1:26" ht="18.75" customHeight="1" x14ac:dyDescent="0.2">
      <c r="A458" s="54"/>
      <c r="B458" s="54"/>
      <c r="C458" s="320"/>
      <c r="D458" s="321"/>
      <c r="E458" s="99"/>
      <c r="F458" s="228"/>
      <c r="G458" s="228"/>
      <c r="H458" s="228"/>
      <c r="I458" s="54"/>
      <c r="J458" s="54"/>
      <c r="K458" s="54"/>
      <c r="L458" s="227"/>
      <c r="M458" s="228"/>
      <c r="N458" s="227"/>
      <c r="O458" s="227"/>
      <c r="P458" s="228"/>
      <c r="Q458" s="228"/>
      <c r="R458" s="54"/>
      <c r="S458" s="54"/>
      <c r="T458" s="55"/>
      <c r="U458" s="54"/>
      <c r="V458" s="54"/>
      <c r="W458" s="54"/>
      <c r="X458" s="54"/>
      <c r="Y458" s="54"/>
      <c r="Z458" s="54"/>
    </row>
    <row r="459" spans="1:26" ht="18.75" customHeight="1" x14ac:dyDescent="0.2">
      <c r="A459" s="54"/>
      <c r="B459" s="54"/>
      <c r="C459" s="320"/>
      <c r="D459" s="321"/>
      <c r="E459" s="99"/>
      <c r="F459" s="228"/>
      <c r="G459" s="228"/>
      <c r="H459" s="228"/>
      <c r="I459" s="54"/>
      <c r="J459" s="54"/>
      <c r="K459" s="54"/>
      <c r="L459" s="227"/>
      <c r="M459" s="228"/>
      <c r="N459" s="227"/>
      <c r="O459" s="227"/>
      <c r="P459" s="228"/>
      <c r="Q459" s="228"/>
      <c r="R459" s="54"/>
      <c r="S459" s="54"/>
      <c r="T459" s="55"/>
      <c r="U459" s="54"/>
      <c r="V459" s="54"/>
      <c r="W459" s="54"/>
      <c r="X459" s="54"/>
      <c r="Y459" s="54"/>
      <c r="Z459" s="54"/>
    </row>
    <row r="460" spans="1:26" ht="18.75" customHeight="1" x14ac:dyDescent="0.2">
      <c r="A460" s="54"/>
      <c r="B460" s="54"/>
      <c r="C460" s="320"/>
      <c r="D460" s="321"/>
      <c r="E460" s="99"/>
      <c r="F460" s="228"/>
      <c r="G460" s="228"/>
      <c r="H460" s="228"/>
      <c r="I460" s="54"/>
      <c r="J460" s="54"/>
      <c r="K460" s="54"/>
      <c r="L460" s="227"/>
      <c r="M460" s="228"/>
      <c r="N460" s="227"/>
      <c r="O460" s="227"/>
      <c r="P460" s="228"/>
      <c r="Q460" s="228"/>
      <c r="R460" s="54"/>
      <c r="S460" s="54"/>
      <c r="T460" s="55"/>
      <c r="U460" s="54"/>
      <c r="V460" s="54"/>
      <c r="W460" s="54"/>
      <c r="X460" s="54"/>
      <c r="Y460" s="54"/>
      <c r="Z460" s="54"/>
    </row>
    <row r="461" spans="1:26" ht="18.75" customHeight="1" x14ac:dyDescent="0.2">
      <c r="A461" s="54"/>
      <c r="B461" s="54"/>
      <c r="C461" s="320"/>
      <c r="D461" s="321"/>
      <c r="E461" s="99"/>
      <c r="F461" s="228"/>
      <c r="G461" s="228"/>
      <c r="H461" s="228"/>
      <c r="I461" s="54"/>
      <c r="J461" s="54"/>
      <c r="K461" s="54"/>
      <c r="L461" s="227"/>
      <c r="M461" s="228"/>
      <c r="N461" s="227"/>
      <c r="O461" s="227"/>
      <c r="P461" s="228"/>
      <c r="Q461" s="228"/>
      <c r="R461" s="54"/>
      <c r="S461" s="54"/>
      <c r="T461" s="55"/>
      <c r="U461" s="54"/>
      <c r="V461" s="54"/>
      <c r="W461" s="54"/>
      <c r="X461" s="54"/>
      <c r="Y461" s="54"/>
      <c r="Z461" s="54"/>
    </row>
    <row r="462" spans="1:26" ht="18.75" customHeight="1" x14ac:dyDescent="0.2">
      <c r="A462" s="54"/>
      <c r="B462" s="54"/>
      <c r="C462" s="320"/>
      <c r="D462" s="321"/>
      <c r="E462" s="99"/>
      <c r="F462" s="228"/>
      <c r="G462" s="228"/>
      <c r="H462" s="228"/>
      <c r="I462" s="54"/>
      <c r="J462" s="54"/>
      <c r="K462" s="54"/>
      <c r="L462" s="227"/>
      <c r="M462" s="228"/>
      <c r="N462" s="227"/>
      <c r="O462" s="227"/>
      <c r="P462" s="228"/>
      <c r="Q462" s="228"/>
      <c r="R462" s="54"/>
      <c r="S462" s="54"/>
      <c r="T462" s="55"/>
      <c r="U462" s="54"/>
      <c r="V462" s="54"/>
      <c r="W462" s="54"/>
      <c r="X462" s="54"/>
      <c r="Y462" s="54"/>
      <c r="Z462" s="54"/>
    </row>
    <row r="463" spans="1:26" ht="18.75" customHeight="1" x14ac:dyDescent="0.2">
      <c r="A463" s="54"/>
      <c r="B463" s="54"/>
      <c r="C463" s="320"/>
      <c r="D463" s="321"/>
      <c r="E463" s="99"/>
      <c r="F463" s="228"/>
      <c r="G463" s="228"/>
      <c r="H463" s="228"/>
      <c r="I463" s="54"/>
      <c r="J463" s="54"/>
      <c r="K463" s="54"/>
      <c r="L463" s="227"/>
      <c r="M463" s="228"/>
      <c r="N463" s="227"/>
      <c r="O463" s="227"/>
      <c r="P463" s="228"/>
      <c r="Q463" s="228"/>
      <c r="R463" s="54"/>
      <c r="S463" s="54"/>
      <c r="T463" s="55"/>
      <c r="U463" s="54"/>
      <c r="V463" s="54"/>
      <c r="W463" s="54"/>
      <c r="X463" s="54"/>
      <c r="Y463" s="54"/>
      <c r="Z463" s="54"/>
    </row>
    <row r="464" spans="1:26" ht="18.75" customHeight="1" x14ac:dyDescent="0.2">
      <c r="A464" s="54"/>
      <c r="B464" s="54"/>
      <c r="C464" s="320"/>
      <c r="D464" s="321"/>
      <c r="E464" s="99"/>
      <c r="F464" s="228"/>
      <c r="G464" s="228"/>
      <c r="H464" s="228"/>
      <c r="I464" s="54"/>
      <c r="J464" s="54"/>
      <c r="K464" s="54"/>
      <c r="L464" s="227"/>
      <c r="M464" s="228"/>
      <c r="N464" s="227"/>
      <c r="O464" s="227"/>
      <c r="P464" s="228"/>
      <c r="Q464" s="228"/>
      <c r="R464" s="54"/>
      <c r="S464" s="54"/>
      <c r="T464" s="55"/>
      <c r="U464" s="54"/>
      <c r="V464" s="54"/>
      <c r="W464" s="54"/>
      <c r="X464" s="54"/>
      <c r="Y464" s="54"/>
      <c r="Z464" s="54"/>
    </row>
    <row r="465" spans="1:26" ht="18.75" customHeight="1" x14ac:dyDescent="0.2">
      <c r="A465" s="54"/>
      <c r="B465" s="54"/>
      <c r="C465" s="320"/>
      <c r="D465" s="321"/>
      <c r="E465" s="99"/>
      <c r="F465" s="228"/>
      <c r="G465" s="228"/>
      <c r="H465" s="228"/>
      <c r="I465" s="54"/>
      <c r="J465" s="54"/>
      <c r="K465" s="54"/>
      <c r="L465" s="227"/>
      <c r="M465" s="228"/>
      <c r="N465" s="227"/>
      <c r="O465" s="227"/>
      <c r="P465" s="228"/>
      <c r="Q465" s="228"/>
      <c r="R465" s="54"/>
      <c r="S465" s="54"/>
      <c r="T465" s="55"/>
      <c r="U465" s="54"/>
      <c r="V465" s="54"/>
      <c r="W465" s="54"/>
      <c r="X465" s="54"/>
      <c r="Y465" s="54"/>
      <c r="Z465" s="54"/>
    </row>
    <row r="466" spans="1:26" ht="18.75" customHeight="1" x14ac:dyDescent="0.2">
      <c r="A466" s="54"/>
      <c r="B466" s="54"/>
      <c r="C466" s="320"/>
      <c r="D466" s="321"/>
      <c r="E466" s="99"/>
      <c r="F466" s="228"/>
      <c r="G466" s="228"/>
      <c r="H466" s="228"/>
      <c r="I466" s="54"/>
      <c r="J466" s="54"/>
      <c r="K466" s="54"/>
      <c r="L466" s="227"/>
      <c r="M466" s="228"/>
      <c r="N466" s="227"/>
      <c r="O466" s="227"/>
      <c r="P466" s="228"/>
      <c r="Q466" s="228"/>
      <c r="R466" s="54"/>
      <c r="S466" s="54"/>
      <c r="T466" s="55"/>
      <c r="U466" s="54"/>
      <c r="V466" s="54"/>
      <c r="W466" s="54"/>
      <c r="X466" s="54"/>
      <c r="Y466" s="54"/>
      <c r="Z466" s="54"/>
    </row>
    <row r="467" spans="1:26" ht="18.75" customHeight="1" x14ac:dyDescent="0.2">
      <c r="A467" s="54"/>
      <c r="B467" s="54"/>
      <c r="C467" s="320"/>
      <c r="D467" s="321"/>
      <c r="E467" s="99"/>
      <c r="F467" s="228"/>
      <c r="G467" s="228"/>
      <c r="H467" s="228"/>
      <c r="I467" s="54"/>
      <c r="J467" s="54"/>
      <c r="K467" s="54"/>
      <c r="L467" s="227"/>
      <c r="M467" s="228"/>
      <c r="N467" s="227"/>
      <c r="O467" s="227"/>
      <c r="P467" s="228"/>
      <c r="Q467" s="228"/>
      <c r="R467" s="54"/>
      <c r="S467" s="54"/>
      <c r="T467" s="55"/>
      <c r="U467" s="54"/>
      <c r="V467" s="54"/>
      <c r="W467" s="54"/>
      <c r="X467" s="54"/>
      <c r="Y467" s="54"/>
      <c r="Z467" s="54"/>
    </row>
    <row r="468" spans="1:26" ht="18.75" customHeight="1" x14ac:dyDescent="0.2">
      <c r="A468" s="54"/>
      <c r="B468" s="54"/>
      <c r="C468" s="320"/>
      <c r="D468" s="321"/>
      <c r="E468" s="99"/>
      <c r="F468" s="228"/>
      <c r="G468" s="228"/>
      <c r="H468" s="228"/>
      <c r="I468" s="54"/>
      <c r="J468" s="54"/>
      <c r="K468" s="54"/>
      <c r="L468" s="227"/>
      <c r="M468" s="228"/>
      <c r="N468" s="227"/>
      <c r="O468" s="227"/>
      <c r="P468" s="228"/>
      <c r="Q468" s="228"/>
      <c r="R468" s="54"/>
      <c r="S468" s="54"/>
      <c r="T468" s="55"/>
      <c r="U468" s="54"/>
      <c r="V468" s="54"/>
      <c r="W468" s="54"/>
      <c r="X468" s="54"/>
      <c r="Y468" s="54"/>
      <c r="Z468" s="54"/>
    </row>
    <row r="469" spans="1:26" ht="18.75" customHeight="1" x14ac:dyDescent="0.2">
      <c r="A469" s="54"/>
      <c r="B469" s="54"/>
      <c r="C469" s="320"/>
      <c r="D469" s="321"/>
      <c r="E469" s="99"/>
      <c r="F469" s="228"/>
      <c r="G469" s="228"/>
      <c r="H469" s="228"/>
      <c r="I469" s="54"/>
      <c r="J469" s="54"/>
      <c r="K469" s="54"/>
      <c r="L469" s="227"/>
      <c r="M469" s="228"/>
      <c r="N469" s="227"/>
      <c r="O469" s="227"/>
      <c r="P469" s="228"/>
      <c r="Q469" s="228"/>
      <c r="R469" s="54"/>
      <c r="S469" s="54"/>
      <c r="T469" s="55"/>
      <c r="U469" s="54"/>
      <c r="V469" s="54"/>
      <c r="W469" s="54"/>
      <c r="X469" s="54"/>
      <c r="Y469" s="54"/>
      <c r="Z469" s="54"/>
    </row>
    <row r="470" spans="1:26" ht="18.75" customHeight="1" x14ac:dyDescent="0.2">
      <c r="A470" s="54"/>
      <c r="B470" s="54"/>
      <c r="C470" s="320"/>
      <c r="D470" s="321"/>
      <c r="E470" s="99"/>
      <c r="F470" s="228"/>
      <c r="G470" s="228"/>
      <c r="H470" s="228"/>
      <c r="I470" s="54"/>
      <c r="J470" s="54"/>
      <c r="K470" s="54"/>
      <c r="L470" s="227"/>
      <c r="M470" s="228"/>
      <c r="N470" s="227"/>
      <c r="O470" s="227"/>
      <c r="P470" s="228"/>
      <c r="Q470" s="228"/>
      <c r="R470" s="54"/>
      <c r="S470" s="54"/>
      <c r="T470" s="55"/>
      <c r="U470" s="54"/>
      <c r="V470" s="54"/>
      <c r="W470" s="54"/>
      <c r="X470" s="54"/>
      <c r="Y470" s="54"/>
      <c r="Z470" s="54"/>
    </row>
    <row r="471" spans="1:26" ht="18.75" customHeight="1" x14ac:dyDescent="0.2">
      <c r="A471" s="54"/>
      <c r="B471" s="54"/>
      <c r="C471" s="320"/>
      <c r="D471" s="321"/>
      <c r="E471" s="99"/>
      <c r="F471" s="228"/>
      <c r="G471" s="228"/>
      <c r="H471" s="228"/>
      <c r="I471" s="54"/>
      <c r="J471" s="54"/>
      <c r="K471" s="54"/>
      <c r="L471" s="227"/>
      <c r="M471" s="228"/>
      <c r="N471" s="227"/>
      <c r="O471" s="227"/>
      <c r="P471" s="228"/>
      <c r="Q471" s="228"/>
      <c r="R471" s="54"/>
      <c r="S471" s="54"/>
      <c r="T471" s="55"/>
      <c r="U471" s="54"/>
      <c r="V471" s="54"/>
      <c r="W471" s="54"/>
      <c r="X471" s="54"/>
      <c r="Y471" s="54"/>
      <c r="Z471" s="54"/>
    </row>
    <row r="472" spans="1:26" ht="18.75" customHeight="1" x14ac:dyDescent="0.2">
      <c r="A472" s="54"/>
      <c r="B472" s="54"/>
      <c r="C472" s="320"/>
      <c r="D472" s="321"/>
      <c r="E472" s="99"/>
      <c r="F472" s="228"/>
      <c r="G472" s="228"/>
      <c r="H472" s="228"/>
      <c r="I472" s="54"/>
      <c r="J472" s="54"/>
      <c r="K472" s="54"/>
      <c r="L472" s="227"/>
      <c r="M472" s="228"/>
      <c r="N472" s="227"/>
      <c r="O472" s="227"/>
      <c r="P472" s="228"/>
      <c r="Q472" s="228"/>
      <c r="R472" s="54"/>
      <c r="S472" s="54"/>
      <c r="T472" s="55"/>
      <c r="U472" s="54"/>
      <c r="V472" s="54"/>
      <c r="W472" s="54"/>
      <c r="X472" s="54"/>
      <c r="Y472" s="54"/>
      <c r="Z472" s="54"/>
    </row>
    <row r="473" spans="1:26" ht="18.75" customHeight="1" x14ac:dyDescent="0.2">
      <c r="A473" s="54"/>
      <c r="B473" s="54"/>
      <c r="C473" s="320"/>
      <c r="D473" s="321"/>
      <c r="E473" s="99"/>
      <c r="F473" s="228"/>
      <c r="G473" s="228"/>
      <c r="H473" s="228"/>
      <c r="I473" s="54"/>
      <c r="J473" s="54"/>
      <c r="K473" s="54"/>
      <c r="L473" s="227"/>
      <c r="M473" s="228"/>
      <c r="N473" s="227"/>
      <c r="O473" s="227"/>
      <c r="P473" s="228"/>
      <c r="Q473" s="228"/>
      <c r="R473" s="54"/>
      <c r="S473" s="54"/>
      <c r="T473" s="55"/>
      <c r="U473" s="54"/>
      <c r="V473" s="54"/>
      <c r="W473" s="54"/>
      <c r="X473" s="54"/>
      <c r="Y473" s="54"/>
      <c r="Z473" s="54"/>
    </row>
    <row r="474" spans="1:26" ht="18.75" customHeight="1" x14ac:dyDescent="0.2">
      <c r="A474" s="54"/>
      <c r="B474" s="54"/>
      <c r="C474" s="320"/>
      <c r="D474" s="321"/>
      <c r="E474" s="99"/>
      <c r="F474" s="228"/>
      <c r="G474" s="228"/>
      <c r="H474" s="228"/>
      <c r="I474" s="54"/>
      <c r="J474" s="54"/>
      <c r="K474" s="54"/>
      <c r="L474" s="227"/>
      <c r="M474" s="228"/>
      <c r="N474" s="227"/>
      <c r="O474" s="227"/>
      <c r="P474" s="228"/>
      <c r="Q474" s="228"/>
      <c r="R474" s="54"/>
      <c r="S474" s="54"/>
      <c r="T474" s="55"/>
      <c r="U474" s="54"/>
      <c r="V474" s="54"/>
      <c r="W474" s="54"/>
      <c r="X474" s="54"/>
      <c r="Y474" s="54"/>
      <c r="Z474" s="54"/>
    </row>
    <row r="475" spans="1:26" ht="18.75" customHeight="1" x14ac:dyDescent="0.2">
      <c r="A475" s="54"/>
      <c r="B475" s="54"/>
      <c r="C475" s="320"/>
      <c r="D475" s="321"/>
      <c r="E475" s="99"/>
      <c r="F475" s="228"/>
      <c r="G475" s="228"/>
      <c r="H475" s="228"/>
      <c r="I475" s="54"/>
      <c r="J475" s="54"/>
      <c r="K475" s="54"/>
      <c r="L475" s="227"/>
      <c r="M475" s="228"/>
      <c r="N475" s="227"/>
      <c r="O475" s="227"/>
      <c r="P475" s="228"/>
      <c r="Q475" s="228"/>
      <c r="R475" s="54"/>
      <c r="S475" s="54"/>
      <c r="T475" s="55"/>
      <c r="U475" s="54"/>
      <c r="V475" s="54"/>
      <c r="W475" s="54"/>
      <c r="X475" s="54"/>
      <c r="Y475" s="54"/>
      <c r="Z475" s="54"/>
    </row>
    <row r="476" spans="1:26" ht="18.75" customHeight="1" x14ac:dyDescent="0.2">
      <c r="A476" s="54"/>
      <c r="B476" s="54"/>
      <c r="C476" s="320"/>
      <c r="D476" s="321"/>
      <c r="E476" s="99"/>
      <c r="F476" s="228"/>
      <c r="G476" s="228"/>
      <c r="H476" s="228"/>
      <c r="I476" s="54"/>
      <c r="J476" s="54"/>
      <c r="K476" s="54"/>
      <c r="L476" s="227"/>
      <c r="M476" s="228"/>
      <c r="N476" s="227"/>
      <c r="O476" s="227"/>
      <c r="P476" s="228"/>
      <c r="Q476" s="228"/>
      <c r="R476" s="54"/>
      <c r="S476" s="54"/>
      <c r="T476" s="55"/>
      <c r="U476" s="54"/>
      <c r="V476" s="54"/>
      <c r="W476" s="54"/>
      <c r="X476" s="54"/>
      <c r="Y476" s="54"/>
      <c r="Z476" s="54"/>
    </row>
    <row r="477" spans="1:26" ht="18.75" customHeight="1" x14ac:dyDescent="0.2">
      <c r="A477" s="54"/>
      <c r="B477" s="54"/>
      <c r="C477" s="320"/>
      <c r="D477" s="321"/>
      <c r="E477" s="99"/>
      <c r="F477" s="228"/>
      <c r="G477" s="228"/>
      <c r="H477" s="228"/>
      <c r="I477" s="54"/>
      <c r="J477" s="54"/>
      <c r="K477" s="54"/>
      <c r="L477" s="227"/>
      <c r="M477" s="228"/>
      <c r="N477" s="227"/>
      <c r="O477" s="227"/>
      <c r="P477" s="228"/>
      <c r="Q477" s="228"/>
      <c r="R477" s="54"/>
      <c r="S477" s="54"/>
      <c r="T477" s="55"/>
      <c r="U477" s="54"/>
      <c r="V477" s="54"/>
      <c r="W477" s="54"/>
      <c r="X477" s="54"/>
      <c r="Y477" s="54"/>
      <c r="Z477" s="54"/>
    </row>
    <row r="478" spans="1:26" ht="18.75" customHeight="1" x14ac:dyDescent="0.2">
      <c r="A478" s="54"/>
      <c r="B478" s="54"/>
      <c r="C478" s="320"/>
      <c r="D478" s="321"/>
      <c r="E478" s="99"/>
      <c r="F478" s="228"/>
      <c r="G478" s="228"/>
      <c r="H478" s="228"/>
      <c r="I478" s="54"/>
      <c r="J478" s="54"/>
      <c r="K478" s="54"/>
      <c r="L478" s="227"/>
      <c r="M478" s="228"/>
      <c r="N478" s="227"/>
      <c r="O478" s="227"/>
      <c r="P478" s="228"/>
      <c r="Q478" s="228"/>
      <c r="R478" s="54"/>
      <c r="S478" s="54"/>
      <c r="T478" s="55"/>
      <c r="U478" s="54"/>
      <c r="V478" s="54"/>
      <c r="W478" s="54"/>
      <c r="X478" s="54"/>
      <c r="Y478" s="54"/>
      <c r="Z478" s="54"/>
    </row>
    <row r="479" spans="1:26" ht="18.75" customHeight="1" x14ac:dyDescent="0.2">
      <c r="A479" s="54"/>
      <c r="B479" s="54"/>
      <c r="C479" s="320"/>
      <c r="D479" s="321"/>
      <c r="E479" s="99"/>
      <c r="F479" s="228"/>
      <c r="G479" s="228"/>
      <c r="H479" s="228"/>
      <c r="I479" s="54"/>
      <c r="J479" s="54"/>
      <c r="K479" s="54"/>
      <c r="L479" s="227"/>
      <c r="M479" s="228"/>
      <c r="N479" s="227"/>
      <c r="O479" s="227"/>
      <c r="P479" s="228"/>
      <c r="Q479" s="228"/>
      <c r="R479" s="54"/>
      <c r="S479" s="54"/>
      <c r="T479" s="55"/>
      <c r="U479" s="54"/>
      <c r="V479" s="54"/>
      <c r="W479" s="54"/>
      <c r="X479" s="54"/>
      <c r="Y479" s="54"/>
      <c r="Z479" s="54"/>
    </row>
    <row r="480" spans="1:26" ht="18.75" customHeight="1" x14ac:dyDescent="0.2">
      <c r="A480" s="54"/>
      <c r="B480" s="54"/>
      <c r="C480" s="320"/>
      <c r="D480" s="321"/>
      <c r="E480" s="99"/>
      <c r="F480" s="228"/>
      <c r="G480" s="228"/>
      <c r="H480" s="228"/>
      <c r="I480" s="54"/>
      <c r="J480" s="54"/>
      <c r="K480" s="54"/>
      <c r="L480" s="227"/>
      <c r="M480" s="228"/>
      <c r="N480" s="227"/>
      <c r="O480" s="227"/>
      <c r="P480" s="228"/>
      <c r="Q480" s="228"/>
      <c r="R480" s="54"/>
      <c r="S480" s="54"/>
      <c r="T480" s="55"/>
      <c r="U480" s="54"/>
      <c r="V480" s="54"/>
      <c r="W480" s="54"/>
      <c r="X480" s="54"/>
      <c r="Y480" s="54"/>
      <c r="Z480" s="54"/>
    </row>
    <row r="481" spans="1:26" ht="18.75" customHeight="1" x14ac:dyDescent="0.2">
      <c r="A481" s="54"/>
      <c r="B481" s="54"/>
      <c r="C481" s="320"/>
      <c r="D481" s="321"/>
      <c r="E481" s="99"/>
      <c r="F481" s="228"/>
      <c r="G481" s="228"/>
      <c r="H481" s="228"/>
      <c r="I481" s="54"/>
      <c r="J481" s="54"/>
      <c r="K481" s="54"/>
      <c r="L481" s="227"/>
      <c r="M481" s="228"/>
      <c r="N481" s="227"/>
      <c r="O481" s="227"/>
      <c r="P481" s="228"/>
      <c r="Q481" s="228"/>
      <c r="R481" s="54"/>
      <c r="S481" s="54"/>
      <c r="T481" s="55"/>
      <c r="U481" s="54"/>
      <c r="V481" s="54"/>
      <c r="W481" s="54"/>
      <c r="X481" s="54"/>
      <c r="Y481" s="54"/>
      <c r="Z481" s="54"/>
    </row>
    <row r="482" spans="1:26" ht="18.75" customHeight="1" x14ac:dyDescent="0.2">
      <c r="A482" s="54"/>
      <c r="B482" s="54"/>
      <c r="C482" s="320"/>
      <c r="D482" s="321"/>
      <c r="E482" s="99"/>
      <c r="F482" s="228"/>
      <c r="G482" s="228"/>
      <c r="H482" s="228"/>
      <c r="I482" s="54"/>
      <c r="J482" s="54"/>
      <c r="K482" s="54"/>
      <c r="L482" s="227"/>
      <c r="M482" s="228"/>
      <c r="N482" s="227"/>
      <c r="O482" s="227"/>
      <c r="P482" s="228"/>
      <c r="Q482" s="228"/>
      <c r="R482" s="54"/>
      <c r="S482" s="54"/>
      <c r="T482" s="55"/>
      <c r="U482" s="54"/>
      <c r="V482" s="54"/>
      <c r="W482" s="54"/>
      <c r="X482" s="54"/>
      <c r="Y482" s="54"/>
      <c r="Z482" s="54"/>
    </row>
    <row r="483" spans="1:26" ht="18.75" customHeight="1" x14ac:dyDescent="0.2">
      <c r="A483" s="54"/>
      <c r="B483" s="54"/>
      <c r="C483" s="320"/>
      <c r="D483" s="321"/>
      <c r="E483" s="99"/>
      <c r="F483" s="228"/>
      <c r="G483" s="228"/>
      <c r="H483" s="228"/>
      <c r="I483" s="54"/>
      <c r="J483" s="54"/>
      <c r="K483" s="54"/>
      <c r="L483" s="227"/>
      <c r="M483" s="228"/>
      <c r="N483" s="227"/>
      <c r="O483" s="227"/>
      <c r="P483" s="228"/>
      <c r="Q483" s="228"/>
      <c r="R483" s="54"/>
      <c r="S483" s="54"/>
      <c r="T483" s="55"/>
      <c r="U483" s="54"/>
      <c r="V483" s="54"/>
      <c r="W483" s="54"/>
      <c r="X483" s="54"/>
      <c r="Y483" s="54"/>
      <c r="Z483" s="54"/>
    </row>
    <row r="484" spans="1:26" ht="18.75" customHeight="1" x14ac:dyDescent="0.2">
      <c r="A484" s="54"/>
      <c r="B484" s="54"/>
      <c r="C484" s="320"/>
      <c r="D484" s="321"/>
      <c r="E484" s="99"/>
      <c r="F484" s="228"/>
      <c r="G484" s="228"/>
      <c r="H484" s="228"/>
      <c r="I484" s="54"/>
      <c r="J484" s="54"/>
      <c r="K484" s="54"/>
      <c r="L484" s="227"/>
      <c r="M484" s="228"/>
      <c r="N484" s="227"/>
      <c r="O484" s="227"/>
      <c r="P484" s="228"/>
      <c r="Q484" s="228"/>
      <c r="R484" s="54"/>
      <c r="S484" s="54"/>
      <c r="T484" s="55"/>
      <c r="U484" s="54"/>
      <c r="V484" s="54"/>
      <c r="W484" s="54"/>
      <c r="X484" s="54"/>
      <c r="Y484" s="54"/>
      <c r="Z484" s="54"/>
    </row>
    <row r="485" spans="1:26" ht="18.75" customHeight="1" x14ac:dyDescent="0.2">
      <c r="A485" s="54"/>
      <c r="B485" s="54"/>
      <c r="C485" s="320"/>
      <c r="D485" s="321"/>
      <c r="E485" s="99"/>
      <c r="F485" s="228"/>
      <c r="G485" s="228"/>
      <c r="H485" s="228"/>
      <c r="I485" s="54"/>
      <c r="J485" s="54"/>
      <c r="K485" s="54"/>
      <c r="L485" s="227"/>
      <c r="M485" s="228"/>
      <c r="N485" s="227"/>
      <c r="O485" s="227"/>
      <c r="P485" s="228"/>
      <c r="Q485" s="228"/>
      <c r="R485" s="54"/>
      <c r="S485" s="54"/>
      <c r="T485" s="55"/>
      <c r="U485" s="54"/>
      <c r="V485" s="54"/>
      <c r="W485" s="54"/>
      <c r="X485" s="54"/>
      <c r="Y485" s="54"/>
      <c r="Z485" s="54"/>
    </row>
    <row r="486" spans="1:26" ht="18.75" customHeight="1" x14ac:dyDescent="0.2">
      <c r="A486" s="54"/>
      <c r="B486" s="54"/>
      <c r="C486" s="320"/>
      <c r="D486" s="321"/>
      <c r="E486" s="99"/>
      <c r="F486" s="228"/>
      <c r="G486" s="228"/>
      <c r="H486" s="228"/>
      <c r="I486" s="54"/>
      <c r="J486" s="54"/>
      <c r="K486" s="54"/>
      <c r="L486" s="227"/>
      <c r="M486" s="228"/>
      <c r="N486" s="227"/>
      <c r="O486" s="227"/>
      <c r="P486" s="228"/>
      <c r="Q486" s="228"/>
      <c r="R486" s="54"/>
      <c r="S486" s="54"/>
      <c r="T486" s="55"/>
      <c r="U486" s="54"/>
      <c r="V486" s="54"/>
      <c r="W486" s="54"/>
      <c r="X486" s="54"/>
      <c r="Y486" s="54"/>
      <c r="Z486" s="54"/>
    </row>
    <row r="487" spans="1:26" ht="18.75" customHeight="1" x14ac:dyDescent="0.2">
      <c r="A487" s="54"/>
      <c r="B487" s="54"/>
      <c r="C487" s="320"/>
      <c r="D487" s="321"/>
      <c r="E487" s="99"/>
      <c r="F487" s="228"/>
      <c r="G487" s="228"/>
      <c r="H487" s="228"/>
      <c r="I487" s="54"/>
      <c r="J487" s="54"/>
      <c r="K487" s="54"/>
      <c r="L487" s="227"/>
      <c r="M487" s="228"/>
      <c r="N487" s="227"/>
      <c r="O487" s="227"/>
      <c r="P487" s="228"/>
      <c r="Q487" s="228"/>
      <c r="R487" s="54"/>
      <c r="S487" s="54"/>
      <c r="T487" s="55"/>
      <c r="U487" s="54"/>
      <c r="V487" s="54"/>
      <c r="W487" s="54"/>
      <c r="X487" s="54"/>
      <c r="Y487" s="54"/>
      <c r="Z487" s="54"/>
    </row>
    <row r="488" spans="1:26" ht="18.75" customHeight="1" x14ac:dyDescent="0.2">
      <c r="A488" s="54"/>
      <c r="B488" s="54"/>
      <c r="C488" s="320"/>
      <c r="D488" s="321"/>
      <c r="E488" s="99"/>
      <c r="F488" s="228"/>
      <c r="G488" s="228"/>
      <c r="H488" s="228"/>
      <c r="I488" s="54"/>
      <c r="J488" s="54"/>
      <c r="K488" s="54"/>
      <c r="L488" s="227"/>
      <c r="M488" s="228"/>
      <c r="N488" s="227"/>
      <c r="O488" s="227"/>
      <c r="P488" s="228"/>
      <c r="Q488" s="228"/>
      <c r="R488" s="54"/>
      <c r="S488" s="54"/>
      <c r="T488" s="55"/>
      <c r="U488" s="54"/>
      <c r="V488" s="54"/>
      <c r="W488" s="54"/>
      <c r="X488" s="54"/>
      <c r="Y488" s="54"/>
      <c r="Z488" s="54"/>
    </row>
    <row r="489" spans="1:26" ht="18.75" customHeight="1" x14ac:dyDescent="0.2">
      <c r="A489" s="54"/>
      <c r="B489" s="54"/>
      <c r="C489" s="320"/>
      <c r="D489" s="321"/>
      <c r="E489" s="99"/>
      <c r="F489" s="228"/>
      <c r="G489" s="228"/>
      <c r="H489" s="228"/>
      <c r="I489" s="54"/>
      <c r="J489" s="54"/>
      <c r="K489" s="54"/>
      <c r="L489" s="227"/>
      <c r="M489" s="228"/>
      <c r="N489" s="227"/>
      <c r="O489" s="227"/>
      <c r="P489" s="228"/>
      <c r="Q489" s="228"/>
      <c r="R489" s="54"/>
      <c r="S489" s="54"/>
      <c r="T489" s="55"/>
      <c r="U489" s="54"/>
      <c r="V489" s="54"/>
      <c r="W489" s="54"/>
      <c r="X489" s="54"/>
      <c r="Y489" s="54"/>
      <c r="Z489" s="54"/>
    </row>
    <row r="490" spans="1:26" ht="18.75" customHeight="1" x14ac:dyDescent="0.2">
      <c r="A490" s="54"/>
      <c r="B490" s="54"/>
      <c r="C490" s="320"/>
      <c r="D490" s="321"/>
      <c r="E490" s="99"/>
      <c r="F490" s="228"/>
      <c r="G490" s="228"/>
      <c r="H490" s="228"/>
      <c r="I490" s="54"/>
      <c r="J490" s="54"/>
      <c r="K490" s="54"/>
      <c r="L490" s="227"/>
      <c r="M490" s="228"/>
      <c r="N490" s="227"/>
      <c r="O490" s="227"/>
      <c r="P490" s="228"/>
      <c r="Q490" s="228"/>
      <c r="R490" s="54"/>
      <c r="S490" s="54"/>
      <c r="T490" s="55"/>
      <c r="U490" s="54"/>
      <c r="V490" s="54"/>
      <c r="W490" s="54"/>
      <c r="X490" s="54"/>
      <c r="Y490" s="54"/>
      <c r="Z490" s="54"/>
    </row>
    <row r="491" spans="1:26" ht="18.75" customHeight="1" x14ac:dyDescent="0.2">
      <c r="A491" s="54"/>
      <c r="B491" s="54"/>
      <c r="C491" s="320"/>
      <c r="D491" s="321"/>
      <c r="E491" s="99"/>
      <c r="F491" s="228"/>
      <c r="G491" s="228"/>
      <c r="H491" s="228"/>
      <c r="I491" s="54"/>
      <c r="J491" s="54"/>
      <c r="K491" s="54"/>
      <c r="L491" s="227"/>
      <c r="M491" s="228"/>
      <c r="N491" s="227"/>
      <c r="O491" s="227"/>
      <c r="P491" s="228"/>
      <c r="Q491" s="228"/>
      <c r="R491" s="54"/>
      <c r="S491" s="54"/>
      <c r="T491" s="55"/>
      <c r="U491" s="54"/>
      <c r="V491" s="54"/>
      <c r="W491" s="54"/>
      <c r="X491" s="54"/>
      <c r="Y491" s="54"/>
      <c r="Z491" s="54"/>
    </row>
    <row r="492" spans="1:26" ht="18.75" customHeight="1" x14ac:dyDescent="0.2">
      <c r="A492" s="54"/>
      <c r="B492" s="54"/>
      <c r="C492" s="320"/>
      <c r="D492" s="321"/>
      <c r="E492" s="99"/>
      <c r="F492" s="228"/>
      <c r="G492" s="228"/>
      <c r="H492" s="228"/>
      <c r="I492" s="54"/>
      <c r="J492" s="54"/>
      <c r="K492" s="54"/>
      <c r="L492" s="227"/>
      <c r="M492" s="228"/>
      <c r="N492" s="227"/>
      <c r="O492" s="227"/>
      <c r="P492" s="228"/>
      <c r="Q492" s="228"/>
      <c r="R492" s="54"/>
      <c r="S492" s="54"/>
      <c r="T492" s="55"/>
      <c r="U492" s="54"/>
      <c r="V492" s="54"/>
      <c r="W492" s="54"/>
      <c r="X492" s="54"/>
      <c r="Y492" s="54"/>
      <c r="Z492" s="54"/>
    </row>
    <row r="493" spans="1:26" ht="18.75" customHeight="1" x14ac:dyDescent="0.2">
      <c r="A493" s="54"/>
      <c r="B493" s="54"/>
      <c r="C493" s="320"/>
      <c r="D493" s="321"/>
      <c r="E493" s="99"/>
      <c r="F493" s="228"/>
      <c r="G493" s="228"/>
      <c r="H493" s="228"/>
      <c r="I493" s="54"/>
      <c r="J493" s="54"/>
      <c r="K493" s="54"/>
      <c r="L493" s="227"/>
      <c r="M493" s="228"/>
      <c r="N493" s="227"/>
      <c r="O493" s="227"/>
      <c r="P493" s="228"/>
      <c r="Q493" s="228"/>
      <c r="R493" s="54"/>
      <c r="S493" s="54"/>
      <c r="T493" s="55"/>
      <c r="U493" s="54"/>
      <c r="V493" s="54"/>
      <c r="W493" s="54"/>
      <c r="X493" s="54"/>
      <c r="Y493" s="54"/>
      <c r="Z493" s="54"/>
    </row>
    <row r="494" spans="1:26" ht="18.75" customHeight="1" x14ac:dyDescent="0.2">
      <c r="A494" s="54"/>
      <c r="B494" s="54"/>
      <c r="C494" s="320"/>
      <c r="D494" s="321"/>
      <c r="E494" s="99"/>
      <c r="F494" s="228"/>
      <c r="G494" s="228"/>
      <c r="H494" s="228"/>
      <c r="I494" s="54"/>
      <c r="J494" s="54"/>
      <c r="K494" s="54"/>
      <c r="L494" s="227"/>
      <c r="M494" s="228"/>
      <c r="N494" s="227"/>
      <c r="O494" s="227"/>
      <c r="P494" s="228"/>
      <c r="Q494" s="228"/>
      <c r="R494" s="54"/>
      <c r="S494" s="54"/>
      <c r="T494" s="55"/>
      <c r="U494" s="54"/>
      <c r="V494" s="54"/>
      <c r="W494" s="54"/>
      <c r="X494" s="54"/>
      <c r="Y494" s="54"/>
      <c r="Z494" s="54"/>
    </row>
    <row r="495" spans="1:26" ht="18.75" customHeight="1" x14ac:dyDescent="0.2">
      <c r="A495" s="54"/>
      <c r="B495" s="54"/>
      <c r="C495" s="320"/>
      <c r="D495" s="321"/>
      <c r="E495" s="99"/>
      <c r="F495" s="228"/>
      <c r="G495" s="228"/>
      <c r="H495" s="228"/>
      <c r="I495" s="54"/>
      <c r="J495" s="54"/>
      <c r="K495" s="54"/>
      <c r="L495" s="227"/>
      <c r="M495" s="228"/>
      <c r="N495" s="227"/>
      <c r="O495" s="227"/>
      <c r="P495" s="228"/>
      <c r="Q495" s="228"/>
      <c r="R495" s="54"/>
      <c r="S495" s="54"/>
      <c r="T495" s="55"/>
      <c r="U495" s="54"/>
      <c r="V495" s="54"/>
      <c r="W495" s="54"/>
      <c r="X495" s="54"/>
      <c r="Y495" s="54"/>
      <c r="Z495" s="54"/>
    </row>
    <row r="496" spans="1:26" ht="18.75" customHeight="1" x14ac:dyDescent="0.2">
      <c r="A496" s="54"/>
      <c r="B496" s="54"/>
      <c r="C496" s="320"/>
      <c r="D496" s="321"/>
      <c r="E496" s="99"/>
      <c r="F496" s="228"/>
      <c r="G496" s="228"/>
      <c r="H496" s="228"/>
      <c r="I496" s="54"/>
      <c r="J496" s="54"/>
      <c r="K496" s="54"/>
      <c r="L496" s="227"/>
      <c r="M496" s="228"/>
      <c r="N496" s="227"/>
      <c r="O496" s="227"/>
      <c r="P496" s="228"/>
      <c r="Q496" s="228"/>
      <c r="R496" s="54"/>
      <c r="S496" s="54"/>
      <c r="T496" s="55"/>
      <c r="U496" s="54"/>
      <c r="V496" s="54"/>
      <c r="W496" s="54"/>
      <c r="X496" s="54"/>
      <c r="Y496" s="54"/>
      <c r="Z496" s="54"/>
    </row>
    <row r="497" spans="1:26" ht="18.75" customHeight="1" x14ac:dyDescent="0.2">
      <c r="A497" s="54"/>
      <c r="B497" s="54"/>
      <c r="C497" s="320"/>
      <c r="D497" s="321"/>
      <c r="E497" s="99"/>
      <c r="F497" s="228"/>
      <c r="G497" s="228"/>
      <c r="H497" s="228"/>
      <c r="I497" s="54"/>
      <c r="J497" s="54"/>
      <c r="K497" s="54"/>
      <c r="L497" s="227"/>
      <c r="M497" s="228"/>
      <c r="N497" s="227"/>
      <c r="O497" s="227"/>
      <c r="P497" s="228"/>
      <c r="Q497" s="228"/>
      <c r="R497" s="54"/>
      <c r="S497" s="54"/>
      <c r="T497" s="55"/>
      <c r="U497" s="54"/>
      <c r="V497" s="54"/>
      <c r="W497" s="54"/>
      <c r="X497" s="54"/>
      <c r="Y497" s="54"/>
      <c r="Z497" s="54"/>
    </row>
    <row r="498" spans="1:26" ht="18.75" customHeight="1" x14ac:dyDescent="0.2">
      <c r="A498" s="54"/>
      <c r="B498" s="54"/>
      <c r="C498" s="320"/>
      <c r="D498" s="321"/>
      <c r="E498" s="99"/>
      <c r="F498" s="228"/>
      <c r="G498" s="228"/>
      <c r="H498" s="228"/>
      <c r="I498" s="54"/>
      <c r="J498" s="54"/>
      <c r="K498" s="54"/>
      <c r="L498" s="227"/>
      <c r="M498" s="228"/>
      <c r="N498" s="227"/>
      <c r="O498" s="227"/>
      <c r="P498" s="228"/>
      <c r="Q498" s="228"/>
      <c r="R498" s="54"/>
      <c r="S498" s="54"/>
      <c r="T498" s="55"/>
      <c r="U498" s="54"/>
      <c r="V498" s="54"/>
      <c r="W498" s="54"/>
      <c r="X498" s="54"/>
      <c r="Y498" s="54"/>
      <c r="Z498" s="54"/>
    </row>
    <row r="499" spans="1:26" ht="18.75" customHeight="1" x14ac:dyDescent="0.2">
      <c r="A499" s="54"/>
      <c r="B499" s="54"/>
      <c r="C499" s="320"/>
      <c r="D499" s="321"/>
      <c r="E499" s="99"/>
      <c r="F499" s="228"/>
      <c r="G499" s="228"/>
      <c r="H499" s="228"/>
      <c r="I499" s="54"/>
      <c r="J499" s="54"/>
      <c r="K499" s="54"/>
      <c r="L499" s="227"/>
      <c r="M499" s="228"/>
      <c r="N499" s="227"/>
      <c r="O499" s="227"/>
      <c r="P499" s="228"/>
      <c r="Q499" s="228"/>
      <c r="R499" s="54"/>
      <c r="S499" s="54"/>
      <c r="T499" s="55"/>
      <c r="U499" s="54"/>
      <c r="V499" s="54"/>
      <c r="W499" s="54"/>
      <c r="X499" s="54"/>
      <c r="Y499" s="54"/>
      <c r="Z499" s="54"/>
    </row>
    <row r="500" spans="1:26" ht="18.75" customHeight="1" x14ac:dyDescent="0.2">
      <c r="A500" s="54"/>
      <c r="B500" s="54"/>
      <c r="C500" s="320"/>
      <c r="D500" s="321"/>
      <c r="E500" s="99"/>
      <c r="F500" s="228"/>
      <c r="G500" s="228"/>
      <c r="H500" s="228"/>
      <c r="I500" s="54"/>
      <c r="J500" s="54"/>
      <c r="K500" s="54"/>
      <c r="L500" s="227"/>
      <c r="M500" s="228"/>
      <c r="N500" s="227"/>
      <c r="O500" s="227"/>
      <c r="P500" s="228"/>
      <c r="Q500" s="228"/>
      <c r="R500" s="54"/>
      <c r="S500" s="54"/>
      <c r="T500" s="55"/>
      <c r="U500" s="54"/>
      <c r="V500" s="54"/>
      <c r="W500" s="54"/>
      <c r="X500" s="54"/>
      <c r="Y500" s="54"/>
      <c r="Z500" s="54"/>
    </row>
    <row r="501" spans="1:26" ht="18.75" customHeight="1" x14ac:dyDescent="0.2">
      <c r="A501" s="54"/>
      <c r="B501" s="54"/>
      <c r="C501" s="320"/>
      <c r="D501" s="321"/>
      <c r="E501" s="99"/>
      <c r="F501" s="228"/>
      <c r="G501" s="228"/>
      <c r="H501" s="228"/>
      <c r="I501" s="54"/>
      <c r="J501" s="54"/>
      <c r="K501" s="54"/>
      <c r="L501" s="227"/>
      <c r="M501" s="228"/>
      <c r="N501" s="227"/>
      <c r="O501" s="227"/>
      <c r="P501" s="228"/>
      <c r="Q501" s="228"/>
      <c r="R501" s="54"/>
      <c r="S501" s="54"/>
      <c r="T501" s="55"/>
      <c r="U501" s="54"/>
      <c r="V501" s="54"/>
      <c r="W501" s="54"/>
      <c r="X501" s="54"/>
      <c r="Y501" s="54"/>
      <c r="Z501" s="54"/>
    </row>
    <row r="502" spans="1:26" ht="18.75" customHeight="1" x14ac:dyDescent="0.2">
      <c r="A502" s="54"/>
      <c r="B502" s="54"/>
      <c r="C502" s="320"/>
      <c r="D502" s="321"/>
      <c r="E502" s="99"/>
      <c r="F502" s="228"/>
      <c r="G502" s="228"/>
      <c r="H502" s="228"/>
      <c r="I502" s="54"/>
      <c r="J502" s="54"/>
      <c r="K502" s="54"/>
      <c r="L502" s="227"/>
      <c r="M502" s="228"/>
      <c r="N502" s="227"/>
      <c r="O502" s="227"/>
      <c r="P502" s="228"/>
      <c r="Q502" s="228"/>
      <c r="R502" s="54"/>
      <c r="S502" s="54"/>
      <c r="T502" s="55"/>
      <c r="U502" s="54"/>
      <c r="V502" s="54"/>
      <c r="W502" s="54"/>
      <c r="X502" s="54"/>
      <c r="Y502" s="54"/>
      <c r="Z502" s="54"/>
    </row>
    <row r="503" spans="1:26" ht="18.75" customHeight="1" x14ac:dyDescent="0.2">
      <c r="A503" s="54"/>
      <c r="B503" s="54"/>
      <c r="C503" s="320"/>
      <c r="D503" s="321"/>
      <c r="E503" s="99"/>
      <c r="F503" s="228"/>
      <c r="G503" s="228"/>
      <c r="H503" s="228"/>
      <c r="I503" s="54"/>
      <c r="J503" s="54"/>
      <c r="K503" s="54"/>
      <c r="L503" s="227"/>
      <c r="M503" s="228"/>
      <c r="N503" s="227"/>
      <c r="O503" s="227"/>
      <c r="P503" s="228"/>
      <c r="Q503" s="228"/>
      <c r="R503" s="54"/>
      <c r="S503" s="54"/>
      <c r="T503" s="55"/>
      <c r="U503" s="54"/>
      <c r="V503" s="54"/>
      <c r="W503" s="54"/>
      <c r="X503" s="54"/>
      <c r="Y503" s="54"/>
      <c r="Z503" s="54"/>
    </row>
    <row r="504" spans="1:26" ht="18.75" customHeight="1" x14ac:dyDescent="0.2">
      <c r="A504" s="54"/>
      <c r="B504" s="54"/>
      <c r="C504" s="320"/>
      <c r="D504" s="321"/>
      <c r="E504" s="99"/>
      <c r="F504" s="228"/>
      <c r="G504" s="228"/>
      <c r="H504" s="228"/>
      <c r="I504" s="54"/>
      <c r="J504" s="54"/>
      <c r="K504" s="54"/>
      <c r="L504" s="227"/>
      <c r="M504" s="228"/>
      <c r="N504" s="227"/>
      <c r="O504" s="227"/>
      <c r="P504" s="228"/>
      <c r="Q504" s="228"/>
      <c r="R504" s="54"/>
      <c r="S504" s="54"/>
      <c r="T504" s="55"/>
      <c r="U504" s="54"/>
      <c r="V504" s="54"/>
      <c r="W504" s="54"/>
      <c r="X504" s="54"/>
      <c r="Y504" s="54"/>
      <c r="Z504" s="54"/>
    </row>
    <row r="505" spans="1:26" ht="18.75" customHeight="1" x14ac:dyDescent="0.2">
      <c r="A505" s="54"/>
      <c r="B505" s="54"/>
      <c r="C505" s="320"/>
      <c r="D505" s="321"/>
      <c r="E505" s="99"/>
      <c r="F505" s="228"/>
      <c r="G505" s="228"/>
      <c r="H505" s="228"/>
      <c r="I505" s="54"/>
      <c r="J505" s="54"/>
      <c r="K505" s="54"/>
      <c r="L505" s="227"/>
      <c r="M505" s="228"/>
      <c r="N505" s="227"/>
      <c r="O505" s="227"/>
      <c r="P505" s="228"/>
      <c r="Q505" s="228"/>
      <c r="R505" s="54"/>
      <c r="S505" s="54"/>
      <c r="T505" s="55"/>
      <c r="U505" s="54"/>
      <c r="V505" s="54"/>
      <c r="W505" s="54"/>
      <c r="X505" s="54"/>
      <c r="Y505" s="54"/>
      <c r="Z505" s="54"/>
    </row>
    <row r="506" spans="1:26" ht="18.75" customHeight="1" x14ac:dyDescent="0.2">
      <c r="A506" s="54"/>
      <c r="B506" s="54"/>
      <c r="C506" s="320"/>
      <c r="D506" s="321"/>
      <c r="E506" s="99"/>
      <c r="F506" s="228"/>
      <c r="G506" s="228"/>
      <c r="H506" s="228"/>
      <c r="I506" s="54"/>
      <c r="J506" s="54"/>
      <c r="K506" s="54"/>
      <c r="L506" s="227"/>
      <c r="M506" s="228"/>
      <c r="N506" s="227"/>
      <c r="O506" s="227"/>
      <c r="P506" s="228"/>
      <c r="Q506" s="228"/>
      <c r="R506" s="54"/>
      <c r="S506" s="54"/>
      <c r="T506" s="55"/>
      <c r="U506" s="54"/>
      <c r="V506" s="54"/>
      <c r="W506" s="54"/>
      <c r="X506" s="54"/>
      <c r="Y506" s="54"/>
      <c r="Z506" s="54"/>
    </row>
    <row r="507" spans="1:26" ht="18.75" customHeight="1" x14ac:dyDescent="0.2">
      <c r="A507" s="54"/>
      <c r="B507" s="54"/>
      <c r="C507" s="320"/>
      <c r="D507" s="321"/>
      <c r="E507" s="99"/>
      <c r="F507" s="228"/>
      <c r="G507" s="228"/>
      <c r="H507" s="228"/>
      <c r="I507" s="54"/>
      <c r="J507" s="54"/>
      <c r="K507" s="54"/>
      <c r="L507" s="227"/>
      <c r="M507" s="228"/>
      <c r="N507" s="227"/>
      <c r="O507" s="227"/>
      <c r="P507" s="228"/>
      <c r="Q507" s="228"/>
      <c r="R507" s="54"/>
      <c r="S507" s="54"/>
      <c r="T507" s="55"/>
      <c r="U507" s="54"/>
      <c r="V507" s="54"/>
      <c r="W507" s="54"/>
      <c r="X507" s="54"/>
      <c r="Y507" s="54"/>
      <c r="Z507" s="54"/>
    </row>
    <row r="508" spans="1:26" ht="18.75" customHeight="1" x14ac:dyDescent="0.2">
      <c r="A508" s="54"/>
      <c r="B508" s="54"/>
      <c r="C508" s="320"/>
      <c r="D508" s="321"/>
      <c r="E508" s="99"/>
      <c r="F508" s="228"/>
      <c r="G508" s="228"/>
      <c r="H508" s="228"/>
      <c r="I508" s="54"/>
      <c r="J508" s="54"/>
      <c r="K508" s="54"/>
      <c r="L508" s="227"/>
      <c r="M508" s="228"/>
      <c r="N508" s="227"/>
      <c r="O508" s="227"/>
      <c r="P508" s="228"/>
      <c r="Q508" s="228"/>
      <c r="R508" s="54"/>
      <c r="S508" s="54"/>
      <c r="T508" s="55"/>
      <c r="U508" s="54"/>
      <c r="V508" s="54"/>
      <c r="W508" s="54"/>
      <c r="X508" s="54"/>
      <c r="Y508" s="54"/>
      <c r="Z508" s="54"/>
    </row>
    <row r="509" spans="1:26" ht="18.75" customHeight="1" x14ac:dyDescent="0.2">
      <c r="A509" s="54"/>
      <c r="B509" s="54"/>
      <c r="C509" s="320"/>
      <c r="D509" s="321"/>
      <c r="E509" s="99"/>
      <c r="F509" s="228"/>
      <c r="G509" s="228"/>
      <c r="H509" s="228"/>
      <c r="I509" s="54"/>
      <c r="J509" s="54"/>
      <c r="K509" s="54"/>
      <c r="L509" s="227"/>
      <c r="M509" s="228"/>
      <c r="N509" s="227"/>
      <c r="O509" s="227"/>
      <c r="P509" s="228"/>
      <c r="Q509" s="228"/>
      <c r="R509" s="54"/>
      <c r="S509" s="54"/>
      <c r="T509" s="55"/>
      <c r="U509" s="54"/>
      <c r="V509" s="54"/>
      <c r="W509" s="54"/>
      <c r="X509" s="54"/>
      <c r="Y509" s="54"/>
      <c r="Z509" s="54"/>
    </row>
    <row r="510" spans="1:26" ht="18.75" customHeight="1" x14ac:dyDescent="0.2">
      <c r="A510" s="54"/>
      <c r="B510" s="54"/>
      <c r="C510" s="320"/>
      <c r="D510" s="321"/>
      <c r="E510" s="99"/>
      <c r="F510" s="228"/>
      <c r="G510" s="228"/>
      <c r="H510" s="228"/>
      <c r="I510" s="54"/>
      <c r="J510" s="54"/>
      <c r="K510" s="54"/>
      <c r="L510" s="227"/>
      <c r="M510" s="228"/>
      <c r="N510" s="227"/>
      <c r="O510" s="227"/>
      <c r="P510" s="228"/>
      <c r="Q510" s="228"/>
      <c r="R510" s="54"/>
      <c r="S510" s="54"/>
      <c r="T510" s="55"/>
      <c r="U510" s="54"/>
      <c r="V510" s="54"/>
      <c r="W510" s="54"/>
      <c r="X510" s="54"/>
      <c r="Y510" s="54"/>
      <c r="Z510" s="54"/>
    </row>
    <row r="511" spans="1:26" ht="18.75" customHeight="1" x14ac:dyDescent="0.2">
      <c r="A511" s="54"/>
      <c r="B511" s="54"/>
      <c r="C511" s="320"/>
      <c r="D511" s="321"/>
      <c r="E511" s="99"/>
      <c r="F511" s="228"/>
      <c r="G511" s="228"/>
      <c r="H511" s="228"/>
      <c r="I511" s="54"/>
      <c r="J511" s="54"/>
      <c r="K511" s="54"/>
      <c r="L511" s="227"/>
      <c r="M511" s="228"/>
      <c r="N511" s="227"/>
      <c r="O511" s="227"/>
      <c r="P511" s="228"/>
      <c r="Q511" s="228"/>
      <c r="R511" s="54"/>
      <c r="S511" s="54"/>
      <c r="T511" s="55"/>
      <c r="U511" s="54"/>
      <c r="V511" s="54"/>
      <c r="W511" s="54"/>
      <c r="X511" s="54"/>
      <c r="Y511" s="54"/>
      <c r="Z511" s="54"/>
    </row>
    <row r="512" spans="1:26" ht="18.75" customHeight="1" x14ac:dyDescent="0.2">
      <c r="A512" s="54"/>
      <c r="B512" s="54"/>
      <c r="C512" s="320"/>
      <c r="D512" s="321"/>
      <c r="E512" s="99"/>
      <c r="F512" s="228"/>
      <c r="G512" s="228"/>
      <c r="H512" s="228"/>
      <c r="I512" s="54"/>
      <c r="J512" s="54"/>
      <c r="K512" s="54"/>
      <c r="L512" s="227"/>
      <c r="M512" s="228"/>
      <c r="N512" s="227"/>
      <c r="O512" s="227"/>
      <c r="P512" s="228"/>
      <c r="Q512" s="228"/>
      <c r="R512" s="54"/>
      <c r="S512" s="54"/>
      <c r="T512" s="55"/>
      <c r="U512" s="54"/>
      <c r="V512" s="54"/>
      <c r="W512" s="54"/>
      <c r="X512" s="54"/>
      <c r="Y512" s="54"/>
      <c r="Z512" s="54"/>
    </row>
    <row r="513" spans="1:26" ht="18.75" customHeight="1" x14ac:dyDescent="0.2">
      <c r="A513" s="54"/>
      <c r="B513" s="54"/>
      <c r="C513" s="320"/>
      <c r="D513" s="321"/>
      <c r="E513" s="99"/>
      <c r="F513" s="228"/>
      <c r="G513" s="228"/>
      <c r="H513" s="228"/>
      <c r="I513" s="54"/>
      <c r="J513" s="54"/>
      <c r="K513" s="54"/>
      <c r="L513" s="227"/>
      <c r="M513" s="228"/>
      <c r="N513" s="227"/>
      <c r="O513" s="227"/>
      <c r="P513" s="228"/>
      <c r="Q513" s="228"/>
      <c r="R513" s="54"/>
      <c r="S513" s="54"/>
      <c r="T513" s="55"/>
      <c r="U513" s="54"/>
      <c r="V513" s="54"/>
      <c r="W513" s="54"/>
      <c r="X513" s="54"/>
      <c r="Y513" s="54"/>
      <c r="Z513" s="54"/>
    </row>
    <row r="514" spans="1:26" ht="18.75" customHeight="1" x14ac:dyDescent="0.2">
      <c r="A514" s="54"/>
      <c r="B514" s="54"/>
      <c r="C514" s="320"/>
      <c r="D514" s="321"/>
      <c r="E514" s="99"/>
      <c r="F514" s="228"/>
      <c r="G514" s="228"/>
      <c r="H514" s="228"/>
      <c r="I514" s="54"/>
      <c r="J514" s="54"/>
      <c r="K514" s="54"/>
      <c r="L514" s="227"/>
      <c r="M514" s="228"/>
      <c r="N514" s="227"/>
      <c r="O514" s="227"/>
      <c r="P514" s="228"/>
      <c r="Q514" s="228"/>
      <c r="R514" s="54"/>
      <c r="S514" s="54"/>
      <c r="T514" s="55"/>
      <c r="U514" s="54"/>
      <c r="V514" s="54"/>
      <c r="W514" s="54"/>
      <c r="X514" s="54"/>
      <c r="Y514" s="54"/>
      <c r="Z514" s="54"/>
    </row>
    <row r="515" spans="1:26" ht="18.75" customHeight="1" x14ac:dyDescent="0.2">
      <c r="A515" s="54"/>
      <c r="B515" s="54"/>
      <c r="C515" s="320"/>
      <c r="D515" s="321"/>
      <c r="E515" s="99"/>
      <c r="F515" s="228"/>
      <c r="G515" s="228"/>
      <c r="H515" s="228"/>
      <c r="I515" s="54"/>
      <c r="J515" s="54"/>
      <c r="K515" s="54"/>
      <c r="L515" s="227"/>
      <c r="M515" s="228"/>
      <c r="N515" s="227"/>
      <c r="O515" s="227"/>
      <c r="P515" s="228"/>
      <c r="Q515" s="228"/>
      <c r="R515" s="54"/>
      <c r="S515" s="54"/>
      <c r="T515" s="55"/>
      <c r="U515" s="54"/>
      <c r="V515" s="54"/>
      <c r="W515" s="54"/>
      <c r="X515" s="54"/>
      <c r="Y515" s="54"/>
      <c r="Z515" s="54"/>
    </row>
    <row r="516" spans="1:26" ht="18.75" customHeight="1" x14ac:dyDescent="0.2">
      <c r="A516" s="54"/>
      <c r="B516" s="54"/>
      <c r="C516" s="320"/>
      <c r="D516" s="321"/>
      <c r="E516" s="99"/>
      <c r="F516" s="228"/>
      <c r="G516" s="228"/>
      <c r="H516" s="228"/>
      <c r="I516" s="54"/>
      <c r="J516" s="54"/>
      <c r="K516" s="54"/>
      <c r="L516" s="227"/>
      <c r="M516" s="228"/>
      <c r="N516" s="227"/>
      <c r="O516" s="227"/>
      <c r="P516" s="228"/>
      <c r="Q516" s="228"/>
      <c r="R516" s="54"/>
      <c r="S516" s="54"/>
      <c r="T516" s="55"/>
      <c r="U516" s="54"/>
      <c r="V516" s="54"/>
      <c r="W516" s="54"/>
      <c r="X516" s="54"/>
      <c r="Y516" s="54"/>
      <c r="Z516" s="54"/>
    </row>
    <row r="517" spans="1:26" ht="18.75" customHeight="1" x14ac:dyDescent="0.2">
      <c r="A517" s="54"/>
      <c r="B517" s="54"/>
      <c r="C517" s="320"/>
      <c r="D517" s="321"/>
      <c r="E517" s="99"/>
      <c r="F517" s="228"/>
      <c r="G517" s="228"/>
      <c r="H517" s="228"/>
      <c r="I517" s="54"/>
      <c r="J517" s="54"/>
      <c r="K517" s="54"/>
      <c r="L517" s="227"/>
      <c r="M517" s="228"/>
      <c r="N517" s="227"/>
      <c r="O517" s="227"/>
      <c r="P517" s="228"/>
      <c r="Q517" s="228"/>
      <c r="R517" s="54"/>
      <c r="S517" s="54"/>
      <c r="T517" s="55"/>
      <c r="U517" s="54"/>
      <c r="V517" s="54"/>
      <c r="W517" s="54"/>
      <c r="X517" s="54"/>
      <c r="Y517" s="54"/>
      <c r="Z517" s="54"/>
    </row>
    <row r="518" spans="1:26" ht="18.75" customHeight="1" x14ac:dyDescent="0.2">
      <c r="A518" s="54"/>
      <c r="B518" s="54"/>
      <c r="C518" s="320"/>
      <c r="D518" s="321"/>
      <c r="E518" s="99"/>
      <c r="F518" s="228"/>
      <c r="G518" s="228"/>
      <c r="H518" s="228"/>
      <c r="I518" s="54"/>
      <c r="J518" s="54"/>
      <c r="K518" s="54"/>
      <c r="L518" s="227"/>
      <c r="M518" s="228"/>
      <c r="N518" s="227"/>
      <c r="O518" s="227"/>
      <c r="P518" s="228"/>
      <c r="Q518" s="228"/>
      <c r="R518" s="54"/>
      <c r="S518" s="54"/>
      <c r="T518" s="55"/>
      <c r="U518" s="54"/>
      <c r="V518" s="54"/>
      <c r="W518" s="54"/>
      <c r="X518" s="54"/>
      <c r="Y518" s="54"/>
      <c r="Z518" s="54"/>
    </row>
    <row r="519" spans="1:26" ht="18.75" customHeight="1" x14ac:dyDescent="0.2">
      <c r="A519" s="54"/>
      <c r="B519" s="54"/>
      <c r="C519" s="320"/>
      <c r="D519" s="321"/>
      <c r="E519" s="99"/>
      <c r="F519" s="228"/>
      <c r="G519" s="228"/>
      <c r="H519" s="228"/>
      <c r="I519" s="54"/>
      <c r="J519" s="54"/>
      <c r="K519" s="54"/>
      <c r="L519" s="227"/>
      <c r="M519" s="228"/>
      <c r="N519" s="227"/>
      <c r="O519" s="227"/>
      <c r="P519" s="228"/>
      <c r="Q519" s="228"/>
      <c r="R519" s="54"/>
      <c r="S519" s="54"/>
      <c r="T519" s="55"/>
      <c r="U519" s="54"/>
      <c r="V519" s="54"/>
      <c r="W519" s="54"/>
      <c r="X519" s="54"/>
      <c r="Y519" s="54"/>
      <c r="Z519" s="54"/>
    </row>
    <row r="520" spans="1:26" ht="18.75" customHeight="1" x14ac:dyDescent="0.2">
      <c r="A520" s="54"/>
      <c r="B520" s="54"/>
      <c r="C520" s="320"/>
      <c r="D520" s="321"/>
      <c r="E520" s="99"/>
      <c r="F520" s="228"/>
      <c r="G520" s="228"/>
      <c r="H520" s="228"/>
      <c r="I520" s="54"/>
      <c r="J520" s="54"/>
      <c r="K520" s="54"/>
      <c r="L520" s="227"/>
      <c r="M520" s="228"/>
      <c r="N520" s="227"/>
      <c r="O520" s="227"/>
      <c r="P520" s="228"/>
      <c r="Q520" s="228"/>
      <c r="R520" s="54"/>
      <c r="S520" s="54"/>
      <c r="T520" s="55"/>
      <c r="U520" s="54"/>
      <c r="V520" s="54"/>
      <c r="W520" s="54"/>
      <c r="X520" s="54"/>
      <c r="Y520" s="54"/>
      <c r="Z520" s="54"/>
    </row>
    <row r="521" spans="1:26" ht="18.75" customHeight="1" x14ac:dyDescent="0.2">
      <c r="A521" s="54"/>
      <c r="B521" s="54"/>
      <c r="C521" s="320"/>
      <c r="D521" s="321"/>
      <c r="E521" s="99"/>
      <c r="F521" s="228"/>
      <c r="G521" s="228"/>
      <c r="H521" s="228"/>
      <c r="I521" s="54"/>
      <c r="J521" s="54"/>
      <c r="K521" s="54"/>
      <c r="L521" s="227"/>
      <c r="M521" s="228"/>
      <c r="N521" s="227"/>
      <c r="O521" s="227"/>
      <c r="P521" s="228"/>
      <c r="Q521" s="228"/>
      <c r="R521" s="54"/>
      <c r="S521" s="54"/>
      <c r="T521" s="55"/>
      <c r="U521" s="54"/>
      <c r="V521" s="54"/>
      <c r="W521" s="54"/>
      <c r="X521" s="54"/>
      <c r="Y521" s="54"/>
      <c r="Z521" s="54"/>
    </row>
    <row r="522" spans="1:26" ht="18.75" customHeight="1" x14ac:dyDescent="0.2">
      <c r="A522" s="54"/>
      <c r="B522" s="54"/>
      <c r="C522" s="320"/>
      <c r="D522" s="321"/>
      <c r="E522" s="99"/>
      <c r="F522" s="228"/>
      <c r="G522" s="228"/>
      <c r="H522" s="228"/>
      <c r="I522" s="54"/>
      <c r="J522" s="54"/>
      <c r="K522" s="54"/>
      <c r="L522" s="227"/>
      <c r="M522" s="228"/>
      <c r="N522" s="227"/>
      <c r="O522" s="227"/>
      <c r="P522" s="228"/>
      <c r="Q522" s="228"/>
      <c r="R522" s="54"/>
      <c r="S522" s="54"/>
      <c r="T522" s="55"/>
      <c r="U522" s="54"/>
      <c r="V522" s="54"/>
      <c r="W522" s="54"/>
      <c r="X522" s="54"/>
      <c r="Y522" s="54"/>
      <c r="Z522" s="54"/>
    </row>
    <row r="523" spans="1:26" ht="18.75" customHeight="1" x14ac:dyDescent="0.2">
      <c r="A523" s="54"/>
      <c r="B523" s="54"/>
      <c r="C523" s="320"/>
      <c r="D523" s="321"/>
      <c r="E523" s="99"/>
      <c r="F523" s="228"/>
      <c r="G523" s="228"/>
      <c r="H523" s="228"/>
      <c r="I523" s="54"/>
      <c r="J523" s="54"/>
      <c r="K523" s="54"/>
      <c r="L523" s="227"/>
      <c r="M523" s="228"/>
      <c r="N523" s="227"/>
      <c r="O523" s="227"/>
      <c r="P523" s="228"/>
      <c r="Q523" s="228"/>
      <c r="R523" s="54"/>
      <c r="S523" s="54"/>
      <c r="T523" s="55"/>
      <c r="U523" s="54"/>
      <c r="V523" s="54"/>
      <c r="W523" s="54"/>
      <c r="X523" s="54"/>
      <c r="Y523" s="54"/>
      <c r="Z523" s="54"/>
    </row>
    <row r="524" spans="1:26" ht="18.75" customHeight="1" x14ac:dyDescent="0.2">
      <c r="A524" s="54"/>
      <c r="B524" s="54"/>
      <c r="C524" s="320"/>
      <c r="D524" s="321"/>
      <c r="E524" s="99"/>
      <c r="F524" s="228"/>
      <c r="G524" s="228"/>
      <c r="H524" s="228"/>
      <c r="I524" s="54"/>
      <c r="J524" s="54"/>
      <c r="K524" s="54"/>
      <c r="L524" s="227"/>
      <c r="M524" s="228"/>
      <c r="N524" s="227"/>
      <c r="O524" s="227"/>
      <c r="P524" s="228"/>
      <c r="Q524" s="228"/>
      <c r="R524" s="54"/>
      <c r="S524" s="54"/>
      <c r="T524" s="55"/>
      <c r="U524" s="54"/>
      <c r="V524" s="54"/>
      <c r="W524" s="54"/>
      <c r="X524" s="54"/>
      <c r="Y524" s="54"/>
      <c r="Z524" s="54"/>
    </row>
    <row r="525" spans="1:26" ht="18.75" customHeight="1" x14ac:dyDescent="0.2">
      <c r="A525" s="54"/>
      <c r="B525" s="54"/>
      <c r="C525" s="320"/>
      <c r="D525" s="321"/>
      <c r="E525" s="99"/>
      <c r="F525" s="228"/>
      <c r="G525" s="228"/>
      <c r="H525" s="228"/>
      <c r="I525" s="54"/>
      <c r="J525" s="54"/>
      <c r="K525" s="54"/>
      <c r="L525" s="227"/>
      <c r="M525" s="228"/>
      <c r="N525" s="227"/>
      <c r="O525" s="227"/>
      <c r="P525" s="228"/>
      <c r="Q525" s="228"/>
      <c r="R525" s="54"/>
      <c r="S525" s="54"/>
      <c r="T525" s="55"/>
      <c r="U525" s="54"/>
      <c r="V525" s="54"/>
      <c r="W525" s="54"/>
      <c r="X525" s="54"/>
      <c r="Y525" s="54"/>
      <c r="Z525" s="54"/>
    </row>
    <row r="526" spans="1:26" ht="18.75" customHeight="1" x14ac:dyDescent="0.2">
      <c r="A526" s="54"/>
      <c r="B526" s="54"/>
      <c r="C526" s="320"/>
      <c r="D526" s="321"/>
      <c r="E526" s="99"/>
      <c r="F526" s="228"/>
      <c r="G526" s="228"/>
      <c r="H526" s="228"/>
      <c r="I526" s="54"/>
      <c r="J526" s="54"/>
      <c r="K526" s="54"/>
      <c r="L526" s="227"/>
      <c r="M526" s="228"/>
      <c r="N526" s="227"/>
      <c r="O526" s="227"/>
      <c r="P526" s="228"/>
      <c r="Q526" s="228"/>
      <c r="R526" s="54"/>
      <c r="S526" s="54"/>
      <c r="T526" s="55"/>
      <c r="U526" s="54"/>
      <c r="V526" s="54"/>
      <c r="W526" s="54"/>
      <c r="X526" s="54"/>
      <c r="Y526" s="54"/>
      <c r="Z526" s="54"/>
    </row>
    <row r="527" spans="1:26" ht="18.75" customHeight="1" x14ac:dyDescent="0.2">
      <c r="A527" s="54"/>
      <c r="B527" s="54"/>
      <c r="C527" s="320"/>
      <c r="D527" s="321"/>
      <c r="E527" s="99"/>
      <c r="F527" s="228"/>
      <c r="G527" s="228"/>
      <c r="H527" s="228"/>
      <c r="I527" s="54"/>
      <c r="J527" s="54"/>
      <c r="K527" s="54"/>
      <c r="L527" s="227"/>
      <c r="M527" s="228"/>
      <c r="N527" s="227"/>
      <c r="O527" s="227"/>
      <c r="P527" s="228"/>
      <c r="Q527" s="228"/>
      <c r="R527" s="54"/>
      <c r="S527" s="54"/>
      <c r="T527" s="55"/>
      <c r="U527" s="54"/>
      <c r="V527" s="54"/>
      <c r="W527" s="54"/>
      <c r="X527" s="54"/>
      <c r="Y527" s="54"/>
      <c r="Z527" s="54"/>
    </row>
    <row r="528" spans="1:26" ht="18.75" customHeight="1" x14ac:dyDescent="0.2">
      <c r="A528" s="54"/>
      <c r="B528" s="54"/>
      <c r="C528" s="320"/>
      <c r="D528" s="321"/>
      <c r="E528" s="99"/>
      <c r="F528" s="228"/>
      <c r="G528" s="228"/>
      <c r="H528" s="228"/>
      <c r="I528" s="54"/>
      <c r="J528" s="54"/>
      <c r="K528" s="54"/>
      <c r="L528" s="227"/>
      <c r="M528" s="228"/>
      <c r="N528" s="227"/>
      <c r="O528" s="227"/>
      <c r="P528" s="228"/>
      <c r="Q528" s="228"/>
      <c r="R528" s="54"/>
      <c r="S528" s="54"/>
      <c r="T528" s="55"/>
      <c r="U528" s="54"/>
      <c r="V528" s="54"/>
      <c r="W528" s="54"/>
      <c r="X528" s="54"/>
      <c r="Y528" s="54"/>
      <c r="Z528" s="54"/>
    </row>
    <row r="529" spans="1:26" ht="18.75" customHeight="1" x14ac:dyDescent="0.2">
      <c r="A529" s="54"/>
      <c r="B529" s="54"/>
      <c r="C529" s="320"/>
      <c r="D529" s="321"/>
      <c r="E529" s="99"/>
      <c r="F529" s="228"/>
      <c r="G529" s="228"/>
      <c r="H529" s="228"/>
      <c r="I529" s="54"/>
      <c r="J529" s="54"/>
      <c r="K529" s="54"/>
      <c r="L529" s="227"/>
      <c r="M529" s="228"/>
      <c r="N529" s="227"/>
      <c r="O529" s="227"/>
      <c r="P529" s="228"/>
      <c r="Q529" s="228"/>
      <c r="R529" s="54"/>
      <c r="S529" s="54"/>
      <c r="T529" s="55"/>
      <c r="U529" s="54"/>
      <c r="V529" s="54"/>
      <c r="W529" s="54"/>
      <c r="X529" s="54"/>
      <c r="Y529" s="54"/>
      <c r="Z529" s="54"/>
    </row>
    <row r="530" spans="1:26" ht="18.75" customHeight="1" x14ac:dyDescent="0.2">
      <c r="A530" s="54"/>
      <c r="B530" s="54"/>
      <c r="C530" s="320"/>
      <c r="D530" s="321"/>
      <c r="E530" s="99"/>
      <c r="F530" s="228"/>
      <c r="G530" s="228"/>
      <c r="H530" s="228"/>
      <c r="I530" s="54"/>
      <c r="J530" s="54"/>
      <c r="K530" s="54"/>
      <c r="L530" s="227"/>
      <c r="M530" s="228"/>
      <c r="N530" s="227"/>
      <c r="O530" s="227"/>
      <c r="P530" s="228"/>
      <c r="Q530" s="228"/>
      <c r="R530" s="54"/>
      <c r="S530" s="54"/>
      <c r="T530" s="55"/>
      <c r="U530" s="54"/>
      <c r="V530" s="54"/>
      <c r="W530" s="54"/>
      <c r="X530" s="54"/>
      <c r="Y530" s="54"/>
      <c r="Z530" s="54"/>
    </row>
    <row r="531" spans="1:26" ht="18.75" customHeight="1" x14ac:dyDescent="0.2">
      <c r="A531" s="54"/>
      <c r="B531" s="54"/>
      <c r="C531" s="320"/>
      <c r="D531" s="321"/>
      <c r="E531" s="99"/>
      <c r="F531" s="228"/>
      <c r="G531" s="228"/>
      <c r="H531" s="228"/>
      <c r="I531" s="54"/>
      <c r="J531" s="54"/>
      <c r="K531" s="54"/>
      <c r="L531" s="227"/>
      <c r="M531" s="228"/>
      <c r="N531" s="227"/>
      <c r="O531" s="227"/>
      <c r="P531" s="228"/>
      <c r="Q531" s="228"/>
      <c r="R531" s="54"/>
      <c r="S531" s="54"/>
      <c r="T531" s="55"/>
      <c r="U531" s="54"/>
      <c r="V531" s="54"/>
      <c r="W531" s="54"/>
      <c r="X531" s="54"/>
      <c r="Y531" s="54"/>
      <c r="Z531" s="54"/>
    </row>
    <row r="532" spans="1:26" ht="18.75" customHeight="1" x14ac:dyDescent="0.2">
      <c r="A532" s="54"/>
      <c r="B532" s="54"/>
      <c r="C532" s="320"/>
      <c r="D532" s="321"/>
      <c r="E532" s="99"/>
      <c r="F532" s="228"/>
      <c r="G532" s="228"/>
      <c r="H532" s="228"/>
      <c r="I532" s="54"/>
      <c r="J532" s="54"/>
      <c r="K532" s="54"/>
      <c r="L532" s="227"/>
      <c r="M532" s="228"/>
      <c r="N532" s="227"/>
      <c r="O532" s="227"/>
      <c r="P532" s="228"/>
      <c r="Q532" s="228"/>
      <c r="R532" s="54"/>
      <c r="S532" s="54"/>
      <c r="T532" s="55"/>
      <c r="U532" s="54"/>
      <c r="V532" s="54"/>
      <c r="W532" s="54"/>
      <c r="X532" s="54"/>
      <c r="Y532" s="54"/>
      <c r="Z532" s="54"/>
    </row>
    <row r="533" spans="1:26" ht="18.75" customHeight="1" x14ac:dyDescent="0.2">
      <c r="A533" s="54"/>
      <c r="B533" s="54"/>
      <c r="C533" s="320"/>
      <c r="D533" s="321"/>
      <c r="E533" s="99"/>
      <c r="F533" s="228"/>
      <c r="G533" s="228"/>
      <c r="H533" s="228"/>
      <c r="I533" s="54"/>
      <c r="J533" s="54"/>
      <c r="K533" s="54"/>
      <c r="L533" s="227"/>
      <c r="M533" s="228"/>
      <c r="N533" s="227"/>
      <c r="O533" s="227"/>
      <c r="P533" s="228"/>
      <c r="Q533" s="228"/>
      <c r="R533" s="54"/>
      <c r="S533" s="54"/>
      <c r="T533" s="55"/>
      <c r="U533" s="54"/>
      <c r="V533" s="54"/>
      <c r="W533" s="54"/>
      <c r="X533" s="54"/>
      <c r="Y533" s="54"/>
      <c r="Z533" s="54"/>
    </row>
    <row r="534" spans="1:26" ht="18.75" customHeight="1" x14ac:dyDescent="0.2">
      <c r="A534" s="54"/>
      <c r="B534" s="54"/>
      <c r="C534" s="320"/>
      <c r="D534" s="321"/>
      <c r="E534" s="99"/>
      <c r="F534" s="228"/>
      <c r="G534" s="228"/>
      <c r="H534" s="228"/>
      <c r="I534" s="54"/>
      <c r="J534" s="54"/>
      <c r="K534" s="54"/>
      <c r="L534" s="227"/>
      <c r="M534" s="228"/>
      <c r="N534" s="227"/>
      <c r="O534" s="227"/>
      <c r="P534" s="228"/>
      <c r="Q534" s="228"/>
      <c r="R534" s="54"/>
      <c r="S534" s="54"/>
      <c r="T534" s="55"/>
      <c r="U534" s="54"/>
      <c r="V534" s="54"/>
      <c r="W534" s="54"/>
      <c r="X534" s="54"/>
      <c r="Y534" s="54"/>
      <c r="Z534" s="54"/>
    </row>
    <row r="535" spans="1:26" ht="18.75" customHeight="1" x14ac:dyDescent="0.2">
      <c r="A535" s="54"/>
      <c r="B535" s="54"/>
      <c r="C535" s="320"/>
      <c r="D535" s="321"/>
      <c r="E535" s="99"/>
      <c r="F535" s="228"/>
      <c r="G535" s="228"/>
      <c r="H535" s="228"/>
      <c r="I535" s="54"/>
      <c r="J535" s="54"/>
      <c r="K535" s="54"/>
      <c r="L535" s="227"/>
      <c r="M535" s="228"/>
      <c r="N535" s="227"/>
      <c r="O535" s="227"/>
      <c r="P535" s="228"/>
      <c r="Q535" s="228"/>
      <c r="R535" s="54"/>
      <c r="S535" s="54"/>
      <c r="T535" s="55"/>
      <c r="U535" s="54"/>
      <c r="V535" s="54"/>
      <c r="W535" s="54"/>
      <c r="X535" s="54"/>
      <c r="Y535" s="54"/>
      <c r="Z535" s="54"/>
    </row>
    <row r="536" spans="1:26" ht="18.75" customHeight="1" x14ac:dyDescent="0.2">
      <c r="A536" s="54"/>
      <c r="B536" s="54"/>
      <c r="C536" s="320"/>
      <c r="D536" s="321"/>
      <c r="E536" s="99"/>
      <c r="F536" s="228"/>
      <c r="G536" s="228"/>
      <c r="H536" s="228"/>
      <c r="I536" s="54"/>
      <c r="J536" s="54"/>
      <c r="K536" s="54"/>
      <c r="L536" s="227"/>
      <c r="M536" s="228"/>
      <c r="N536" s="227"/>
      <c r="O536" s="227"/>
      <c r="P536" s="228"/>
      <c r="Q536" s="228"/>
      <c r="R536" s="54"/>
      <c r="S536" s="54"/>
      <c r="T536" s="55"/>
      <c r="U536" s="54"/>
      <c r="V536" s="54"/>
      <c r="W536" s="54"/>
      <c r="X536" s="54"/>
      <c r="Y536" s="54"/>
      <c r="Z536" s="54"/>
    </row>
    <row r="537" spans="1:26" ht="18.75" customHeight="1" x14ac:dyDescent="0.2">
      <c r="A537" s="54"/>
      <c r="B537" s="54"/>
      <c r="C537" s="320"/>
      <c r="D537" s="321"/>
      <c r="E537" s="99"/>
      <c r="F537" s="228"/>
      <c r="G537" s="228"/>
      <c r="H537" s="228"/>
      <c r="I537" s="54"/>
      <c r="J537" s="54"/>
      <c r="K537" s="54"/>
      <c r="L537" s="227"/>
      <c r="M537" s="228"/>
      <c r="N537" s="227"/>
      <c r="O537" s="227"/>
      <c r="P537" s="228"/>
      <c r="Q537" s="228"/>
      <c r="R537" s="54"/>
      <c r="S537" s="54"/>
      <c r="T537" s="55"/>
      <c r="U537" s="54"/>
      <c r="V537" s="54"/>
      <c r="W537" s="54"/>
      <c r="X537" s="54"/>
      <c r="Y537" s="54"/>
      <c r="Z537" s="54"/>
    </row>
    <row r="538" spans="1:26" ht="18.75" customHeight="1" x14ac:dyDescent="0.2">
      <c r="A538" s="54"/>
      <c r="B538" s="54"/>
      <c r="C538" s="320"/>
      <c r="D538" s="321"/>
      <c r="E538" s="99"/>
      <c r="F538" s="228"/>
      <c r="G538" s="228"/>
      <c r="H538" s="228"/>
      <c r="I538" s="54"/>
      <c r="J538" s="54"/>
      <c r="K538" s="54"/>
      <c r="L538" s="227"/>
      <c r="M538" s="228"/>
      <c r="N538" s="227"/>
      <c r="O538" s="227"/>
      <c r="P538" s="228"/>
      <c r="Q538" s="228"/>
      <c r="R538" s="54"/>
      <c r="S538" s="54"/>
      <c r="T538" s="55"/>
      <c r="U538" s="54"/>
      <c r="V538" s="54"/>
      <c r="W538" s="54"/>
      <c r="X538" s="54"/>
      <c r="Y538" s="54"/>
      <c r="Z538" s="54"/>
    </row>
    <row r="539" spans="1:26" ht="18.75" customHeight="1" x14ac:dyDescent="0.2">
      <c r="A539" s="54"/>
      <c r="B539" s="54"/>
      <c r="C539" s="320"/>
      <c r="D539" s="321"/>
      <c r="E539" s="99"/>
      <c r="F539" s="228"/>
      <c r="G539" s="228"/>
      <c r="H539" s="228"/>
      <c r="I539" s="54"/>
      <c r="J539" s="54"/>
      <c r="K539" s="54"/>
      <c r="L539" s="227"/>
      <c r="M539" s="228"/>
      <c r="N539" s="227"/>
      <c r="O539" s="227"/>
      <c r="P539" s="228"/>
      <c r="Q539" s="228"/>
      <c r="R539" s="54"/>
      <c r="S539" s="54"/>
      <c r="T539" s="55"/>
      <c r="U539" s="54"/>
      <c r="V539" s="54"/>
      <c r="W539" s="54"/>
      <c r="X539" s="54"/>
      <c r="Y539" s="54"/>
      <c r="Z539" s="54"/>
    </row>
    <row r="540" spans="1:26" ht="18.75" customHeight="1" x14ac:dyDescent="0.2">
      <c r="A540" s="54"/>
      <c r="B540" s="54"/>
      <c r="C540" s="320"/>
      <c r="D540" s="321"/>
      <c r="E540" s="99"/>
      <c r="F540" s="228"/>
      <c r="G540" s="228"/>
      <c r="H540" s="228"/>
      <c r="I540" s="54"/>
      <c r="J540" s="54"/>
      <c r="K540" s="54"/>
      <c r="L540" s="227"/>
      <c r="M540" s="228"/>
      <c r="N540" s="227"/>
      <c r="O540" s="227"/>
      <c r="P540" s="228"/>
      <c r="Q540" s="228"/>
      <c r="R540" s="54"/>
      <c r="S540" s="54"/>
      <c r="T540" s="55"/>
      <c r="U540" s="54"/>
      <c r="V540" s="54"/>
      <c r="W540" s="54"/>
      <c r="X540" s="54"/>
      <c r="Y540" s="54"/>
      <c r="Z540" s="54"/>
    </row>
    <row r="541" spans="1:26" ht="18.75" customHeight="1" x14ac:dyDescent="0.2">
      <c r="A541" s="54"/>
      <c r="B541" s="54"/>
      <c r="C541" s="320"/>
      <c r="D541" s="321"/>
      <c r="E541" s="99"/>
      <c r="F541" s="228"/>
      <c r="G541" s="228"/>
      <c r="H541" s="228"/>
      <c r="I541" s="54"/>
      <c r="J541" s="54"/>
      <c r="K541" s="54"/>
      <c r="L541" s="227"/>
      <c r="M541" s="228"/>
      <c r="N541" s="227"/>
      <c r="O541" s="227"/>
      <c r="P541" s="228"/>
      <c r="Q541" s="228"/>
      <c r="R541" s="54"/>
      <c r="S541" s="54"/>
      <c r="T541" s="55"/>
      <c r="U541" s="54"/>
      <c r="V541" s="54"/>
      <c r="W541" s="54"/>
      <c r="X541" s="54"/>
      <c r="Y541" s="54"/>
      <c r="Z541" s="54"/>
    </row>
    <row r="542" spans="1:26" ht="18.75" customHeight="1" x14ac:dyDescent="0.2">
      <c r="A542" s="54"/>
      <c r="B542" s="54"/>
      <c r="C542" s="320"/>
      <c r="D542" s="321"/>
      <c r="E542" s="99"/>
      <c r="F542" s="228"/>
      <c r="G542" s="228"/>
      <c r="H542" s="228"/>
      <c r="I542" s="54"/>
      <c r="J542" s="54"/>
      <c r="K542" s="54"/>
      <c r="L542" s="227"/>
      <c r="M542" s="228"/>
      <c r="N542" s="227"/>
      <c r="O542" s="227"/>
      <c r="P542" s="228"/>
      <c r="Q542" s="228"/>
      <c r="R542" s="54"/>
      <c r="S542" s="54"/>
      <c r="T542" s="55"/>
      <c r="U542" s="54"/>
      <c r="V542" s="54"/>
      <c r="W542" s="54"/>
      <c r="X542" s="54"/>
      <c r="Y542" s="54"/>
      <c r="Z542" s="54"/>
    </row>
    <row r="543" spans="1:26" ht="18.75" customHeight="1" x14ac:dyDescent="0.2">
      <c r="A543" s="54"/>
      <c r="B543" s="54"/>
      <c r="C543" s="320"/>
      <c r="D543" s="321"/>
      <c r="E543" s="99"/>
      <c r="F543" s="228"/>
      <c r="G543" s="228"/>
      <c r="H543" s="228"/>
      <c r="I543" s="54"/>
      <c r="J543" s="54"/>
      <c r="K543" s="54"/>
      <c r="L543" s="227"/>
      <c r="M543" s="228"/>
      <c r="N543" s="227"/>
      <c r="O543" s="227"/>
      <c r="P543" s="228"/>
      <c r="Q543" s="228"/>
      <c r="R543" s="54"/>
      <c r="S543" s="54"/>
      <c r="T543" s="55"/>
      <c r="U543" s="54"/>
      <c r="V543" s="54"/>
      <c r="W543" s="54"/>
      <c r="X543" s="54"/>
      <c r="Y543" s="54"/>
      <c r="Z543" s="54"/>
    </row>
    <row r="544" spans="1:26" ht="18.75" customHeight="1" x14ac:dyDescent="0.2">
      <c r="A544" s="54"/>
      <c r="B544" s="54"/>
      <c r="C544" s="320"/>
      <c r="D544" s="321"/>
      <c r="E544" s="99"/>
      <c r="F544" s="228"/>
      <c r="G544" s="228"/>
      <c r="H544" s="228"/>
      <c r="I544" s="54"/>
      <c r="J544" s="54"/>
      <c r="K544" s="54"/>
      <c r="L544" s="227"/>
      <c r="M544" s="228"/>
      <c r="N544" s="227"/>
      <c r="O544" s="227"/>
      <c r="P544" s="228"/>
      <c r="Q544" s="228"/>
      <c r="R544" s="54"/>
      <c r="S544" s="54"/>
      <c r="T544" s="55"/>
      <c r="U544" s="54"/>
      <c r="V544" s="54"/>
      <c r="W544" s="54"/>
      <c r="X544" s="54"/>
      <c r="Y544" s="54"/>
      <c r="Z544" s="54"/>
    </row>
    <row r="545" spans="1:26" ht="18.75" customHeight="1" x14ac:dyDescent="0.2">
      <c r="A545" s="54"/>
      <c r="B545" s="54"/>
      <c r="C545" s="320"/>
      <c r="D545" s="321"/>
      <c r="E545" s="99"/>
      <c r="F545" s="228"/>
      <c r="G545" s="228"/>
      <c r="H545" s="228"/>
      <c r="I545" s="54"/>
      <c r="J545" s="54"/>
      <c r="K545" s="54"/>
      <c r="L545" s="227"/>
      <c r="M545" s="228"/>
      <c r="N545" s="227"/>
      <c r="O545" s="227"/>
      <c r="P545" s="228"/>
      <c r="Q545" s="228"/>
      <c r="R545" s="54"/>
      <c r="S545" s="54"/>
      <c r="T545" s="55"/>
      <c r="U545" s="54"/>
      <c r="V545" s="54"/>
      <c r="W545" s="54"/>
      <c r="X545" s="54"/>
      <c r="Y545" s="54"/>
      <c r="Z545" s="54"/>
    </row>
    <row r="546" spans="1:26" ht="18.75" customHeight="1" x14ac:dyDescent="0.2">
      <c r="A546" s="54"/>
      <c r="B546" s="54"/>
      <c r="C546" s="320"/>
      <c r="D546" s="321"/>
      <c r="E546" s="99"/>
      <c r="F546" s="228"/>
      <c r="G546" s="228"/>
      <c r="H546" s="228"/>
      <c r="I546" s="54"/>
      <c r="J546" s="54"/>
      <c r="K546" s="54"/>
      <c r="L546" s="227"/>
      <c r="M546" s="228"/>
      <c r="N546" s="227"/>
      <c r="O546" s="227"/>
      <c r="P546" s="228"/>
      <c r="Q546" s="228"/>
      <c r="R546" s="54"/>
      <c r="S546" s="54"/>
      <c r="T546" s="55"/>
      <c r="U546" s="54"/>
      <c r="V546" s="54"/>
      <c r="W546" s="54"/>
      <c r="X546" s="54"/>
      <c r="Y546" s="54"/>
      <c r="Z546" s="54"/>
    </row>
    <row r="547" spans="1:26" ht="18.75" customHeight="1" x14ac:dyDescent="0.2">
      <c r="A547" s="54"/>
      <c r="B547" s="54"/>
      <c r="C547" s="320"/>
      <c r="D547" s="321"/>
      <c r="E547" s="99"/>
      <c r="F547" s="228"/>
      <c r="G547" s="228"/>
      <c r="H547" s="228"/>
      <c r="I547" s="54"/>
      <c r="J547" s="54"/>
      <c r="K547" s="54"/>
      <c r="L547" s="227"/>
      <c r="M547" s="228"/>
      <c r="N547" s="227"/>
      <c r="O547" s="227"/>
      <c r="P547" s="228"/>
      <c r="Q547" s="228"/>
      <c r="R547" s="54"/>
      <c r="S547" s="54"/>
      <c r="T547" s="55"/>
      <c r="U547" s="54"/>
      <c r="V547" s="54"/>
      <c r="W547" s="54"/>
      <c r="X547" s="54"/>
      <c r="Y547" s="54"/>
      <c r="Z547" s="54"/>
    </row>
    <row r="548" spans="1:26" ht="18.75" customHeight="1" x14ac:dyDescent="0.2">
      <c r="A548" s="54"/>
      <c r="B548" s="54"/>
      <c r="C548" s="320"/>
      <c r="D548" s="321"/>
      <c r="E548" s="99"/>
      <c r="F548" s="228"/>
      <c r="G548" s="228"/>
      <c r="H548" s="228"/>
      <c r="I548" s="54"/>
      <c r="J548" s="54"/>
      <c r="K548" s="54"/>
      <c r="L548" s="227"/>
      <c r="M548" s="228"/>
      <c r="N548" s="227"/>
      <c r="O548" s="227"/>
      <c r="P548" s="228"/>
      <c r="Q548" s="228"/>
      <c r="R548" s="54"/>
      <c r="S548" s="54"/>
      <c r="T548" s="55"/>
      <c r="U548" s="54"/>
      <c r="V548" s="54"/>
      <c r="W548" s="54"/>
      <c r="X548" s="54"/>
      <c r="Y548" s="54"/>
      <c r="Z548" s="54"/>
    </row>
    <row r="549" spans="1:26" ht="18.75" customHeight="1" x14ac:dyDescent="0.2">
      <c r="A549" s="54"/>
      <c r="B549" s="54"/>
      <c r="C549" s="320"/>
      <c r="D549" s="321"/>
      <c r="E549" s="99"/>
      <c r="F549" s="228"/>
      <c r="G549" s="228"/>
      <c r="H549" s="228"/>
      <c r="I549" s="54"/>
      <c r="J549" s="54"/>
      <c r="K549" s="54"/>
      <c r="L549" s="227"/>
      <c r="M549" s="228"/>
      <c r="N549" s="227"/>
      <c r="O549" s="227"/>
      <c r="P549" s="228"/>
      <c r="Q549" s="228"/>
      <c r="R549" s="54"/>
      <c r="S549" s="54"/>
      <c r="T549" s="55"/>
      <c r="U549" s="54"/>
      <c r="V549" s="54"/>
      <c r="W549" s="54"/>
      <c r="X549" s="54"/>
      <c r="Y549" s="54"/>
      <c r="Z549" s="54"/>
    </row>
    <row r="550" spans="1:26" ht="18.75" customHeight="1" x14ac:dyDescent="0.2">
      <c r="A550" s="54"/>
      <c r="B550" s="54"/>
      <c r="C550" s="320"/>
      <c r="D550" s="321"/>
      <c r="E550" s="99"/>
      <c r="F550" s="228"/>
      <c r="G550" s="228"/>
      <c r="H550" s="228"/>
      <c r="I550" s="54"/>
      <c r="J550" s="54"/>
      <c r="K550" s="54"/>
      <c r="L550" s="227"/>
      <c r="M550" s="228"/>
      <c r="N550" s="227"/>
      <c r="O550" s="227"/>
      <c r="P550" s="228"/>
      <c r="Q550" s="228"/>
      <c r="R550" s="54"/>
      <c r="S550" s="54"/>
      <c r="T550" s="55"/>
      <c r="U550" s="54"/>
      <c r="V550" s="54"/>
      <c r="W550" s="54"/>
      <c r="X550" s="54"/>
      <c r="Y550" s="54"/>
      <c r="Z550" s="54"/>
    </row>
    <row r="551" spans="1:26" ht="18.75" customHeight="1" x14ac:dyDescent="0.2">
      <c r="A551" s="54"/>
      <c r="B551" s="54"/>
      <c r="C551" s="320"/>
      <c r="D551" s="321"/>
      <c r="E551" s="99"/>
      <c r="F551" s="228"/>
      <c r="G551" s="228"/>
      <c r="H551" s="228"/>
      <c r="I551" s="54"/>
      <c r="J551" s="54"/>
      <c r="K551" s="54"/>
      <c r="L551" s="227"/>
      <c r="M551" s="228"/>
      <c r="N551" s="227"/>
      <c r="O551" s="227"/>
      <c r="P551" s="228"/>
      <c r="Q551" s="228"/>
      <c r="R551" s="54"/>
      <c r="S551" s="54"/>
      <c r="T551" s="55"/>
      <c r="U551" s="54"/>
      <c r="V551" s="54"/>
      <c r="W551" s="54"/>
      <c r="X551" s="54"/>
      <c r="Y551" s="54"/>
      <c r="Z551" s="54"/>
    </row>
    <row r="552" spans="1:26" ht="18.75" customHeight="1" x14ac:dyDescent="0.2">
      <c r="A552" s="54"/>
      <c r="B552" s="54"/>
      <c r="C552" s="320"/>
      <c r="D552" s="321"/>
      <c r="E552" s="99"/>
      <c r="F552" s="228"/>
      <c r="G552" s="228"/>
      <c r="H552" s="228"/>
      <c r="I552" s="54"/>
      <c r="J552" s="54"/>
      <c r="K552" s="54"/>
      <c r="L552" s="227"/>
      <c r="M552" s="228"/>
      <c r="N552" s="227"/>
      <c r="O552" s="227"/>
      <c r="P552" s="228"/>
      <c r="Q552" s="228"/>
      <c r="R552" s="54"/>
      <c r="S552" s="54"/>
      <c r="T552" s="55"/>
      <c r="U552" s="54"/>
      <c r="V552" s="54"/>
      <c r="W552" s="54"/>
      <c r="X552" s="54"/>
      <c r="Y552" s="54"/>
      <c r="Z552" s="54"/>
    </row>
    <row r="553" spans="1:26" ht="18.75" customHeight="1" x14ac:dyDescent="0.2">
      <c r="A553" s="54"/>
      <c r="B553" s="54"/>
      <c r="C553" s="320"/>
      <c r="D553" s="321"/>
      <c r="E553" s="99"/>
      <c r="F553" s="228"/>
      <c r="G553" s="228"/>
      <c r="H553" s="228"/>
      <c r="I553" s="54"/>
      <c r="J553" s="54"/>
      <c r="K553" s="54"/>
      <c r="L553" s="227"/>
      <c r="M553" s="228"/>
      <c r="N553" s="227"/>
      <c r="O553" s="227"/>
      <c r="P553" s="228"/>
      <c r="Q553" s="228"/>
      <c r="R553" s="54"/>
      <c r="S553" s="54"/>
      <c r="T553" s="55"/>
      <c r="U553" s="54"/>
      <c r="V553" s="54"/>
      <c r="W553" s="54"/>
      <c r="X553" s="54"/>
      <c r="Y553" s="54"/>
      <c r="Z553" s="54"/>
    </row>
    <row r="554" spans="1:26" ht="18.75" customHeight="1" x14ac:dyDescent="0.2">
      <c r="A554" s="54"/>
      <c r="B554" s="54"/>
      <c r="C554" s="320"/>
      <c r="D554" s="321"/>
      <c r="E554" s="99"/>
      <c r="F554" s="228"/>
      <c r="G554" s="228"/>
      <c r="H554" s="228"/>
      <c r="I554" s="54"/>
      <c r="J554" s="54"/>
      <c r="K554" s="54"/>
      <c r="L554" s="227"/>
      <c r="M554" s="228"/>
      <c r="N554" s="227"/>
      <c r="O554" s="227"/>
      <c r="P554" s="228"/>
      <c r="Q554" s="228"/>
      <c r="R554" s="54"/>
      <c r="S554" s="54"/>
      <c r="T554" s="55"/>
      <c r="U554" s="54"/>
      <c r="V554" s="54"/>
      <c r="W554" s="54"/>
      <c r="X554" s="54"/>
      <c r="Y554" s="54"/>
      <c r="Z554" s="54"/>
    </row>
    <row r="555" spans="1:26" ht="18.75" customHeight="1" x14ac:dyDescent="0.2">
      <c r="A555" s="54"/>
      <c r="B555" s="54"/>
      <c r="C555" s="320"/>
      <c r="D555" s="321"/>
      <c r="E555" s="99"/>
      <c r="F555" s="228"/>
      <c r="G555" s="228"/>
      <c r="H555" s="228"/>
      <c r="I555" s="54"/>
      <c r="J555" s="54"/>
      <c r="K555" s="54"/>
      <c r="L555" s="227"/>
      <c r="M555" s="228"/>
      <c r="N555" s="227"/>
      <c r="O555" s="227"/>
      <c r="P555" s="228"/>
      <c r="Q555" s="228"/>
      <c r="R555" s="54"/>
      <c r="S555" s="54"/>
      <c r="T555" s="55"/>
      <c r="U555" s="54"/>
      <c r="V555" s="54"/>
      <c r="W555" s="54"/>
      <c r="X555" s="54"/>
      <c r="Y555" s="54"/>
      <c r="Z555" s="54"/>
    </row>
    <row r="556" spans="1:26" ht="18.75" customHeight="1" x14ac:dyDescent="0.2">
      <c r="A556" s="54"/>
      <c r="B556" s="54"/>
      <c r="C556" s="320"/>
      <c r="D556" s="321"/>
      <c r="E556" s="99"/>
      <c r="F556" s="228"/>
      <c r="G556" s="228"/>
      <c r="H556" s="228"/>
      <c r="I556" s="54"/>
      <c r="J556" s="54"/>
      <c r="K556" s="54"/>
      <c r="L556" s="227"/>
      <c r="M556" s="228"/>
      <c r="N556" s="227"/>
      <c r="O556" s="227"/>
      <c r="P556" s="228"/>
      <c r="Q556" s="228"/>
      <c r="R556" s="54"/>
      <c r="S556" s="54"/>
      <c r="T556" s="55"/>
      <c r="U556" s="54"/>
      <c r="V556" s="54"/>
      <c r="W556" s="54"/>
      <c r="X556" s="54"/>
      <c r="Y556" s="54"/>
      <c r="Z556" s="54"/>
    </row>
    <row r="557" spans="1:26" ht="18.75" customHeight="1" x14ac:dyDescent="0.2">
      <c r="A557" s="54"/>
      <c r="B557" s="54"/>
      <c r="C557" s="320"/>
      <c r="D557" s="321"/>
      <c r="E557" s="99"/>
      <c r="F557" s="228"/>
      <c r="G557" s="228"/>
      <c r="H557" s="228"/>
      <c r="I557" s="54"/>
      <c r="J557" s="54"/>
      <c r="K557" s="54"/>
      <c r="L557" s="227"/>
      <c r="M557" s="228"/>
      <c r="N557" s="227"/>
      <c r="O557" s="227"/>
      <c r="P557" s="228"/>
      <c r="Q557" s="228"/>
      <c r="R557" s="54"/>
      <c r="S557" s="54"/>
      <c r="T557" s="55"/>
      <c r="U557" s="54"/>
      <c r="V557" s="54"/>
      <c r="W557" s="54"/>
      <c r="X557" s="54"/>
      <c r="Y557" s="54"/>
      <c r="Z557" s="54"/>
    </row>
    <row r="558" spans="1:26" ht="18.75" customHeight="1" x14ac:dyDescent="0.2">
      <c r="A558" s="54"/>
      <c r="B558" s="54"/>
      <c r="C558" s="320"/>
      <c r="D558" s="321"/>
      <c r="E558" s="99"/>
      <c r="F558" s="228"/>
      <c r="G558" s="228"/>
      <c r="H558" s="228"/>
      <c r="I558" s="54"/>
      <c r="J558" s="54"/>
      <c r="K558" s="54"/>
      <c r="L558" s="227"/>
      <c r="M558" s="228"/>
      <c r="N558" s="227"/>
      <c r="O558" s="227"/>
      <c r="P558" s="228"/>
      <c r="Q558" s="228"/>
      <c r="R558" s="54"/>
      <c r="S558" s="54"/>
      <c r="T558" s="55"/>
      <c r="U558" s="54"/>
      <c r="V558" s="54"/>
      <c r="W558" s="54"/>
      <c r="X558" s="54"/>
      <c r="Y558" s="54"/>
      <c r="Z558" s="54"/>
    </row>
    <row r="559" spans="1:26" ht="18.75" customHeight="1" x14ac:dyDescent="0.2">
      <c r="A559" s="54"/>
      <c r="B559" s="54"/>
      <c r="C559" s="320"/>
      <c r="D559" s="321"/>
      <c r="E559" s="99"/>
      <c r="F559" s="228"/>
      <c r="G559" s="228"/>
      <c r="H559" s="228"/>
      <c r="I559" s="54"/>
      <c r="J559" s="54"/>
      <c r="K559" s="54"/>
      <c r="L559" s="227"/>
      <c r="M559" s="228"/>
      <c r="N559" s="227"/>
      <c r="O559" s="227"/>
      <c r="P559" s="228"/>
      <c r="Q559" s="228"/>
      <c r="R559" s="54"/>
      <c r="S559" s="54"/>
      <c r="T559" s="55"/>
      <c r="U559" s="54"/>
      <c r="V559" s="54"/>
      <c r="W559" s="54"/>
      <c r="X559" s="54"/>
      <c r="Y559" s="54"/>
      <c r="Z559" s="54"/>
    </row>
    <row r="560" spans="1:26" ht="18.75" customHeight="1" x14ac:dyDescent="0.2">
      <c r="A560" s="54"/>
      <c r="B560" s="54"/>
      <c r="C560" s="320"/>
      <c r="D560" s="321"/>
      <c r="E560" s="99"/>
      <c r="F560" s="228"/>
      <c r="G560" s="228"/>
      <c r="H560" s="228"/>
      <c r="I560" s="54"/>
      <c r="J560" s="54"/>
      <c r="K560" s="54"/>
      <c r="L560" s="227"/>
      <c r="M560" s="228"/>
      <c r="N560" s="227"/>
      <c r="O560" s="227"/>
      <c r="P560" s="228"/>
      <c r="Q560" s="228"/>
      <c r="R560" s="54"/>
      <c r="S560" s="54"/>
      <c r="T560" s="55"/>
      <c r="U560" s="54"/>
      <c r="V560" s="54"/>
      <c r="W560" s="54"/>
      <c r="X560" s="54"/>
      <c r="Y560" s="54"/>
      <c r="Z560" s="54"/>
    </row>
    <row r="561" spans="1:26" ht="18.75" customHeight="1" x14ac:dyDescent="0.2">
      <c r="A561" s="54"/>
      <c r="B561" s="54"/>
      <c r="C561" s="320"/>
      <c r="D561" s="321"/>
      <c r="E561" s="99"/>
      <c r="F561" s="228"/>
      <c r="G561" s="228"/>
      <c r="H561" s="228"/>
      <c r="I561" s="54"/>
      <c r="J561" s="54"/>
      <c r="K561" s="54"/>
      <c r="L561" s="227"/>
      <c r="M561" s="228"/>
      <c r="N561" s="227"/>
      <c r="O561" s="227"/>
      <c r="P561" s="228"/>
      <c r="Q561" s="228"/>
      <c r="R561" s="54"/>
      <c r="S561" s="54"/>
      <c r="T561" s="55"/>
      <c r="U561" s="54"/>
      <c r="V561" s="54"/>
      <c r="W561" s="54"/>
      <c r="X561" s="54"/>
      <c r="Y561" s="54"/>
      <c r="Z561" s="54"/>
    </row>
    <row r="562" spans="1:26" ht="18.75" customHeight="1" x14ac:dyDescent="0.2">
      <c r="A562" s="54"/>
      <c r="B562" s="54"/>
      <c r="C562" s="320"/>
      <c r="D562" s="321"/>
      <c r="E562" s="99"/>
      <c r="F562" s="228"/>
      <c r="G562" s="228"/>
      <c r="H562" s="228"/>
      <c r="I562" s="54"/>
      <c r="J562" s="54"/>
      <c r="K562" s="54"/>
      <c r="L562" s="227"/>
      <c r="M562" s="228"/>
      <c r="N562" s="227"/>
      <c r="O562" s="227"/>
      <c r="P562" s="228"/>
      <c r="Q562" s="228"/>
      <c r="R562" s="54"/>
      <c r="S562" s="54"/>
      <c r="T562" s="55"/>
      <c r="U562" s="54"/>
      <c r="V562" s="54"/>
      <c r="W562" s="54"/>
      <c r="X562" s="54"/>
      <c r="Y562" s="54"/>
      <c r="Z562" s="54"/>
    </row>
    <row r="563" spans="1:26" ht="18.75" customHeight="1" x14ac:dyDescent="0.2">
      <c r="A563" s="54"/>
      <c r="B563" s="54"/>
      <c r="C563" s="320"/>
      <c r="D563" s="321"/>
      <c r="E563" s="99"/>
      <c r="F563" s="228"/>
      <c r="G563" s="228"/>
      <c r="H563" s="228"/>
      <c r="I563" s="54"/>
      <c r="J563" s="54"/>
      <c r="K563" s="54"/>
      <c r="L563" s="227"/>
      <c r="M563" s="228"/>
      <c r="N563" s="227"/>
      <c r="O563" s="227"/>
      <c r="P563" s="228"/>
      <c r="Q563" s="228"/>
      <c r="R563" s="54"/>
      <c r="S563" s="54"/>
      <c r="T563" s="55"/>
      <c r="U563" s="54"/>
      <c r="V563" s="54"/>
      <c r="W563" s="54"/>
      <c r="X563" s="54"/>
      <c r="Y563" s="54"/>
      <c r="Z563" s="54"/>
    </row>
    <row r="564" spans="1:26" ht="18.75" customHeight="1" x14ac:dyDescent="0.2">
      <c r="A564" s="54"/>
      <c r="B564" s="54"/>
      <c r="C564" s="320"/>
      <c r="D564" s="321"/>
      <c r="E564" s="99"/>
      <c r="F564" s="228"/>
      <c r="G564" s="228"/>
      <c r="H564" s="228"/>
      <c r="I564" s="54"/>
      <c r="J564" s="54"/>
      <c r="K564" s="54"/>
      <c r="L564" s="227"/>
      <c r="M564" s="228"/>
      <c r="N564" s="227"/>
      <c r="O564" s="227"/>
      <c r="P564" s="228"/>
      <c r="Q564" s="228"/>
      <c r="R564" s="54"/>
      <c r="S564" s="54"/>
      <c r="T564" s="55"/>
      <c r="U564" s="54"/>
      <c r="V564" s="54"/>
      <c r="W564" s="54"/>
      <c r="X564" s="54"/>
      <c r="Y564" s="54"/>
      <c r="Z564" s="54"/>
    </row>
    <row r="565" spans="1:26" ht="18.75" customHeight="1" x14ac:dyDescent="0.2">
      <c r="A565" s="54"/>
      <c r="B565" s="54"/>
      <c r="C565" s="320"/>
      <c r="D565" s="321"/>
      <c r="E565" s="99"/>
      <c r="F565" s="228"/>
      <c r="G565" s="228"/>
      <c r="H565" s="228"/>
      <c r="I565" s="54"/>
      <c r="J565" s="54"/>
      <c r="K565" s="54"/>
      <c r="L565" s="227"/>
      <c r="M565" s="228"/>
      <c r="N565" s="227"/>
      <c r="O565" s="227"/>
      <c r="P565" s="228"/>
      <c r="Q565" s="228"/>
      <c r="R565" s="54"/>
      <c r="S565" s="54"/>
      <c r="T565" s="55"/>
      <c r="U565" s="54"/>
      <c r="V565" s="54"/>
      <c r="W565" s="54"/>
      <c r="X565" s="54"/>
      <c r="Y565" s="54"/>
      <c r="Z565" s="54"/>
    </row>
    <row r="566" spans="1:26" ht="18.75" customHeight="1" x14ac:dyDescent="0.2">
      <c r="A566" s="54"/>
      <c r="B566" s="54"/>
      <c r="C566" s="320"/>
      <c r="D566" s="321"/>
      <c r="E566" s="99"/>
      <c r="F566" s="228"/>
      <c r="G566" s="228"/>
      <c r="H566" s="228"/>
      <c r="I566" s="54"/>
      <c r="J566" s="54"/>
      <c r="K566" s="54"/>
      <c r="L566" s="227"/>
      <c r="M566" s="228"/>
      <c r="N566" s="227"/>
      <c r="O566" s="227"/>
      <c r="P566" s="228"/>
      <c r="Q566" s="228"/>
      <c r="R566" s="54"/>
      <c r="S566" s="54"/>
      <c r="T566" s="55"/>
      <c r="U566" s="54"/>
      <c r="V566" s="54"/>
      <c r="W566" s="54"/>
      <c r="X566" s="54"/>
      <c r="Y566" s="54"/>
      <c r="Z566" s="54"/>
    </row>
    <row r="567" spans="1:26" ht="18.75" customHeight="1" x14ac:dyDescent="0.2">
      <c r="A567" s="54"/>
      <c r="B567" s="54"/>
      <c r="C567" s="320"/>
      <c r="D567" s="321"/>
      <c r="E567" s="99"/>
      <c r="F567" s="228"/>
      <c r="G567" s="228"/>
      <c r="H567" s="228"/>
      <c r="I567" s="54"/>
      <c r="J567" s="54"/>
      <c r="K567" s="54"/>
      <c r="L567" s="227"/>
      <c r="M567" s="228"/>
      <c r="N567" s="227"/>
      <c r="O567" s="227"/>
      <c r="P567" s="228"/>
      <c r="Q567" s="228"/>
      <c r="R567" s="54"/>
      <c r="S567" s="54"/>
      <c r="T567" s="55"/>
      <c r="U567" s="54"/>
      <c r="V567" s="54"/>
      <c r="W567" s="54"/>
      <c r="X567" s="54"/>
      <c r="Y567" s="54"/>
      <c r="Z567" s="54"/>
    </row>
    <row r="568" spans="1:26" ht="18.75" customHeight="1" x14ac:dyDescent="0.2">
      <c r="A568" s="54"/>
      <c r="B568" s="54"/>
      <c r="C568" s="320"/>
      <c r="D568" s="321"/>
      <c r="E568" s="99"/>
      <c r="F568" s="228"/>
      <c r="G568" s="228"/>
      <c r="H568" s="228"/>
      <c r="I568" s="54"/>
      <c r="J568" s="54"/>
      <c r="K568" s="54"/>
      <c r="L568" s="227"/>
      <c r="M568" s="228"/>
      <c r="N568" s="227"/>
      <c r="O568" s="227"/>
      <c r="P568" s="228"/>
      <c r="Q568" s="228"/>
      <c r="R568" s="54"/>
      <c r="S568" s="54"/>
      <c r="T568" s="55"/>
      <c r="U568" s="54"/>
      <c r="V568" s="54"/>
      <c r="W568" s="54"/>
      <c r="X568" s="54"/>
      <c r="Y568" s="54"/>
      <c r="Z568" s="54"/>
    </row>
    <row r="569" spans="1:26" ht="18.75" customHeight="1" x14ac:dyDescent="0.2">
      <c r="A569" s="54"/>
      <c r="B569" s="54"/>
      <c r="C569" s="320"/>
      <c r="D569" s="321"/>
      <c r="E569" s="99"/>
      <c r="F569" s="228"/>
      <c r="G569" s="228"/>
      <c r="H569" s="228"/>
      <c r="I569" s="54"/>
      <c r="J569" s="54"/>
      <c r="K569" s="54"/>
      <c r="L569" s="227"/>
      <c r="M569" s="228"/>
      <c r="N569" s="227"/>
      <c r="O569" s="227"/>
      <c r="P569" s="228"/>
      <c r="Q569" s="228"/>
      <c r="R569" s="54"/>
      <c r="S569" s="54"/>
      <c r="T569" s="55"/>
      <c r="U569" s="54"/>
      <c r="V569" s="54"/>
      <c r="W569" s="54"/>
      <c r="X569" s="54"/>
      <c r="Y569" s="54"/>
      <c r="Z569" s="54"/>
    </row>
    <row r="570" spans="1:26" ht="18.75" customHeight="1" x14ac:dyDescent="0.2">
      <c r="A570" s="54"/>
      <c r="B570" s="54"/>
      <c r="C570" s="320"/>
      <c r="D570" s="321"/>
      <c r="E570" s="99"/>
      <c r="F570" s="228"/>
      <c r="G570" s="228"/>
      <c r="H570" s="228"/>
      <c r="I570" s="54"/>
      <c r="J570" s="54"/>
      <c r="K570" s="54"/>
      <c r="L570" s="227"/>
      <c r="M570" s="228"/>
      <c r="N570" s="227"/>
      <c r="O570" s="227"/>
      <c r="P570" s="228"/>
      <c r="Q570" s="228"/>
      <c r="R570" s="54"/>
      <c r="S570" s="54"/>
      <c r="T570" s="55"/>
      <c r="U570" s="54"/>
      <c r="V570" s="54"/>
      <c r="W570" s="54"/>
      <c r="X570" s="54"/>
      <c r="Y570" s="54"/>
      <c r="Z570" s="54"/>
    </row>
    <row r="571" spans="1:26" ht="18.75" customHeight="1" x14ac:dyDescent="0.2">
      <c r="A571" s="54"/>
      <c r="B571" s="54"/>
      <c r="C571" s="320"/>
      <c r="D571" s="321"/>
      <c r="E571" s="99"/>
      <c r="F571" s="228"/>
      <c r="G571" s="228"/>
      <c r="H571" s="228"/>
      <c r="I571" s="54"/>
      <c r="J571" s="54"/>
      <c r="K571" s="54"/>
      <c r="L571" s="227"/>
      <c r="M571" s="228"/>
      <c r="N571" s="227"/>
      <c r="O571" s="227"/>
      <c r="P571" s="228"/>
      <c r="Q571" s="228"/>
      <c r="R571" s="54"/>
      <c r="S571" s="54"/>
      <c r="T571" s="55"/>
      <c r="U571" s="54"/>
      <c r="V571" s="54"/>
      <c r="W571" s="54"/>
      <c r="X571" s="54"/>
      <c r="Y571" s="54"/>
      <c r="Z571" s="54"/>
    </row>
    <row r="572" spans="1:26" ht="18.75" customHeight="1" x14ac:dyDescent="0.2">
      <c r="A572" s="54"/>
      <c r="B572" s="54"/>
      <c r="C572" s="320"/>
      <c r="D572" s="321"/>
      <c r="E572" s="99"/>
      <c r="F572" s="228"/>
      <c r="G572" s="228"/>
      <c r="H572" s="228"/>
      <c r="I572" s="54"/>
      <c r="J572" s="54"/>
      <c r="K572" s="54"/>
      <c r="L572" s="227"/>
      <c r="M572" s="228"/>
      <c r="N572" s="227"/>
      <c r="O572" s="227"/>
      <c r="P572" s="228"/>
      <c r="Q572" s="228"/>
      <c r="R572" s="54"/>
      <c r="S572" s="54"/>
      <c r="T572" s="55"/>
      <c r="U572" s="54"/>
      <c r="V572" s="54"/>
      <c r="W572" s="54"/>
      <c r="X572" s="54"/>
      <c r="Y572" s="54"/>
      <c r="Z572" s="54"/>
    </row>
    <row r="573" spans="1:26" ht="18.75" customHeight="1" x14ac:dyDescent="0.2">
      <c r="A573" s="54"/>
      <c r="B573" s="54"/>
      <c r="C573" s="320"/>
      <c r="D573" s="321"/>
      <c r="E573" s="99"/>
      <c r="F573" s="228"/>
      <c r="G573" s="228"/>
      <c r="H573" s="228"/>
      <c r="I573" s="54"/>
      <c r="J573" s="54"/>
      <c r="K573" s="54"/>
      <c r="L573" s="227"/>
      <c r="M573" s="228"/>
      <c r="N573" s="227"/>
      <c r="O573" s="227"/>
      <c r="P573" s="228"/>
      <c r="Q573" s="228"/>
      <c r="R573" s="54"/>
      <c r="S573" s="54"/>
      <c r="T573" s="55"/>
      <c r="U573" s="54"/>
      <c r="V573" s="54"/>
      <c r="W573" s="54"/>
      <c r="X573" s="54"/>
      <c r="Y573" s="54"/>
      <c r="Z573" s="54"/>
    </row>
    <row r="574" spans="1:26" ht="18.75" customHeight="1" x14ac:dyDescent="0.2">
      <c r="A574" s="54"/>
      <c r="B574" s="54"/>
      <c r="C574" s="320"/>
      <c r="D574" s="321"/>
      <c r="E574" s="99"/>
      <c r="F574" s="228"/>
      <c r="G574" s="228"/>
      <c r="H574" s="228"/>
      <c r="I574" s="54"/>
      <c r="J574" s="54"/>
      <c r="K574" s="54"/>
      <c r="L574" s="227"/>
      <c r="M574" s="228"/>
      <c r="N574" s="227"/>
      <c r="O574" s="227"/>
      <c r="P574" s="228"/>
      <c r="Q574" s="228"/>
      <c r="R574" s="54"/>
      <c r="S574" s="54"/>
      <c r="T574" s="55"/>
      <c r="U574" s="54"/>
      <c r="V574" s="54"/>
      <c r="W574" s="54"/>
      <c r="X574" s="54"/>
      <c r="Y574" s="54"/>
      <c r="Z574" s="54"/>
    </row>
    <row r="575" spans="1:26" ht="18.75" customHeight="1" x14ac:dyDescent="0.2">
      <c r="A575" s="54"/>
      <c r="B575" s="54"/>
      <c r="C575" s="320"/>
      <c r="D575" s="321"/>
      <c r="E575" s="99"/>
      <c r="F575" s="228"/>
      <c r="G575" s="228"/>
      <c r="H575" s="228"/>
      <c r="I575" s="54"/>
      <c r="J575" s="54"/>
      <c r="K575" s="54"/>
      <c r="L575" s="227"/>
      <c r="M575" s="228"/>
      <c r="N575" s="227"/>
      <c r="O575" s="227"/>
      <c r="P575" s="228"/>
      <c r="Q575" s="228"/>
      <c r="R575" s="54"/>
      <c r="S575" s="54"/>
      <c r="T575" s="55"/>
      <c r="U575" s="54"/>
      <c r="V575" s="54"/>
      <c r="W575" s="54"/>
      <c r="X575" s="54"/>
      <c r="Y575" s="54"/>
      <c r="Z575" s="54"/>
    </row>
    <row r="576" spans="1:26" ht="18.75" customHeight="1" x14ac:dyDescent="0.2">
      <c r="A576" s="54"/>
      <c r="B576" s="54"/>
      <c r="C576" s="320"/>
      <c r="D576" s="321"/>
      <c r="E576" s="99"/>
      <c r="F576" s="228"/>
      <c r="G576" s="228"/>
      <c r="H576" s="228"/>
      <c r="I576" s="54"/>
      <c r="J576" s="54"/>
      <c r="K576" s="54"/>
      <c r="L576" s="227"/>
      <c r="M576" s="228"/>
      <c r="N576" s="227"/>
      <c r="O576" s="227"/>
      <c r="P576" s="228"/>
      <c r="Q576" s="228"/>
      <c r="R576" s="54"/>
      <c r="S576" s="54"/>
      <c r="T576" s="55"/>
      <c r="U576" s="54"/>
      <c r="V576" s="54"/>
      <c r="W576" s="54"/>
      <c r="X576" s="54"/>
      <c r="Y576" s="54"/>
      <c r="Z576" s="54"/>
    </row>
    <row r="577" spans="1:26" ht="18.75" customHeight="1" x14ac:dyDescent="0.2">
      <c r="A577" s="54"/>
      <c r="B577" s="54"/>
      <c r="C577" s="320"/>
      <c r="D577" s="321"/>
      <c r="E577" s="99"/>
      <c r="F577" s="228"/>
      <c r="G577" s="228"/>
      <c r="H577" s="228"/>
      <c r="I577" s="54"/>
      <c r="J577" s="54"/>
      <c r="K577" s="54"/>
      <c r="L577" s="227"/>
      <c r="M577" s="228"/>
      <c r="N577" s="227"/>
      <c r="O577" s="227"/>
      <c r="P577" s="228"/>
      <c r="Q577" s="228"/>
      <c r="R577" s="54"/>
      <c r="S577" s="54"/>
      <c r="T577" s="55"/>
      <c r="U577" s="54"/>
      <c r="V577" s="54"/>
      <c r="W577" s="54"/>
      <c r="X577" s="54"/>
      <c r="Y577" s="54"/>
      <c r="Z577" s="54"/>
    </row>
    <row r="578" spans="1:26" ht="18.75" customHeight="1" x14ac:dyDescent="0.2">
      <c r="A578" s="54"/>
      <c r="B578" s="54"/>
      <c r="C578" s="320"/>
      <c r="D578" s="321"/>
      <c r="E578" s="99"/>
      <c r="F578" s="228"/>
      <c r="G578" s="228"/>
      <c r="H578" s="228"/>
      <c r="I578" s="54"/>
      <c r="J578" s="54"/>
      <c r="K578" s="54"/>
      <c r="L578" s="227"/>
      <c r="M578" s="228"/>
      <c r="N578" s="227"/>
      <c r="O578" s="227"/>
      <c r="P578" s="228"/>
      <c r="Q578" s="228"/>
      <c r="R578" s="54"/>
      <c r="S578" s="54"/>
      <c r="T578" s="55"/>
      <c r="U578" s="54"/>
      <c r="V578" s="54"/>
      <c r="W578" s="54"/>
      <c r="X578" s="54"/>
      <c r="Y578" s="54"/>
      <c r="Z578" s="54"/>
    </row>
    <row r="579" spans="1:26" ht="18.75" customHeight="1" x14ac:dyDescent="0.2">
      <c r="A579" s="54"/>
      <c r="B579" s="54"/>
      <c r="C579" s="320"/>
      <c r="D579" s="321"/>
      <c r="E579" s="99"/>
      <c r="F579" s="228"/>
      <c r="G579" s="228"/>
      <c r="H579" s="228"/>
      <c r="I579" s="54"/>
      <c r="J579" s="54"/>
      <c r="K579" s="54"/>
      <c r="L579" s="227"/>
      <c r="M579" s="228"/>
      <c r="N579" s="227"/>
      <c r="O579" s="227"/>
      <c r="P579" s="228"/>
      <c r="Q579" s="228"/>
      <c r="R579" s="54"/>
      <c r="S579" s="54"/>
      <c r="T579" s="55"/>
      <c r="U579" s="54"/>
      <c r="V579" s="54"/>
      <c r="W579" s="54"/>
      <c r="X579" s="54"/>
      <c r="Y579" s="54"/>
      <c r="Z579" s="54"/>
    </row>
    <row r="580" spans="1:26" ht="18.75" customHeight="1" x14ac:dyDescent="0.2">
      <c r="A580" s="54"/>
      <c r="B580" s="54"/>
      <c r="C580" s="320"/>
      <c r="D580" s="321"/>
      <c r="E580" s="99"/>
      <c r="F580" s="228"/>
      <c r="G580" s="228"/>
      <c r="H580" s="228"/>
      <c r="I580" s="54"/>
      <c r="J580" s="54"/>
      <c r="K580" s="54"/>
      <c r="L580" s="227"/>
      <c r="M580" s="228"/>
      <c r="N580" s="227"/>
      <c r="O580" s="227"/>
      <c r="P580" s="228"/>
      <c r="Q580" s="228"/>
      <c r="R580" s="54"/>
      <c r="S580" s="54"/>
      <c r="T580" s="55"/>
      <c r="U580" s="54"/>
      <c r="V580" s="54"/>
      <c r="W580" s="54"/>
      <c r="X580" s="54"/>
      <c r="Y580" s="54"/>
      <c r="Z580" s="54"/>
    </row>
    <row r="581" spans="1:26" ht="18.75" customHeight="1" x14ac:dyDescent="0.2">
      <c r="A581" s="54"/>
      <c r="B581" s="54"/>
      <c r="C581" s="320"/>
      <c r="D581" s="321"/>
      <c r="E581" s="99"/>
      <c r="F581" s="228"/>
      <c r="G581" s="228"/>
      <c r="H581" s="228"/>
      <c r="I581" s="54"/>
      <c r="J581" s="54"/>
      <c r="K581" s="54"/>
      <c r="L581" s="227"/>
      <c r="M581" s="228"/>
      <c r="N581" s="227"/>
      <c r="O581" s="227"/>
      <c r="P581" s="228"/>
      <c r="Q581" s="228"/>
      <c r="R581" s="54"/>
      <c r="S581" s="54"/>
      <c r="T581" s="55"/>
      <c r="U581" s="54"/>
      <c r="V581" s="54"/>
      <c r="W581" s="54"/>
      <c r="X581" s="54"/>
      <c r="Y581" s="54"/>
      <c r="Z581" s="54"/>
    </row>
    <row r="582" spans="1:26" ht="18.75" customHeight="1" x14ac:dyDescent="0.2">
      <c r="A582" s="54"/>
      <c r="B582" s="54"/>
      <c r="C582" s="320"/>
      <c r="D582" s="321"/>
      <c r="E582" s="99"/>
      <c r="F582" s="228"/>
      <c r="G582" s="228"/>
      <c r="H582" s="228"/>
      <c r="I582" s="54"/>
      <c r="J582" s="54"/>
      <c r="K582" s="54"/>
      <c r="L582" s="227"/>
      <c r="M582" s="228"/>
      <c r="N582" s="227"/>
      <c r="O582" s="227"/>
      <c r="P582" s="228"/>
      <c r="Q582" s="228"/>
      <c r="R582" s="54"/>
      <c r="S582" s="54"/>
      <c r="T582" s="55"/>
      <c r="U582" s="54"/>
      <c r="V582" s="54"/>
      <c r="W582" s="54"/>
      <c r="X582" s="54"/>
      <c r="Y582" s="54"/>
      <c r="Z582" s="54"/>
    </row>
    <row r="583" spans="1:26" ht="18.75" customHeight="1" x14ac:dyDescent="0.2">
      <c r="A583" s="54"/>
      <c r="B583" s="54"/>
      <c r="C583" s="320"/>
      <c r="D583" s="321"/>
      <c r="E583" s="99"/>
      <c r="F583" s="228"/>
      <c r="G583" s="228"/>
      <c r="H583" s="228"/>
      <c r="I583" s="54"/>
      <c r="J583" s="54"/>
      <c r="K583" s="54"/>
      <c r="L583" s="227"/>
      <c r="M583" s="228"/>
      <c r="N583" s="227"/>
      <c r="O583" s="227"/>
      <c r="P583" s="228"/>
      <c r="Q583" s="228"/>
      <c r="R583" s="54"/>
      <c r="S583" s="54"/>
      <c r="T583" s="55"/>
      <c r="U583" s="54"/>
      <c r="V583" s="54"/>
      <c r="W583" s="54"/>
      <c r="X583" s="54"/>
      <c r="Y583" s="54"/>
      <c r="Z583" s="54"/>
    </row>
    <row r="584" spans="1:26" ht="18.75" customHeight="1" x14ac:dyDescent="0.2">
      <c r="A584" s="54"/>
      <c r="B584" s="54"/>
      <c r="C584" s="320"/>
      <c r="D584" s="321"/>
      <c r="E584" s="99"/>
      <c r="F584" s="228"/>
      <c r="G584" s="228"/>
      <c r="H584" s="228"/>
      <c r="I584" s="54"/>
      <c r="J584" s="54"/>
      <c r="K584" s="54"/>
      <c r="L584" s="227"/>
      <c r="M584" s="228"/>
      <c r="N584" s="227"/>
      <c r="O584" s="227"/>
      <c r="P584" s="228"/>
      <c r="Q584" s="228"/>
      <c r="R584" s="54"/>
      <c r="S584" s="54"/>
      <c r="T584" s="55"/>
      <c r="U584" s="54"/>
      <c r="V584" s="54"/>
      <c r="W584" s="54"/>
      <c r="X584" s="54"/>
      <c r="Y584" s="54"/>
      <c r="Z584" s="54"/>
    </row>
    <row r="585" spans="1:26" ht="18.75" customHeight="1" x14ac:dyDescent="0.2">
      <c r="A585" s="54"/>
      <c r="B585" s="54"/>
      <c r="C585" s="320"/>
      <c r="D585" s="321"/>
      <c r="E585" s="99"/>
      <c r="F585" s="228"/>
      <c r="G585" s="228"/>
      <c r="H585" s="228"/>
      <c r="I585" s="54"/>
      <c r="J585" s="54"/>
      <c r="K585" s="54"/>
      <c r="L585" s="227"/>
      <c r="M585" s="228"/>
      <c r="N585" s="227"/>
      <c r="O585" s="227"/>
      <c r="P585" s="228"/>
      <c r="Q585" s="228"/>
      <c r="R585" s="54"/>
      <c r="S585" s="54"/>
      <c r="T585" s="55"/>
      <c r="U585" s="54"/>
      <c r="V585" s="54"/>
      <c r="W585" s="54"/>
      <c r="X585" s="54"/>
      <c r="Y585" s="54"/>
      <c r="Z585" s="54"/>
    </row>
    <row r="586" spans="1:26" ht="18.75" customHeight="1" x14ac:dyDescent="0.2">
      <c r="A586" s="54"/>
      <c r="B586" s="54"/>
      <c r="C586" s="320"/>
      <c r="D586" s="321"/>
      <c r="E586" s="99"/>
      <c r="F586" s="228"/>
      <c r="G586" s="228"/>
      <c r="H586" s="228"/>
      <c r="I586" s="54"/>
      <c r="J586" s="54"/>
      <c r="K586" s="54"/>
      <c r="L586" s="227"/>
      <c r="M586" s="228"/>
      <c r="N586" s="227"/>
      <c r="O586" s="227"/>
      <c r="P586" s="228"/>
      <c r="Q586" s="228"/>
      <c r="R586" s="54"/>
      <c r="S586" s="54"/>
      <c r="T586" s="55"/>
      <c r="U586" s="54"/>
      <c r="V586" s="54"/>
      <c r="W586" s="54"/>
      <c r="X586" s="54"/>
      <c r="Y586" s="54"/>
      <c r="Z586" s="54"/>
    </row>
    <row r="587" spans="1:26" ht="18.75" customHeight="1" x14ac:dyDescent="0.2">
      <c r="A587" s="54"/>
      <c r="B587" s="54"/>
      <c r="C587" s="320"/>
      <c r="D587" s="321"/>
      <c r="E587" s="99"/>
      <c r="F587" s="228"/>
      <c r="G587" s="228"/>
      <c r="H587" s="228"/>
      <c r="I587" s="54"/>
      <c r="J587" s="54"/>
      <c r="K587" s="54"/>
      <c r="L587" s="227"/>
      <c r="M587" s="228"/>
      <c r="N587" s="227"/>
      <c r="O587" s="227"/>
      <c r="P587" s="228"/>
      <c r="Q587" s="228"/>
      <c r="R587" s="54"/>
      <c r="S587" s="54"/>
      <c r="T587" s="55"/>
      <c r="U587" s="54"/>
      <c r="V587" s="54"/>
      <c r="W587" s="54"/>
      <c r="X587" s="54"/>
      <c r="Y587" s="54"/>
      <c r="Z587" s="54"/>
    </row>
    <row r="588" spans="1:26" ht="18.75" customHeight="1" x14ac:dyDescent="0.2">
      <c r="A588" s="54"/>
      <c r="B588" s="54"/>
      <c r="C588" s="320"/>
      <c r="D588" s="321"/>
      <c r="E588" s="99"/>
      <c r="F588" s="228"/>
      <c r="G588" s="228"/>
      <c r="H588" s="228"/>
      <c r="I588" s="54"/>
      <c r="J588" s="54"/>
      <c r="K588" s="54"/>
      <c r="L588" s="227"/>
      <c r="M588" s="228"/>
      <c r="N588" s="227"/>
      <c r="O588" s="227"/>
      <c r="P588" s="228"/>
      <c r="Q588" s="228"/>
      <c r="R588" s="54"/>
      <c r="S588" s="54"/>
      <c r="T588" s="55"/>
      <c r="U588" s="54"/>
      <c r="V588" s="54"/>
      <c r="W588" s="54"/>
      <c r="X588" s="54"/>
      <c r="Y588" s="54"/>
      <c r="Z588" s="54"/>
    </row>
    <row r="589" spans="1:26" ht="18.75" customHeight="1" x14ac:dyDescent="0.2">
      <c r="A589" s="54"/>
      <c r="B589" s="54"/>
      <c r="C589" s="320"/>
      <c r="D589" s="321"/>
      <c r="E589" s="99"/>
      <c r="F589" s="228"/>
      <c r="G589" s="228"/>
      <c r="H589" s="228"/>
      <c r="I589" s="54"/>
      <c r="J589" s="54"/>
      <c r="K589" s="54"/>
      <c r="L589" s="227"/>
      <c r="M589" s="228"/>
      <c r="N589" s="227"/>
      <c r="O589" s="227"/>
      <c r="P589" s="228"/>
      <c r="Q589" s="228"/>
      <c r="R589" s="54"/>
      <c r="S589" s="54"/>
      <c r="T589" s="55"/>
      <c r="U589" s="54"/>
      <c r="V589" s="54"/>
      <c r="W589" s="54"/>
      <c r="X589" s="54"/>
      <c r="Y589" s="54"/>
      <c r="Z589" s="54"/>
    </row>
    <row r="590" spans="1:26" ht="18.75" customHeight="1" x14ac:dyDescent="0.2">
      <c r="A590" s="54"/>
      <c r="B590" s="54"/>
      <c r="C590" s="320"/>
      <c r="D590" s="321"/>
      <c r="E590" s="99"/>
      <c r="F590" s="228"/>
      <c r="G590" s="228"/>
      <c r="H590" s="228"/>
      <c r="I590" s="54"/>
      <c r="J590" s="54"/>
      <c r="K590" s="54"/>
      <c r="L590" s="227"/>
      <c r="M590" s="228"/>
      <c r="N590" s="227"/>
      <c r="O590" s="227"/>
      <c r="P590" s="228"/>
      <c r="Q590" s="228"/>
      <c r="R590" s="54"/>
      <c r="S590" s="54"/>
      <c r="T590" s="55"/>
      <c r="U590" s="54"/>
      <c r="V590" s="54"/>
      <c r="W590" s="54"/>
      <c r="X590" s="54"/>
      <c r="Y590" s="54"/>
      <c r="Z590" s="54"/>
    </row>
    <row r="591" spans="1:26" ht="18.75" customHeight="1" x14ac:dyDescent="0.2">
      <c r="A591" s="54"/>
      <c r="B591" s="54"/>
      <c r="C591" s="320"/>
      <c r="D591" s="321"/>
      <c r="E591" s="99"/>
      <c r="F591" s="228"/>
      <c r="G591" s="228"/>
      <c r="H591" s="228"/>
      <c r="I591" s="54"/>
      <c r="J591" s="54"/>
      <c r="K591" s="54"/>
      <c r="L591" s="227"/>
      <c r="M591" s="228"/>
      <c r="N591" s="227"/>
      <c r="O591" s="227"/>
      <c r="P591" s="228"/>
      <c r="Q591" s="228"/>
      <c r="R591" s="54"/>
      <c r="S591" s="54"/>
      <c r="T591" s="55"/>
      <c r="U591" s="54"/>
      <c r="V591" s="54"/>
      <c r="W591" s="54"/>
      <c r="X591" s="54"/>
      <c r="Y591" s="54"/>
      <c r="Z591" s="54"/>
    </row>
    <row r="592" spans="1:26" ht="18.75" customHeight="1" x14ac:dyDescent="0.2">
      <c r="A592" s="54"/>
      <c r="B592" s="54"/>
      <c r="C592" s="320"/>
      <c r="D592" s="321"/>
      <c r="E592" s="99"/>
      <c r="F592" s="228"/>
      <c r="G592" s="228"/>
      <c r="H592" s="228"/>
      <c r="I592" s="54"/>
      <c r="J592" s="54"/>
      <c r="K592" s="54"/>
      <c r="L592" s="227"/>
      <c r="M592" s="228"/>
      <c r="N592" s="227"/>
      <c r="O592" s="227"/>
      <c r="P592" s="228"/>
      <c r="Q592" s="228"/>
      <c r="R592" s="54"/>
      <c r="S592" s="54"/>
      <c r="T592" s="55"/>
      <c r="U592" s="54"/>
      <c r="V592" s="54"/>
      <c r="W592" s="54"/>
      <c r="X592" s="54"/>
      <c r="Y592" s="54"/>
      <c r="Z592" s="54"/>
    </row>
    <row r="593" spans="1:26" ht="18.75" customHeight="1" x14ac:dyDescent="0.2">
      <c r="A593" s="54"/>
      <c r="B593" s="54"/>
      <c r="C593" s="320"/>
      <c r="D593" s="321"/>
      <c r="E593" s="99"/>
      <c r="F593" s="228"/>
      <c r="G593" s="228"/>
      <c r="H593" s="228"/>
      <c r="I593" s="54"/>
      <c r="J593" s="54"/>
      <c r="K593" s="54"/>
      <c r="L593" s="227"/>
      <c r="M593" s="228"/>
      <c r="N593" s="227"/>
      <c r="O593" s="227"/>
      <c r="P593" s="228"/>
      <c r="Q593" s="228"/>
      <c r="R593" s="54"/>
      <c r="S593" s="54"/>
      <c r="T593" s="55"/>
      <c r="U593" s="54"/>
      <c r="V593" s="54"/>
      <c r="W593" s="54"/>
      <c r="X593" s="54"/>
      <c r="Y593" s="54"/>
      <c r="Z593" s="54"/>
    </row>
    <row r="594" spans="1:26" ht="18.75" customHeight="1" x14ac:dyDescent="0.2">
      <c r="A594" s="54"/>
      <c r="B594" s="54"/>
      <c r="C594" s="320"/>
      <c r="D594" s="321"/>
      <c r="E594" s="99"/>
      <c r="F594" s="228"/>
      <c r="G594" s="228"/>
      <c r="H594" s="228"/>
      <c r="I594" s="54"/>
      <c r="J594" s="54"/>
      <c r="K594" s="54"/>
      <c r="L594" s="227"/>
      <c r="M594" s="228"/>
      <c r="N594" s="227"/>
      <c r="O594" s="227"/>
      <c r="P594" s="228"/>
      <c r="Q594" s="228"/>
      <c r="R594" s="54"/>
      <c r="S594" s="54"/>
      <c r="T594" s="55"/>
      <c r="U594" s="54"/>
      <c r="V594" s="54"/>
      <c r="W594" s="54"/>
      <c r="X594" s="54"/>
      <c r="Y594" s="54"/>
      <c r="Z594" s="54"/>
    </row>
    <row r="595" spans="1:26" ht="18.75" customHeight="1" x14ac:dyDescent="0.2">
      <c r="A595" s="54"/>
      <c r="B595" s="54"/>
      <c r="C595" s="320"/>
      <c r="D595" s="321"/>
      <c r="E595" s="99"/>
      <c r="F595" s="228"/>
      <c r="G595" s="228"/>
      <c r="H595" s="228"/>
      <c r="I595" s="54"/>
      <c r="J595" s="54"/>
      <c r="K595" s="54"/>
      <c r="L595" s="227"/>
      <c r="M595" s="228"/>
      <c r="N595" s="227"/>
      <c r="O595" s="227"/>
      <c r="P595" s="228"/>
      <c r="Q595" s="228"/>
      <c r="R595" s="54"/>
      <c r="S595" s="54"/>
      <c r="T595" s="55"/>
      <c r="U595" s="54"/>
      <c r="V595" s="54"/>
      <c r="W595" s="54"/>
      <c r="X595" s="54"/>
      <c r="Y595" s="54"/>
      <c r="Z595" s="54"/>
    </row>
    <row r="596" spans="1:26" ht="18.75" customHeight="1" x14ac:dyDescent="0.2">
      <c r="A596" s="54"/>
      <c r="B596" s="54"/>
      <c r="C596" s="320"/>
      <c r="D596" s="321"/>
      <c r="E596" s="99"/>
      <c r="F596" s="228"/>
      <c r="G596" s="228"/>
      <c r="H596" s="228"/>
      <c r="I596" s="54"/>
      <c r="J596" s="54"/>
      <c r="K596" s="54"/>
      <c r="L596" s="227"/>
      <c r="M596" s="228"/>
      <c r="N596" s="227"/>
      <c r="O596" s="227"/>
      <c r="P596" s="228"/>
      <c r="Q596" s="228"/>
      <c r="R596" s="54"/>
      <c r="S596" s="54"/>
      <c r="T596" s="55"/>
      <c r="U596" s="54"/>
      <c r="V596" s="54"/>
      <c r="W596" s="54"/>
      <c r="X596" s="54"/>
      <c r="Y596" s="54"/>
      <c r="Z596" s="54"/>
    </row>
    <row r="597" spans="1:26" ht="18.75" customHeight="1" x14ac:dyDescent="0.2">
      <c r="A597" s="54"/>
      <c r="B597" s="54"/>
      <c r="C597" s="320"/>
      <c r="D597" s="321"/>
      <c r="E597" s="99"/>
      <c r="F597" s="228"/>
      <c r="G597" s="228"/>
      <c r="H597" s="228"/>
      <c r="I597" s="54"/>
      <c r="J597" s="54"/>
      <c r="K597" s="54"/>
      <c r="L597" s="227"/>
      <c r="M597" s="228"/>
      <c r="N597" s="227"/>
      <c r="O597" s="227"/>
      <c r="P597" s="228"/>
      <c r="Q597" s="228"/>
      <c r="R597" s="54"/>
      <c r="S597" s="54"/>
      <c r="T597" s="55"/>
      <c r="U597" s="54"/>
      <c r="V597" s="54"/>
      <c r="W597" s="54"/>
      <c r="X597" s="54"/>
      <c r="Y597" s="54"/>
      <c r="Z597" s="54"/>
    </row>
    <row r="598" spans="1:26" ht="18.75" customHeight="1" x14ac:dyDescent="0.2">
      <c r="A598" s="54"/>
      <c r="B598" s="54"/>
      <c r="C598" s="320"/>
      <c r="D598" s="321"/>
      <c r="E598" s="99"/>
      <c r="F598" s="228"/>
      <c r="G598" s="228"/>
      <c r="H598" s="228"/>
      <c r="I598" s="54"/>
      <c r="J598" s="54"/>
      <c r="K598" s="54"/>
      <c r="L598" s="227"/>
      <c r="M598" s="228"/>
      <c r="N598" s="227"/>
      <c r="O598" s="227"/>
      <c r="P598" s="228"/>
      <c r="Q598" s="228"/>
      <c r="R598" s="54"/>
      <c r="S598" s="54"/>
      <c r="T598" s="55"/>
      <c r="U598" s="54"/>
      <c r="V598" s="54"/>
      <c r="W598" s="54"/>
      <c r="X598" s="54"/>
      <c r="Y598" s="54"/>
      <c r="Z598" s="54"/>
    </row>
    <row r="599" spans="1:26" ht="18.75" customHeight="1" x14ac:dyDescent="0.2">
      <c r="A599" s="54"/>
      <c r="B599" s="54"/>
      <c r="C599" s="320"/>
      <c r="D599" s="321"/>
      <c r="E599" s="99"/>
      <c r="F599" s="228"/>
      <c r="G599" s="228"/>
      <c r="H599" s="228"/>
      <c r="I599" s="54"/>
      <c r="J599" s="54"/>
      <c r="K599" s="54"/>
      <c r="L599" s="227"/>
      <c r="M599" s="228"/>
      <c r="N599" s="227"/>
      <c r="O599" s="227"/>
      <c r="P599" s="228"/>
      <c r="Q599" s="228"/>
      <c r="R599" s="54"/>
      <c r="S599" s="54"/>
      <c r="T599" s="55"/>
      <c r="U599" s="54"/>
      <c r="V599" s="54"/>
      <c r="W599" s="54"/>
      <c r="X599" s="54"/>
      <c r="Y599" s="54"/>
      <c r="Z599" s="54"/>
    </row>
    <row r="600" spans="1:26" ht="18.75" customHeight="1" x14ac:dyDescent="0.2">
      <c r="A600" s="54"/>
      <c r="B600" s="54"/>
      <c r="C600" s="320"/>
      <c r="D600" s="321"/>
      <c r="E600" s="99"/>
      <c r="F600" s="228"/>
      <c r="G600" s="228"/>
      <c r="H600" s="228"/>
      <c r="I600" s="54"/>
      <c r="J600" s="54"/>
      <c r="K600" s="54"/>
      <c r="L600" s="227"/>
      <c r="M600" s="228"/>
      <c r="N600" s="227"/>
      <c r="O600" s="227"/>
      <c r="P600" s="228"/>
      <c r="Q600" s="228"/>
      <c r="R600" s="54"/>
      <c r="S600" s="54"/>
      <c r="T600" s="55"/>
      <c r="U600" s="54"/>
      <c r="V600" s="54"/>
      <c r="W600" s="54"/>
      <c r="X600" s="54"/>
      <c r="Y600" s="54"/>
      <c r="Z600" s="54"/>
    </row>
    <row r="601" spans="1:26" ht="18.75" customHeight="1" x14ac:dyDescent="0.2">
      <c r="A601" s="54"/>
      <c r="B601" s="54"/>
      <c r="C601" s="320"/>
      <c r="D601" s="321"/>
      <c r="E601" s="99"/>
      <c r="F601" s="228"/>
      <c r="G601" s="228"/>
      <c r="H601" s="228"/>
      <c r="I601" s="54"/>
      <c r="J601" s="54"/>
      <c r="K601" s="54"/>
      <c r="L601" s="227"/>
      <c r="M601" s="228"/>
      <c r="N601" s="227"/>
      <c r="O601" s="227"/>
      <c r="P601" s="228"/>
      <c r="Q601" s="228"/>
      <c r="R601" s="54"/>
      <c r="S601" s="54"/>
      <c r="T601" s="55"/>
      <c r="U601" s="54"/>
      <c r="V601" s="54"/>
      <c r="W601" s="54"/>
      <c r="X601" s="54"/>
      <c r="Y601" s="54"/>
      <c r="Z601" s="54"/>
    </row>
    <row r="602" spans="1:26" ht="18.75" customHeight="1" x14ac:dyDescent="0.2">
      <c r="A602" s="54"/>
      <c r="B602" s="54"/>
      <c r="C602" s="320"/>
      <c r="D602" s="321"/>
      <c r="E602" s="99"/>
      <c r="F602" s="228"/>
      <c r="G602" s="228"/>
      <c r="H602" s="228"/>
      <c r="I602" s="54"/>
      <c r="J602" s="54"/>
      <c r="K602" s="54"/>
      <c r="L602" s="227"/>
      <c r="M602" s="228"/>
      <c r="N602" s="227"/>
      <c r="O602" s="227"/>
      <c r="P602" s="228"/>
      <c r="Q602" s="228"/>
      <c r="R602" s="54"/>
      <c r="S602" s="54"/>
      <c r="T602" s="55"/>
      <c r="U602" s="54"/>
      <c r="V602" s="54"/>
      <c r="W602" s="54"/>
      <c r="X602" s="54"/>
      <c r="Y602" s="54"/>
      <c r="Z602" s="54"/>
    </row>
    <row r="603" spans="1:26" ht="18.75" customHeight="1" x14ac:dyDescent="0.2">
      <c r="A603" s="54"/>
      <c r="B603" s="54"/>
      <c r="C603" s="320"/>
      <c r="D603" s="321"/>
      <c r="E603" s="99"/>
      <c r="F603" s="228"/>
      <c r="G603" s="228"/>
      <c r="H603" s="228"/>
      <c r="I603" s="54"/>
      <c r="J603" s="54"/>
      <c r="K603" s="54"/>
      <c r="L603" s="227"/>
      <c r="M603" s="228"/>
      <c r="N603" s="227"/>
      <c r="O603" s="227"/>
      <c r="P603" s="228"/>
      <c r="Q603" s="228"/>
      <c r="R603" s="54"/>
      <c r="S603" s="54"/>
      <c r="T603" s="55"/>
      <c r="U603" s="54"/>
      <c r="V603" s="54"/>
      <c r="W603" s="54"/>
      <c r="X603" s="54"/>
      <c r="Y603" s="54"/>
      <c r="Z603" s="54"/>
    </row>
    <row r="604" spans="1:26" ht="18.75" customHeight="1" x14ac:dyDescent="0.2">
      <c r="A604" s="54"/>
      <c r="B604" s="54"/>
      <c r="C604" s="320"/>
      <c r="D604" s="321"/>
      <c r="E604" s="99"/>
      <c r="F604" s="228"/>
      <c r="G604" s="228"/>
      <c r="H604" s="228"/>
      <c r="I604" s="54"/>
      <c r="J604" s="54"/>
      <c r="K604" s="54"/>
      <c r="L604" s="227"/>
      <c r="M604" s="228"/>
      <c r="N604" s="227"/>
      <c r="O604" s="227"/>
      <c r="P604" s="228"/>
      <c r="Q604" s="228"/>
      <c r="R604" s="54"/>
      <c r="S604" s="54"/>
      <c r="T604" s="55"/>
      <c r="U604" s="54"/>
      <c r="V604" s="54"/>
      <c r="W604" s="54"/>
      <c r="X604" s="54"/>
      <c r="Y604" s="54"/>
      <c r="Z604" s="54"/>
    </row>
    <row r="605" spans="1:26" ht="18.75" customHeight="1" x14ac:dyDescent="0.2">
      <c r="A605" s="54"/>
      <c r="B605" s="54"/>
      <c r="C605" s="320"/>
      <c r="D605" s="321"/>
      <c r="E605" s="99"/>
      <c r="F605" s="228"/>
      <c r="G605" s="228"/>
      <c r="H605" s="228"/>
      <c r="I605" s="54"/>
      <c r="J605" s="54"/>
      <c r="K605" s="54"/>
      <c r="L605" s="227"/>
      <c r="M605" s="228"/>
      <c r="N605" s="227"/>
      <c r="O605" s="227"/>
      <c r="P605" s="228"/>
      <c r="Q605" s="228"/>
      <c r="R605" s="54"/>
      <c r="S605" s="54"/>
      <c r="T605" s="55"/>
      <c r="U605" s="54"/>
      <c r="V605" s="54"/>
      <c r="W605" s="54"/>
      <c r="X605" s="54"/>
      <c r="Y605" s="54"/>
      <c r="Z605" s="54"/>
    </row>
    <row r="606" spans="1:26" ht="18.75" customHeight="1" x14ac:dyDescent="0.2">
      <c r="A606" s="54"/>
      <c r="B606" s="54"/>
      <c r="C606" s="320"/>
      <c r="D606" s="321"/>
      <c r="E606" s="99"/>
      <c r="F606" s="228"/>
      <c r="G606" s="228"/>
      <c r="H606" s="228"/>
      <c r="I606" s="54"/>
      <c r="J606" s="54"/>
      <c r="K606" s="54"/>
      <c r="L606" s="227"/>
      <c r="M606" s="228"/>
      <c r="N606" s="227"/>
      <c r="O606" s="227"/>
      <c r="P606" s="228"/>
      <c r="Q606" s="228"/>
      <c r="R606" s="54"/>
      <c r="S606" s="54"/>
      <c r="T606" s="55"/>
      <c r="U606" s="54"/>
      <c r="V606" s="54"/>
      <c r="W606" s="54"/>
      <c r="X606" s="54"/>
      <c r="Y606" s="54"/>
      <c r="Z606" s="54"/>
    </row>
    <row r="607" spans="1:26" ht="18.75" customHeight="1" x14ac:dyDescent="0.2">
      <c r="A607" s="54"/>
      <c r="B607" s="54"/>
      <c r="C607" s="320"/>
      <c r="D607" s="321"/>
      <c r="E607" s="99"/>
      <c r="F607" s="228"/>
      <c r="G607" s="228"/>
      <c r="H607" s="228"/>
      <c r="I607" s="54"/>
      <c r="J607" s="54"/>
      <c r="K607" s="54"/>
      <c r="L607" s="227"/>
      <c r="M607" s="228"/>
      <c r="N607" s="227"/>
      <c r="O607" s="227"/>
      <c r="P607" s="228"/>
      <c r="Q607" s="228"/>
      <c r="R607" s="54"/>
      <c r="S607" s="54"/>
      <c r="T607" s="55"/>
      <c r="U607" s="54"/>
      <c r="V607" s="54"/>
      <c r="W607" s="54"/>
      <c r="X607" s="54"/>
      <c r="Y607" s="54"/>
      <c r="Z607" s="54"/>
    </row>
    <row r="608" spans="1:26" ht="18.75" customHeight="1" x14ac:dyDescent="0.2">
      <c r="A608" s="54"/>
      <c r="B608" s="54"/>
      <c r="C608" s="320"/>
      <c r="D608" s="321"/>
      <c r="E608" s="99"/>
      <c r="F608" s="228"/>
      <c r="G608" s="228"/>
      <c r="H608" s="228"/>
      <c r="I608" s="54"/>
      <c r="J608" s="54"/>
      <c r="K608" s="54"/>
      <c r="L608" s="227"/>
      <c r="M608" s="228"/>
      <c r="N608" s="227"/>
      <c r="O608" s="227"/>
      <c r="P608" s="228"/>
      <c r="Q608" s="228"/>
      <c r="R608" s="54"/>
      <c r="S608" s="54"/>
      <c r="T608" s="55"/>
      <c r="U608" s="54"/>
      <c r="V608" s="54"/>
      <c r="W608" s="54"/>
      <c r="X608" s="54"/>
      <c r="Y608" s="54"/>
      <c r="Z608" s="54"/>
    </row>
    <row r="609" spans="1:26" ht="18.75" customHeight="1" x14ac:dyDescent="0.2">
      <c r="A609" s="54"/>
      <c r="B609" s="54"/>
      <c r="C609" s="320"/>
      <c r="D609" s="321"/>
      <c r="E609" s="99"/>
      <c r="F609" s="228"/>
      <c r="G609" s="228"/>
      <c r="H609" s="228"/>
      <c r="I609" s="54"/>
      <c r="J609" s="54"/>
      <c r="K609" s="54"/>
      <c r="L609" s="227"/>
      <c r="M609" s="228"/>
      <c r="N609" s="227"/>
      <c r="O609" s="227"/>
      <c r="P609" s="228"/>
      <c r="Q609" s="228"/>
      <c r="R609" s="54"/>
      <c r="S609" s="54"/>
      <c r="T609" s="55"/>
      <c r="U609" s="54"/>
      <c r="V609" s="54"/>
      <c r="W609" s="54"/>
      <c r="X609" s="54"/>
      <c r="Y609" s="54"/>
      <c r="Z609" s="54"/>
    </row>
    <row r="610" spans="1:26" ht="18.75" customHeight="1" x14ac:dyDescent="0.2">
      <c r="A610" s="54"/>
      <c r="B610" s="54"/>
      <c r="C610" s="320"/>
      <c r="D610" s="321"/>
      <c r="E610" s="99"/>
      <c r="F610" s="228"/>
      <c r="G610" s="228"/>
      <c r="H610" s="228"/>
      <c r="I610" s="54"/>
      <c r="J610" s="54"/>
      <c r="K610" s="54"/>
      <c r="L610" s="227"/>
      <c r="M610" s="228"/>
      <c r="N610" s="227"/>
      <c r="O610" s="227"/>
      <c r="P610" s="228"/>
      <c r="Q610" s="228"/>
      <c r="R610" s="54"/>
      <c r="S610" s="54"/>
      <c r="T610" s="55"/>
      <c r="U610" s="54"/>
      <c r="V610" s="54"/>
      <c r="W610" s="54"/>
      <c r="X610" s="54"/>
      <c r="Y610" s="54"/>
      <c r="Z610" s="54"/>
    </row>
    <row r="611" spans="1:26" ht="18.75" customHeight="1" x14ac:dyDescent="0.2">
      <c r="A611" s="54"/>
      <c r="B611" s="54"/>
      <c r="C611" s="320"/>
      <c r="D611" s="321"/>
      <c r="E611" s="99"/>
      <c r="F611" s="228"/>
      <c r="G611" s="228"/>
      <c r="H611" s="228"/>
      <c r="I611" s="54"/>
      <c r="J611" s="54"/>
      <c r="K611" s="54"/>
      <c r="L611" s="227"/>
      <c r="M611" s="228"/>
      <c r="N611" s="227"/>
      <c r="O611" s="227"/>
      <c r="P611" s="228"/>
      <c r="Q611" s="228"/>
      <c r="R611" s="54"/>
      <c r="S611" s="54"/>
      <c r="T611" s="55"/>
      <c r="U611" s="54"/>
      <c r="V611" s="54"/>
      <c r="W611" s="54"/>
      <c r="X611" s="54"/>
      <c r="Y611" s="54"/>
      <c r="Z611" s="54"/>
    </row>
    <row r="612" spans="1:26" ht="18.75" customHeight="1" x14ac:dyDescent="0.2">
      <c r="A612" s="54"/>
      <c r="B612" s="54"/>
      <c r="C612" s="320"/>
      <c r="D612" s="321"/>
      <c r="E612" s="99"/>
      <c r="F612" s="228"/>
      <c r="G612" s="228"/>
      <c r="H612" s="228"/>
      <c r="I612" s="54"/>
      <c r="J612" s="54"/>
      <c r="K612" s="54"/>
      <c r="L612" s="227"/>
      <c r="M612" s="228"/>
      <c r="N612" s="227"/>
      <c r="O612" s="227"/>
      <c r="P612" s="228"/>
      <c r="Q612" s="228"/>
      <c r="R612" s="54"/>
      <c r="S612" s="54"/>
      <c r="T612" s="55"/>
      <c r="U612" s="54"/>
      <c r="V612" s="54"/>
      <c r="W612" s="54"/>
      <c r="X612" s="54"/>
      <c r="Y612" s="54"/>
      <c r="Z612" s="54"/>
    </row>
    <row r="613" spans="1:26" ht="18.75" customHeight="1" x14ac:dyDescent="0.2">
      <c r="A613" s="54"/>
      <c r="B613" s="54"/>
      <c r="C613" s="320"/>
      <c r="D613" s="321"/>
      <c r="E613" s="99"/>
      <c r="F613" s="228"/>
      <c r="G613" s="228"/>
      <c r="H613" s="228"/>
      <c r="I613" s="54"/>
      <c r="J613" s="54"/>
      <c r="K613" s="54"/>
      <c r="L613" s="227"/>
      <c r="M613" s="228"/>
      <c r="N613" s="227"/>
      <c r="O613" s="227"/>
      <c r="P613" s="228"/>
      <c r="Q613" s="228"/>
      <c r="R613" s="54"/>
      <c r="S613" s="54"/>
      <c r="T613" s="55"/>
      <c r="U613" s="54"/>
      <c r="V613" s="54"/>
      <c r="W613" s="54"/>
      <c r="X613" s="54"/>
      <c r="Y613" s="54"/>
      <c r="Z613" s="54"/>
    </row>
    <row r="614" spans="1:26" ht="18.75" customHeight="1" x14ac:dyDescent="0.2">
      <c r="A614" s="54"/>
      <c r="B614" s="54"/>
      <c r="C614" s="320"/>
      <c r="D614" s="321"/>
      <c r="E614" s="99"/>
      <c r="F614" s="228"/>
      <c r="G614" s="228"/>
      <c r="H614" s="228"/>
      <c r="I614" s="54"/>
      <c r="J614" s="54"/>
      <c r="K614" s="54"/>
      <c r="L614" s="227"/>
      <c r="M614" s="228"/>
      <c r="N614" s="227"/>
      <c r="O614" s="227"/>
      <c r="P614" s="228"/>
      <c r="Q614" s="228"/>
      <c r="R614" s="54"/>
      <c r="S614" s="54"/>
      <c r="T614" s="55"/>
      <c r="U614" s="54"/>
      <c r="V614" s="54"/>
      <c r="W614" s="54"/>
      <c r="X614" s="54"/>
      <c r="Y614" s="54"/>
      <c r="Z614" s="54"/>
    </row>
    <row r="615" spans="1:26" ht="18.75" customHeight="1" x14ac:dyDescent="0.2">
      <c r="A615" s="54"/>
      <c r="B615" s="54"/>
      <c r="C615" s="320"/>
      <c r="D615" s="321"/>
      <c r="E615" s="99"/>
      <c r="F615" s="228"/>
      <c r="G615" s="228"/>
      <c r="H615" s="228"/>
      <c r="I615" s="54"/>
      <c r="J615" s="54"/>
      <c r="K615" s="54"/>
      <c r="L615" s="227"/>
      <c r="M615" s="228"/>
      <c r="N615" s="227"/>
      <c r="O615" s="227"/>
      <c r="P615" s="228"/>
      <c r="Q615" s="228"/>
      <c r="R615" s="54"/>
      <c r="S615" s="54"/>
      <c r="T615" s="55"/>
      <c r="U615" s="54"/>
      <c r="V615" s="54"/>
      <c r="W615" s="54"/>
      <c r="X615" s="54"/>
      <c r="Y615" s="54"/>
      <c r="Z615" s="54"/>
    </row>
    <row r="616" spans="1:26" ht="18.75" customHeight="1" x14ac:dyDescent="0.2">
      <c r="A616" s="54"/>
      <c r="B616" s="54"/>
      <c r="C616" s="320"/>
      <c r="D616" s="321"/>
      <c r="E616" s="99"/>
      <c r="F616" s="228"/>
      <c r="G616" s="228"/>
      <c r="H616" s="228"/>
      <c r="I616" s="54"/>
      <c r="J616" s="54"/>
      <c r="K616" s="54"/>
      <c r="L616" s="227"/>
      <c r="M616" s="228"/>
      <c r="N616" s="227"/>
      <c r="O616" s="227"/>
      <c r="P616" s="228"/>
      <c r="Q616" s="228"/>
      <c r="R616" s="54"/>
      <c r="S616" s="54"/>
      <c r="T616" s="55"/>
      <c r="U616" s="54"/>
      <c r="V616" s="54"/>
      <c r="W616" s="54"/>
      <c r="X616" s="54"/>
      <c r="Y616" s="54"/>
      <c r="Z616" s="54"/>
    </row>
    <row r="617" spans="1:26" ht="18.75" customHeight="1" x14ac:dyDescent="0.2">
      <c r="A617" s="54"/>
      <c r="B617" s="54"/>
      <c r="C617" s="320"/>
      <c r="D617" s="321"/>
      <c r="E617" s="99"/>
      <c r="F617" s="228"/>
      <c r="G617" s="228"/>
      <c r="H617" s="228"/>
      <c r="I617" s="54"/>
      <c r="J617" s="54"/>
      <c r="K617" s="54"/>
      <c r="L617" s="227"/>
      <c r="M617" s="228"/>
      <c r="N617" s="227"/>
      <c r="O617" s="227"/>
      <c r="P617" s="228"/>
      <c r="Q617" s="228"/>
      <c r="R617" s="54"/>
      <c r="S617" s="54"/>
      <c r="T617" s="55"/>
      <c r="U617" s="54"/>
      <c r="V617" s="54"/>
      <c r="W617" s="54"/>
      <c r="X617" s="54"/>
      <c r="Y617" s="54"/>
      <c r="Z617" s="54"/>
    </row>
    <row r="618" spans="1:26" ht="18.75" customHeight="1" x14ac:dyDescent="0.2">
      <c r="A618" s="54"/>
      <c r="B618" s="54"/>
      <c r="C618" s="320"/>
      <c r="D618" s="321"/>
      <c r="E618" s="99"/>
      <c r="F618" s="228"/>
      <c r="G618" s="228"/>
      <c r="H618" s="228"/>
      <c r="I618" s="54"/>
      <c r="J618" s="54"/>
      <c r="K618" s="54"/>
      <c r="L618" s="227"/>
      <c r="M618" s="228"/>
      <c r="N618" s="227"/>
      <c r="O618" s="227"/>
      <c r="P618" s="228"/>
      <c r="Q618" s="228"/>
      <c r="R618" s="54"/>
      <c r="S618" s="54"/>
      <c r="T618" s="55"/>
      <c r="U618" s="54"/>
      <c r="V618" s="54"/>
      <c r="W618" s="54"/>
      <c r="X618" s="54"/>
      <c r="Y618" s="54"/>
      <c r="Z618" s="54"/>
    </row>
    <row r="619" spans="1:26" ht="18.75" customHeight="1" x14ac:dyDescent="0.2">
      <c r="A619" s="54"/>
      <c r="B619" s="54"/>
      <c r="C619" s="320"/>
      <c r="D619" s="321"/>
      <c r="E619" s="99"/>
      <c r="F619" s="228"/>
      <c r="G619" s="228"/>
      <c r="H619" s="228"/>
      <c r="I619" s="54"/>
      <c r="J619" s="54"/>
      <c r="K619" s="54"/>
      <c r="L619" s="227"/>
      <c r="M619" s="228"/>
      <c r="N619" s="227"/>
      <c r="O619" s="227"/>
      <c r="P619" s="228"/>
      <c r="Q619" s="228"/>
      <c r="R619" s="54"/>
      <c r="S619" s="54"/>
      <c r="T619" s="55"/>
      <c r="U619" s="54"/>
      <c r="V619" s="54"/>
      <c r="W619" s="54"/>
      <c r="X619" s="54"/>
      <c r="Y619" s="54"/>
      <c r="Z619" s="54"/>
    </row>
    <row r="620" spans="1:26" ht="18.75" customHeight="1" x14ac:dyDescent="0.2">
      <c r="A620" s="54"/>
      <c r="B620" s="54"/>
      <c r="C620" s="320"/>
      <c r="D620" s="321"/>
      <c r="E620" s="99"/>
      <c r="F620" s="228"/>
      <c r="G620" s="228"/>
      <c r="H620" s="228"/>
      <c r="I620" s="54"/>
      <c r="J620" s="54"/>
      <c r="K620" s="54"/>
      <c r="L620" s="227"/>
      <c r="M620" s="228"/>
      <c r="N620" s="227"/>
      <c r="O620" s="227"/>
      <c r="P620" s="228"/>
      <c r="Q620" s="228"/>
      <c r="R620" s="54"/>
      <c r="S620" s="54"/>
      <c r="T620" s="55"/>
      <c r="U620" s="54"/>
      <c r="V620" s="54"/>
      <c r="W620" s="54"/>
      <c r="X620" s="54"/>
      <c r="Y620" s="54"/>
      <c r="Z620" s="54"/>
    </row>
    <row r="621" spans="1:26" ht="18.75" customHeight="1" x14ac:dyDescent="0.2">
      <c r="A621" s="54"/>
      <c r="B621" s="54"/>
      <c r="C621" s="320"/>
      <c r="D621" s="321"/>
      <c r="E621" s="99"/>
      <c r="F621" s="228"/>
      <c r="G621" s="228"/>
      <c r="H621" s="228"/>
      <c r="I621" s="54"/>
      <c r="J621" s="54"/>
      <c r="K621" s="54"/>
      <c r="L621" s="227"/>
      <c r="M621" s="228"/>
      <c r="N621" s="227"/>
      <c r="O621" s="227"/>
      <c r="P621" s="228"/>
      <c r="Q621" s="228"/>
      <c r="R621" s="54"/>
      <c r="S621" s="54"/>
      <c r="T621" s="55"/>
      <c r="U621" s="54"/>
      <c r="V621" s="54"/>
      <c r="W621" s="54"/>
      <c r="X621" s="54"/>
      <c r="Y621" s="54"/>
      <c r="Z621" s="54"/>
    </row>
    <row r="622" spans="1:26" ht="18.75" customHeight="1" x14ac:dyDescent="0.2">
      <c r="A622" s="54"/>
      <c r="B622" s="54"/>
      <c r="C622" s="320"/>
      <c r="D622" s="321"/>
      <c r="E622" s="99"/>
      <c r="F622" s="228"/>
      <c r="G622" s="228"/>
      <c r="H622" s="228"/>
      <c r="I622" s="54"/>
      <c r="J622" s="54"/>
      <c r="K622" s="54"/>
      <c r="L622" s="227"/>
      <c r="M622" s="228"/>
      <c r="N622" s="227"/>
      <c r="O622" s="227"/>
      <c r="P622" s="228"/>
      <c r="Q622" s="228"/>
      <c r="R622" s="54"/>
      <c r="S622" s="54"/>
      <c r="T622" s="55"/>
      <c r="U622" s="54"/>
      <c r="V622" s="54"/>
      <c r="W622" s="54"/>
      <c r="X622" s="54"/>
      <c r="Y622" s="54"/>
      <c r="Z622" s="54"/>
    </row>
    <row r="623" spans="1:26" ht="18.75" customHeight="1" x14ac:dyDescent="0.2">
      <c r="A623" s="54"/>
      <c r="B623" s="54"/>
      <c r="C623" s="320"/>
      <c r="D623" s="321"/>
      <c r="E623" s="99"/>
      <c r="F623" s="228"/>
      <c r="G623" s="228"/>
      <c r="H623" s="228"/>
      <c r="I623" s="54"/>
      <c r="J623" s="54"/>
      <c r="K623" s="54"/>
      <c r="L623" s="227"/>
      <c r="M623" s="228"/>
      <c r="N623" s="227"/>
      <c r="O623" s="227"/>
      <c r="P623" s="228"/>
      <c r="Q623" s="228"/>
      <c r="R623" s="54"/>
      <c r="S623" s="54"/>
      <c r="T623" s="55"/>
      <c r="U623" s="54"/>
      <c r="V623" s="54"/>
      <c r="W623" s="54"/>
      <c r="X623" s="54"/>
      <c r="Y623" s="54"/>
      <c r="Z623" s="54"/>
    </row>
    <row r="624" spans="1:26" ht="18.75" customHeight="1" x14ac:dyDescent="0.2">
      <c r="A624" s="54"/>
      <c r="B624" s="54"/>
      <c r="C624" s="320"/>
      <c r="D624" s="321"/>
      <c r="E624" s="99"/>
      <c r="F624" s="228"/>
      <c r="G624" s="228"/>
      <c r="H624" s="228"/>
      <c r="I624" s="54"/>
      <c r="J624" s="54"/>
      <c r="K624" s="54"/>
      <c r="L624" s="227"/>
      <c r="M624" s="228"/>
      <c r="N624" s="227"/>
      <c r="O624" s="227"/>
      <c r="P624" s="228"/>
      <c r="Q624" s="228"/>
      <c r="R624" s="54"/>
      <c r="S624" s="54"/>
      <c r="T624" s="55"/>
      <c r="U624" s="54"/>
      <c r="V624" s="54"/>
      <c r="W624" s="54"/>
      <c r="X624" s="54"/>
      <c r="Y624" s="54"/>
      <c r="Z624" s="54"/>
    </row>
    <row r="625" spans="1:26" ht="18.75" customHeight="1" x14ac:dyDescent="0.2">
      <c r="A625" s="54"/>
      <c r="B625" s="54"/>
      <c r="C625" s="320"/>
      <c r="D625" s="321"/>
      <c r="E625" s="99"/>
      <c r="F625" s="228"/>
      <c r="G625" s="228"/>
      <c r="H625" s="228"/>
      <c r="I625" s="54"/>
      <c r="J625" s="54"/>
      <c r="K625" s="54"/>
      <c r="L625" s="227"/>
      <c r="M625" s="228"/>
      <c r="N625" s="227"/>
      <c r="O625" s="227"/>
      <c r="P625" s="228"/>
      <c r="Q625" s="228"/>
      <c r="R625" s="54"/>
      <c r="S625" s="54"/>
      <c r="T625" s="55"/>
      <c r="U625" s="54"/>
      <c r="V625" s="54"/>
      <c r="W625" s="54"/>
      <c r="X625" s="54"/>
      <c r="Y625" s="54"/>
      <c r="Z625" s="54"/>
    </row>
    <row r="626" spans="1:26" ht="18.75" customHeight="1" x14ac:dyDescent="0.2">
      <c r="A626" s="54"/>
      <c r="B626" s="54"/>
      <c r="C626" s="320"/>
      <c r="D626" s="321"/>
      <c r="E626" s="99"/>
      <c r="F626" s="228"/>
      <c r="G626" s="228"/>
      <c r="H626" s="228"/>
      <c r="I626" s="54"/>
      <c r="J626" s="54"/>
      <c r="K626" s="54"/>
      <c r="L626" s="227"/>
      <c r="M626" s="228"/>
      <c r="N626" s="227"/>
      <c r="O626" s="227"/>
      <c r="P626" s="228"/>
      <c r="Q626" s="228"/>
      <c r="R626" s="54"/>
      <c r="S626" s="54"/>
      <c r="T626" s="55"/>
      <c r="U626" s="54"/>
      <c r="V626" s="54"/>
      <c r="W626" s="54"/>
      <c r="X626" s="54"/>
      <c r="Y626" s="54"/>
      <c r="Z626" s="54"/>
    </row>
    <row r="627" spans="1:26" ht="18.75" customHeight="1" x14ac:dyDescent="0.2">
      <c r="A627" s="54"/>
      <c r="B627" s="54"/>
      <c r="C627" s="320"/>
      <c r="D627" s="321"/>
      <c r="E627" s="99"/>
      <c r="F627" s="228"/>
      <c r="G627" s="228"/>
      <c r="H627" s="228"/>
      <c r="I627" s="54"/>
      <c r="J627" s="54"/>
      <c r="K627" s="54"/>
      <c r="L627" s="227"/>
      <c r="M627" s="228"/>
      <c r="N627" s="227"/>
      <c r="O627" s="227"/>
      <c r="P627" s="228"/>
      <c r="Q627" s="228"/>
      <c r="R627" s="54"/>
      <c r="S627" s="54"/>
      <c r="T627" s="55"/>
      <c r="U627" s="54"/>
      <c r="V627" s="54"/>
      <c r="W627" s="54"/>
      <c r="X627" s="54"/>
      <c r="Y627" s="54"/>
      <c r="Z627" s="54"/>
    </row>
    <row r="628" spans="1:26" ht="18.75" customHeight="1" x14ac:dyDescent="0.2">
      <c r="A628" s="54"/>
      <c r="B628" s="54"/>
      <c r="C628" s="320"/>
      <c r="D628" s="321"/>
      <c r="E628" s="99"/>
      <c r="F628" s="228"/>
      <c r="G628" s="228"/>
      <c r="H628" s="228"/>
      <c r="I628" s="54"/>
      <c r="J628" s="54"/>
      <c r="K628" s="54"/>
      <c r="L628" s="227"/>
      <c r="M628" s="228"/>
      <c r="N628" s="227"/>
      <c r="O628" s="227"/>
      <c r="P628" s="228"/>
      <c r="Q628" s="228"/>
      <c r="R628" s="54"/>
      <c r="S628" s="54"/>
      <c r="T628" s="55"/>
      <c r="U628" s="54"/>
      <c r="V628" s="54"/>
      <c r="W628" s="54"/>
      <c r="X628" s="54"/>
      <c r="Y628" s="54"/>
      <c r="Z628" s="54"/>
    </row>
    <row r="629" spans="1:26" ht="18.75" customHeight="1" x14ac:dyDescent="0.2">
      <c r="A629" s="54"/>
      <c r="B629" s="54"/>
      <c r="C629" s="320"/>
      <c r="D629" s="321"/>
      <c r="E629" s="99"/>
      <c r="F629" s="228"/>
      <c r="G629" s="228"/>
      <c r="H629" s="228"/>
      <c r="I629" s="54"/>
      <c r="J629" s="54"/>
      <c r="K629" s="54"/>
      <c r="L629" s="227"/>
      <c r="M629" s="228"/>
      <c r="N629" s="227"/>
      <c r="O629" s="227"/>
      <c r="P629" s="228"/>
      <c r="Q629" s="228"/>
      <c r="R629" s="54"/>
      <c r="S629" s="54"/>
      <c r="T629" s="55"/>
      <c r="U629" s="54"/>
      <c r="V629" s="54"/>
      <c r="W629" s="54"/>
      <c r="X629" s="54"/>
      <c r="Y629" s="54"/>
      <c r="Z629" s="54"/>
    </row>
    <row r="630" spans="1:26" ht="18.75" customHeight="1" x14ac:dyDescent="0.2">
      <c r="A630" s="54"/>
      <c r="B630" s="54"/>
      <c r="C630" s="320"/>
      <c r="D630" s="321"/>
      <c r="E630" s="99"/>
      <c r="F630" s="228"/>
      <c r="G630" s="228"/>
      <c r="H630" s="228"/>
      <c r="I630" s="54"/>
      <c r="J630" s="54"/>
      <c r="K630" s="54"/>
      <c r="L630" s="227"/>
      <c r="M630" s="228"/>
      <c r="N630" s="227"/>
      <c r="O630" s="227"/>
      <c r="P630" s="228"/>
      <c r="Q630" s="228"/>
      <c r="R630" s="54"/>
      <c r="S630" s="54"/>
      <c r="T630" s="55"/>
      <c r="U630" s="54"/>
      <c r="V630" s="54"/>
      <c r="W630" s="54"/>
      <c r="X630" s="54"/>
      <c r="Y630" s="54"/>
      <c r="Z630" s="54"/>
    </row>
    <row r="631" spans="1:26" ht="18.75" customHeight="1" x14ac:dyDescent="0.2">
      <c r="A631" s="54"/>
      <c r="B631" s="54"/>
      <c r="C631" s="320"/>
      <c r="D631" s="321"/>
      <c r="E631" s="99"/>
      <c r="F631" s="228"/>
      <c r="G631" s="228"/>
      <c r="H631" s="228"/>
      <c r="I631" s="54"/>
      <c r="J631" s="54"/>
      <c r="K631" s="54"/>
      <c r="L631" s="227"/>
      <c r="M631" s="228"/>
      <c r="N631" s="227"/>
      <c r="O631" s="227"/>
      <c r="P631" s="228"/>
      <c r="Q631" s="228"/>
      <c r="R631" s="54"/>
      <c r="S631" s="54"/>
      <c r="T631" s="55"/>
      <c r="U631" s="54"/>
      <c r="V631" s="54"/>
      <c r="W631" s="54"/>
      <c r="X631" s="54"/>
      <c r="Y631" s="54"/>
      <c r="Z631" s="54"/>
    </row>
    <row r="632" spans="1:26" ht="18.75" customHeight="1" x14ac:dyDescent="0.2">
      <c r="A632" s="54"/>
      <c r="B632" s="54"/>
      <c r="C632" s="320"/>
      <c r="D632" s="321"/>
      <c r="E632" s="99"/>
      <c r="F632" s="228"/>
      <c r="G632" s="228"/>
      <c r="H632" s="228"/>
      <c r="I632" s="54"/>
      <c r="J632" s="54"/>
      <c r="K632" s="54"/>
      <c r="L632" s="227"/>
      <c r="M632" s="228"/>
      <c r="N632" s="227"/>
      <c r="O632" s="227"/>
      <c r="P632" s="228"/>
      <c r="Q632" s="228"/>
      <c r="R632" s="54"/>
      <c r="S632" s="54"/>
      <c r="T632" s="55"/>
      <c r="U632" s="54"/>
      <c r="V632" s="54"/>
      <c r="W632" s="54"/>
      <c r="X632" s="54"/>
      <c r="Y632" s="54"/>
      <c r="Z632" s="54"/>
    </row>
    <row r="633" spans="1:26" ht="18.75" customHeight="1" x14ac:dyDescent="0.2">
      <c r="A633" s="54"/>
      <c r="B633" s="54"/>
      <c r="C633" s="320"/>
      <c r="D633" s="321"/>
      <c r="E633" s="99"/>
      <c r="F633" s="228"/>
      <c r="G633" s="228"/>
      <c r="H633" s="228"/>
      <c r="I633" s="54"/>
      <c r="J633" s="54"/>
      <c r="K633" s="54"/>
      <c r="L633" s="227"/>
      <c r="M633" s="228"/>
      <c r="N633" s="227"/>
      <c r="O633" s="227"/>
      <c r="P633" s="228"/>
      <c r="Q633" s="228"/>
      <c r="R633" s="54"/>
      <c r="S633" s="54"/>
      <c r="T633" s="55"/>
      <c r="U633" s="54"/>
      <c r="V633" s="54"/>
      <c r="W633" s="54"/>
      <c r="X633" s="54"/>
      <c r="Y633" s="54"/>
      <c r="Z633" s="54"/>
    </row>
    <row r="634" spans="1:26" ht="18.75" customHeight="1" x14ac:dyDescent="0.2">
      <c r="A634" s="54"/>
      <c r="B634" s="54"/>
      <c r="C634" s="320"/>
      <c r="D634" s="321"/>
      <c r="E634" s="99"/>
      <c r="F634" s="228"/>
      <c r="G634" s="228"/>
      <c r="H634" s="228"/>
      <c r="I634" s="54"/>
      <c r="J634" s="54"/>
      <c r="K634" s="54"/>
      <c r="L634" s="227"/>
      <c r="M634" s="228"/>
      <c r="N634" s="227"/>
      <c r="O634" s="227"/>
      <c r="P634" s="228"/>
      <c r="Q634" s="228"/>
      <c r="R634" s="54"/>
      <c r="S634" s="54"/>
      <c r="T634" s="55"/>
      <c r="U634" s="54"/>
      <c r="V634" s="54"/>
      <c r="W634" s="54"/>
      <c r="X634" s="54"/>
      <c r="Y634" s="54"/>
      <c r="Z634" s="54"/>
    </row>
    <row r="635" spans="1:26" ht="18.75" customHeight="1" x14ac:dyDescent="0.2">
      <c r="A635" s="54"/>
      <c r="B635" s="54"/>
      <c r="C635" s="320"/>
      <c r="D635" s="321"/>
      <c r="E635" s="99"/>
      <c r="F635" s="228"/>
      <c r="G635" s="228"/>
      <c r="H635" s="228"/>
      <c r="I635" s="54"/>
      <c r="J635" s="54"/>
      <c r="K635" s="54"/>
      <c r="L635" s="227"/>
      <c r="M635" s="228"/>
      <c r="N635" s="227"/>
      <c r="O635" s="227"/>
      <c r="P635" s="228"/>
      <c r="Q635" s="228"/>
      <c r="R635" s="54"/>
      <c r="S635" s="54"/>
      <c r="T635" s="55"/>
      <c r="U635" s="54"/>
      <c r="V635" s="54"/>
      <c r="W635" s="54"/>
      <c r="X635" s="54"/>
      <c r="Y635" s="54"/>
      <c r="Z635" s="54"/>
    </row>
    <row r="636" spans="1:26" ht="18.75" customHeight="1" x14ac:dyDescent="0.2">
      <c r="A636" s="54"/>
      <c r="B636" s="54"/>
      <c r="C636" s="320"/>
      <c r="D636" s="321"/>
      <c r="E636" s="99"/>
      <c r="F636" s="228"/>
      <c r="G636" s="228"/>
      <c r="H636" s="228"/>
      <c r="I636" s="54"/>
      <c r="J636" s="54"/>
      <c r="K636" s="54"/>
      <c r="L636" s="227"/>
      <c r="M636" s="228"/>
      <c r="N636" s="227"/>
      <c r="O636" s="227"/>
      <c r="P636" s="228"/>
      <c r="Q636" s="228"/>
      <c r="R636" s="54"/>
      <c r="S636" s="54"/>
      <c r="T636" s="55"/>
      <c r="U636" s="54"/>
      <c r="V636" s="54"/>
      <c r="W636" s="54"/>
      <c r="X636" s="54"/>
      <c r="Y636" s="54"/>
      <c r="Z636" s="54"/>
    </row>
    <row r="637" spans="1:26" ht="18.75" customHeight="1" x14ac:dyDescent="0.2">
      <c r="A637" s="54"/>
      <c r="B637" s="54"/>
      <c r="C637" s="320"/>
      <c r="D637" s="321"/>
      <c r="E637" s="99"/>
      <c r="F637" s="228"/>
      <c r="G637" s="228"/>
      <c r="H637" s="228"/>
      <c r="I637" s="54"/>
      <c r="J637" s="54"/>
      <c r="K637" s="54"/>
      <c r="L637" s="227"/>
      <c r="M637" s="228"/>
      <c r="N637" s="227"/>
      <c r="O637" s="227"/>
      <c r="P637" s="228"/>
      <c r="Q637" s="228"/>
      <c r="R637" s="54"/>
      <c r="S637" s="54"/>
      <c r="T637" s="55"/>
      <c r="U637" s="54"/>
      <c r="V637" s="54"/>
      <c r="W637" s="54"/>
      <c r="X637" s="54"/>
      <c r="Y637" s="54"/>
      <c r="Z637" s="54"/>
    </row>
    <row r="638" spans="1:26" ht="18.75" customHeight="1" x14ac:dyDescent="0.2">
      <c r="A638" s="54"/>
      <c r="B638" s="54"/>
      <c r="C638" s="320"/>
      <c r="D638" s="321"/>
      <c r="E638" s="99"/>
      <c r="F638" s="228"/>
      <c r="G638" s="228"/>
      <c r="H638" s="228"/>
      <c r="I638" s="54"/>
      <c r="J638" s="54"/>
      <c r="K638" s="54"/>
      <c r="L638" s="227"/>
      <c r="M638" s="228"/>
      <c r="N638" s="227"/>
      <c r="O638" s="227"/>
      <c r="P638" s="228"/>
      <c r="Q638" s="228"/>
      <c r="R638" s="54"/>
      <c r="S638" s="54"/>
      <c r="T638" s="55"/>
      <c r="U638" s="54"/>
      <c r="V638" s="54"/>
      <c r="W638" s="54"/>
      <c r="X638" s="54"/>
      <c r="Y638" s="54"/>
      <c r="Z638" s="54"/>
    </row>
    <row r="639" spans="1:26" ht="18.75" customHeight="1" x14ac:dyDescent="0.2">
      <c r="A639" s="54"/>
      <c r="B639" s="54"/>
      <c r="C639" s="320"/>
      <c r="D639" s="321"/>
      <c r="E639" s="99"/>
      <c r="F639" s="228"/>
      <c r="G639" s="228"/>
      <c r="H639" s="228"/>
      <c r="I639" s="54"/>
      <c r="J639" s="54"/>
      <c r="K639" s="54"/>
      <c r="L639" s="227"/>
      <c r="M639" s="228"/>
      <c r="N639" s="227"/>
      <c r="O639" s="227"/>
      <c r="P639" s="228"/>
      <c r="Q639" s="228"/>
      <c r="R639" s="54"/>
      <c r="S639" s="54"/>
      <c r="T639" s="55"/>
      <c r="U639" s="54"/>
      <c r="V639" s="54"/>
      <c r="W639" s="54"/>
      <c r="X639" s="54"/>
      <c r="Y639" s="54"/>
      <c r="Z639" s="54"/>
    </row>
    <row r="640" spans="1:26" ht="18.75" customHeight="1" x14ac:dyDescent="0.2">
      <c r="A640" s="54"/>
      <c r="B640" s="54"/>
      <c r="C640" s="320"/>
      <c r="D640" s="321"/>
      <c r="E640" s="99"/>
      <c r="F640" s="228"/>
      <c r="G640" s="228"/>
      <c r="H640" s="228"/>
      <c r="I640" s="54"/>
      <c r="J640" s="54"/>
      <c r="K640" s="54"/>
      <c r="L640" s="227"/>
      <c r="M640" s="228"/>
      <c r="N640" s="227"/>
      <c r="O640" s="227"/>
      <c r="P640" s="228"/>
      <c r="Q640" s="228"/>
      <c r="R640" s="54"/>
      <c r="S640" s="54"/>
      <c r="T640" s="55"/>
      <c r="U640" s="54"/>
      <c r="V640" s="54"/>
      <c r="W640" s="54"/>
      <c r="X640" s="54"/>
      <c r="Y640" s="54"/>
      <c r="Z640" s="54"/>
    </row>
    <row r="641" spans="1:26" ht="18.75" customHeight="1" x14ac:dyDescent="0.2">
      <c r="A641" s="54"/>
      <c r="B641" s="54"/>
      <c r="C641" s="320"/>
      <c r="D641" s="321"/>
      <c r="E641" s="99"/>
      <c r="F641" s="228"/>
      <c r="G641" s="228"/>
      <c r="H641" s="228"/>
      <c r="I641" s="54"/>
      <c r="J641" s="54"/>
      <c r="K641" s="54"/>
      <c r="L641" s="227"/>
      <c r="M641" s="228"/>
      <c r="N641" s="227"/>
      <c r="O641" s="227"/>
      <c r="P641" s="228"/>
      <c r="Q641" s="228"/>
      <c r="R641" s="54"/>
      <c r="S641" s="54"/>
      <c r="T641" s="55"/>
      <c r="U641" s="54"/>
      <c r="V641" s="54"/>
      <c r="W641" s="54"/>
      <c r="X641" s="54"/>
      <c r="Y641" s="54"/>
      <c r="Z641" s="54"/>
    </row>
    <row r="642" spans="1:26" ht="18.75" customHeight="1" x14ac:dyDescent="0.2">
      <c r="A642" s="54"/>
      <c r="B642" s="54"/>
      <c r="C642" s="320"/>
      <c r="D642" s="321"/>
      <c r="E642" s="99"/>
      <c r="F642" s="228"/>
      <c r="G642" s="228"/>
      <c r="H642" s="228"/>
      <c r="I642" s="54"/>
      <c r="J642" s="54"/>
      <c r="K642" s="54"/>
      <c r="L642" s="227"/>
      <c r="M642" s="228"/>
      <c r="N642" s="227"/>
      <c r="O642" s="227"/>
      <c r="P642" s="228"/>
      <c r="Q642" s="228"/>
      <c r="R642" s="54"/>
      <c r="S642" s="54"/>
      <c r="T642" s="55"/>
      <c r="U642" s="54"/>
      <c r="V642" s="54"/>
      <c r="W642" s="54"/>
      <c r="X642" s="54"/>
      <c r="Y642" s="54"/>
      <c r="Z642" s="54"/>
    </row>
    <row r="643" spans="1:26" ht="18.75" customHeight="1" x14ac:dyDescent="0.2">
      <c r="A643" s="54"/>
      <c r="B643" s="54"/>
      <c r="C643" s="320"/>
      <c r="D643" s="321"/>
      <c r="E643" s="99"/>
      <c r="F643" s="228"/>
      <c r="G643" s="228"/>
      <c r="H643" s="228"/>
      <c r="I643" s="54"/>
      <c r="J643" s="54"/>
      <c r="K643" s="54"/>
      <c r="L643" s="227"/>
      <c r="M643" s="228"/>
      <c r="N643" s="227"/>
      <c r="O643" s="227"/>
      <c r="P643" s="228"/>
      <c r="Q643" s="228"/>
      <c r="R643" s="54"/>
      <c r="S643" s="54"/>
      <c r="T643" s="55"/>
      <c r="U643" s="54"/>
      <c r="V643" s="54"/>
      <c r="W643" s="54"/>
      <c r="X643" s="54"/>
      <c r="Y643" s="54"/>
      <c r="Z643" s="54"/>
    </row>
    <row r="644" spans="1:26" ht="18.75" customHeight="1" x14ac:dyDescent="0.2">
      <c r="A644" s="54"/>
      <c r="B644" s="54"/>
      <c r="C644" s="320"/>
      <c r="D644" s="321"/>
      <c r="E644" s="99"/>
      <c r="F644" s="228"/>
      <c r="G644" s="228"/>
      <c r="H644" s="228"/>
      <c r="I644" s="54"/>
      <c r="J644" s="54"/>
      <c r="K644" s="54"/>
      <c r="L644" s="227"/>
      <c r="M644" s="228"/>
      <c r="N644" s="227"/>
      <c r="O644" s="227"/>
      <c r="P644" s="228"/>
      <c r="Q644" s="228"/>
      <c r="R644" s="54"/>
      <c r="S644" s="54"/>
      <c r="T644" s="55"/>
      <c r="U644" s="54"/>
      <c r="V644" s="54"/>
      <c r="W644" s="54"/>
      <c r="X644" s="54"/>
      <c r="Y644" s="54"/>
      <c r="Z644" s="54"/>
    </row>
    <row r="645" spans="1:26" ht="18.75" customHeight="1" x14ac:dyDescent="0.2">
      <c r="A645" s="54"/>
      <c r="B645" s="54"/>
      <c r="C645" s="320"/>
      <c r="D645" s="321"/>
      <c r="E645" s="99"/>
      <c r="F645" s="228"/>
      <c r="G645" s="228"/>
      <c r="H645" s="228"/>
      <c r="I645" s="54"/>
      <c r="J645" s="54"/>
      <c r="K645" s="54"/>
      <c r="L645" s="227"/>
      <c r="M645" s="228"/>
      <c r="N645" s="227"/>
      <c r="O645" s="227"/>
      <c r="P645" s="228"/>
      <c r="Q645" s="228"/>
      <c r="R645" s="54"/>
      <c r="S645" s="54"/>
      <c r="T645" s="55"/>
      <c r="U645" s="54"/>
      <c r="V645" s="54"/>
      <c r="W645" s="54"/>
      <c r="X645" s="54"/>
      <c r="Y645" s="54"/>
      <c r="Z645" s="54"/>
    </row>
    <row r="646" spans="1:26" ht="18.75" customHeight="1" x14ac:dyDescent="0.2">
      <c r="A646" s="54"/>
      <c r="B646" s="54"/>
      <c r="C646" s="320"/>
      <c r="D646" s="321"/>
      <c r="E646" s="99"/>
      <c r="F646" s="228"/>
      <c r="G646" s="228"/>
      <c r="H646" s="228"/>
      <c r="I646" s="54"/>
      <c r="J646" s="54"/>
      <c r="K646" s="54"/>
      <c r="L646" s="227"/>
      <c r="M646" s="228"/>
      <c r="N646" s="227"/>
      <c r="O646" s="227"/>
      <c r="P646" s="228"/>
      <c r="Q646" s="228"/>
      <c r="R646" s="54"/>
      <c r="S646" s="54"/>
      <c r="T646" s="55"/>
      <c r="U646" s="54"/>
      <c r="V646" s="54"/>
      <c r="W646" s="54"/>
      <c r="X646" s="54"/>
      <c r="Y646" s="54"/>
      <c r="Z646" s="54"/>
    </row>
    <row r="647" spans="1:26" ht="18.75" customHeight="1" x14ac:dyDescent="0.2">
      <c r="A647" s="54"/>
      <c r="B647" s="54"/>
      <c r="C647" s="320"/>
      <c r="D647" s="321"/>
      <c r="E647" s="99"/>
      <c r="F647" s="228"/>
      <c r="G647" s="228"/>
      <c r="H647" s="228"/>
      <c r="I647" s="54"/>
      <c r="J647" s="54"/>
      <c r="K647" s="54"/>
      <c r="L647" s="227"/>
      <c r="M647" s="228"/>
      <c r="N647" s="227"/>
      <c r="O647" s="227"/>
      <c r="P647" s="228"/>
      <c r="Q647" s="228"/>
      <c r="R647" s="54"/>
      <c r="S647" s="54"/>
      <c r="T647" s="55"/>
      <c r="U647" s="54"/>
      <c r="V647" s="54"/>
      <c r="W647" s="54"/>
      <c r="X647" s="54"/>
      <c r="Y647" s="54"/>
      <c r="Z647" s="54"/>
    </row>
    <row r="648" spans="1:26" ht="18.75" customHeight="1" x14ac:dyDescent="0.2">
      <c r="A648" s="54"/>
      <c r="B648" s="54"/>
      <c r="C648" s="320"/>
      <c r="D648" s="321"/>
      <c r="E648" s="99"/>
      <c r="F648" s="228"/>
      <c r="G648" s="228"/>
      <c r="H648" s="228"/>
      <c r="I648" s="54"/>
      <c r="J648" s="54"/>
      <c r="K648" s="54"/>
      <c r="L648" s="227"/>
      <c r="M648" s="228"/>
      <c r="N648" s="227"/>
      <c r="O648" s="227"/>
      <c r="P648" s="228"/>
      <c r="Q648" s="228"/>
      <c r="R648" s="54"/>
      <c r="S648" s="54"/>
      <c r="T648" s="55"/>
      <c r="U648" s="54"/>
      <c r="V648" s="54"/>
      <c r="W648" s="54"/>
      <c r="X648" s="54"/>
      <c r="Y648" s="54"/>
      <c r="Z648" s="54"/>
    </row>
    <row r="649" spans="1:26" ht="18.75" customHeight="1" x14ac:dyDescent="0.2">
      <c r="A649" s="54"/>
      <c r="B649" s="54"/>
      <c r="C649" s="320"/>
      <c r="D649" s="321"/>
      <c r="E649" s="99"/>
      <c r="F649" s="228"/>
      <c r="G649" s="228"/>
      <c r="H649" s="228"/>
      <c r="I649" s="54"/>
      <c r="J649" s="54"/>
      <c r="K649" s="54"/>
      <c r="L649" s="227"/>
      <c r="M649" s="228"/>
      <c r="N649" s="227"/>
      <c r="O649" s="227"/>
      <c r="P649" s="228"/>
      <c r="Q649" s="228"/>
      <c r="R649" s="54"/>
      <c r="S649" s="54"/>
      <c r="T649" s="55"/>
      <c r="U649" s="54"/>
      <c r="V649" s="54"/>
      <c r="W649" s="54"/>
      <c r="X649" s="54"/>
      <c r="Y649" s="54"/>
      <c r="Z649" s="54"/>
    </row>
    <row r="650" spans="1:26" ht="18.75" customHeight="1" x14ac:dyDescent="0.2">
      <c r="A650" s="54"/>
      <c r="B650" s="54"/>
      <c r="C650" s="320"/>
      <c r="D650" s="321"/>
      <c r="E650" s="99"/>
      <c r="F650" s="228"/>
      <c r="G650" s="228"/>
      <c r="H650" s="228"/>
      <c r="I650" s="54"/>
      <c r="J650" s="54"/>
      <c r="K650" s="54"/>
      <c r="L650" s="227"/>
      <c r="M650" s="228"/>
      <c r="N650" s="227"/>
      <c r="O650" s="227"/>
      <c r="P650" s="228"/>
      <c r="Q650" s="228"/>
      <c r="R650" s="54"/>
      <c r="S650" s="54"/>
      <c r="T650" s="55"/>
      <c r="U650" s="54"/>
      <c r="V650" s="54"/>
      <c r="W650" s="54"/>
      <c r="X650" s="54"/>
      <c r="Y650" s="54"/>
      <c r="Z650" s="54"/>
    </row>
    <row r="651" spans="1:26" ht="18.75" customHeight="1" x14ac:dyDescent="0.2">
      <c r="A651" s="54"/>
      <c r="B651" s="54"/>
      <c r="C651" s="320"/>
      <c r="D651" s="321"/>
      <c r="E651" s="99"/>
      <c r="F651" s="228"/>
      <c r="G651" s="228"/>
      <c r="H651" s="228"/>
      <c r="I651" s="54"/>
      <c r="J651" s="54"/>
      <c r="K651" s="54"/>
      <c r="L651" s="227"/>
      <c r="M651" s="228"/>
      <c r="N651" s="227"/>
      <c r="O651" s="227"/>
      <c r="P651" s="228"/>
      <c r="Q651" s="228"/>
      <c r="R651" s="54"/>
      <c r="S651" s="54"/>
      <c r="T651" s="55"/>
      <c r="U651" s="54"/>
      <c r="V651" s="54"/>
      <c r="W651" s="54"/>
      <c r="X651" s="54"/>
      <c r="Y651" s="54"/>
      <c r="Z651" s="54"/>
    </row>
    <row r="652" spans="1:26" ht="18.75" customHeight="1" x14ac:dyDescent="0.2">
      <c r="A652" s="54"/>
      <c r="B652" s="54"/>
      <c r="C652" s="320"/>
      <c r="D652" s="321"/>
      <c r="E652" s="99"/>
      <c r="F652" s="228"/>
      <c r="G652" s="228"/>
      <c r="H652" s="228"/>
      <c r="I652" s="54"/>
      <c r="J652" s="54"/>
      <c r="K652" s="54"/>
      <c r="L652" s="227"/>
      <c r="M652" s="228"/>
      <c r="N652" s="227"/>
      <c r="O652" s="227"/>
      <c r="P652" s="228"/>
      <c r="Q652" s="228"/>
      <c r="R652" s="54"/>
      <c r="S652" s="54"/>
      <c r="T652" s="55"/>
      <c r="U652" s="54"/>
      <c r="V652" s="54"/>
      <c r="W652" s="54"/>
      <c r="X652" s="54"/>
      <c r="Y652" s="54"/>
      <c r="Z652" s="54"/>
    </row>
    <row r="653" spans="1:26" ht="18.75" customHeight="1" x14ac:dyDescent="0.2">
      <c r="A653" s="54"/>
      <c r="B653" s="54"/>
      <c r="C653" s="320"/>
      <c r="D653" s="321"/>
      <c r="E653" s="99"/>
      <c r="F653" s="228"/>
      <c r="G653" s="228"/>
      <c r="H653" s="228"/>
      <c r="I653" s="54"/>
      <c r="J653" s="54"/>
      <c r="K653" s="54"/>
      <c r="L653" s="227"/>
      <c r="M653" s="228"/>
      <c r="N653" s="227"/>
      <c r="O653" s="227"/>
      <c r="P653" s="228"/>
      <c r="Q653" s="228"/>
      <c r="R653" s="54"/>
      <c r="S653" s="54"/>
      <c r="T653" s="55"/>
      <c r="U653" s="54"/>
      <c r="V653" s="54"/>
      <c r="W653" s="54"/>
      <c r="X653" s="54"/>
      <c r="Y653" s="54"/>
      <c r="Z653" s="54"/>
    </row>
    <row r="654" spans="1:26" ht="18.75" customHeight="1" x14ac:dyDescent="0.2">
      <c r="A654" s="54"/>
      <c r="B654" s="54"/>
      <c r="C654" s="320"/>
      <c r="D654" s="321"/>
      <c r="E654" s="99"/>
      <c r="F654" s="228"/>
      <c r="G654" s="228"/>
      <c r="H654" s="228"/>
      <c r="I654" s="54"/>
      <c r="J654" s="54"/>
      <c r="K654" s="54"/>
      <c r="L654" s="227"/>
      <c r="M654" s="228"/>
      <c r="N654" s="227"/>
      <c r="O654" s="227"/>
      <c r="P654" s="228"/>
      <c r="Q654" s="228"/>
      <c r="R654" s="54"/>
      <c r="S654" s="54"/>
      <c r="T654" s="55"/>
      <c r="U654" s="54"/>
      <c r="V654" s="54"/>
      <c r="W654" s="54"/>
      <c r="X654" s="54"/>
      <c r="Y654" s="54"/>
      <c r="Z654" s="54"/>
    </row>
    <row r="655" spans="1:26" ht="18.75" customHeight="1" x14ac:dyDescent="0.2">
      <c r="A655" s="54"/>
      <c r="B655" s="54"/>
      <c r="C655" s="320"/>
      <c r="D655" s="321"/>
      <c r="E655" s="99"/>
      <c r="F655" s="228"/>
      <c r="G655" s="228"/>
      <c r="H655" s="228"/>
      <c r="I655" s="54"/>
      <c r="J655" s="54"/>
      <c r="K655" s="54"/>
      <c r="L655" s="227"/>
      <c r="M655" s="228"/>
      <c r="N655" s="227"/>
      <c r="O655" s="227"/>
      <c r="P655" s="228"/>
      <c r="Q655" s="228"/>
      <c r="R655" s="54"/>
      <c r="S655" s="54"/>
      <c r="T655" s="55"/>
      <c r="U655" s="54"/>
      <c r="V655" s="54"/>
      <c r="W655" s="54"/>
      <c r="X655" s="54"/>
      <c r="Y655" s="54"/>
      <c r="Z655" s="54"/>
    </row>
    <row r="656" spans="1:26" ht="18.75" customHeight="1" x14ac:dyDescent="0.2">
      <c r="A656" s="54"/>
      <c r="B656" s="54"/>
      <c r="C656" s="320"/>
      <c r="D656" s="321"/>
      <c r="E656" s="99"/>
      <c r="F656" s="228"/>
      <c r="G656" s="228"/>
      <c r="H656" s="228"/>
      <c r="I656" s="54"/>
      <c r="J656" s="54"/>
      <c r="K656" s="54"/>
      <c r="L656" s="227"/>
      <c r="M656" s="228"/>
      <c r="N656" s="227"/>
      <c r="O656" s="227"/>
      <c r="P656" s="228"/>
      <c r="Q656" s="228"/>
      <c r="R656" s="54"/>
      <c r="S656" s="54"/>
      <c r="T656" s="55"/>
      <c r="U656" s="54"/>
      <c r="V656" s="54"/>
      <c r="W656" s="54"/>
      <c r="X656" s="54"/>
      <c r="Y656" s="54"/>
      <c r="Z656" s="54"/>
    </row>
    <row r="657" spans="1:26" ht="18.75" customHeight="1" x14ac:dyDescent="0.2">
      <c r="A657" s="54"/>
      <c r="B657" s="54"/>
      <c r="C657" s="320"/>
      <c r="D657" s="321"/>
      <c r="E657" s="99"/>
      <c r="F657" s="228"/>
      <c r="G657" s="228"/>
      <c r="H657" s="228"/>
      <c r="I657" s="54"/>
      <c r="J657" s="54"/>
      <c r="K657" s="54"/>
      <c r="L657" s="227"/>
      <c r="M657" s="228"/>
      <c r="N657" s="227"/>
      <c r="O657" s="227"/>
      <c r="P657" s="228"/>
      <c r="Q657" s="228"/>
      <c r="R657" s="54"/>
      <c r="S657" s="54"/>
      <c r="T657" s="55"/>
      <c r="U657" s="54"/>
      <c r="V657" s="54"/>
      <c r="W657" s="54"/>
      <c r="X657" s="54"/>
      <c r="Y657" s="54"/>
      <c r="Z657" s="54"/>
    </row>
    <row r="658" spans="1:26" ht="18.75" customHeight="1" x14ac:dyDescent="0.2">
      <c r="A658" s="54"/>
      <c r="B658" s="54"/>
      <c r="C658" s="320"/>
      <c r="D658" s="321"/>
      <c r="E658" s="99"/>
      <c r="F658" s="228"/>
      <c r="G658" s="228"/>
      <c r="H658" s="228"/>
      <c r="I658" s="54"/>
      <c r="J658" s="54"/>
      <c r="K658" s="54"/>
      <c r="L658" s="227"/>
      <c r="M658" s="228"/>
      <c r="N658" s="227"/>
      <c r="O658" s="227"/>
      <c r="P658" s="228"/>
      <c r="Q658" s="228"/>
      <c r="R658" s="54"/>
      <c r="S658" s="54"/>
      <c r="T658" s="55"/>
      <c r="U658" s="54"/>
      <c r="V658" s="54"/>
      <c r="W658" s="54"/>
      <c r="X658" s="54"/>
      <c r="Y658" s="54"/>
      <c r="Z658" s="54"/>
    </row>
    <row r="659" spans="1:26" ht="18.75" customHeight="1" x14ac:dyDescent="0.2">
      <c r="A659" s="54"/>
      <c r="B659" s="54"/>
      <c r="C659" s="320"/>
      <c r="D659" s="321"/>
      <c r="E659" s="99"/>
      <c r="F659" s="228"/>
      <c r="G659" s="228"/>
      <c r="H659" s="228"/>
      <c r="I659" s="54"/>
      <c r="J659" s="54"/>
      <c r="K659" s="54"/>
      <c r="L659" s="227"/>
      <c r="M659" s="228"/>
      <c r="N659" s="227"/>
      <c r="O659" s="227"/>
      <c r="P659" s="228"/>
      <c r="Q659" s="228"/>
      <c r="R659" s="54"/>
      <c r="S659" s="54"/>
      <c r="T659" s="55"/>
      <c r="U659" s="54"/>
      <c r="V659" s="54"/>
      <c r="W659" s="54"/>
      <c r="X659" s="54"/>
      <c r="Y659" s="54"/>
      <c r="Z659" s="54"/>
    </row>
    <row r="660" spans="1:26" ht="18.75" customHeight="1" x14ac:dyDescent="0.2">
      <c r="A660" s="54"/>
      <c r="B660" s="54"/>
      <c r="C660" s="320"/>
      <c r="D660" s="321"/>
      <c r="E660" s="99"/>
      <c r="F660" s="228"/>
      <c r="G660" s="228"/>
      <c r="H660" s="228"/>
      <c r="I660" s="54"/>
      <c r="J660" s="54"/>
      <c r="K660" s="54"/>
      <c r="L660" s="227"/>
      <c r="M660" s="228"/>
      <c r="N660" s="227"/>
      <c r="O660" s="227"/>
      <c r="P660" s="228"/>
      <c r="Q660" s="228"/>
      <c r="R660" s="54"/>
      <c r="S660" s="54"/>
      <c r="T660" s="55"/>
      <c r="U660" s="54"/>
      <c r="V660" s="54"/>
      <c r="W660" s="54"/>
      <c r="X660" s="54"/>
      <c r="Y660" s="54"/>
      <c r="Z660" s="54"/>
    </row>
    <row r="661" spans="1:26" ht="18.75" customHeight="1" x14ac:dyDescent="0.2">
      <c r="A661" s="54"/>
      <c r="B661" s="54"/>
      <c r="C661" s="320"/>
      <c r="D661" s="321"/>
      <c r="E661" s="99"/>
      <c r="F661" s="228"/>
      <c r="G661" s="228"/>
      <c r="H661" s="228"/>
      <c r="I661" s="54"/>
      <c r="J661" s="54"/>
      <c r="K661" s="54"/>
      <c r="L661" s="227"/>
      <c r="M661" s="228"/>
      <c r="N661" s="227"/>
      <c r="O661" s="227"/>
      <c r="P661" s="228"/>
      <c r="Q661" s="228"/>
      <c r="R661" s="54"/>
      <c r="S661" s="54"/>
      <c r="T661" s="55"/>
      <c r="U661" s="54"/>
      <c r="V661" s="54"/>
      <c r="W661" s="54"/>
      <c r="X661" s="54"/>
      <c r="Y661" s="54"/>
      <c r="Z661" s="54"/>
    </row>
    <row r="662" spans="1:26" ht="18.75" customHeight="1" x14ac:dyDescent="0.2">
      <c r="A662" s="54"/>
      <c r="B662" s="54"/>
      <c r="C662" s="320"/>
      <c r="D662" s="321"/>
      <c r="E662" s="99"/>
      <c r="F662" s="228"/>
      <c r="G662" s="228"/>
      <c r="H662" s="228"/>
      <c r="I662" s="54"/>
      <c r="J662" s="54"/>
      <c r="K662" s="54"/>
      <c r="L662" s="227"/>
      <c r="M662" s="228"/>
      <c r="N662" s="227"/>
      <c r="O662" s="227"/>
      <c r="P662" s="228"/>
      <c r="Q662" s="228"/>
      <c r="R662" s="54"/>
      <c r="S662" s="54"/>
      <c r="T662" s="55"/>
      <c r="U662" s="54"/>
      <c r="V662" s="54"/>
      <c r="W662" s="54"/>
      <c r="X662" s="54"/>
      <c r="Y662" s="54"/>
      <c r="Z662" s="54"/>
    </row>
    <row r="663" spans="1:26" ht="18.75" customHeight="1" x14ac:dyDescent="0.2">
      <c r="A663" s="54"/>
      <c r="B663" s="54"/>
      <c r="C663" s="320"/>
      <c r="D663" s="321"/>
      <c r="E663" s="99"/>
      <c r="F663" s="228"/>
      <c r="G663" s="228"/>
      <c r="H663" s="228"/>
      <c r="I663" s="54"/>
      <c r="J663" s="54"/>
      <c r="K663" s="54"/>
      <c r="L663" s="227"/>
      <c r="M663" s="228"/>
      <c r="N663" s="227"/>
      <c r="O663" s="227"/>
      <c r="P663" s="228"/>
      <c r="Q663" s="228"/>
      <c r="R663" s="54"/>
      <c r="S663" s="54"/>
      <c r="T663" s="55"/>
      <c r="U663" s="54"/>
      <c r="V663" s="54"/>
      <c r="W663" s="54"/>
      <c r="X663" s="54"/>
      <c r="Y663" s="54"/>
      <c r="Z663" s="54"/>
    </row>
    <row r="664" spans="1:26" ht="18.75" customHeight="1" x14ac:dyDescent="0.2">
      <c r="A664" s="54"/>
      <c r="B664" s="54"/>
      <c r="C664" s="320"/>
      <c r="D664" s="321"/>
      <c r="E664" s="99"/>
      <c r="F664" s="228"/>
      <c r="G664" s="228"/>
      <c r="H664" s="228"/>
      <c r="I664" s="54"/>
      <c r="J664" s="54"/>
      <c r="K664" s="54"/>
      <c r="L664" s="227"/>
      <c r="M664" s="228"/>
      <c r="N664" s="227"/>
      <c r="O664" s="227"/>
      <c r="P664" s="228"/>
      <c r="Q664" s="228"/>
      <c r="R664" s="54"/>
      <c r="S664" s="54"/>
      <c r="T664" s="55"/>
      <c r="U664" s="54"/>
      <c r="V664" s="54"/>
      <c r="W664" s="54"/>
      <c r="X664" s="54"/>
      <c r="Y664" s="54"/>
      <c r="Z664" s="54"/>
    </row>
    <row r="665" spans="1:26" ht="18.75" customHeight="1" x14ac:dyDescent="0.2">
      <c r="A665" s="54"/>
      <c r="B665" s="54"/>
      <c r="C665" s="320"/>
      <c r="D665" s="321"/>
      <c r="E665" s="99"/>
      <c r="F665" s="228"/>
      <c r="G665" s="228"/>
      <c r="H665" s="228"/>
      <c r="I665" s="54"/>
      <c r="J665" s="54"/>
      <c r="K665" s="54"/>
      <c r="L665" s="227"/>
      <c r="M665" s="228"/>
      <c r="N665" s="227"/>
      <c r="O665" s="227"/>
      <c r="P665" s="228"/>
      <c r="Q665" s="228"/>
      <c r="R665" s="54"/>
      <c r="S665" s="54"/>
      <c r="T665" s="55"/>
      <c r="U665" s="54"/>
      <c r="V665" s="54"/>
      <c r="W665" s="54"/>
      <c r="X665" s="54"/>
      <c r="Y665" s="54"/>
      <c r="Z665" s="54"/>
    </row>
    <row r="666" spans="1:26" ht="18.75" customHeight="1" x14ac:dyDescent="0.2">
      <c r="A666" s="54"/>
      <c r="B666" s="54"/>
      <c r="C666" s="320"/>
      <c r="D666" s="321"/>
      <c r="E666" s="99"/>
      <c r="F666" s="228"/>
      <c r="G666" s="228"/>
      <c r="H666" s="228"/>
      <c r="I666" s="54"/>
      <c r="J666" s="54"/>
      <c r="K666" s="54"/>
      <c r="L666" s="227"/>
      <c r="M666" s="228"/>
      <c r="N666" s="227"/>
      <c r="O666" s="227"/>
      <c r="P666" s="228"/>
      <c r="Q666" s="228"/>
      <c r="R666" s="54"/>
      <c r="S666" s="54"/>
      <c r="T666" s="55"/>
      <c r="U666" s="54"/>
      <c r="V666" s="54"/>
      <c r="W666" s="54"/>
      <c r="X666" s="54"/>
      <c r="Y666" s="54"/>
      <c r="Z666" s="54"/>
    </row>
    <row r="667" spans="1:26" ht="18.75" customHeight="1" x14ac:dyDescent="0.2">
      <c r="A667" s="54"/>
      <c r="B667" s="54"/>
      <c r="C667" s="320"/>
      <c r="D667" s="321"/>
      <c r="E667" s="99"/>
      <c r="F667" s="228"/>
      <c r="G667" s="228"/>
      <c r="H667" s="228"/>
      <c r="I667" s="54"/>
      <c r="J667" s="54"/>
      <c r="K667" s="54"/>
      <c r="L667" s="227"/>
      <c r="M667" s="228"/>
      <c r="N667" s="227"/>
      <c r="O667" s="227"/>
      <c r="P667" s="228"/>
      <c r="Q667" s="228"/>
      <c r="R667" s="54"/>
      <c r="S667" s="54"/>
      <c r="T667" s="55"/>
      <c r="U667" s="54"/>
      <c r="V667" s="54"/>
      <c r="W667" s="54"/>
      <c r="X667" s="54"/>
      <c r="Y667" s="54"/>
      <c r="Z667" s="54"/>
    </row>
    <row r="668" spans="1:26" ht="18.75" customHeight="1" x14ac:dyDescent="0.2">
      <c r="A668" s="54"/>
      <c r="B668" s="54"/>
      <c r="C668" s="320"/>
      <c r="D668" s="321"/>
      <c r="E668" s="99"/>
      <c r="F668" s="228"/>
      <c r="G668" s="228"/>
      <c r="H668" s="228"/>
      <c r="I668" s="54"/>
      <c r="J668" s="54"/>
      <c r="K668" s="54"/>
      <c r="L668" s="227"/>
      <c r="M668" s="228"/>
      <c r="N668" s="227"/>
      <c r="O668" s="227"/>
      <c r="P668" s="228"/>
      <c r="Q668" s="228"/>
      <c r="R668" s="54"/>
      <c r="S668" s="54"/>
      <c r="T668" s="55"/>
      <c r="U668" s="54"/>
      <c r="V668" s="54"/>
      <c r="W668" s="54"/>
      <c r="X668" s="54"/>
      <c r="Y668" s="54"/>
      <c r="Z668" s="54"/>
    </row>
    <row r="669" spans="1:26" ht="18.75" customHeight="1" x14ac:dyDescent="0.2">
      <c r="A669" s="54"/>
      <c r="B669" s="54"/>
      <c r="C669" s="320"/>
      <c r="D669" s="321"/>
      <c r="E669" s="99"/>
      <c r="F669" s="228"/>
      <c r="G669" s="228"/>
      <c r="H669" s="228"/>
      <c r="I669" s="54"/>
      <c r="J669" s="54"/>
      <c r="K669" s="54"/>
      <c r="L669" s="227"/>
      <c r="M669" s="228"/>
      <c r="N669" s="227"/>
      <c r="O669" s="227"/>
      <c r="P669" s="228"/>
      <c r="Q669" s="228"/>
      <c r="R669" s="54"/>
      <c r="S669" s="54"/>
      <c r="T669" s="55"/>
      <c r="U669" s="54"/>
      <c r="V669" s="54"/>
      <c r="W669" s="54"/>
      <c r="X669" s="54"/>
      <c r="Y669" s="54"/>
      <c r="Z669" s="54"/>
    </row>
    <row r="670" spans="1:26" ht="18.75" customHeight="1" x14ac:dyDescent="0.2">
      <c r="A670" s="54"/>
      <c r="B670" s="54"/>
      <c r="C670" s="320"/>
      <c r="D670" s="321"/>
      <c r="E670" s="99"/>
      <c r="F670" s="228"/>
      <c r="G670" s="228"/>
      <c r="H670" s="228"/>
      <c r="I670" s="54"/>
      <c r="J670" s="54"/>
      <c r="K670" s="54"/>
      <c r="L670" s="227"/>
      <c r="M670" s="228"/>
      <c r="N670" s="227"/>
      <c r="O670" s="227"/>
      <c r="P670" s="228"/>
      <c r="Q670" s="228"/>
      <c r="R670" s="54"/>
      <c r="S670" s="54"/>
      <c r="T670" s="55"/>
      <c r="U670" s="54"/>
      <c r="V670" s="54"/>
      <c r="W670" s="54"/>
      <c r="X670" s="54"/>
      <c r="Y670" s="54"/>
      <c r="Z670" s="54"/>
    </row>
    <row r="671" spans="1:26" ht="18.75" customHeight="1" x14ac:dyDescent="0.2">
      <c r="A671" s="54"/>
      <c r="B671" s="54"/>
      <c r="C671" s="320"/>
      <c r="D671" s="321"/>
      <c r="E671" s="99"/>
      <c r="F671" s="228"/>
      <c r="G671" s="228"/>
      <c r="H671" s="228"/>
      <c r="I671" s="54"/>
      <c r="J671" s="54"/>
      <c r="K671" s="54"/>
      <c r="L671" s="227"/>
      <c r="M671" s="228"/>
      <c r="N671" s="227"/>
      <c r="O671" s="227"/>
      <c r="P671" s="228"/>
      <c r="Q671" s="228"/>
      <c r="R671" s="54"/>
      <c r="S671" s="54"/>
      <c r="T671" s="55"/>
      <c r="U671" s="54"/>
      <c r="V671" s="54"/>
      <c r="W671" s="54"/>
      <c r="X671" s="54"/>
      <c r="Y671" s="54"/>
      <c r="Z671" s="54"/>
    </row>
    <row r="672" spans="1:26" ht="18.75" customHeight="1" x14ac:dyDescent="0.2">
      <c r="A672" s="54"/>
      <c r="B672" s="54"/>
      <c r="C672" s="320"/>
      <c r="D672" s="321"/>
      <c r="E672" s="99"/>
      <c r="F672" s="228"/>
      <c r="G672" s="228"/>
      <c r="H672" s="228"/>
      <c r="I672" s="54"/>
      <c r="J672" s="54"/>
      <c r="K672" s="54"/>
      <c r="L672" s="227"/>
      <c r="M672" s="228"/>
      <c r="N672" s="227"/>
      <c r="O672" s="227"/>
      <c r="P672" s="228"/>
      <c r="Q672" s="228"/>
      <c r="R672" s="54"/>
      <c r="S672" s="54"/>
      <c r="T672" s="55"/>
      <c r="U672" s="54"/>
      <c r="V672" s="54"/>
      <c r="W672" s="54"/>
      <c r="X672" s="54"/>
      <c r="Y672" s="54"/>
      <c r="Z672" s="54"/>
    </row>
    <row r="673" spans="1:26" ht="18.75" customHeight="1" x14ac:dyDescent="0.2">
      <c r="A673" s="54"/>
      <c r="B673" s="54"/>
      <c r="C673" s="320"/>
      <c r="D673" s="321"/>
      <c r="E673" s="99"/>
      <c r="F673" s="228"/>
      <c r="G673" s="228"/>
      <c r="H673" s="228"/>
      <c r="I673" s="54"/>
      <c r="J673" s="54"/>
      <c r="K673" s="54"/>
      <c r="L673" s="227"/>
      <c r="M673" s="228"/>
      <c r="N673" s="227"/>
      <c r="O673" s="227"/>
      <c r="P673" s="228"/>
      <c r="Q673" s="228"/>
      <c r="R673" s="54"/>
      <c r="S673" s="54"/>
      <c r="T673" s="55"/>
      <c r="U673" s="54"/>
      <c r="V673" s="54"/>
      <c r="W673" s="54"/>
      <c r="X673" s="54"/>
      <c r="Y673" s="54"/>
      <c r="Z673" s="54"/>
    </row>
    <row r="674" spans="1:26" ht="18.75" customHeight="1" x14ac:dyDescent="0.2">
      <c r="A674" s="54"/>
      <c r="B674" s="54"/>
      <c r="C674" s="320"/>
      <c r="D674" s="321"/>
      <c r="E674" s="99"/>
      <c r="F674" s="228"/>
      <c r="G674" s="228"/>
      <c r="H674" s="228"/>
      <c r="I674" s="54"/>
      <c r="J674" s="54"/>
      <c r="K674" s="54"/>
      <c r="L674" s="227"/>
      <c r="M674" s="228"/>
      <c r="N674" s="227"/>
      <c r="O674" s="227"/>
      <c r="P674" s="228"/>
      <c r="Q674" s="228"/>
      <c r="R674" s="54"/>
      <c r="S674" s="54"/>
      <c r="T674" s="55"/>
      <c r="U674" s="54"/>
      <c r="V674" s="54"/>
      <c r="W674" s="54"/>
      <c r="X674" s="54"/>
      <c r="Y674" s="54"/>
      <c r="Z674" s="54"/>
    </row>
    <row r="675" spans="1:26" ht="18.75" customHeight="1" x14ac:dyDescent="0.2">
      <c r="A675" s="54"/>
      <c r="B675" s="54"/>
      <c r="C675" s="320"/>
      <c r="D675" s="321"/>
      <c r="E675" s="99"/>
      <c r="F675" s="228"/>
      <c r="G675" s="228"/>
      <c r="H675" s="228"/>
      <c r="I675" s="54"/>
      <c r="J675" s="54"/>
      <c r="K675" s="54"/>
      <c r="L675" s="227"/>
      <c r="M675" s="228"/>
      <c r="N675" s="227"/>
      <c r="O675" s="227"/>
      <c r="P675" s="228"/>
      <c r="Q675" s="228"/>
      <c r="R675" s="54"/>
      <c r="S675" s="54"/>
      <c r="T675" s="55"/>
      <c r="U675" s="54"/>
      <c r="V675" s="54"/>
      <c r="W675" s="54"/>
      <c r="X675" s="54"/>
      <c r="Y675" s="54"/>
      <c r="Z675" s="54"/>
    </row>
    <row r="676" spans="1:26" ht="18.75" customHeight="1" x14ac:dyDescent="0.2">
      <c r="A676" s="54"/>
      <c r="B676" s="54"/>
      <c r="C676" s="320"/>
      <c r="D676" s="321"/>
      <c r="E676" s="99"/>
      <c r="F676" s="228"/>
      <c r="G676" s="228"/>
      <c r="H676" s="228"/>
      <c r="I676" s="54"/>
      <c r="J676" s="54"/>
      <c r="K676" s="54"/>
      <c r="L676" s="227"/>
      <c r="M676" s="228"/>
      <c r="N676" s="227"/>
      <c r="O676" s="227"/>
      <c r="P676" s="228"/>
      <c r="Q676" s="228"/>
      <c r="R676" s="54"/>
      <c r="S676" s="54"/>
      <c r="T676" s="55"/>
      <c r="U676" s="54"/>
      <c r="V676" s="54"/>
      <c r="W676" s="54"/>
      <c r="X676" s="54"/>
      <c r="Y676" s="54"/>
      <c r="Z676" s="54"/>
    </row>
    <row r="677" spans="1:26" ht="18.75" customHeight="1" x14ac:dyDescent="0.2">
      <c r="A677" s="54"/>
      <c r="B677" s="54"/>
      <c r="C677" s="320"/>
      <c r="D677" s="321"/>
      <c r="E677" s="99"/>
      <c r="F677" s="228"/>
      <c r="G677" s="228"/>
      <c r="H677" s="228"/>
      <c r="I677" s="54"/>
      <c r="J677" s="54"/>
      <c r="K677" s="54"/>
      <c r="L677" s="227"/>
      <c r="M677" s="228"/>
      <c r="N677" s="227"/>
      <c r="O677" s="227"/>
      <c r="P677" s="228"/>
      <c r="Q677" s="228"/>
      <c r="R677" s="54"/>
      <c r="S677" s="54"/>
      <c r="T677" s="55"/>
      <c r="U677" s="54"/>
      <c r="V677" s="54"/>
      <c r="W677" s="54"/>
      <c r="X677" s="54"/>
      <c r="Y677" s="54"/>
      <c r="Z677" s="54"/>
    </row>
    <row r="678" spans="1:26" ht="18.75" customHeight="1" x14ac:dyDescent="0.2">
      <c r="A678" s="54"/>
      <c r="B678" s="54"/>
      <c r="C678" s="320"/>
      <c r="D678" s="321"/>
      <c r="E678" s="99"/>
      <c r="F678" s="228"/>
      <c r="G678" s="228"/>
      <c r="H678" s="228"/>
      <c r="I678" s="54"/>
      <c r="J678" s="54"/>
      <c r="K678" s="54"/>
      <c r="L678" s="227"/>
      <c r="M678" s="228"/>
      <c r="N678" s="227"/>
      <c r="O678" s="227"/>
      <c r="P678" s="228"/>
      <c r="Q678" s="228"/>
      <c r="R678" s="54"/>
      <c r="S678" s="54"/>
      <c r="T678" s="55"/>
      <c r="U678" s="54"/>
      <c r="V678" s="54"/>
      <c r="W678" s="54"/>
      <c r="X678" s="54"/>
      <c r="Y678" s="54"/>
      <c r="Z678" s="54"/>
    </row>
    <row r="679" spans="1:26" ht="18.75" customHeight="1" x14ac:dyDescent="0.2">
      <c r="A679" s="54"/>
      <c r="B679" s="54"/>
      <c r="C679" s="320"/>
      <c r="D679" s="321"/>
      <c r="E679" s="99"/>
      <c r="F679" s="228"/>
      <c r="G679" s="228"/>
      <c r="H679" s="228"/>
      <c r="I679" s="54"/>
      <c r="J679" s="54"/>
      <c r="K679" s="54"/>
      <c r="L679" s="227"/>
      <c r="M679" s="228"/>
      <c r="N679" s="227"/>
      <c r="O679" s="227"/>
      <c r="P679" s="228"/>
      <c r="Q679" s="228"/>
      <c r="R679" s="54"/>
      <c r="S679" s="54"/>
      <c r="T679" s="55"/>
      <c r="U679" s="54"/>
      <c r="V679" s="54"/>
      <c r="W679" s="54"/>
      <c r="X679" s="54"/>
      <c r="Y679" s="54"/>
      <c r="Z679" s="54"/>
    </row>
    <row r="680" spans="1:26" ht="18.75" customHeight="1" x14ac:dyDescent="0.2">
      <c r="A680" s="54"/>
      <c r="B680" s="54"/>
      <c r="C680" s="320"/>
      <c r="D680" s="321"/>
      <c r="E680" s="99"/>
      <c r="F680" s="228"/>
      <c r="G680" s="228"/>
      <c r="H680" s="228"/>
      <c r="I680" s="54"/>
      <c r="J680" s="54"/>
      <c r="K680" s="54"/>
      <c r="L680" s="227"/>
      <c r="M680" s="228"/>
      <c r="N680" s="227"/>
      <c r="O680" s="227"/>
      <c r="P680" s="228"/>
      <c r="Q680" s="228"/>
      <c r="R680" s="54"/>
      <c r="S680" s="54"/>
      <c r="T680" s="55"/>
      <c r="U680" s="54"/>
      <c r="V680" s="54"/>
      <c r="W680" s="54"/>
      <c r="X680" s="54"/>
      <c r="Y680" s="54"/>
      <c r="Z680" s="54"/>
    </row>
    <row r="681" spans="1:26" ht="18.75" customHeight="1" x14ac:dyDescent="0.2">
      <c r="A681" s="54"/>
      <c r="B681" s="54"/>
      <c r="C681" s="320"/>
      <c r="D681" s="321"/>
      <c r="E681" s="99"/>
      <c r="F681" s="228"/>
      <c r="G681" s="228"/>
      <c r="H681" s="228"/>
      <c r="I681" s="54"/>
      <c r="J681" s="54"/>
      <c r="K681" s="54"/>
      <c r="L681" s="227"/>
      <c r="M681" s="228"/>
      <c r="N681" s="227"/>
      <c r="O681" s="227"/>
      <c r="P681" s="228"/>
      <c r="Q681" s="228"/>
      <c r="R681" s="54"/>
      <c r="S681" s="54"/>
      <c r="T681" s="55"/>
      <c r="U681" s="54"/>
      <c r="V681" s="54"/>
      <c r="W681" s="54"/>
      <c r="X681" s="54"/>
      <c r="Y681" s="54"/>
      <c r="Z681" s="54"/>
    </row>
    <row r="682" spans="1:26" ht="18.75" customHeight="1" x14ac:dyDescent="0.2">
      <c r="A682" s="54"/>
      <c r="B682" s="54"/>
      <c r="C682" s="320"/>
      <c r="D682" s="321"/>
      <c r="E682" s="99"/>
      <c r="F682" s="228"/>
      <c r="G682" s="228"/>
      <c r="H682" s="228"/>
      <c r="I682" s="54"/>
      <c r="J682" s="54"/>
      <c r="K682" s="54"/>
      <c r="L682" s="227"/>
      <c r="M682" s="228"/>
      <c r="N682" s="227"/>
      <c r="O682" s="227"/>
      <c r="P682" s="228"/>
      <c r="Q682" s="228"/>
      <c r="R682" s="54"/>
      <c r="S682" s="54"/>
      <c r="T682" s="55"/>
      <c r="U682" s="54"/>
      <c r="V682" s="54"/>
      <c r="W682" s="54"/>
      <c r="X682" s="54"/>
      <c r="Y682" s="54"/>
      <c r="Z682" s="54"/>
    </row>
    <row r="683" spans="1:26" ht="18.75" customHeight="1" x14ac:dyDescent="0.2">
      <c r="A683" s="54"/>
      <c r="B683" s="54"/>
      <c r="C683" s="320"/>
      <c r="D683" s="321"/>
      <c r="E683" s="99"/>
      <c r="F683" s="228"/>
      <c r="G683" s="228"/>
      <c r="H683" s="228"/>
      <c r="I683" s="54"/>
      <c r="J683" s="54"/>
      <c r="K683" s="54"/>
      <c r="L683" s="227"/>
      <c r="M683" s="228"/>
      <c r="N683" s="227"/>
      <c r="O683" s="227"/>
      <c r="P683" s="228"/>
      <c r="Q683" s="228"/>
      <c r="R683" s="54"/>
      <c r="S683" s="54"/>
      <c r="T683" s="55"/>
      <c r="U683" s="54"/>
      <c r="V683" s="54"/>
      <c r="W683" s="54"/>
      <c r="X683" s="54"/>
      <c r="Y683" s="54"/>
      <c r="Z683" s="54"/>
    </row>
    <row r="684" spans="1:26" ht="18.75" customHeight="1" x14ac:dyDescent="0.2">
      <c r="A684" s="54"/>
      <c r="B684" s="54"/>
      <c r="C684" s="320"/>
      <c r="D684" s="321"/>
      <c r="E684" s="99"/>
      <c r="F684" s="228"/>
      <c r="G684" s="228"/>
      <c r="H684" s="228"/>
      <c r="I684" s="54"/>
      <c r="J684" s="54"/>
      <c r="K684" s="54"/>
      <c r="L684" s="227"/>
      <c r="M684" s="228"/>
      <c r="N684" s="227"/>
      <c r="O684" s="227"/>
      <c r="P684" s="228"/>
      <c r="Q684" s="228"/>
      <c r="R684" s="54"/>
      <c r="S684" s="54"/>
      <c r="T684" s="55"/>
      <c r="U684" s="54"/>
      <c r="V684" s="54"/>
      <c r="W684" s="54"/>
      <c r="X684" s="54"/>
      <c r="Y684" s="54"/>
      <c r="Z684" s="54"/>
    </row>
    <row r="685" spans="1:26" ht="18.75" customHeight="1" x14ac:dyDescent="0.2">
      <c r="A685" s="54"/>
      <c r="B685" s="54"/>
      <c r="C685" s="320"/>
      <c r="D685" s="321"/>
      <c r="E685" s="99"/>
      <c r="F685" s="228"/>
      <c r="G685" s="228"/>
      <c r="H685" s="228"/>
      <c r="I685" s="54"/>
      <c r="J685" s="54"/>
      <c r="K685" s="54"/>
      <c r="L685" s="227"/>
      <c r="M685" s="228"/>
      <c r="N685" s="227"/>
      <c r="O685" s="227"/>
      <c r="P685" s="228"/>
      <c r="Q685" s="228"/>
      <c r="R685" s="54"/>
      <c r="S685" s="54"/>
      <c r="T685" s="55"/>
      <c r="U685" s="54"/>
      <c r="V685" s="54"/>
      <c r="W685" s="54"/>
      <c r="X685" s="54"/>
      <c r="Y685" s="54"/>
      <c r="Z685" s="54"/>
    </row>
    <row r="686" spans="1:26" ht="18.75" customHeight="1" x14ac:dyDescent="0.2">
      <c r="A686" s="54"/>
      <c r="B686" s="54"/>
      <c r="C686" s="320"/>
      <c r="D686" s="321"/>
      <c r="E686" s="99"/>
      <c r="F686" s="228"/>
      <c r="G686" s="228"/>
      <c r="H686" s="228"/>
      <c r="I686" s="54"/>
      <c r="J686" s="54"/>
      <c r="K686" s="54"/>
      <c r="L686" s="227"/>
      <c r="M686" s="228"/>
      <c r="N686" s="227"/>
      <c r="O686" s="227"/>
      <c r="P686" s="228"/>
      <c r="Q686" s="228"/>
      <c r="R686" s="54"/>
      <c r="S686" s="54"/>
      <c r="T686" s="55"/>
      <c r="U686" s="54"/>
      <c r="V686" s="54"/>
      <c r="W686" s="54"/>
      <c r="X686" s="54"/>
      <c r="Y686" s="54"/>
      <c r="Z686" s="54"/>
    </row>
    <row r="687" spans="1:26" ht="18.75" customHeight="1" x14ac:dyDescent="0.2">
      <c r="A687" s="54"/>
      <c r="B687" s="54"/>
      <c r="C687" s="320"/>
      <c r="D687" s="321"/>
      <c r="E687" s="99"/>
      <c r="F687" s="228"/>
      <c r="G687" s="228"/>
      <c r="H687" s="228"/>
      <c r="I687" s="54"/>
      <c r="J687" s="54"/>
      <c r="K687" s="54"/>
      <c r="L687" s="227"/>
      <c r="M687" s="228"/>
      <c r="N687" s="227"/>
      <c r="O687" s="227"/>
      <c r="P687" s="228"/>
      <c r="Q687" s="228"/>
      <c r="R687" s="54"/>
      <c r="S687" s="54"/>
      <c r="T687" s="55"/>
      <c r="U687" s="54"/>
      <c r="V687" s="54"/>
      <c r="W687" s="54"/>
      <c r="X687" s="54"/>
      <c r="Y687" s="54"/>
      <c r="Z687" s="54"/>
    </row>
    <row r="688" spans="1:26" ht="18.75" customHeight="1" x14ac:dyDescent="0.2">
      <c r="A688" s="54"/>
      <c r="B688" s="54"/>
      <c r="C688" s="320"/>
      <c r="D688" s="321"/>
      <c r="E688" s="99"/>
      <c r="F688" s="228"/>
      <c r="G688" s="228"/>
      <c r="H688" s="228"/>
      <c r="I688" s="54"/>
      <c r="J688" s="54"/>
      <c r="K688" s="54"/>
      <c r="L688" s="227"/>
      <c r="M688" s="228"/>
      <c r="N688" s="227"/>
      <c r="O688" s="227"/>
      <c r="P688" s="228"/>
      <c r="Q688" s="228"/>
      <c r="R688" s="54"/>
      <c r="S688" s="54"/>
      <c r="T688" s="55"/>
      <c r="U688" s="54"/>
      <c r="V688" s="54"/>
      <c r="W688" s="54"/>
      <c r="X688" s="54"/>
      <c r="Y688" s="54"/>
      <c r="Z688" s="54"/>
    </row>
    <row r="689" spans="1:26" ht="18.75" customHeight="1" x14ac:dyDescent="0.2">
      <c r="A689" s="54"/>
      <c r="B689" s="54"/>
      <c r="C689" s="320"/>
      <c r="D689" s="321"/>
      <c r="E689" s="99"/>
      <c r="F689" s="228"/>
      <c r="G689" s="228"/>
      <c r="H689" s="228"/>
      <c r="I689" s="54"/>
      <c r="J689" s="54"/>
      <c r="K689" s="54"/>
      <c r="L689" s="227"/>
      <c r="M689" s="228"/>
      <c r="N689" s="227"/>
      <c r="O689" s="227"/>
      <c r="P689" s="228"/>
      <c r="Q689" s="228"/>
      <c r="R689" s="54"/>
      <c r="S689" s="54"/>
      <c r="T689" s="55"/>
      <c r="U689" s="54"/>
      <c r="V689" s="54"/>
      <c r="W689" s="54"/>
      <c r="X689" s="54"/>
      <c r="Y689" s="54"/>
      <c r="Z689" s="54"/>
    </row>
    <row r="690" spans="1:26" ht="18.75" customHeight="1" x14ac:dyDescent="0.2">
      <c r="A690" s="54"/>
      <c r="B690" s="54"/>
      <c r="C690" s="320"/>
      <c r="D690" s="321"/>
      <c r="E690" s="99"/>
      <c r="F690" s="228"/>
      <c r="G690" s="228"/>
      <c r="H690" s="228"/>
      <c r="I690" s="54"/>
      <c r="J690" s="54"/>
      <c r="K690" s="54"/>
      <c r="L690" s="227"/>
      <c r="M690" s="228"/>
      <c r="N690" s="227"/>
      <c r="O690" s="227"/>
      <c r="P690" s="228"/>
      <c r="Q690" s="228"/>
      <c r="R690" s="54"/>
      <c r="S690" s="54"/>
      <c r="T690" s="55"/>
      <c r="U690" s="54"/>
      <c r="V690" s="54"/>
      <c r="W690" s="54"/>
      <c r="X690" s="54"/>
      <c r="Y690" s="54"/>
      <c r="Z690" s="54"/>
    </row>
    <row r="691" spans="1:26" ht="18.75" customHeight="1" x14ac:dyDescent="0.2">
      <c r="A691" s="54"/>
      <c r="B691" s="54"/>
      <c r="C691" s="320"/>
      <c r="D691" s="321"/>
      <c r="E691" s="99"/>
      <c r="F691" s="228"/>
      <c r="G691" s="228"/>
      <c r="H691" s="228"/>
      <c r="I691" s="54"/>
      <c r="J691" s="54"/>
      <c r="K691" s="54"/>
      <c r="L691" s="227"/>
      <c r="M691" s="228"/>
      <c r="N691" s="227"/>
      <c r="O691" s="227"/>
      <c r="P691" s="228"/>
      <c r="Q691" s="228"/>
      <c r="R691" s="54"/>
      <c r="S691" s="54"/>
      <c r="T691" s="55"/>
      <c r="U691" s="54"/>
      <c r="V691" s="54"/>
      <c r="W691" s="54"/>
      <c r="X691" s="54"/>
      <c r="Y691" s="54"/>
      <c r="Z691" s="54"/>
    </row>
    <row r="692" spans="1:26" ht="18.75" customHeight="1" x14ac:dyDescent="0.2">
      <c r="A692" s="54"/>
      <c r="B692" s="54"/>
      <c r="C692" s="320"/>
      <c r="D692" s="321"/>
      <c r="E692" s="99"/>
      <c r="F692" s="228"/>
      <c r="G692" s="228"/>
      <c r="H692" s="228"/>
      <c r="I692" s="54"/>
      <c r="J692" s="54"/>
      <c r="K692" s="54"/>
      <c r="L692" s="227"/>
      <c r="M692" s="228"/>
      <c r="N692" s="227"/>
      <c r="O692" s="227"/>
      <c r="P692" s="228"/>
      <c r="Q692" s="228"/>
      <c r="R692" s="54"/>
      <c r="S692" s="54"/>
      <c r="T692" s="55"/>
      <c r="U692" s="54"/>
      <c r="V692" s="54"/>
      <c r="W692" s="54"/>
      <c r="X692" s="54"/>
      <c r="Y692" s="54"/>
      <c r="Z692" s="54"/>
    </row>
    <row r="693" spans="1:26" ht="18.75" customHeight="1" x14ac:dyDescent="0.2">
      <c r="A693" s="54"/>
      <c r="B693" s="54"/>
      <c r="C693" s="320"/>
      <c r="D693" s="321"/>
      <c r="E693" s="99"/>
      <c r="F693" s="228"/>
      <c r="G693" s="228"/>
      <c r="H693" s="228"/>
      <c r="I693" s="54"/>
      <c r="J693" s="54"/>
      <c r="K693" s="54"/>
      <c r="L693" s="227"/>
      <c r="M693" s="228"/>
      <c r="N693" s="227"/>
      <c r="O693" s="227"/>
      <c r="P693" s="228"/>
      <c r="Q693" s="228"/>
      <c r="R693" s="54"/>
      <c r="S693" s="54"/>
      <c r="T693" s="55"/>
      <c r="U693" s="54"/>
      <c r="V693" s="54"/>
      <c r="W693" s="54"/>
      <c r="X693" s="54"/>
      <c r="Y693" s="54"/>
      <c r="Z693" s="54"/>
    </row>
    <row r="694" spans="1:26" ht="18.75" customHeight="1" x14ac:dyDescent="0.2">
      <c r="A694" s="54"/>
      <c r="B694" s="54"/>
      <c r="C694" s="320"/>
      <c r="D694" s="321"/>
      <c r="E694" s="99"/>
      <c r="F694" s="228"/>
      <c r="G694" s="228"/>
      <c r="H694" s="228"/>
      <c r="I694" s="54"/>
      <c r="J694" s="54"/>
      <c r="K694" s="54"/>
      <c r="L694" s="227"/>
      <c r="M694" s="228"/>
      <c r="N694" s="227"/>
      <c r="O694" s="227"/>
      <c r="P694" s="228"/>
      <c r="Q694" s="228"/>
      <c r="R694" s="54"/>
      <c r="S694" s="54"/>
      <c r="T694" s="55"/>
      <c r="U694" s="54"/>
      <c r="V694" s="54"/>
      <c r="W694" s="54"/>
      <c r="X694" s="54"/>
      <c r="Y694" s="54"/>
      <c r="Z694" s="54"/>
    </row>
    <row r="695" spans="1:26" ht="18.75" customHeight="1" x14ac:dyDescent="0.2">
      <c r="A695" s="54"/>
      <c r="B695" s="54"/>
      <c r="C695" s="320"/>
      <c r="D695" s="321"/>
      <c r="E695" s="99"/>
      <c r="F695" s="228"/>
      <c r="G695" s="228"/>
      <c r="H695" s="228"/>
      <c r="I695" s="54"/>
      <c r="J695" s="54"/>
      <c r="K695" s="54"/>
      <c r="L695" s="227"/>
      <c r="M695" s="228"/>
      <c r="N695" s="227"/>
      <c r="O695" s="227"/>
      <c r="P695" s="228"/>
      <c r="Q695" s="228"/>
      <c r="R695" s="54"/>
      <c r="S695" s="54"/>
      <c r="T695" s="55"/>
      <c r="U695" s="54"/>
      <c r="V695" s="54"/>
      <c r="W695" s="54"/>
      <c r="X695" s="54"/>
      <c r="Y695" s="54"/>
      <c r="Z695" s="54"/>
    </row>
    <row r="696" spans="1:26" ht="18.75" customHeight="1" x14ac:dyDescent="0.2">
      <c r="A696" s="54"/>
      <c r="B696" s="54"/>
      <c r="C696" s="320"/>
      <c r="D696" s="321"/>
      <c r="E696" s="99"/>
      <c r="F696" s="228"/>
      <c r="G696" s="228"/>
      <c r="H696" s="228"/>
      <c r="I696" s="54"/>
      <c r="J696" s="54"/>
      <c r="K696" s="54"/>
      <c r="L696" s="227"/>
      <c r="M696" s="228"/>
      <c r="N696" s="227"/>
      <c r="O696" s="227"/>
      <c r="P696" s="228"/>
      <c r="Q696" s="228"/>
      <c r="R696" s="54"/>
      <c r="S696" s="54"/>
      <c r="T696" s="55"/>
      <c r="U696" s="54"/>
      <c r="V696" s="54"/>
      <c r="W696" s="54"/>
      <c r="X696" s="54"/>
      <c r="Y696" s="54"/>
      <c r="Z696" s="54"/>
    </row>
    <row r="697" spans="1:26" ht="18.75" customHeight="1" x14ac:dyDescent="0.2">
      <c r="A697" s="54"/>
      <c r="B697" s="54"/>
      <c r="C697" s="320"/>
      <c r="D697" s="321"/>
      <c r="E697" s="99"/>
      <c r="F697" s="228"/>
      <c r="G697" s="228"/>
      <c r="H697" s="228"/>
      <c r="I697" s="54"/>
      <c r="J697" s="54"/>
      <c r="K697" s="54"/>
      <c r="L697" s="227"/>
      <c r="M697" s="228"/>
      <c r="N697" s="227"/>
      <c r="O697" s="227"/>
      <c r="P697" s="228"/>
      <c r="Q697" s="228"/>
      <c r="R697" s="54"/>
      <c r="S697" s="54"/>
      <c r="T697" s="55"/>
      <c r="U697" s="54"/>
      <c r="V697" s="54"/>
      <c r="W697" s="54"/>
      <c r="X697" s="54"/>
      <c r="Y697" s="54"/>
      <c r="Z697" s="54"/>
    </row>
    <row r="698" spans="1:26" ht="18.75" customHeight="1" x14ac:dyDescent="0.2">
      <c r="A698" s="54"/>
      <c r="B698" s="54"/>
      <c r="C698" s="320"/>
      <c r="D698" s="321"/>
      <c r="E698" s="99"/>
      <c r="F698" s="228"/>
      <c r="G698" s="228"/>
      <c r="H698" s="228"/>
      <c r="I698" s="54"/>
      <c r="J698" s="54"/>
      <c r="K698" s="54"/>
      <c r="L698" s="227"/>
      <c r="M698" s="228"/>
      <c r="N698" s="227"/>
      <c r="O698" s="227"/>
      <c r="P698" s="228"/>
      <c r="Q698" s="228"/>
      <c r="R698" s="54"/>
      <c r="S698" s="54"/>
      <c r="T698" s="55"/>
      <c r="U698" s="54"/>
      <c r="V698" s="54"/>
      <c r="W698" s="54"/>
      <c r="X698" s="54"/>
      <c r="Y698" s="54"/>
      <c r="Z698" s="54"/>
    </row>
    <row r="699" spans="1:26" ht="18.75" customHeight="1" x14ac:dyDescent="0.2">
      <c r="A699" s="54"/>
      <c r="B699" s="54"/>
      <c r="C699" s="320"/>
      <c r="D699" s="321"/>
      <c r="E699" s="99"/>
      <c r="F699" s="228"/>
      <c r="G699" s="228"/>
      <c r="H699" s="228"/>
      <c r="I699" s="54"/>
      <c r="J699" s="54"/>
      <c r="K699" s="54"/>
      <c r="L699" s="227"/>
      <c r="M699" s="228"/>
      <c r="N699" s="227"/>
      <c r="O699" s="227"/>
      <c r="P699" s="228"/>
      <c r="Q699" s="228"/>
      <c r="R699" s="54"/>
      <c r="S699" s="54"/>
      <c r="T699" s="55"/>
      <c r="U699" s="54"/>
      <c r="V699" s="54"/>
      <c r="W699" s="54"/>
      <c r="X699" s="54"/>
      <c r="Y699" s="54"/>
      <c r="Z699" s="54"/>
    </row>
    <row r="700" spans="1:26" ht="18.75" customHeight="1" x14ac:dyDescent="0.2">
      <c r="A700" s="54"/>
      <c r="B700" s="54"/>
      <c r="C700" s="320"/>
      <c r="D700" s="321"/>
      <c r="E700" s="99"/>
      <c r="F700" s="228"/>
      <c r="G700" s="228"/>
      <c r="H700" s="228"/>
      <c r="I700" s="54"/>
      <c r="J700" s="54"/>
      <c r="K700" s="54"/>
      <c r="L700" s="227"/>
      <c r="M700" s="228"/>
      <c r="N700" s="227"/>
      <c r="O700" s="227"/>
      <c r="P700" s="228"/>
      <c r="Q700" s="228"/>
      <c r="R700" s="54"/>
      <c r="S700" s="54"/>
      <c r="T700" s="55"/>
      <c r="U700" s="54"/>
      <c r="V700" s="54"/>
      <c r="W700" s="54"/>
      <c r="X700" s="54"/>
      <c r="Y700" s="54"/>
      <c r="Z700" s="54"/>
    </row>
    <row r="701" spans="1:26" ht="18.75" customHeight="1" x14ac:dyDescent="0.2">
      <c r="A701" s="54"/>
      <c r="B701" s="54"/>
      <c r="C701" s="320"/>
      <c r="D701" s="321"/>
      <c r="E701" s="99"/>
      <c r="F701" s="228"/>
      <c r="G701" s="228"/>
      <c r="H701" s="228"/>
      <c r="I701" s="54"/>
      <c r="J701" s="54"/>
      <c r="K701" s="54"/>
      <c r="L701" s="227"/>
      <c r="M701" s="228"/>
      <c r="N701" s="227"/>
      <c r="O701" s="227"/>
      <c r="P701" s="228"/>
      <c r="Q701" s="228"/>
      <c r="R701" s="54"/>
      <c r="S701" s="54"/>
      <c r="T701" s="55"/>
      <c r="U701" s="54"/>
      <c r="V701" s="54"/>
      <c r="W701" s="54"/>
      <c r="X701" s="54"/>
      <c r="Y701" s="54"/>
      <c r="Z701" s="54"/>
    </row>
    <row r="702" spans="1:26" ht="18.75" customHeight="1" x14ac:dyDescent="0.2">
      <c r="A702" s="54"/>
      <c r="B702" s="54"/>
      <c r="C702" s="320"/>
      <c r="D702" s="321"/>
      <c r="E702" s="99"/>
      <c r="F702" s="228"/>
      <c r="G702" s="228"/>
      <c r="H702" s="228"/>
      <c r="I702" s="54"/>
      <c r="J702" s="54"/>
      <c r="K702" s="54"/>
      <c r="L702" s="227"/>
      <c r="M702" s="228"/>
      <c r="N702" s="227"/>
      <c r="O702" s="227"/>
      <c r="P702" s="228"/>
      <c r="Q702" s="228"/>
      <c r="R702" s="54"/>
      <c r="S702" s="54"/>
      <c r="T702" s="55"/>
      <c r="U702" s="54"/>
      <c r="V702" s="54"/>
      <c r="W702" s="54"/>
      <c r="X702" s="54"/>
      <c r="Y702" s="54"/>
      <c r="Z702" s="54"/>
    </row>
    <row r="703" spans="1:26" ht="18.75" customHeight="1" x14ac:dyDescent="0.2">
      <c r="A703" s="54"/>
      <c r="B703" s="54"/>
      <c r="C703" s="320"/>
      <c r="D703" s="321"/>
      <c r="E703" s="99"/>
      <c r="F703" s="228"/>
      <c r="G703" s="228"/>
      <c r="H703" s="228"/>
      <c r="I703" s="54"/>
      <c r="J703" s="54"/>
      <c r="K703" s="54"/>
      <c r="L703" s="227"/>
      <c r="M703" s="228"/>
      <c r="N703" s="227"/>
      <c r="O703" s="227"/>
      <c r="P703" s="228"/>
      <c r="Q703" s="228"/>
      <c r="R703" s="54"/>
      <c r="S703" s="54"/>
      <c r="T703" s="55"/>
      <c r="U703" s="54"/>
      <c r="V703" s="54"/>
      <c r="W703" s="54"/>
      <c r="X703" s="54"/>
      <c r="Y703" s="54"/>
      <c r="Z703" s="54"/>
    </row>
    <row r="704" spans="1:26" ht="18.75" customHeight="1" x14ac:dyDescent="0.2">
      <c r="A704" s="54"/>
      <c r="B704" s="54"/>
      <c r="C704" s="320"/>
      <c r="D704" s="321"/>
      <c r="E704" s="99"/>
      <c r="F704" s="228"/>
      <c r="G704" s="228"/>
      <c r="H704" s="228"/>
      <c r="I704" s="54"/>
      <c r="J704" s="54"/>
      <c r="K704" s="54"/>
      <c r="L704" s="227"/>
      <c r="M704" s="228"/>
      <c r="N704" s="227"/>
      <c r="O704" s="227"/>
      <c r="P704" s="228"/>
      <c r="Q704" s="228"/>
      <c r="R704" s="54"/>
      <c r="S704" s="54"/>
      <c r="T704" s="55"/>
      <c r="U704" s="54"/>
      <c r="V704" s="54"/>
      <c r="W704" s="54"/>
      <c r="X704" s="54"/>
      <c r="Y704" s="54"/>
      <c r="Z704" s="54"/>
    </row>
    <row r="705" spans="1:26" ht="18.75" customHeight="1" x14ac:dyDescent="0.2">
      <c r="A705" s="54"/>
      <c r="B705" s="54"/>
      <c r="C705" s="320"/>
      <c r="D705" s="321"/>
      <c r="E705" s="99"/>
      <c r="F705" s="228"/>
      <c r="G705" s="228"/>
      <c r="H705" s="228"/>
      <c r="I705" s="54"/>
      <c r="J705" s="54"/>
      <c r="K705" s="54"/>
      <c r="L705" s="227"/>
      <c r="M705" s="228"/>
      <c r="N705" s="227"/>
      <c r="O705" s="227"/>
      <c r="P705" s="228"/>
      <c r="Q705" s="228"/>
      <c r="R705" s="54"/>
      <c r="S705" s="54"/>
      <c r="T705" s="55"/>
      <c r="U705" s="54"/>
      <c r="V705" s="54"/>
      <c r="W705" s="54"/>
      <c r="X705" s="54"/>
      <c r="Y705" s="54"/>
      <c r="Z705" s="54"/>
    </row>
    <row r="706" spans="1:26" ht="18.75" customHeight="1" x14ac:dyDescent="0.2">
      <c r="A706" s="54"/>
      <c r="B706" s="54"/>
      <c r="C706" s="320"/>
      <c r="D706" s="321"/>
      <c r="E706" s="99"/>
      <c r="F706" s="228"/>
      <c r="G706" s="228"/>
      <c r="H706" s="228"/>
      <c r="I706" s="54"/>
      <c r="J706" s="54"/>
      <c r="K706" s="54"/>
      <c r="L706" s="227"/>
      <c r="M706" s="228"/>
      <c r="N706" s="227"/>
      <c r="O706" s="227"/>
      <c r="P706" s="228"/>
      <c r="Q706" s="228"/>
      <c r="R706" s="54"/>
      <c r="S706" s="54"/>
      <c r="T706" s="55"/>
      <c r="U706" s="54"/>
      <c r="V706" s="54"/>
      <c r="W706" s="54"/>
      <c r="X706" s="54"/>
      <c r="Y706" s="54"/>
      <c r="Z706" s="54"/>
    </row>
    <row r="707" spans="1:26" ht="18.75" customHeight="1" x14ac:dyDescent="0.2">
      <c r="A707" s="54"/>
      <c r="B707" s="54"/>
      <c r="C707" s="320"/>
      <c r="D707" s="321"/>
      <c r="E707" s="99"/>
      <c r="F707" s="228"/>
      <c r="G707" s="228"/>
      <c r="H707" s="228"/>
      <c r="I707" s="54"/>
      <c r="J707" s="54"/>
      <c r="K707" s="54"/>
      <c r="L707" s="227"/>
      <c r="M707" s="228"/>
      <c r="N707" s="227"/>
      <c r="O707" s="227"/>
      <c r="P707" s="228"/>
      <c r="Q707" s="228"/>
      <c r="R707" s="54"/>
      <c r="S707" s="54"/>
      <c r="T707" s="55"/>
      <c r="U707" s="54"/>
      <c r="V707" s="54"/>
      <c r="W707" s="54"/>
      <c r="X707" s="54"/>
      <c r="Y707" s="54"/>
      <c r="Z707" s="54"/>
    </row>
    <row r="708" spans="1:26" ht="18.75" customHeight="1" x14ac:dyDescent="0.2">
      <c r="A708" s="54"/>
      <c r="B708" s="54"/>
      <c r="C708" s="320"/>
      <c r="D708" s="321"/>
      <c r="E708" s="99"/>
      <c r="F708" s="228"/>
      <c r="G708" s="228"/>
      <c r="H708" s="228"/>
      <c r="I708" s="54"/>
      <c r="J708" s="54"/>
      <c r="K708" s="54"/>
      <c r="L708" s="227"/>
      <c r="M708" s="228"/>
      <c r="N708" s="227"/>
      <c r="O708" s="227"/>
      <c r="P708" s="228"/>
      <c r="Q708" s="228"/>
      <c r="R708" s="54"/>
      <c r="S708" s="54"/>
      <c r="T708" s="55"/>
      <c r="U708" s="54"/>
      <c r="V708" s="54"/>
      <c r="W708" s="54"/>
      <c r="X708" s="54"/>
      <c r="Y708" s="54"/>
      <c r="Z708" s="54"/>
    </row>
    <row r="709" spans="1:26" ht="18.75" customHeight="1" x14ac:dyDescent="0.2">
      <c r="A709" s="54"/>
      <c r="B709" s="54"/>
      <c r="C709" s="320"/>
      <c r="D709" s="321"/>
      <c r="E709" s="99"/>
      <c r="F709" s="228"/>
      <c r="G709" s="228"/>
      <c r="H709" s="228"/>
      <c r="I709" s="54"/>
      <c r="J709" s="54"/>
      <c r="K709" s="54"/>
      <c r="L709" s="227"/>
      <c r="M709" s="228"/>
      <c r="N709" s="227"/>
      <c r="O709" s="227"/>
      <c r="P709" s="228"/>
      <c r="Q709" s="228"/>
      <c r="R709" s="54"/>
      <c r="S709" s="54"/>
      <c r="T709" s="55"/>
      <c r="U709" s="54"/>
      <c r="V709" s="54"/>
      <c r="W709" s="54"/>
      <c r="X709" s="54"/>
      <c r="Y709" s="54"/>
      <c r="Z709" s="54"/>
    </row>
    <row r="710" spans="1:26" ht="18.75" customHeight="1" x14ac:dyDescent="0.2">
      <c r="A710" s="54"/>
      <c r="B710" s="54"/>
      <c r="C710" s="320"/>
      <c r="D710" s="321"/>
      <c r="E710" s="99"/>
      <c r="F710" s="228"/>
      <c r="G710" s="228"/>
      <c r="H710" s="228"/>
      <c r="I710" s="54"/>
      <c r="J710" s="54"/>
      <c r="K710" s="54"/>
      <c r="L710" s="227"/>
      <c r="M710" s="228"/>
      <c r="N710" s="227"/>
      <c r="O710" s="227"/>
      <c r="P710" s="228"/>
      <c r="Q710" s="228"/>
      <c r="R710" s="54"/>
      <c r="S710" s="54"/>
      <c r="T710" s="55"/>
      <c r="U710" s="54"/>
      <c r="V710" s="54"/>
      <c r="W710" s="54"/>
      <c r="X710" s="54"/>
      <c r="Y710" s="54"/>
      <c r="Z710" s="54"/>
    </row>
    <row r="711" spans="1:26" ht="18.75" customHeight="1" x14ac:dyDescent="0.2">
      <c r="A711" s="54"/>
      <c r="B711" s="54"/>
      <c r="C711" s="320"/>
      <c r="D711" s="321"/>
      <c r="E711" s="99"/>
      <c r="F711" s="228"/>
      <c r="G711" s="228"/>
      <c r="H711" s="228"/>
      <c r="I711" s="54"/>
      <c r="J711" s="54"/>
      <c r="K711" s="54"/>
      <c r="L711" s="227"/>
      <c r="M711" s="228"/>
      <c r="N711" s="227"/>
      <c r="O711" s="227"/>
      <c r="P711" s="228"/>
      <c r="Q711" s="228"/>
      <c r="R711" s="54"/>
      <c r="S711" s="54"/>
      <c r="T711" s="55"/>
      <c r="U711" s="54"/>
      <c r="V711" s="54"/>
      <c r="W711" s="54"/>
      <c r="X711" s="54"/>
      <c r="Y711" s="54"/>
      <c r="Z711" s="54"/>
    </row>
    <row r="712" spans="1:26" ht="18.75" customHeight="1" x14ac:dyDescent="0.2">
      <c r="A712" s="54"/>
      <c r="B712" s="54"/>
      <c r="C712" s="320"/>
      <c r="D712" s="321"/>
      <c r="E712" s="99"/>
      <c r="F712" s="228"/>
      <c r="G712" s="228"/>
      <c r="H712" s="228"/>
      <c r="I712" s="54"/>
      <c r="J712" s="54"/>
      <c r="K712" s="54"/>
      <c r="L712" s="227"/>
      <c r="M712" s="228"/>
      <c r="N712" s="227"/>
      <c r="O712" s="227"/>
      <c r="P712" s="228"/>
      <c r="Q712" s="228"/>
      <c r="R712" s="54"/>
      <c r="S712" s="54"/>
      <c r="T712" s="55"/>
      <c r="U712" s="54"/>
      <c r="V712" s="54"/>
      <c r="W712" s="54"/>
      <c r="X712" s="54"/>
      <c r="Y712" s="54"/>
      <c r="Z712" s="54"/>
    </row>
    <row r="713" spans="1:26" ht="18.75" customHeight="1" x14ac:dyDescent="0.2">
      <c r="A713" s="54"/>
      <c r="B713" s="54"/>
      <c r="C713" s="320"/>
      <c r="D713" s="321"/>
      <c r="E713" s="99"/>
      <c r="F713" s="228"/>
      <c r="G713" s="228"/>
      <c r="H713" s="228"/>
      <c r="I713" s="54"/>
      <c r="J713" s="54"/>
      <c r="K713" s="54"/>
      <c r="L713" s="227"/>
      <c r="M713" s="228"/>
      <c r="N713" s="227"/>
      <c r="O713" s="227"/>
      <c r="P713" s="228"/>
      <c r="Q713" s="228"/>
      <c r="R713" s="54"/>
      <c r="S713" s="54"/>
      <c r="T713" s="55"/>
      <c r="U713" s="54"/>
      <c r="V713" s="54"/>
      <c r="W713" s="54"/>
      <c r="X713" s="54"/>
      <c r="Y713" s="54"/>
      <c r="Z713" s="54"/>
    </row>
    <row r="714" spans="1:26" ht="18.75" customHeight="1" x14ac:dyDescent="0.2">
      <c r="A714" s="54"/>
      <c r="B714" s="54"/>
      <c r="C714" s="320"/>
      <c r="D714" s="321"/>
      <c r="E714" s="99"/>
      <c r="F714" s="228"/>
      <c r="G714" s="228"/>
      <c r="H714" s="228"/>
      <c r="I714" s="54"/>
      <c r="J714" s="54"/>
      <c r="K714" s="54"/>
      <c r="L714" s="227"/>
      <c r="M714" s="228"/>
      <c r="N714" s="227"/>
      <c r="O714" s="227"/>
      <c r="P714" s="228"/>
      <c r="Q714" s="228"/>
      <c r="R714" s="54"/>
      <c r="S714" s="54"/>
      <c r="T714" s="55"/>
      <c r="U714" s="54"/>
      <c r="V714" s="54"/>
      <c r="W714" s="54"/>
      <c r="X714" s="54"/>
      <c r="Y714" s="54"/>
      <c r="Z714" s="54"/>
    </row>
    <row r="715" spans="1:26" ht="18.75" customHeight="1" x14ac:dyDescent="0.2">
      <c r="A715" s="54"/>
      <c r="B715" s="54"/>
      <c r="C715" s="320"/>
      <c r="D715" s="321"/>
      <c r="E715" s="99"/>
      <c r="F715" s="228"/>
      <c r="G715" s="228"/>
      <c r="H715" s="228"/>
      <c r="I715" s="54"/>
      <c r="J715" s="54"/>
      <c r="K715" s="54"/>
      <c r="L715" s="227"/>
      <c r="M715" s="228"/>
      <c r="N715" s="227"/>
      <c r="O715" s="227"/>
      <c r="P715" s="228"/>
      <c r="Q715" s="228"/>
      <c r="R715" s="54"/>
      <c r="S715" s="54"/>
      <c r="T715" s="55"/>
      <c r="U715" s="54"/>
      <c r="V715" s="54"/>
      <c r="W715" s="54"/>
      <c r="X715" s="54"/>
      <c r="Y715" s="54"/>
      <c r="Z715" s="54"/>
    </row>
    <row r="716" spans="1:26" ht="18.75" customHeight="1" x14ac:dyDescent="0.2">
      <c r="A716" s="54"/>
      <c r="B716" s="54"/>
      <c r="C716" s="320"/>
      <c r="D716" s="321"/>
      <c r="E716" s="99"/>
      <c r="F716" s="228"/>
      <c r="G716" s="228"/>
      <c r="H716" s="228"/>
      <c r="I716" s="54"/>
      <c r="J716" s="54"/>
      <c r="K716" s="54"/>
      <c r="L716" s="227"/>
      <c r="M716" s="228"/>
      <c r="N716" s="227"/>
      <c r="O716" s="227"/>
      <c r="P716" s="228"/>
      <c r="Q716" s="228"/>
      <c r="R716" s="54"/>
      <c r="S716" s="54"/>
      <c r="T716" s="55"/>
      <c r="U716" s="54"/>
      <c r="V716" s="54"/>
      <c r="W716" s="54"/>
      <c r="X716" s="54"/>
      <c r="Y716" s="54"/>
      <c r="Z716" s="54"/>
    </row>
    <row r="717" spans="1:26" ht="18.75" customHeight="1" x14ac:dyDescent="0.2">
      <c r="A717" s="54"/>
      <c r="B717" s="54"/>
      <c r="C717" s="320"/>
      <c r="D717" s="321"/>
      <c r="E717" s="99"/>
      <c r="F717" s="228"/>
      <c r="G717" s="228"/>
      <c r="H717" s="228"/>
      <c r="I717" s="54"/>
      <c r="J717" s="54"/>
      <c r="K717" s="54"/>
      <c r="L717" s="227"/>
      <c r="M717" s="228"/>
      <c r="N717" s="227"/>
      <c r="O717" s="227"/>
      <c r="P717" s="228"/>
      <c r="Q717" s="228"/>
      <c r="R717" s="54"/>
      <c r="S717" s="54"/>
      <c r="T717" s="55"/>
      <c r="U717" s="54"/>
      <c r="V717" s="54"/>
      <c r="W717" s="54"/>
      <c r="X717" s="54"/>
      <c r="Y717" s="54"/>
      <c r="Z717" s="54"/>
    </row>
    <row r="718" spans="1:26" ht="18.75" customHeight="1" x14ac:dyDescent="0.2">
      <c r="A718" s="54"/>
      <c r="B718" s="54"/>
      <c r="C718" s="320"/>
      <c r="D718" s="321"/>
      <c r="E718" s="99"/>
      <c r="F718" s="228"/>
      <c r="G718" s="228"/>
      <c r="H718" s="228"/>
      <c r="I718" s="54"/>
      <c r="J718" s="54"/>
      <c r="K718" s="54"/>
      <c r="L718" s="227"/>
      <c r="M718" s="228"/>
      <c r="N718" s="227"/>
      <c r="O718" s="227"/>
      <c r="P718" s="228"/>
      <c r="Q718" s="228"/>
      <c r="R718" s="54"/>
      <c r="S718" s="54"/>
      <c r="T718" s="55"/>
      <c r="U718" s="54"/>
      <c r="V718" s="54"/>
      <c r="W718" s="54"/>
      <c r="X718" s="54"/>
      <c r="Y718" s="54"/>
      <c r="Z718" s="54"/>
    </row>
    <row r="719" spans="1:26" ht="18.75" customHeight="1" x14ac:dyDescent="0.2">
      <c r="A719" s="54"/>
      <c r="B719" s="54"/>
      <c r="C719" s="320"/>
      <c r="D719" s="321"/>
      <c r="E719" s="99"/>
      <c r="F719" s="228"/>
      <c r="G719" s="228"/>
      <c r="H719" s="228"/>
      <c r="I719" s="54"/>
      <c r="J719" s="54"/>
      <c r="K719" s="54"/>
      <c r="L719" s="227"/>
      <c r="M719" s="228"/>
      <c r="N719" s="227"/>
      <c r="O719" s="227"/>
      <c r="P719" s="228"/>
      <c r="Q719" s="228"/>
      <c r="R719" s="54"/>
      <c r="S719" s="54"/>
      <c r="T719" s="55"/>
      <c r="U719" s="54"/>
      <c r="V719" s="54"/>
      <c r="W719" s="54"/>
      <c r="X719" s="54"/>
      <c r="Y719" s="54"/>
      <c r="Z719" s="54"/>
    </row>
    <row r="720" spans="1:26" ht="18.75" customHeight="1" x14ac:dyDescent="0.2">
      <c r="A720" s="54"/>
      <c r="B720" s="54"/>
      <c r="C720" s="320"/>
      <c r="D720" s="321"/>
      <c r="E720" s="99"/>
      <c r="F720" s="228"/>
      <c r="G720" s="228"/>
      <c r="H720" s="228"/>
      <c r="I720" s="54"/>
      <c r="J720" s="54"/>
      <c r="K720" s="54"/>
      <c r="L720" s="227"/>
      <c r="M720" s="228"/>
      <c r="N720" s="227"/>
      <c r="O720" s="227"/>
      <c r="P720" s="228"/>
      <c r="Q720" s="228"/>
      <c r="R720" s="54"/>
      <c r="S720" s="54"/>
      <c r="T720" s="55"/>
      <c r="U720" s="54"/>
      <c r="V720" s="54"/>
      <c r="W720" s="54"/>
      <c r="X720" s="54"/>
      <c r="Y720" s="54"/>
      <c r="Z720" s="54"/>
    </row>
    <row r="721" spans="1:26" ht="18.75" customHeight="1" x14ac:dyDescent="0.2">
      <c r="A721" s="54"/>
      <c r="B721" s="54"/>
      <c r="C721" s="320"/>
      <c r="D721" s="321"/>
      <c r="E721" s="99"/>
      <c r="F721" s="228"/>
      <c r="G721" s="228"/>
      <c r="H721" s="228"/>
      <c r="I721" s="54"/>
      <c r="J721" s="54"/>
      <c r="K721" s="54"/>
      <c r="L721" s="227"/>
      <c r="M721" s="228"/>
      <c r="N721" s="227"/>
      <c r="O721" s="227"/>
      <c r="P721" s="228"/>
      <c r="Q721" s="228"/>
      <c r="R721" s="54"/>
      <c r="S721" s="54"/>
      <c r="T721" s="55"/>
      <c r="U721" s="54"/>
      <c r="V721" s="54"/>
      <c r="W721" s="54"/>
      <c r="X721" s="54"/>
      <c r="Y721" s="54"/>
      <c r="Z721" s="54"/>
    </row>
    <row r="722" spans="1:26" ht="18.75" customHeight="1" x14ac:dyDescent="0.2">
      <c r="A722" s="54"/>
      <c r="B722" s="54"/>
      <c r="C722" s="320"/>
      <c r="D722" s="321"/>
      <c r="E722" s="99"/>
      <c r="F722" s="228"/>
      <c r="G722" s="228"/>
      <c r="H722" s="228"/>
      <c r="I722" s="54"/>
      <c r="J722" s="54"/>
      <c r="K722" s="54"/>
      <c r="L722" s="227"/>
      <c r="M722" s="228"/>
      <c r="N722" s="227"/>
      <c r="O722" s="227"/>
      <c r="P722" s="228"/>
      <c r="Q722" s="228"/>
      <c r="R722" s="54"/>
      <c r="S722" s="54"/>
      <c r="T722" s="55"/>
      <c r="U722" s="54"/>
      <c r="V722" s="54"/>
      <c r="W722" s="54"/>
      <c r="X722" s="54"/>
      <c r="Y722" s="54"/>
      <c r="Z722" s="54"/>
    </row>
    <row r="723" spans="1:26" ht="18.75" customHeight="1" x14ac:dyDescent="0.2">
      <c r="A723" s="54"/>
      <c r="B723" s="54"/>
      <c r="C723" s="320"/>
      <c r="D723" s="321"/>
      <c r="E723" s="99"/>
      <c r="F723" s="228"/>
      <c r="G723" s="228"/>
      <c r="H723" s="228"/>
      <c r="I723" s="54"/>
      <c r="J723" s="54"/>
      <c r="K723" s="54"/>
      <c r="L723" s="227"/>
      <c r="M723" s="228"/>
      <c r="N723" s="227"/>
      <c r="O723" s="227"/>
      <c r="P723" s="228"/>
      <c r="Q723" s="228"/>
      <c r="R723" s="54"/>
      <c r="S723" s="54"/>
      <c r="T723" s="55"/>
      <c r="U723" s="54"/>
      <c r="V723" s="54"/>
      <c r="W723" s="54"/>
      <c r="X723" s="54"/>
      <c r="Y723" s="54"/>
      <c r="Z723" s="54"/>
    </row>
    <row r="724" spans="1:26" ht="18.75" customHeight="1" x14ac:dyDescent="0.2">
      <c r="A724" s="54"/>
      <c r="B724" s="54"/>
      <c r="C724" s="320"/>
      <c r="D724" s="321"/>
      <c r="E724" s="99"/>
      <c r="F724" s="228"/>
      <c r="G724" s="228"/>
      <c r="H724" s="228"/>
      <c r="I724" s="54"/>
      <c r="J724" s="54"/>
      <c r="K724" s="54"/>
      <c r="L724" s="227"/>
      <c r="M724" s="228"/>
      <c r="N724" s="227"/>
      <c r="O724" s="227"/>
      <c r="P724" s="228"/>
      <c r="Q724" s="228"/>
      <c r="R724" s="54"/>
      <c r="S724" s="54"/>
      <c r="T724" s="55"/>
      <c r="U724" s="54"/>
      <c r="V724" s="54"/>
      <c r="W724" s="54"/>
      <c r="X724" s="54"/>
      <c r="Y724" s="54"/>
      <c r="Z724" s="54"/>
    </row>
    <row r="725" spans="1:26" ht="18.75" customHeight="1" x14ac:dyDescent="0.2">
      <c r="A725" s="54"/>
      <c r="B725" s="54"/>
      <c r="C725" s="320"/>
      <c r="D725" s="321"/>
      <c r="E725" s="99"/>
      <c r="F725" s="228"/>
      <c r="G725" s="228"/>
      <c r="H725" s="228"/>
      <c r="I725" s="54"/>
      <c r="J725" s="54"/>
      <c r="K725" s="54"/>
      <c r="L725" s="227"/>
      <c r="M725" s="228"/>
      <c r="N725" s="227"/>
      <c r="O725" s="227"/>
      <c r="P725" s="228"/>
      <c r="Q725" s="228"/>
      <c r="R725" s="54"/>
      <c r="S725" s="54"/>
      <c r="T725" s="55"/>
      <c r="U725" s="54"/>
      <c r="V725" s="54"/>
      <c r="W725" s="54"/>
      <c r="X725" s="54"/>
      <c r="Y725" s="54"/>
      <c r="Z725" s="54"/>
    </row>
    <row r="726" spans="1:26" ht="18.75" customHeight="1" x14ac:dyDescent="0.2">
      <c r="A726" s="54"/>
      <c r="B726" s="54"/>
      <c r="C726" s="320"/>
      <c r="D726" s="321"/>
      <c r="E726" s="99"/>
      <c r="F726" s="228"/>
      <c r="G726" s="228"/>
      <c r="H726" s="228"/>
      <c r="I726" s="54"/>
      <c r="J726" s="54"/>
      <c r="K726" s="54"/>
      <c r="L726" s="227"/>
      <c r="M726" s="228"/>
      <c r="N726" s="227"/>
      <c r="O726" s="227"/>
      <c r="P726" s="228"/>
      <c r="Q726" s="228"/>
      <c r="R726" s="54"/>
      <c r="S726" s="54"/>
      <c r="T726" s="55"/>
      <c r="U726" s="54"/>
      <c r="V726" s="54"/>
      <c r="W726" s="54"/>
      <c r="X726" s="54"/>
      <c r="Y726" s="54"/>
      <c r="Z726" s="54"/>
    </row>
    <row r="727" spans="1:26" ht="18.75" customHeight="1" x14ac:dyDescent="0.2">
      <c r="A727" s="54"/>
      <c r="B727" s="54"/>
      <c r="C727" s="320"/>
      <c r="D727" s="321"/>
      <c r="E727" s="99"/>
      <c r="F727" s="228"/>
      <c r="G727" s="228"/>
      <c r="H727" s="228"/>
      <c r="I727" s="54"/>
      <c r="J727" s="54"/>
      <c r="K727" s="54"/>
      <c r="L727" s="227"/>
      <c r="M727" s="228"/>
      <c r="N727" s="227"/>
      <c r="O727" s="227"/>
      <c r="P727" s="228"/>
      <c r="Q727" s="228"/>
      <c r="R727" s="54"/>
      <c r="S727" s="54"/>
      <c r="T727" s="55"/>
      <c r="U727" s="54"/>
      <c r="V727" s="54"/>
      <c r="W727" s="54"/>
      <c r="X727" s="54"/>
      <c r="Y727" s="54"/>
      <c r="Z727" s="54"/>
    </row>
    <row r="728" spans="1:26" ht="18.75" customHeight="1" x14ac:dyDescent="0.2">
      <c r="A728" s="54"/>
      <c r="B728" s="54"/>
      <c r="C728" s="320"/>
      <c r="D728" s="321"/>
      <c r="E728" s="99"/>
      <c r="F728" s="228"/>
      <c r="G728" s="228"/>
      <c r="H728" s="228"/>
      <c r="I728" s="54"/>
      <c r="J728" s="54"/>
      <c r="K728" s="54"/>
      <c r="L728" s="227"/>
      <c r="M728" s="228"/>
      <c r="N728" s="227"/>
      <c r="O728" s="227"/>
      <c r="P728" s="228"/>
      <c r="Q728" s="228"/>
      <c r="R728" s="54"/>
      <c r="S728" s="54"/>
      <c r="T728" s="55"/>
      <c r="U728" s="54"/>
      <c r="V728" s="54"/>
      <c r="W728" s="54"/>
      <c r="X728" s="54"/>
      <c r="Y728" s="54"/>
      <c r="Z728" s="54"/>
    </row>
    <row r="729" spans="1:26" ht="18.75" customHeight="1" x14ac:dyDescent="0.2">
      <c r="A729" s="54"/>
      <c r="B729" s="54"/>
      <c r="C729" s="320"/>
      <c r="D729" s="321"/>
      <c r="E729" s="99"/>
      <c r="F729" s="228"/>
      <c r="G729" s="228"/>
      <c r="H729" s="228"/>
      <c r="I729" s="54"/>
      <c r="J729" s="54"/>
      <c r="K729" s="54"/>
      <c r="L729" s="227"/>
      <c r="M729" s="228"/>
      <c r="N729" s="227"/>
      <c r="O729" s="227"/>
      <c r="P729" s="228"/>
      <c r="Q729" s="228"/>
      <c r="R729" s="54"/>
      <c r="S729" s="54"/>
      <c r="T729" s="55"/>
      <c r="U729" s="54"/>
      <c r="V729" s="54"/>
      <c r="W729" s="54"/>
      <c r="X729" s="54"/>
      <c r="Y729" s="54"/>
      <c r="Z729" s="54"/>
    </row>
    <row r="730" spans="1:26" ht="18.75" customHeight="1" x14ac:dyDescent="0.2">
      <c r="A730" s="54"/>
      <c r="B730" s="54"/>
      <c r="C730" s="320"/>
      <c r="D730" s="321"/>
      <c r="E730" s="99"/>
      <c r="F730" s="228"/>
      <c r="G730" s="228"/>
      <c r="H730" s="228"/>
      <c r="I730" s="54"/>
      <c r="J730" s="54"/>
      <c r="K730" s="54"/>
      <c r="L730" s="227"/>
      <c r="M730" s="228"/>
      <c r="N730" s="227"/>
      <c r="O730" s="227"/>
      <c r="P730" s="228"/>
      <c r="Q730" s="228"/>
      <c r="R730" s="54"/>
      <c r="S730" s="54"/>
      <c r="T730" s="55"/>
      <c r="U730" s="54"/>
      <c r="V730" s="54"/>
      <c r="W730" s="54"/>
      <c r="X730" s="54"/>
      <c r="Y730" s="54"/>
      <c r="Z730" s="54"/>
    </row>
    <row r="731" spans="1:26" ht="18.75" customHeight="1" x14ac:dyDescent="0.2">
      <c r="A731" s="54"/>
      <c r="B731" s="54"/>
      <c r="C731" s="320"/>
      <c r="D731" s="321"/>
      <c r="E731" s="99"/>
      <c r="F731" s="228"/>
      <c r="G731" s="228"/>
      <c r="H731" s="228"/>
      <c r="I731" s="54"/>
      <c r="J731" s="54"/>
      <c r="K731" s="54"/>
      <c r="L731" s="227"/>
      <c r="M731" s="228"/>
      <c r="N731" s="227"/>
      <c r="O731" s="227"/>
      <c r="P731" s="228"/>
      <c r="Q731" s="228"/>
      <c r="R731" s="54"/>
      <c r="S731" s="54"/>
      <c r="T731" s="55"/>
      <c r="U731" s="54"/>
      <c r="V731" s="54"/>
      <c r="W731" s="54"/>
      <c r="X731" s="54"/>
      <c r="Y731" s="54"/>
      <c r="Z731" s="54"/>
    </row>
    <row r="732" spans="1:26" ht="18.75" customHeight="1" x14ac:dyDescent="0.2">
      <c r="A732" s="54"/>
      <c r="B732" s="54"/>
      <c r="C732" s="320"/>
      <c r="D732" s="321"/>
      <c r="E732" s="99"/>
      <c r="F732" s="228"/>
      <c r="G732" s="228"/>
      <c r="H732" s="228"/>
      <c r="I732" s="54"/>
      <c r="J732" s="54"/>
      <c r="K732" s="54"/>
      <c r="L732" s="227"/>
      <c r="M732" s="228"/>
      <c r="N732" s="227"/>
      <c r="O732" s="227"/>
      <c r="P732" s="228"/>
      <c r="Q732" s="228"/>
      <c r="R732" s="54"/>
      <c r="S732" s="54"/>
      <c r="T732" s="55"/>
      <c r="U732" s="54"/>
      <c r="V732" s="54"/>
      <c r="W732" s="54"/>
      <c r="X732" s="54"/>
      <c r="Y732" s="54"/>
      <c r="Z732" s="54"/>
    </row>
    <row r="733" spans="1:26" ht="18.75" customHeight="1" x14ac:dyDescent="0.2">
      <c r="A733" s="54"/>
      <c r="B733" s="54"/>
      <c r="C733" s="320"/>
      <c r="D733" s="321"/>
      <c r="E733" s="99"/>
      <c r="F733" s="228"/>
      <c r="G733" s="228"/>
      <c r="H733" s="228"/>
      <c r="I733" s="54"/>
      <c r="J733" s="54"/>
      <c r="K733" s="54"/>
      <c r="L733" s="227"/>
      <c r="M733" s="228"/>
      <c r="N733" s="227"/>
      <c r="O733" s="227"/>
      <c r="P733" s="228"/>
      <c r="Q733" s="228"/>
      <c r="R733" s="54"/>
      <c r="S733" s="54"/>
      <c r="T733" s="55"/>
      <c r="U733" s="54"/>
      <c r="V733" s="54"/>
      <c r="W733" s="54"/>
      <c r="X733" s="54"/>
      <c r="Y733" s="54"/>
      <c r="Z733" s="54"/>
    </row>
    <row r="734" spans="1:26" ht="18.75" customHeight="1" x14ac:dyDescent="0.2">
      <c r="A734" s="54"/>
      <c r="B734" s="54"/>
      <c r="C734" s="320"/>
      <c r="D734" s="321"/>
      <c r="E734" s="99"/>
      <c r="F734" s="228"/>
      <c r="G734" s="228"/>
      <c r="H734" s="228"/>
      <c r="I734" s="54"/>
      <c r="J734" s="54"/>
      <c r="K734" s="54"/>
      <c r="L734" s="227"/>
      <c r="M734" s="228"/>
      <c r="N734" s="227"/>
      <c r="O734" s="227"/>
      <c r="P734" s="228"/>
      <c r="Q734" s="228"/>
      <c r="R734" s="54"/>
      <c r="S734" s="54"/>
      <c r="T734" s="55"/>
      <c r="U734" s="54"/>
      <c r="V734" s="54"/>
      <c r="W734" s="54"/>
      <c r="X734" s="54"/>
      <c r="Y734" s="54"/>
      <c r="Z734" s="54"/>
    </row>
    <row r="735" spans="1:26" ht="18.75" customHeight="1" x14ac:dyDescent="0.2">
      <c r="A735" s="54"/>
      <c r="B735" s="54"/>
      <c r="C735" s="320"/>
      <c r="D735" s="321"/>
      <c r="E735" s="99"/>
      <c r="F735" s="228"/>
      <c r="G735" s="228"/>
      <c r="H735" s="228"/>
      <c r="I735" s="54"/>
      <c r="J735" s="54"/>
      <c r="K735" s="54"/>
      <c r="L735" s="227"/>
      <c r="M735" s="228"/>
      <c r="N735" s="227"/>
      <c r="O735" s="227"/>
      <c r="P735" s="228"/>
      <c r="Q735" s="228"/>
      <c r="R735" s="54"/>
      <c r="S735" s="54"/>
      <c r="T735" s="55"/>
      <c r="U735" s="54"/>
      <c r="V735" s="54"/>
      <c r="W735" s="54"/>
      <c r="X735" s="54"/>
      <c r="Y735" s="54"/>
      <c r="Z735" s="54"/>
    </row>
    <row r="736" spans="1:26" ht="18.75" customHeight="1" x14ac:dyDescent="0.2">
      <c r="A736" s="54"/>
      <c r="B736" s="54"/>
      <c r="C736" s="320"/>
      <c r="D736" s="321"/>
      <c r="E736" s="99"/>
      <c r="F736" s="228"/>
      <c r="G736" s="228"/>
      <c r="H736" s="228"/>
      <c r="I736" s="54"/>
      <c r="J736" s="54"/>
      <c r="K736" s="54"/>
      <c r="L736" s="227"/>
      <c r="M736" s="228"/>
      <c r="N736" s="227"/>
      <c r="O736" s="227"/>
      <c r="P736" s="228"/>
      <c r="Q736" s="228"/>
      <c r="R736" s="54"/>
      <c r="S736" s="54"/>
      <c r="T736" s="55"/>
      <c r="U736" s="54"/>
      <c r="V736" s="54"/>
      <c r="W736" s="54"/>
      <c r="X736" s="54"/>
      <c r="Y736" s="54"/>
      <c r="Z736" s="54"/>
    </row>
    <row r="737" spans="1:26" ht="18.75" customHeight="1" x14ac:dyDescent="0.2">
      <c r="A737" s="54"/>
      <c r="B737" s="54"/>
      <c r="C737" s="320"/>
      <c r="D737" s="321"/>
      <c r="E737" s="99"/>
      <c r="F737" s="228"/>
      <c r="G737" s="228"/>
      <c r="H737" s="228"/>
      <c r="I737" s="54"/>
      <c r="J737" s="54"/>
      <c r="K737" s="54"/>
      <c r="L737" s="227"/>
      <c r="M737" s="228"/>
      <c r="N737" s="227"/>
      <c r="O737" s="227"/>
      <c r="P737" s="228"/>
      <c r="Q737" s="228"/>
      <c r="R737" s="54"/>
      <c r="S737" s="54"/>
      <c r="T737" s="55"/>
      <c r="U737" s="54"/>
      <c r="V737" s="54"/>
      <c r="W737" s="54"/>
      <c r="X737" s="54"/>
      <c r="Y737" s="54"/>
      <c r="Z737" s="54"/>
    </row>
    <row r="738" spans="1:26" ht="18.75" customHeight="1" x14ac:dyDescent="0.2">
      <c r="A738" s="54"/>
      <c r="B738" s="54"/>
      <c r="C738" s="320"/>
      <c r="D738" s="321"/>
      <c r="E738" s="99"/>
      <c r="F738" s="228"/>
      <c r="G738" s="228"/>
      <c r="H738" s="228"/>
      <c r="I738" s="54"/>
      <c r="J738" s="54"/>
      <c r="K738" s="54"/>
      <c r="L738" s="227"/>
      <c r="M738" s="228"/>
      <c r="N738" s="227"/>
      <c r="O738" s="227"/>
      <c r="P738" s="228"/>
      <c r="Q738" s="228"/>
      <c r="R738" s="54"/>
      <c r="S738" s="54"/>
      <c r="T738" s="55"/>
      <c r="U738" s="54"/>
      <c r="V738" s="54"/>
      <c r="W738" s="54"/>
      <c r="X738" s="54"/>
      <c r="Y738" s="54"/>
      <c r="Z738" s="54"/>
    </row>
    <row r="739" spans="1:26" ht="18.75" customHeight="1" x14ac:dyDescent="0.2">
      <c r="A739" s="54"/>
      <c r="B739" s="54"/>
      <c r="C739" s="320"/>
      <c r="D739" s="321"/>
      <c r="E739" s="99"/>
      <c r="F739" s="228"/>
      <c r="G739" s="228"/>
      <c r="H739" s="228"/>
      <c r="I739" s="54"/>
      <c r="J739" s="54"/>
      <c r="K739" s="54"/>
      <c r="L739" s="227"/>
      <c r="M739" s="228"/>
      <c r="N739" s="227"/>
      <c r="O739" s="227"/>
      <c r="P739" s="228"/>
      <c r="Q739" s="228"/>
      <c r="R739" s="54"/>
      <c r="S739" s="54"/>
      <c r="T739" s="55"/>
      <c r="U739" s="54"/>
      <c r="V739" s="54"/>
      <c r="W739" s="54"/>
      <c r="X739" s="54"/>
      <c r="Y739" s="54"/>
      <c r="Z739" s="54"/>
    </row>
    <row r="740" spans="1:26" ht="18.75" customHeight="1" x14ac:dyDescent="0.2">
      <c r="A740" s="54"/>
      <c r="B740" s="54"/>
      <c r="C740" s="320"/>
      <c r="D740" s="321"/>
      <c r="E740" s="99"/>
      <c r="F740" s="228"/>
      <c r="G740" s="228"/>
      <c r="H740" s="228"/>
      <c r="I740" s="54"/>
      <c r="J740" s="54"/>
      <c r="K740" s="54"/>
      <c r="L740" s="227"/>
      <c r="M740" s="228"/>
      <c r="N740" s="227"/>
      <c r="O740" s="227"/>
      <c r="P740" s="228"/>
      <c r="Q740" s="228"/>
      <c r="R740" s="54"/>
      <c r="S740" s="54"/>
      <c r="T740" s="55"/>
      <c r="U740" s="54"/>
      <c r="V740" s="54"/>
      <c r="W740" s="54"/>
      <c r="X740" s="54"/>
      <c r="Y740" s="54"/>
      <c r="Z740" s="54"/>
    </row>
    <row r="741" spans="1:26" ht="18.75" customHeight="1" x14ac:dyDescent="0.2">
      <c r="A741" s="54"/>
      <c r="B741" s="54"/>
      <c r="C741" s="320"/>
      <c r="D741" s="321"/>
      <c r="E741" s="99"/>
      <c r="F741" s="228"/>
      <c r="G741" s="228"/>
      <c r="H741" s="228"/>
      <c r="I741" s="54"/>
      <c r="J741" s="54"/>
      <c r="K741" s="54"/>
      <c r="L741" s="227"/>
      <c r="M741" s="228"/>
      <c r="N741" s="227"/>
      <c r="O741" s="227"/>
      <c r="P741" s="228"/>
      <c r="Q741" s="228"/>
      <c r="R741" s="54"/>
      <c r="S741" s="54"/>
      <c r="T741" s="55"/>
      <c r="U741" s="54"/>
      <c r="V741" s="54"/>
      <c r="W741" s="54"/>
      <c r="X741" s="54"/>
      <c r="Y741" s="54"/>
      <c r="Z741" s="54"/>
    </row>
    <row r="742" spans="1:26" ht="18.75" customHeight="1" x14ac:dyDescent="0.2">
      <c r="A742" s="54"/>
      <c r="B742" s="54"/>
      <c r="C742" s="320"/>
      <c r="D742" s="321"/>
      <c r="E742" s="99"/>
      <c r="F742" s="228"/>
      <c r="G742" s="228"/>
      <c r="H742" s="228"/>
      <c r="I742" s="54"/>
      <c r="J742" s="54"/>
      <c r="K742" s="54"/>
      <c r="L742" s="227"/>
      <c r="M742" s="228"/>
      <c r="N742" s="227"/>
      <c r="O742" s="227"/>
      <c r="P742" s="228"/>
      <c r="Q742" s="228"/>
      <c r="R742" s="54"/>
      <c r="S742" s="54"/>
      <c r="T742" s="55"/>
      <c r="U742" s="54"/>
      <c r="V742" s="54"/>
      <c r="W742" s="54"/>
      <c r="X742" s="54"/>
      <c r="Y742" s="54"/>
      <c r="Z742" s="54"/>
    </row>
    <row r="743" spans="1:26" ht="18.75" customHeight="1" x14ac:dyDescent="0.2">
      <c r="A743" s="54"/>
      <c r="B743" s="54"/>
      <c r="C743" s="320"/>
      <c r="D743" s="321"/>
      <c r="E743" s="99"/>
      <c r="F743" s="228"/>
      <c r="G743" s="228"/>
      <c r="H743" s="228"/>
      <c r="I743" s="54"/>
      <c r="J743" s="54"/>
      <c r="K743" s="54"/>
      <c r="L743" s="227"/>
      <c r="M743" s="228"/>
      <c r="N743" s="227"/>
      <c r="O743" s="227"/>
      <c r="P743" s="228"/>
      <c r="Q743" s="228"/>
      <c r="R743" s="54"/>
      <c r="S743" s="54"/>
      <c r="T743" s="55"/>
      <c r="U743" s="54"/>
      <c r="V743" s="54"/>
      <c r="W743" s="54"/>
      <c r="X743" s="54"/>
      <c r="Y743" s="54"/>
      <c r="Z743" s="54"/>
    </row>
    <row r="744" spans="1:26" ht="18.75" customHeight="1" x14ac:dyDescent="0.2">
      <c r="A744" s="54"/>
      <c r="B744" s="54"/>
      <c r="C744" s="320"/>
      <c r="D744" s="321"/>
      <c r="E744" s="99"/>
      <c r="F744" s="228"/>
      <c r="G744" s="228"/>
      <c r="H744" s="228"/>
      <c r="I744" s="54"/>
      <c r="J744" s="54"/>
      <c r="K744" s="54"/>
      <c r="L744" s="227"/>
      <c r="M744" s="228"/>
      <c r="N744" s="227"/>
      <c r="O744" s="227"/>
      <c r="P744" s="228"/>
      <c r="Q744" s="228"/>
      <c r="R744" s="54"/>
      <c r="S744" s="54"/>
      <c r="T744" s="55"/>
      <c r="U744" s="54"/>
      <c r="V744" s="54"/>
      <c r="W744" s="54"/>
      <c r="X744" s="54"/>
      <c r="Y744" s="54"/>
      <c r="Z744" s="54"/>
    </row>
    <row r="745" spans="1:26" ht="18.75" customHeight="1" x14ac:dyDescent="0.2">
      <c r="A745" s="54"/>
      <c r="B745" s="54"/>
      <c r="C745" s="320"/>
      <c r="D745" s="321"/>
      <c r="E745" s="99"/>
      <c r="F745" s="228"/>
      <c r="G745" s="228"/>
      <c r="H745" s="228"/>
      <c r="I745" s="54"/>
      <c r="J745" s="54"/>
      <c r="K745" s="54"/>
      <c r="L745" s="227"/>
      <c r="M745" s="228"/>
      <c r="N745" s="227"/>
      <c r="O745" s="227"/>
      <c r="P745" s="228"/>
      <c r="Q745" s="228"/>
      <c r="R745" s="54"/>
      <c r="S745" s="54"/>
      <c r="T745" s="55"/>
      <c r="U745" s="54"/>
      <c r="V745" s="54"/>
      <c r="W745" s="54"/>
      <c r="X745" s="54"/>
      <c r="Y745" s="54"/>
      <c r="Z745" s="54"/>
    </row>
    <row r="746" spans="1:26" ht="18.75" customHeight="1" x14ac:dyDescent="0.2">
      <c r="A746" s="54"/>
      <c r="B746" s="54"/>
      <c r="C746" s="320"/>
      <c r="D746" s="321"/>
      <c r="E746" s="99"/>
      <c r="F746" s="228"/>
      <c r="G746" s="228"/>
      <c r="H746" s="228"/>
      <c r="I746" s="54"/>
      <c r="J746" s="54"/>
      <c r="K746" s="54"/>
      <c r="L746" s="227"/>
      <c r="M746" s="228"/>
      <c r="N746" s="227"/>
      <c r="O746" s="227"/>
      <c r="P746" s="228"/>
      <c r="Q746" s="228"/>
      <c r="R746" s="54"/>
      <c r="S746" s="54"/>
      <c r="T746" s="55"/>
      <c r="U746" s="54"/>
      <c r="V746" s="54"/>
      <c r="W746" s="54"/>
      <c r="X746" s="54"/>
      <c r="Y746" s="54"/>
      <c r="Z746" s="54"/>
    </row>
    <row r="747" spans="1:26" ht="18.75" customHeight="1" x14ac:dyDescent="0.2">
      <c r="A747" s="54"/>
      <c r="B747" s="54"/>
      <c r="C747" s="320"/>
      <c r="D747" s="321"/>
      <c r="E747" s="99"/>
      <c r="F747" s="228"/>
      <c r="G747" s="228"/>
      <c r="H747" s="228"/>
      <c r="I747" s="54"/>
      <c r="J747" s="54"/>
      <c r="K747" s="54"/>
      <c r="L747" s="227"/>
      <c r="M747" s="228"/>
      <c r="N747" s="227"/>
      <c r="O747" s="227"/>
      <c r="P747" s="228"/>
      <c r="Q747" s="228"/>
      <c r="R747" s="54"/>
      <c r="S747" s="54"/>
      <c r="T747" s="55"/>
      <c r="U747" s="54"/>
      <c r="V747" s="54"/>
      <c r="W747" s="54"/>
      <c r="X747" s="54"/>
      <c r="Y747" s="54"/>
      <c r="Z747" s="54"/>
    </row>
    <row r="748" spans="1:26" ht="18.75" customHeight="1" x14ac:dyDescent="0.2">
      <c r="A748" s="54"/>
      <c r="B748" s="54"/>
      <c r="C748" s="320"/>
      <c r="D748" s="321"/>
      <c r="E748" s="99"/>
      <c r="F748" s="228"/>
      <c r="G748" s="228"/>
      <c r="H748" s="228"/>
      <c r="I748" s="54"/>
      <c r="J748" s="54"/>
      <c r="K748" s="54"/>
      <c r="L748" s="227"/>
      <c r="M748" s="228"/>
      <c r="N748" s="227"/>
      <c r="O748" s="227"/>
      <c r="P748" s="228"/>
      <c r="Q748" s="228"/>
      <c r="R748" s="54"/>
      <c r="S748" s="54"/>
      <c r="T748" s="55"/>
      <c r="U748" s="54"/>
      <c r="V748" s="54"/>
      <c r="W748" s="54"/>
      <c r="X748" s="54"/>
      <c r="Y748" s="54"/>
      <c r="Z748" s="54"/>
    </row>
    <row r="749" spans="1:26" ht="18.75" customHeight="1" x14ac:dyDescent="0.2">
      <c r="A749" s="54"/>
      <c r="B749" s="54"/>
      <c r="C749" s="320"/>
      <c r="D749" s="321"/>
      <c r="E749" s="99"/>
      <c r="F749" s="228"/>
      <c r="G749" s="228"/>
      <c r="H749" s="228"/>
      <c r="I749" s="54"/>
      <c r="J749" s="54"/>
      <c r="K749" s="54"/>
      <c r="L749" s="227"/>
      <c r="M749" s="228"/>
      <c r="N749" s="227"/>
      <c r="O749" s="227"/>
      <c r="P749" s="228"/>
      <c r="Q749" s="228"/>
      <c r="R749" s="54"/>
      <c r="S749" s="54"/>
      <c r="T749" s="55"/>
      <c r="U749" s="54"/>
      <c r="V749" s="54"/>
      <c r="W749" s="54"/>
      <c r="X749" s="54"/>
      <c r="Y749" s="54"/>
      <c r="Z749" s="54"/>
    </row>
    <row r="750" spans="1:26" ht="18.75" customHeight="1" x14ac:dyDescent="0.2">
      <c r="A750" s="54"/>
      <c r="B750" s="54"/>
      <c r="C750" s="320"/>
      <c r="D750" s="321"/>
      <c r="E750" s="99"/>
      <c r="F750" s="228"/>
      <c r="G750" s="228"/>
      <c r="H750" s="228"/>
      <c r="I750" s="54"/>
      <c r="J750" s="54"/>
      <c r="K750" s="54"/>
      <c r="L750" s="227"/>
      <c r="M750" s="228"/>
      <c r="N750" s="227"/>
      <c r="O750" s="227"/>
      <c r="P750" s="228"/>
      <c r="Q750" s="228"/>
      <c r="R750" s="54"/>
      <c r="S750" s="54"/>
      <c r="T750" s="55"/>
      <c r="U750" s="54"/>
      <c r="V750" s="54"/>
      <c r="W750" s="54"/>
      <c r="X750" s="54"/>
      <c r="Y750" s="54"/>
      <c r="Z750" s="54"/>
    </row>
    <row r="751" spans="1:26" ht="18.75" customHeight="1" x14ac:dyDescent="0.2">
      <c r="A751" s="54"/>
      <c r="B751" s="54"/>
      <c r="C751" s="320"/>
      <c r="D751" s="321"/>
      <c r="E751" s="99"/>
      <c r="F751" s="228"/>
      <c r="G751" s="228"/>
      <c r="H751" s="228"/>
      <c r="I751" s="54"/>
      <c r="J751" s="54"/>
      <c r="K751" s="54"/>
      <c r="L751" s="227"/>
      <c r="M751" s="228"/>
      <c r="N751" s="227"/>
      <c r="O751" s="227"/>
      <c r="P751" s="228"/>
      <c r="Q751" s="228"/>
      <c r="R751" s="54"/>
      <c r="S751" s="54"/>
      <c r="T751" s="55"/>
      <c r="U751" s="54"/>
      <c r="V751" s="54"/>
      <c r="W751" s="54"/>
      <c r="X751" s="54"/>
      <c r="Y751" s="54"/>
      <c r="Z751" s="54"/>
    </row>
    <row r="752" spans="1:26" ht="18.75" customHeight="1" x14ac:dyDescent="0.2">
      <c r="A752" s="54"/>
      <c r="B752" s="54"/>
      <c r="C752" s="320"/>
      <c r="D752" s="321"/>
      <c r="E752" s="99"/>
      <c r="F752" s="228"/>
      <c r="G752" s="228"/>
      <c r="H752" s="228"/>
      <c r="I752" s="54"/>
      <c r="J752" s="54"/>
      <c r="K752" s="54"/>
      <c r="L752" s="227"/>
      <c r="M752" s="228"/>
      <c r="N752" s="227"/>
      <c r="O752" s="227"/>
      <c r="P752" s="228"/>
      <c r="Q752" s="228"/>
      <c r="R752" s="54"/>
      <c r="S752" s="54"/>
      <c r="T752" s="55"/>
      <c r="U752" s="54"/>
      <c r="V752" s="54"/>
      <c r="W752" s="54"/>
      <c r="X752" s="54"/>
      <c r="Y752" s="54"/>
      <c r="Z752" s="54"/>
    </row>
    <row r="753" spans="1:26" ht="18.75" customHeight="1" x14ac:dyDescent="0.2">
      <c r="A753" s="54"/>
      <c r="B753" s="54"/>
      <c r="C753" s="320"/>
      <c r="D753" s="321"/>
      <c r="E753" s="99"/>
      <c r="F753" s="228"/>
      <c r="G753" s="228"/>
      <c r="H753" s="228"/>
      <c r="I753" s="54"/>
      <c r="J753" s="54"/>
      <c r="K753" s="54"/>
      <c r="L753" s="227"/>
      <c r="M753" s="228"/>
      <c r="N753" s="227"/>
      <c r="O753" s="227"/>
      <c r="P753" s="228"/>
      <c r="Q753" s="228"/>
      <c r="R753" s="54"/>
      <c r="S753" s="54"/>
      <c r="T753" s="55"/>
      <c r="U753" s="54"/>
      <c r="V753" s="54"/>
      <c r="W753" s="54"/>
      <c r="X753" s="54"/>
      <c r="Y753" s="54"/>
      <c r="Z753" s="54"/>
    </row>
    <row r="754" spans="1:26" ht="18.75" customHeight="1" x14ac:dyDescent="0.2">
      <c r="A754" s="54"/>
      <c r="B754" s="54"/>
      <c r="C754" s="320"/>
      <c r="D754" s="321"/>
      <c r="E754" s="99"/>
      <c r="F754" s="228"/>
      <c r="G754" s="228"/>
      <c r="H754" s="228"/>
      <c r="I754" s="54"/>
      <c r="J754" s="54"/>
      <c r="K754" s="54"/>
      <c r="L754" s="227"/>
      <c r="M754" s="228"/>
      <c r="N754" s="227"/>
      <c r="O754" s="227"/>
      <c r="P754" s="228"/>
      <c r="Q754" s="228"/>
      <c r="R754" s="54"/>
      <c r="S754" s="54"/>
      <c r="T754" s="55"/>
      <c r="U754" s="54"/>
      <c r="V754" s="54"/>
      <c r="W754" s="54"/>
      <c r="X754" s="54"/>
      <c r="Y754" s="54"/>
      <c r="Z754" s="54"/>
    </row>
    <row r="755" spans="1:26" ht="18.75" customHeight="1" x14ac:dyDescent="0.2">
      <c r="A755" s="54"/>
      <c r="B755" s="54"/>
      <c r="C755" s="320"/>
      <c r="D755" s="321"/>
      <c r="E755" s="99"/>
      <c r="F755" s="228"/>
      <c r="G755" s="228"/>
      <c r="H755" s="228"/>
      <c r="I755" s="54"/>
      <c r="J755" s="54"/>
      <c r="K755" s="54"/>
      <c r="L755" s="227"/>
      <c r="M755" s="228"/>
      <c r="N755" s="227"/>
      <c r="O755" s="227"/>
      <c r="P755" s="228"/>
      <c r="Q755" s="228"/>
      <c r="R755" s="54"/>
      <c r="S755" s="54"/>
      <c r="T755" s="55"/>
      <c r="U755" s="54"/>
      <c r="V755" s="54"/>
      <c r="W755" s="54"/>
      <c r="X755" s="54"/>
      <c r="Y755" s="54"/>
      <c r="Z755" s="54"/>
    </row>
    <row r="756" spans="1:26" ht="18.75" customHeight="1" x14ac:dyDescent="0.2">
      <c r="A756" s="54"/>
      <c r="B756" s="54"/>
      <c r="C756" s="320"/>
      <c r="D756" s="321"/>
      <c r="E756" s="99"/>
      <c r="F756" s="228"/>
      <c r="G756" s="228"/>
      <c r="H756" s="228"/>
      <c r="I756" s="54"/>
      <c r="J756" s="54"/>
      <c r="K756" s="54"/>
      <c r="L756" s="227"/>
      <c r="M756" s="228"/>
      <c r="N756" s="227"/>
      <c r="O756" s="227"/>
      <c r="P756" s="228"/>
      <c r="Q756" s="228"/>
      <c r="R756" s="54"/>
      <c r="S756" s="54"/>
      <c r="T756" s="55"/>
      <c r="U756" s="54"/>
      <c r="V756" s="54"/>
      <c r="W756" s="54"/>
      <c r="X756" s="54"/>
      <c r="Y756" s="54"/>
      <c r="Z756" s="54"/>
    </row>
    <row r="757" spans="1:26" ht="18.75" customHeight="1" x14ac:dyDescent="0.2">
      <c r="A757" s="54"/>
      <c r="B757" s="54"/>
      <c r="C757" s="320"/>
      <c r="D757" s="321"/>
      <c r="E757" s="99"/>
      <c r="F757" s="228"/>
      <c r="G757" s="228"/>
      <c r="H757" s="228"/>
      <c r="I757" s="54"/>
      <c r="J757" s="54"/>
      <c r="K757" s="54"/>
      <c r="L757" s="227"/>
      <c r="M757" s="228"/>
      <c r="N757" s="227"/>
      <c r="O757" s="227"/>
      <c r="P757" s="228"/>
      <c r="Q757" s="228"/>
      <c r="R757" s="54"/>
      <c r="S757" s="54"/>
      <c r="T757" s="55"/>
      <c r="U757" s="54"/>
      <c r="V757" s="54"/>
      <c r="W757" s="54"/>
      <c r="X757" s="54"/>
      <c r="Y757" s="54"/>
      <c r="Z757" s="54"/>
    </row>
    <row r="758" spans="1:26" ht="18.75" customHeight="1" x14ac:dyDescent="0.2">
      <c r="A758" s="54"/>
      <c r="B758" s="54"/>
      <c r="C758" s="320"/>
      <c r="D758" s="321"/>
      <c r="E758" s="99"/>
      <c r="F758" s="228"/>
      <c r="G758" s="228"/>
      <c r="H758" s="228"/>
      <c r="I758" s="54"/>
      <c r="J758" s="54"/>
      <c r="K758" s="54"/>
      <c r="L758" s="227"/>
      <c r="M758" s="228"/>
      <c r="N758" s="227"/>
      <c r="O758" s="227"/>
      <c r="P758" s="228"/>
      <c r="Q758" s="228"/>
      <c r="R758" s="54"/>
      <c r="S758" s="54"/>
      <c r="T758" s="55"/>
      <c r="U758" s="54"/>
      <c r="V758" s="54"/>
      <c r="W758" s="54"/>
      <c r="X758" s="54"/>
      <c r="Y758" s="54"/>
      <c r="Z758" s="54"/>
    </row>
    <row r="759" spans="1:26" ht="18.75" customHeight="1" x14ac:dyDescent="0.2">
      <c r="A759" s="54"/>
      <c r="B759" s="54"/>
      <c r="C759" s="320"/>
      <c r="D759" s="321"/>
      <c r="E759" s="99"/>
      <c r="F759" s="228"/>
      <c r="G759" s="228"/>
      <c r="H759" s="228"/>
      <c r="I759" s="54"/>
      <c r="J759" s="54"/>
      <c r="K759" s="54"/>
      <c r="L759" s="227"/>
      <c r="M759" s="228"/>
      <c r="N759" s="227"/>
      <c r="O759" s="227"/>
      <c r="P759" s="228"/>
      <c r="Q759" s="228"/>
      <c r="R759" s="54"/>
      <c r="S759" s="54"/>
      <c r="T759" s="55"/>
      <c r="U759" s="54"/>
      <c r="V759" s="54"/>
      <c r="W759" s="54"/>
      <c r="X759" s="54"/>
      <c r="Y759" s="54"/>
      <c r="Z759" s="54"/>
    </row>
    <row r="760" spans="1:26" ht="18.75" customHeight="1" x14ac:dyDescent="0.2">
      <c r="A760" s="54"/>
      <c r="B760" s="54"/>
      <c r="C760" s="320"/>
      <c r="D760" s="321"/>
      <c r="E760" s="99"/>
      <c r="F760" s="228"/>
      <c r="G760" s="228"/>
      <c r="H760" s="228"/>
      <c r="I760" s="54"/>
      <c r="J760" s="54"/>
      <c r="K760" s="54"/>
      <c r="L760" s="227"/>
      <c r="M760" s="228"/>
      <c r="N760" s="227"/>
      <c r="O760" s="227"/>
      <c r="P760" s="228"/>
      <c r="Q760" s="228"/>
      <c r="R760" s="54"/>
      <c r="S760" s="54"/>
      <c r="T760" s="55"/>
      <c r="U760" s="54"/>
      <c r="V760" s="54"/>
      <c r="W760" s="54"/>
      <c r="X760" s="54"/>
      <c r="Y760" s="54"/>
      <c r="Z760" s="54"/>
    </row>
    <row r="761" spans="1:26" ht="18.75" customHeight="1" x14ac:dyDescent="0.2">
      <c r="A761" s="54"/>
      <c r="B761" s="54"/>
      <c r="C761" s="320"/>
      <c r="D761" s="321"/>
      <c r="E761" s="99"/>
      <c r="F761" s="228"/>
      <c r="G761" s="228"/>
      <c r="H761" s="228"/>
      <c r="I761" s="54"/>
      <c r="J761" s="54"/>
      <c r="K761" s="54"/>
      <c r="L761" s="227"/>
      <c r="M761" s="228"/>
      <c r="N761" s="227"/>
      <c r="O761" s="227"/>
      <c r="P761" s="228"/>
      <c r="Q761" s="228"/>
      <c r="R761" s="54"/>
      <c r="S761" s="54"/>
      <c r="T761" s="55"/>
      <c r="U761" s="54"/>
      <c r="V761" s="54"/>
      <c r="W761" s="54"/>
      <c r="X761" s="54"/>
      <c r="Y761" s="54"/>
      <c r="Z761" s="54"/>
    </row>
    <row r="762" spans="1:26" ht="18.75" customHeight="1" x14ac:dyDescent="0.2">
      <c r="A762" s="54"/>
      <c r="B762" s="54"/>
      <c r="C762" s="320"/>
      <c r="D762" s="321"/>
      <c r="E762" s="99"/>
      <c r="F762" s="228"/>
      <c r="G762" s="228"/>
      <c r="H762" s="228"/>
      <c r="I762" s="54"/>
      <c r="J762" s="54"/>
      <c r="K762" s="54"/>
      <c r="L762" s="227"/>
      <c r="M762" s="228"/>
      <c r="N762" s="227"/>
      <c r="O762" s="227"/>
      <c r="P762" s="228"/>
      <c r="Q762" s="228"/>
      <c r="R762" s="54"/>
      <c r="S762" s="54"/>
      <c r="T762" s="55"/>
      <c r="U762" s="54"/>
      <c r="V762" s="54"/>
      <c r="W762" s="54"/>
      <c r="X762" s="54"/>
      <c r="Y762" s="54"/>
      <c r="Z762" s="54"/>
    </row>
    <row r="763" spans="1:26" ht="18.75" customHeight="1" x14ac:dyDescent="0.2">
      <c r="A763" s="54"/>
      <c r="B763" s="54"/>
      <c r="C763" s="320"/>
      <c r="D763" s="321"/>
      <c r="E763" s="99"/>
      <c r="F763" s="228"/>
      <c r="G763" s="228"/>
      <c r="H763" s="228"/>
      <c r="I763" s="54"/>
      <c r="J763" s="54"/>
      <c r="K763" s="54"/>
      <c r="L763" s="227"/>
      <c r="M763" s="228"/>
      <c r="N763" s="227"/>
      <c r="O763" s="227"/>
      <c r="P763" s="228"/>
      <c r="Q763" s="228"/>
      <c r="R763" s="54"/>
      <c r="S763" s="54"/>
      <c r="T763" s="55"/>
      <c r="U763" s="54"/>
      <c r="V763" s="54"/>
      <c r="W763" s="54"/>
      <c r="X763" s="54"/>
      <c r="Y763" s="54"/>
      <c r="Z763" s="54"/>
    </row>
    <row r="764" spans="1:26" ht="18.75" customHeight="1" x14ac:dyDescent="0.2">
      <c r="A764" s="54"/>
      <c r="B764" s="54"/>
      <c r="C764" s="320"/>
      <c r="D764" s="321"/>
      <c r="E764" s="99"/>
      <c r="F764" s="228"/>
      <c r="G764" s="228"/>
      <c r="H764" s="228"/>
      <c r="I764" s="54"/>
      <c r="J764" s="54"/>
      <c r="K764" s="54"/>
      <c r="L764" s="227"/>
      <c r="M764" s="228"/>
      <c r="N764" s="227"/>
      <c r="O764" s="227"/>
      <c r="P764" s="228"/>
      <c r="Q764" s="228"/>
      <c r="R764" s="54"/>
      <c r="S764" s="54"/>
      <c r="T764" s="55"/>
      <c r="U764" s="54"/>
      <c r="V764" s="54"/>
      <c r="W764" s="54"/>
      <c r="X764" s="54"/>
      <c r="Y764" s="54"/>
      <c r="Z764" s="54"/>
    </row>
    <row r="765" spans="1:26" ht="18.75" customHeight="1" x14ac:dyDescent="0.2">
      <c r="A765" s="54"/>
      <c r="B765" s="54"/>
      <c r="C765" s="320"/>
      <c r="D765" s="321"/>
      <c r="E765" s="99"/>
      <c r="F765" s="228"/>
      <c r="G765" s="228"/>
      <c r="H765" s="228"/>
      <c r="I765" s="54"/>
      <c r="J765" s="54"/>
      <c r="K765" s="54"/>
      <c r="L765" s="227"/>
      <c r="M765" s="228"/>
      <c r="N765" s="227"/>
      <c r="O765" s="227"/>
      <c r="P765" s="228"/>
      <c r="Q765" s="228"/>
      <c r="R765" s="54"/>
      <c r="S765" s="54"/>
      <c r="T765" s="55"/>
      <c r="U765" s="54"/>
      <c r="V765" s="54"/>
      <c r="W765" s="54"/>
      <c r="X765" s="54"/>
      <c r="Y765" s="54"/>
      <c r="Z765" s="54"/>
    </row>
    <row r="766" spans="1:26" ht="18.75" customHeight="1" x14ac:dyDescent="0.2">
      <c r="A766" s="54"/>
      <c r="B766" s="54"/>
      <c r="C766" s="320"/>
      <c r="D766" s="321"/>
      <c r="E766" s="99"/>
      <c r="F766" s="228"/>
      <c r="G766" s="228"/>
      <c r="H766" s="228"/>
      <c r="I766" s="54"/>
      <c r="J766" s="54"/>
      <c r="K766" s="54"/>
      <c r="L766" s="227"/>
      <c r="M766" s="228"/>
      <c r="N766" s="227"/>
      <c r="O766" s="227"/>
      <c r="P766" s="228"/>
      <c r="Q766" s="228"/>
      <c r="R766" s="54"/>
      <c r="S766" s="54"/>
      <c r="T766" s="55"/>
      <c r="U766" s="54"/>
      <c r="V766" s="54"/>
      <c r="W766" s="54"/>
      <c r="X766" s="54"/>
      <c r="Y766" s="54"/>
      <c r="Z766" s="54"/>
    </row>
    <row r="767" spans="1:26" ht="18.75" customHeight="1" x14ac:dyDescent="0.2">
      <c r="A767" s="54"/>
      <c r="B767" s="54"/>
      <c r="C767" s="320"/>
      <c r="D767" s="321"/>
      <c r="E767" s="99"/>
      <c r="F767" s="228"/>
      <c r="G767" s="228"/>
      <c r="H767" s="228"/>
      <c r="I767" s="54"/>
      <c r="J767" s="54"/>
      <c r="K767" s="54"/>
      <c r="L767" s="227"/>
      <c r="M767" s="228"/>
      <c r="N767" s="227"/>
      <c r="O767" s="227"/>
      <c r="P767" s="228"/>
      <c r="Q767" s="228"/>
      <c r="R767" s="54"/>
      <c r="S767" s="54"/>
      <c r="T767" s="55"/>
      <c r="U767" s="54"/>
      <c r="V767" s="54"/>
      <c r="W767" s="54"/>
      <c r="X767" s="54"/>
      <c r="Y767" s="54"/>
      <c r="Z767" s="54"/>
    </row>
    <row r="768" spans="1:26" ht="18.75" customHeight="1" x14ac:dyDescent="0.2">
      <c r="A768" s="54"/>
      <c r="B768" s="54"/>
      <c r="C768" s="320"/>
      <c r="D768" s="321"/>
      <c r="E768" s="99"/>
      <c r="F768" s="228"/>
      <c r="G768" s="228"/>
      <c r="H768" s="228"/>
      <c r="I768" s="54"/>
      <c r="J768" s="54"/>
      <c r="K768" s="54"/>
      <c r="L768" s="227"/>
      <c r="M768" s="228"/>
      <c r="N768" s="227"/>
      <c r="O768" s="227"/>
      <c r="P768" s="228"/>
      <c r="Q768" s="228"/>
      <c r="R768" s="54"/>
      <c r="S768" s="54"/>
      <c r="T768" s="55"/>
      <c r="U768" s="54"/>
      <c r="V768" s="54"/>
      <c r="W768" s="54"/>
      <c r="X768" s="54"/>
      <c r="Y768" s="54"/>
      <c r="Z768" s="54"/>
    </row>
    <row r="769" spans="1:26" ht="18.75" customHeight="1" x14ac:dyDescent="0.2">
      <c r="A769" s="54"/>
      <c r="B769" s="54"/>
      <c r="C769" s="320"/>
      <c r="D769" s="321"/>
      <c r="E769" s="99"/>
      <c r="F769" s="228"/>
      <c r="G769" s="228"/>
      <c r="H769" s="228"/>
      <c r="I769" s="54"/>
      <c r="J769" s="54"/>
      <c r="K769" s="54"/>
      <c r="L769" s="227"/>
      <c r="M769" s="228"/>
      <c r="N769" s="227"/>
      <c r="O769" s="227"/>
      <c r="P769" s="228"/>
      <c r="Q769" s="228"/>
      <c r="R769" s="54"/>
      <c r="S769" s="54"/>
      <c r="T769" s="55"/>
      <c r="U769" s="54"/>
      <c r="V769" s="54"/>
      <c r="W769" s="54"/>
      <c r="X769" s="54"/>
      <c r="Y769" s="54"/>
      <c r="Z769" s="54"/>
    </row>
    <row r="770" spans="1:26" ht="18.75" customHeight="1" x14ac:dyDescent="0.2">
      <c r="A770" s="54"/>
      <c r="B770" s="54"/>
      <c r="C770" s="320"/>
      <c r="D770" s="321"/>
      <c r="E770" s="99"/>
      <c r="F770" s="228"/>
      <c r="G770" s="228"/>
      <c r="H770" s="228"/>
      <c r="I770" s="54"/>
      <c r="J770" s="54"/>
      <c r="K770" s="54"/>
      <c r="L770" s="227"/>
      <c r="M770" s="228"/>
      <c r="N770" s="227"/>
      <c r="O770" s="227"/>
      <c r="P770" s="228"/>
      <c r="Q770" s="228"/>
      <c r="R770" s="54"/>
      <c r="S770" s="54"/>
      <c r="T770" s="55"/>
      <c r="U770" s="54"/>
      <c r="V770" s="54"/>
      <c r="W770" s="54"/>
      <c r="X770" s="54"/>
      <c r="Y770" s="54"/>
      <c r="Z770" s="54"/>
    </row>
    <row r="771" spans="1:26" ht="18.75" customHeight="1" x14ac:dyDescent="0.2">
      <c r="A771" s="54"/>
      <c r="B771" s="54"/>
      <c r="C771" s="320"/>
      <c r="D771" s="321"/>
      <c r="E771" s="99"/>
      <c r="F771" s="228"/>
      <c r="G771" s="228"/>
      <c r="H771" s="228"/>
      <c r="I771" s="54"/>
      <c r="J771" s="54"/>
      <c r="K771" s="54"/>
      <c r="L771" s="227"/>
      <c r="M771" s="228"/>
      <c r="N771" s="227"/>
      <c r="O771" s="227"/>
      <c r="P771" s="228"/>
      <c r="Q771" s="228"/>
      <c r="R771" s="54"/>
      <c r="S771" s="54"/>
      <c r="T771" s="55"/>
      <c r="U771" s="54"/>
      <c r="V771" s="54"/>
      <c r="W771" s="54"/>
      <c r="X771" s="54"/>
      <c r="Y771" s="54"/>
      <c r="Z771" s="54"/>
    </row>
    <row r="772" spans="1:26" ht="18.75" customHeight="1" x14ac:dyDescent="0.2">
      <c r="A772" s="54"/>
      <c r="B772" s="54"/>
      <c r="C772" s="320"/>
      <c r="D772" s="321"/>
      <c r="E772" s="99"/>
      <c r="F772" s="228"/>
      <c r="G772" s="228"/>
      <c r="H772" s="228"/>
      <c r="I772" s="54"/>
      <c r="J772" s="54"/>
      <c r="K772" s="54"/>
      <c r="L772" s="227"/>
      <c r="M772" s="228"/>
      <c r="N772" s="227"/>
      <c r="O772" s="227"/>
      <c r="P772" s="228"/>
      <c r="Q772" s="228"/>
      <c r="R772" s="54"/>
      <c r="S772" s="54"/>
      <c r="T772" s="55"/>
      <c r="U772" s="54"/>
      <c r="V772" s="54"/>
      <c r="W772" s="54"/>
      <c r="X772" s="54"/>
      <c r="Y772" s="54"/>
      <c r="Z772" s="54"/>
    </row>
    <row r="773" spans="1:26" ht="18.75" customHeight="1" x14ac:dyDescent="0.2">
      <c r="A773" s="54"/>
      <c r="B773" s="54"/>
      <c r="C773" s="320"/>
      <c r="D773" s="321"/>
      <c r="E773" s="99"/>
      <c r="F773" s="228"/>
      <c r="G773" s="228"/>
      <c r="H773" s="228"/>
      <c r="I773" s="54"/>
      <c r="J773" s="54"/>
      <c r="K773" s="54"/>
      <c r="L773" s="227"/>
      <c r="M773" s="228"/>
      <c r="N773" s="227"/>
      <c r="O773" s="227"/>
      <c r="P773" s="228"/>
      <c r="Q773" s="228"/>
      <c r="R773" s="54"/>
      <c r="S773" s="54"/>
      <c r="T773" s="55"/>
      <c r="U773" s="54"/>
      <c r="V773" s="54"/>
      <c r="W773" s="54"/>
      <c r="X773" s="54"/>
      <c r="Y773" s="54"/>
      <c r="Z773" s="54"/>
    </row>
    <row r="774" spans="1:26" ht="18.75" customHeight="1" x14ac:dyDescent="0.2">
      <c r="A774" s="54"/>
      <c r="B774" s="54"/>
      <c r="C774" s="320"/>
      <c r="D774" s="321"/>
      <c r="E774" s="99"/>
      <c r="F774" s="228"/>
      <c r="G774" s="228"/>
      <c r="H774" s="228"/>
      <c r="I774" s="54"/>
      <c r="J774" s="54"/>
      <c r="K774" s="54"/>
      <c r="L774" s="227"/>
      <c r="M774" s="228"/>
      <c r="N774" s="227"/>
      <c r="O774" s="227"/>
      <c r="P774" s="228"/>
      <c r="Q774" s="228"/>
      <c r="R774" s="54"/>
      <c r="S774" s="54"/>
      <c r="T774" s="55"/>
      <c r="U774" s="54"/>
      <c r="V774" s="54"/>
      <c r="W774" s="54"/>
      <c r="X774" s="54"/>
      <c r="Y774" s="54"/>
      <c r="Z774" s="54"/>
    </row>
    <row r="775" spans="1:26" ht="18.75" customHeight="1" x14ac:dyDescent="0.2">
      <c r="A775" s="54"/>
      <c r="B775" s="54"/>
      <c r="C775" s="320"/>
      <c r="D775" s="321"/>
      <c r="E775" s="99"/>
      <c r="F775" s="228"/>
      <c r="G775" s="228"/>
      <c r="H775" s="228"/>
      <c r="I775" s="54"/>
      <c r="J775" s="54"/>
      <c r="K775" s="54"/>
      <c r="L775" s="227"/>
      <c r="M775" s="228"/>
      <c r="N775" s="227"/>
      <c r="O775" s="227"/>
      <c r="P775" s="228"/>
      <c r="Q775" s="228"/>
      <c r="R775" s="54"/>
      <c r="S775" s="54"/>
      <c r="T775" s="55"/>
      <c r="U775" s="54"/>
      <c r="V775" s="54"/>
      <c r="W775" s="54"/>
      <c r="X775" s="54"/>
      <c r="Y775" s="54"/>
      <c r="Z775" s="54"/>
    </row>
    <row r="776" spans="1:26" ht="18.75" customHeight="1" x14ac:dyDescent="0.2">
      <c r="A776" s="54"/>
      <c r="B776" s="54"/>
      <c r="C776" s="320"/>
      <c r="D776" s="321"/>
      <c r="E776" s="99"/>
      <c r="F776" s="228"/>
      <c r="G776" s="228"/>
      <c r="H776" s="228"/>
      <c r="I776" s="54"/>
      <c r="J776" s="54"/>
      <c r="K776" s="54"/>
      <c r="L776" s="227"/>
      <c r="M776" s="228"/>
      <c r="N776" s="227"/>
      <c r="O776" s="227"/>
      <c r="P776" s="228"/>
      <c r="Q776" s="228"/>
      <c r="R776" s="54"/>
      <c r="S776" s="54"/>
      <c r="T776" s="55"/>
      <c r="U776" s="54"/>
      <c r="V776" s="54"/>
      <c r="W776" s="54"/>
      <c r="X776" s="54"/>
      <c r="Y776" s="54"/>
      <c r="Z776" s="54"/>
    </row>
    <row r="777" spans="1:26" ht="18.75" customHeight="1" x14ac:dyDescent="0.2">
      <c r="A777" s="54"/>
      <c r="B777" s="54"/>
      <c r="C777" s="320"/>
      <c r="D777" s="321"/>
      <c r="E777" s="99"/>
      <c r="F777" s="228"/>
      <c r="G777" s="228"/>
      <c r="H777" s="228"/>
      <c r="I777" s="54"/>
      <c r="J777" s="54"/>
      <c r="K777" s="54"/>
      <c r="L777" s="227"/>
      <c r="M777" s="228"/>
      <c r="N777" s="227"/>
      <c r="O777" s="227"/>
      <c r="P777" s="228"/>
      <c r="Q777" s="228"/>
      <c r="R777" s="54"/>
      <c r="S777" s="54"/>
      <c r="T777" s="55"/>
      <c r="U777" s="54"/>
      <c r="V777" s="54"/>
      <c r="W777" s="54"/>
      <c r="X777" s="54"/>
      <c r="Y777" s="54"/>
      <c r="Z777" s="54"/>
    </row>
    <row r="778" spans="1:26" ht="18.75" customHeight="1" x14ac:dyDescent="0.2">
      <c r="A778" s="54"/>
      <c r="B778" s="54"/>
      <c r="C778" s="320"/>
      <c r="D778" s="321"/>
      <c r="E778" s="99"/>
      <c r="F778" s="228"/>
      <c r="G778" s="228"/>
      <c r="H778" s="228"/>
      <c r="I778" s="54"/>
      <c r="J778" s="54"/>
      <c r="K778" s="54"/>
      <c r="L778" s="227"/>
      <c r="M778" s="228"/>
      <c r="N778" s="227"/>
      <c r="O778" s="227"/>
      <c r="P778" s="228"/>
      <c r="Q778" s="228"/>
      <c r="R778" s="54"/>
      <c r="S778" s="54"/>
      <c r="T778" s="55"/>
      <c r="U778" s="54"/>
      <c r="V778" s="54"/>
      <c r="W778" s="54"/>
      <c r="X778" s="54"/>
      <c r="Y778" s="54"/>
      <c r="Z778" s="54"/>
    </row>
    <row r="779" spans="1:26" ht="18.75" customHeight="1" x14ac:dyDescent="0.2">
      <c r="A779" s="54"/>
      <c r="B779" s="54"/>
      <c r="C779" s="320"/>
      <c r="D779" s="321"/>
      <c r="E779" s="99"/>
      <c r="F779" s="228"/>
      <c r="G779" s="228"/>
      <c r="H779" s="228"/>
      <c r="I779" s="54"/>
      <c r="J779" s="54"/>
      <c r="K779" s="54"/>
      <c r="L779" s="227"/>
      <c r="M779" s="228"/>
      <c r="N779" s="227"/>
      <c r="O779" s="227"/>
      <c r="P779" s="228"/>
      <c r="Q779" s="228"/>
      <c r="R779" s="54"/>
      <c r="S779" s="54"/>
      <c r="T779" s="55"/>
      <c r="U779" s="54"/>
      <c r="V779" s="54"/>
      <c r="W779" s="54"/>
      <c r="X779" s="54"/>
      <c r="Y779" s="54"/>
      <c r="Z779" s="54"/>
    </row>
    <row r="780" spans="1:26" ht="18.75" customHeight="1" x14ac:dyDescent="0.2">
      <c r="A780" s="54"/>
      <c r="B780" s="54"/>
      <c r="C780" s="320"/>
      <c r="D780" s="321"/>
      <c r="E780" s="99"/>
      <c r="F780" s="228"/>
      <c r="G780" s="228"/>
      <c r="H780" s="228"/>
      <c r="I780" s="54"/>
      <c r="J780" s="54"/>
      <c r="K780" s="54"/>
      <c r="L780" s="227"/>
      <c r="M780" s="228"/>
      <c r="N780" s="227"/>
      <c r="O780" s="227"/>
      <c r="P780" s="228"/>
      <c r="Q780" s="228"/>
      <c r="R780" s="54"/>
      <c r="S780" s="54"/>
      <c r="T780" s="55"/>
      <c r="U780" s="54"/>
      <c r="V780" s="54"/>
      <c r="W780" s="54"/>
      <c r="X780" s="54"/>
      <c r="Y780" s="54"/>
      <c r="Z780" s="54"/>
    </row>
    <row r="781" spans="1:26" ht="18.75" customHeight="1" x14ac:dyDescent="0.2">
      <c r="A781" s="54"/>
      <c r="B781" s="54"/>
      <c r="C781" s="320"/>
      <c r="D781" s="321"/>
      <c r="E781" s="99"/>
      <c r="F781" s="228"/>
      <c r="G781" s="228"/>
      <c r="H781" s="228"/>
      <c r="I781" s="54"/>
      <c r="J781" s="54"/>
      <c r="K781" s="54"/>
      <c r="L781" s="227"/>
      <c r="M781" s="228"/>
      <c r="N781" s="227"/>
      <c r="O781" s="227"/>
      <c r="P781" s="228"/>
      <c r="Q781" s="228"/>
      <c r="R781" s="54"/>
      <c r="S781" s="54"/>
      <c r="T781" s="55"/>
      <c r="U781" s="54"/>
      <c r="V781" s="54"/>
      <c r="W781" s="54"/>
      <c r="X781" s="54"/>
      <c r="Y781" s="54"/>
      <c r="Z781" s="54"/>
    </row>
    <row r="782" spans="1:26" ht="18.75" customHeight="1" x14ac:dyDescent="0.2">
      <c r="A782" s="54"/>
      <c r="B782" s="54"/>
      <c r="C782" s="320"/>
      <c r="D782" s="321"/>
      <c r="E782" s="99"/>
      <c r="F782" s="228"/>
      <c r="G782" s="228"/>
      <c r="H782" s="228"/>
      <c r="I782" s="54"/>
      <c r="J782" s="54"/>
      <c r="K782" s="54"/>
      <c r="L782" s="227"/>
      <c r="M782" s="228"/>
      <c r="N782" s="227"/>
      <c r="O782" s="227"/>
      <c r="P782" s="228"/>
      <c r="Q782" s="228"/>
      <c r="R782" s="54"/>
      <c r="S782" s="54"/>
      <c r="T782" s="55"/>
      <c r="U782" s="54"/>
      <c r="V782" s="54"/>
      <c r="W782" s="54"/>
      <c r="X782" s="54"/>
      <c r="Y782" s="54"/>
      <c r="Z782" s="54"/>
    </row>
    <row r="783" spans="1:26" ht="18.75" customHeight="1" x14ac:dyDescent="0.2">
      <c r="A783" s="54"/>
      <c r="B783" s="54"/>
      <c r="C783" s="320"/>
      <c r="D783" s="321"/>
      <c r="E783" s="99"/>
      <c r="F783" s="228"/>
      <c r="G783" s="228"/>
      <c r="H783" s="228"/>
      <c r="I783" s="54"/>
      <c r="J783" s="54"/>
      <c r="K783" s="54"/>
      <c r="L783" s="227"/>
      <c r="M783" s="228"/>
      <c r="N783" s="227"/>
      <c r="O783" s="227"/>
      <c r="P783" s="228"/>
      <c r="Q783" s="228"/>
      <c r="R783" s="54"/>
      <c r="S783" s="54"/>
      <c r="T783" s="55"/>
      <c r="U783" s="54"/>
      <c r="V783" s="54"/>
      <c r="W783" s="54"/>
      <c r="X783" s="54"/>
      <c r="Y783" s="54"/>
      <c r="Z783" s="54"/>
    </row>
    <row r="784" spans="1:26" ht="18.75" customHeight="1" x14ac:dyDescent="0.2">
      <c r="A784" s="54"/>
      <c r="B784" s="54"/>
      <c r="C784" s="320"/>
      <c r="D784" s="321"/>
      <c r="E784" s="99"/>
      <c r="F784" s="228"/>
      <c r="G784" s="228"/>
      <c r="H784" s="228"/>
      <c r="I784" s="54"/>
      <c r="J784" s="54"/>
      <c r="K784" s="54"/>
      <c r="L784" s="227"/>
      <c r="M784" s="228"/>
      <c r="N784" s="227"/>
      <c r="O784" s="227"/>
      <c r="P784" s="228"/>
      <c r="Q784" s="228"/>
      <c r="R784" s="54"/>
      <c r="S784" s="54"/>
      <c r="T784" s="55"/>
      <c r="U784" s="54"/>
      <c r="V784" s="54"/>
      <c r="W784" s="54"/>
      <c r="X784" s="54"/>
      <c r="Y784" s="54"/>
      <c r="Z784" s="54"/>
    </row>
    <row r="785" spans="1:26" ht="18.75" customHeight="1" x14ac:dyDescent="0.2">
      <c r="A785" s="54"/>
      <c r="B785" s="54"/>
      <c r="C785" s="320"/>
      <c r="D785" s="321"/>
      <c r="E785" s="99"/>
      <c r="F785" s="228"/>
      <c r="G785" s="228"/>
      <c r="H785" s="228"/>
      <c r="I785" s="54"/>
      <c r="J785" s="54"/>
      <c r="K785" s="54"/>
      <c r="L785" s="227"/>
      <c r="M785" s="228"/>
      <c r="N785" s="227"/>
      <c r="O785" s="227"/>
      <c r="P785" s="228"/>
      <c r="Q785" s="228"/>
      <c r="R785" s="54"/>
      <c r="S785" s="54"/>
      <c r="T785" s="55"/>
      <c r="U785" s="54"/>
      <c r="V785" s="54"/>
      <c r="W785" s="54"/>
      <c r="X785" s="54"/>
      <c r="Y785" s="54"/>
      <c r="Z785" s="54"/>
    </row>
    <row r="786" spans="1:26" ht="18.75" customHeight="1" x14ac:dyDescent="0.2">
      <c r="A786" s="54"/>
      <c r="B786" s="54"/>
      <c r="C786" s="320"/>
      <c r="D786" s="321"/>
      <c r="E786" s="99"/>
      <c r="F786" s="228"/>
      <c r="G786" s="228"/>
      <c r="H786" s="228"/>
      <c r="I786" s="54"/>
      <c r="J786" s="54"/>
      <c r="K786" s="54"/>
      <c r="L786" s="227"/>
      <c r="M786" s="228"/>
      <c r="N786" s="227"/>
      <c r="O786" s="227"/>
      <c r="P786" s="228"/>
      <c r="Q786" s="228"/>
      <c r="R786" s="54"/>
      <c r="S786" s="54"/>
      <c r="T786" s="55"/>
      <c r="U786" s="54"/>
      <c r="V786" s="54"/>
      <c r="W786" s="54"/>
      <c r="X786" s="54"/>
      <c r="Y786" s="54"/>
      <c r="Z786" s="54"/>
    </row>
    <row r="787" spans="1:26" ht="18.75" customHeight="1" x14ac:dyDescent="0.2">
      <c r="A787" s="54"/>
      <c r="B787" s="54"/>
      <c r="C787" s="320"/>
      <c r="D787" s="321"/>
      <c r="E787" s="99"/>
      <c r="F787" s="228"/>
      <c r="G787" s="228"/>
      <c r="H787" s="228"/>
      <c r="I787" s="54"/>
      <c r="J787" s="54"/>
      <c r="K787" s="54"/>
      <c r="L787" s="227"/>
      <c r="M787" s="228"/>
      <c r="N787" s="227"/>
      <c r="O787" s="227"/>
      <c r="P787" s="228"/>
      <c r="Q787" s="228"/>
      <c r="R787" s="54"/>
      <c r="S787" s="54"/>
      <c r="T787" s="55"/>
      <c r="U787" s="54"/>
      <c r="V787" s="54"/>
      <c r="W787" s="54"/>
      <c r="X787" s="54"/>
      <c r="Y787" s="54"/>
      <c r="Z787" s="54"/>
    </row>
    <row r="788" spans="1:26" ht="18.75" customHeight="1" x14ac:dyDescent="0.2">
      <c r="A788" s="54"/>
      <c r="B788" s="54"/>
      <c r="C788" s="320"/>
      <c r="D788" s="321"/>
      <c r="E788" s="99"/>
      <c r="F788" s="228"/>
      <c r="G788" s="228"/>
      <c r="H788" s="228"/>
      <c r="I788" s="54"/>
      <c r="J788" s="54"/>
      <c r="K788" s="54"/>
      <c r="L788" s="227"/>
      <c r="M788" s="228"/>
      <c r="N788" s="227"/>
      <c r="O788" s="227"/>
      <c r="P788" s="228"/>
      <c r="Q788" s="228"/>
      <c r="R788" s="54"/>
      <c r="S788" s="54"/>
      <c r="T788" s="55"/>
      <c r="U788" s="54"/>
      <c r="V788" s="54"/>
      <c r="W788" s="54"/>
      <c r="X788" s="54"/>
      <c r="Y788" s="54"/>
      <c r="Z788" s="54"/>
    </row>
    <row r="789" spans="1:26" ht="18.75" customHeight="1" x14ac:dyDescent="0.2">
      <c r="A789" s="54"/>
      <c r="B789" s="54"/>
      <c r="C789" s="320"/>
      <c r="D789" s="321"/>
      <c r="E789" s="99"/>
      <c r="F789" s="228"/>
      <c r="G789" s="228"/>
      <c r="H789" s="228"/>
      <c r="I789" s="54"/>
      <c r="J789" s="54"/>
      <c r="K789" s="54"/>
      <c r="L789" s="227"/>
      <c r="M789" s="228"/>
      <c r="N789" s="227"/>
      <c r="O789" s="227"/>
      <c r="P789" s="228"/>
      <c r="Q789" s="228"/>
      <c r="R789" s="54"/>
      <c r="S789" s="54"/>
      <c r="T789" s="55"/>
      <c r="U789" s="54"/>
      <c r="V789" s="54"/>
      <c r="W789" s="54"/>
      <c r="X789" s="54"/>
      <c r="Y789" s="54"/>
      <c r="Z789" s="54"/>
    </row>
    <row r="790" spans="1:26" ht="18.75" customHeight="1" x14ac:dyDescent="0.2">
      <c r="A790" s="54"/>
      <c r="B790" s="54"/>
      <c r="C790" s="320"/>
      <c r="D790" s="321"/>
      <c r="E790" s="99"/>
      <c r="F790" s="228"/>
      <c r="G790" s="228"/>
      <c r="H790" s="228"/>
      <c r="I790" s="54"/>
      <c r="J790" s="54"/>
      <c r="K790" s="54"/>
      <c r="L790" s="227"/>
      <c r="M790" s="228"/>
      <c r="N790" s="227"/>
      <c r="O790" s="227"/>
      <c r="P790" s="228"/>
      <c r="Q790" s="228"/>
      <c r="R790" s="54"/>
      <c r="S790" s="54"/>
      <c r="T790" s="55"/>
      <c r="U790" s="54"/>
      <c r="V790" s="54"/>
      <c r="W790" s="54"/>
      <c r="X790" s="54"/>
      <c r="Y790" s="54"/>
      <c r="Z790" s="54"/>
    </row>
    <row r="791" spans="1:26" ht="18.75" customHeight="1" x14ac:dyDescent="0.2">
      <c r="A791" s="54"/>
      <c r="B791" s="54"/>
      <c r="C791" s="320"/>
      <c r="D791" s="321"/>
      <c r="E791" s="99"/>
      <c r="F791" s="228"/>
      <c r="G791" s="228"/>
      <c r="H791" s="228"/>
      <c r="I791" s="54"/>
      <c r="J791" s="54"/>
      <c r="K791" s="54"/>
      <c r="L791" s="227"/>
      <c r="M791" s="228"/>
      <c r="N791" s="227"/>
      <c r="O791" s="227"/>
      <c r="P791" s="228"/>
      <c r="Q791" s="228"/>
      <c r="R791" s="54"/>
      <c r="S791" s="54"/>
      <c r="T791" s="55"/>
      <c r="U791" s="54"/>
      <c r="V791" s="54"/>
      <c r="W791" s="54"/>
      <c r="X791" s="54"/>
      <c r="Y791" s="54"/>
      <c r="Z791" s="54"/>
    </row>
    <row r="792" spans="1:26" ht="18.75" customHeight="1" x14ac:dyDescent="0.2">
      <c r="A792" s="54"/>
      <c r="B792" s="54"/>
      <c r="C792" s="320"/>
      <c r="D792" s="321"/>
      <c r="E792" s="99"/>
      <c r="F792" s="228"/>
      <c r="G792" s="228"/>
      <c r="H792" s="228"/>
      <c r="I792" s="54"/>
      <c r="J792" s="54"/>
      <c r="K792" s="54"/>
      <c r="L792" s="227"/>
      <c r="M792" s="228"/>
      <c r="N792" s="227"/>
      <c r="O792" s="227"/>
      <c r="P792" s="228"/>
      <c r="Q792" s="228"/>
      <c r="R792" s="54"/>
      <c r="S792" s="54"/>
      <c r="T792" s="55"/>
      <c r="U792" s="54"/>
      <c r="V792" s="54"/>
      <c r="W792" s="54"/>
      <c r="X792" s="54"/>
      <c r="Y792" s="54"/>
      <c r="Z792" s="54"/>
    </row>
    <row r="793" spans="1:26" ht="18.75" customHeight="1" x14ac:dyDescent="0.2">
      <c r="A793" s="54"/>
      <c r="B793" s="54"/>
      <c r="C793" s="320"/>
      <c r="D793" s="321"/>
      <c r="E793" s="99"/>
      <c r="F793" s="228"/>
      <c r="G793" s="228"/>
      <c r="H793" s="228"/>
      <c r="I793" s="54"/>
      <c r="J793" s="54"/>
      <c r="K793" s="54"/>
      <c r="L793" s="227"/>
      <c r="M793" s="228"/>
      <c r="N793" s="227"/>
      <c r="O793" s="227"/>
      <c r="P793" s="228"/>
      <c r="Q793" s="228"/>
      <c r="R793" s="54"/>
      <c r="S793" s="54"/>
      <c r="T793" s="55"/>
      <c r="U793" s="54"/>
      <c r="V793" s="54"/>
      <c r="W793" s="54"/>
      <c r="X793" s="54"/>
      <c r="Y793" s="54"/>
      <c r="Z793" s="54"/>
    </row>
    <row r="794" spans="1:26" ht="18.75" customHeight="1" x14ac:dyDescent="0.2">
      <c r="A794" s="54"/>
      <c r="B794" s="54"/>
      <c r="C794" s="320"/>
      <c r="D794" s="321"/>
      <c r="E794" s="99"/>
      <c r="F794" s="228"/>
      <c r="G794" s="228"/>
      <c r="H794" s="228"/>
      <c r="I794" s="54"/>
      <c r="J794" s="54"/>
      <c r="K794" s="54"/>
      <c r="L794" s="227"/>
      <c r="M794" s="228"/>
      <c r="N794" s="227"/>
      <c r="O794" s="227"/>
      <c r="P794" s="228"/>
      <c r="Q794" s="228"/>
      <c r="R794" s="54"/>
      <c r="S794" s="54"/>
      <c r="T794" s="55"/>
      <c r="U794" s="54"/>
      <c r="V794" s="54"/>
      <c r="W794" s="54"/>
      <c r="X794" s="54"/>
      <c r="Y794" s="54"/>
      <c r="Z794" s="54"/>
    </row>
    <row r="795" spans="1:26" ht="18.75" customHeight="1" x14ac:dyDescent="0.2">
      <c r="A795" s="54"/>
      <c r="B795" s="54"/>
      <c r="C795" s="320"/>
      <c r="D795" s="321"/>
      <c r="E795" s="99"/>
      <c r="F795" s="228"/>
      <c r="G795" s="228"/>
      <c r="H795" s="228"/>
      <c r="I795" s="54"/>
      <c r="J795" s="54"/>
      <c r="K795" s="54"/>
      <c r="L795" s="227"/>
      <c r="M795" s="228"/>
      <c r="N795" s="227"/>
      <c r="O795" s="227"/>
      <c r="P795" s="228"/>
      <c r="Q795" s="228"/>
      <c r="R795" s="54"/>
      <c r="S795" s="54"/>
      <c r="T795" s="55"/>
      <c r="U795" s="54"/>
      <c r="V795" s="54"/>
      <c r="W795" s="54"/>
      <c r="X795" s="54"/>
      <c r="Y795" s="54"/>
      <c r="Z795" s="54"/>
    </row>
    <row r="796" spans="1:26" ht="18.75" customHeight="1" x14ac:dyDescent="0.2">
      <c r="A796" s="54"/>
      <c r="B796" s="54"/>
      <c r="C796" s="320"/>
      <c r="D796" s="321"/>
      <c r="E796" s="99"/>
      <c r="F796" s="228"/>
      <c r="G796" s="228"/>
      <c r="H796" s="228"/>
      <c r="I796" s="54"/>
      <c r="J796" s="54"/>
      <c r="K796" s="54"/>
      <c r="L796" s="227"/>
      <c r="M796" s="228"/>
      <c r="N796" s="227"/>
      <c r="O796" s="227"/>
      <c r="P796" s="228"/>
      <c r="Q796" s="228"/>
      <c r="R796" s="54"/>
      <c r="S796" s="54"/>
      <c r="T796" s="55"/>
      <c r="U796" s="54"/>
      <c r="V796" s="54"/>
      <c r="W796" s="54"/>
      <c r="X796" s="54"/>
      <c r="Y796" s="54"/>
      <c r="Z796" s="54"/>
    </row>
    <row r="797" spans="1:26" ht="18.75" customHeight="1" x14ac:dyDescent="0.2">
      <c r="A797" s="54"/>
      <c r="B797" s="54"/>
      <c r="C797" s="320"/>
      <c r="D797" s="321"/>
      <c r="E797" s="99"/>
      <c r="F797" s="228"/>
      <c r="G797" s="228"/>
      <c r="H797" s="228"/>
      <c r="I797" s="54"/>
      <c r="J797" s="54"/>
      <c r="K797" s="54"/>
      <c r="L797" s="227"/>
      <c r="M797" s="228"/>
      <c r="N797" s="227"/>
      <c r="O797" s="227"/>
      <c r="P797" s="228"/>
      <c r="Q797" s="228"/>
      <c r="R797" s="54"/>
      <c r="S797" s="54"/>
      <c r="T797" s="55"/>
      <c r="U797" s="54"/>
      <c r="V797" s="54"/>
      <c r="W797" s="54"/>
      <c r="X797" s="54"/>
      <c r="Y797" s="54"/>
      <c r="Z797" s="54"/>
    </row>
    <row r="798" spans="1:26" ht="18.75" customHeight="1" x14ac:dyDescent="0.2">
      <c r="A798" s="54"/>
      <c r="B798" s="54"/>
      <c r="C798" s="320"/>
      <c r="D798" s="321"/>
      <c r="E798" s="99"/>
      <c r="F798" s="228"/>
      <c r="G798" s="228"/>
      <c r="H798" s="228"/>
      <c r="I798" s="54"/>
      <c r="J798" s="54"/>
      <c r="K798" s="54"/>
      <c r="L798" s="227"/>
      <c r="M798" s="228"/>
      <c r="N798" s="227"/>
      <c r="O798" s="227"/>
      <c r="P798" s="228"/>
      <c r="Q798" s="228"/>
      <c r="R798" s="54"/>
      <c r="S798" s="54"/>
      <c r="T798" s="55"/>
      <c r="U798" s="54"/>
      <c r="V798" s="54"/>
      <c r="W798" s="54"/>
      <c r="X798" s="54"/>
      <c r="Y798" s="54"/>
      <c r="Z798" s="54"/>
    </row>
    <row r="799" spans="1:26" ht="18.75" customHeight="1" x14ac:dyDescent="0.2">
      <c r="A799" s="54"/>
      <c r="B799" s="54"/>
      <c r="C799" s="320"/>
      <c r="D799" s="321"/>
      <c r="E799" s="99"/>
      <c r="F799" s="228"/>
      <c r="G799" s="228"/>
      <c r="H799" s="228"/>
      <c r="I799" s="54"/>
      <c r="J799" s="54"/>
      <c r="K799" s="54"/>
      <c r="L799" s="227"/>
      <c r="M799" s="228"/>
      <c r="N799" s="227"/>
      <c r="O799" s="227"/>
      <c r="P799" s="228"/>
      <c r="Q799" s="228"/>
      <c r="R799" s="54"/>
      <c r="S799" s="54"/>
      <c r="T799" s="55"/>
      <c r="U799" s="54"/>
      <c r="V799" s="54"/>
      <c r="W799" s="54"/>
      <c r="X799" s="54"/>
      <c r="Y799" s="54"/>
      <c r="Z799" s="54"/>
    </row>
    <row r="800" spans="1:26" ht="18.75" customHeight="1" x14ac:dyDescent="0.2">
      <c r="A800" s="54"/>
      <c r="B800" s="54"/>
      <c r="C800" s="320"/>
      <c r="D800" s="321"/>
      <c r="E800" s="99"/>
      <c r="F800" s="228"/>
      <c r="G800" s="228"/>
      <c r="H800" s="228"/>
      <c r="I800" s="54"/>
      <c r="J800" s="54"/>
      <c r="K800" s="54"/>
      <c r="L800" s="227"/>
      <c r="M800" s="228"/>
      <c r="N800" s="227"/>
      <c r="O800" s="227"/>
      <c r="P800" s="228"/>
      <c r="Q800" s="228"/>
      <c r="R800" s="54"/>
      <c r="S800" s="54"/>
      <c r="T800" s="55"/>
      <c r="U800" s="54"/>
      <c r="V800" s="54"/>
      <c r="W800" s="54"/>
      <c r="X800" s="54"/>
      <c r="Y800" s="54"/>
      <c r="Z800" s="54"/>
    </row>
    <row r="801" spans="1:26" ht="18.75" customHeight="1" x14ac:dyDescent="0.2">
      <c r="A801" s="54"/>
      <c r="B801" s="54"/>
      <c r="C801" s="320"/>
      <c r="D801" s="321"/>
      <c r="E801" s="99"/>
      <c r="F801" s="228"/>
      <c r="G801" s="228"/>
      <c r="H801" s="228"/>
      <c r="I801" s="54"/>
      <c r="J801" s="54"/>
      <c r="K801" s="54"/>
      <c r="L801" s="227"/>
      <c r="M801" s="228"/>
      <c r="N801" s="227"/>
      <c r="O801" s="227"/>
      <c r="P801" s="228"/>
      <c r="Q801" s="228"/>
      <c r="R801" s="54"/>
      <c r="S801" s="54"/>
      <c r="T801" s="55"/>
      <c r="U801" s="54"/>
      <c r="V801" s="54"/>
      <c r="W801" s="54"/>
      <c r="X801" s="54"/>
      <c r="Y801" s="54"/>
      <c r="Z801" s="54"/>
    </row>
    <row r="802" spans="1:26" ht="18.75" customHeight="1" x14ac:dyDescent="0.2">
      <c r="A802" s="54"/>
      <c r="B802" s="54"/>
      <c r="C802" s="320"/>
      <c r="D802" s="321"/>
      <c r="E802" s="99"/>
      <c r="F802" s="228"/>
      <c r="G802" s="228"/>
      <c r="H802" s="228"/>
      <c r="I802" s="54"/>
      <c r="J802" s="54"/>
      <c r="K802" s="54"/>
      <c r="L802" s="227"/>
      <c r="M802" s="228"/>
      <c r="N802" s="227"/>
      <c r="O802" s="227"/>
      <c r="P802" s="228"/>
      <c r="Q802" s="228"/>
      <c r="R802" s="54"/>
      <c r="S802" s="54"/>
      <c r="T802" s="55"/>
      <c r="U802" s="54"/>
      <c r="V802" s="54"/>
      <c r="W802" s="54"/>
      <c r="X802" s="54"/>
      <c r="Y802" s="54"/>
      <c r="Z802" s="54"/>
    </row>
    <row r="803" spans="1:26" ht="18.75" customHeight="1" x14ac:dyDescent="0.2">
      <c r="A803" s="54"/>
      <c r="B803" s="54"/>
      <c r="C803" s="320"/>
      <c r="D803" s="321"/>
      <c r="E803" s="99"/>
      <c r="F803" s="228"/>
      <c r="G803" s="228"/>
      <c r="H803" s="228"/>
      <c r="I803" s="54"/>
      <c r="J803" s="54"/>
      <c r="K803" s="54"/>
      <c r="L803" s="227"/>
      <c r="M803" s="228"/>
      <c r="N803" s="227"/>
      <c r="O803" s="227"/>
      <c r="P803" s="228"/>
      <c r="Q803" s="228"/>
      <c r="R803" s="54"/>
      <c r="S803" s="54"/>
      <c r="T803" s="55"/>
      <c r="U803" s="54"/>
      <c r="V803" s="54"/>
      <c r="W803" s="54"/>
      <c r="X803" s="54"/>
      <c r="Y803" s="54"/>
      <c r="Z803" s="54"/>
    </row>
    <row r="804" spans="1:26" ht="18.75" customHeight="1" x14ac:dyDescent="0.2">
      <c r="A804" s="54"/>
      <c r="B804" s="54"/>
      <c r="C804" s="320"/>
      <c r="D804" s="321"/>
      <c r="E804" s="99"/>
      <c r="F804" s="228"/>
      <c r="G804" s="228"/>
      <c r="H804" s="228"/>
      <c r="I804" s="54"/>
      <c r="J804" s="54"/>
      <c r="K804" s="54"/>
      <c r="L804" s="227"/>
      <c r="M804" s="228"/>
      <c r="N804" s="227"/>
      <c r="O804" s="227"/>
      <c r="P804" s="228"/>
      <c r="Q804" s="228"/>
      <c r="R804" s="54"/>
      <c r="S804" s="54"/>
      <c r="T804" s="55"/>
      <c r="U804" s="54"/>
      <c r="V804" s="54"/>
      <c r="W804" s="54"/>
      <c r="X804" s="54"/>
      <c r="Y804" s="54"/>
      <c r="Z804" s="54"/>
    </row>
    <row r="805" spans="1:26" ht="18.75" customHeight="1" x14ac:dyDescent="0.2">
      <c r="A805" s="54"/>
      <c r="B805" s="54"/>
      <c r="C805" s="320"/>
      <c r="D805" s="321"/>
      <c r="E805" s="99"/>
      <c r="F805" s="228"/>
      <c r="G805" s="228"/>
      <c r="H805" s="228"/>
      <c r="I805" s="54"/>
      <c r="J805" s="54"/>
      <c r="K805" s="54"/>
      <c r="L805" s="227"/>
      <c r="M805" s="228"/>
      <c r="N805" s="227"/>
      <c r="O805" s="227"/>
      <c r="P805" s="228"/>
      <c r="Q805" s="228"/>
      <c r="R805" s="54"/>
      <c r="S805" s="54"/>
      <c r="T805" s="55"/>
      <c r="U805" s="54"/>
      <c r="V805" s="54"/>
      <c r="W805" s="54"/>
      <c r="X805" s="54"/>
      <c r="Y805" s="54"/>
      <c r="Z805" s="54"/>
    </row>
    <row r="806" spans="1:26" ht="18.75" customHeight="1" x14ac:dyDescent="0.2">
      <c r="A806" s="54"/>
      <c r="B806" s="54"/>
      <c r="C806" s="320"/>
      <c r="D806" s="321"/>
      <c r="E806" s="99"/>
      <c r="F806" s="228"/>
      <c r="G806" s="228"/>
      <c r="H806" s="228"/>
      <c r="I806" s="54"/>
      <c r="J806" s="54"/>
      <c r="K806" s="54"/>
      <c r="L806" s="227"/>
      <c r="M806" s="228"/>
      <c r="N806" s="227"/>
      <c r="O806" s="227"/>
      <c r="P806" s="228"/>
      <c r="Q806" s="228"/>
      <c r="R806" s="54"/>
      <c r="S806" s="54"/>
      <c r="T806" s="55"/>
      <c r="U806" s="54"/>
      <c r="V806" s="54"/>
      <c r="W806" s="54"/>
      <c r="X806" s="54"/>
      <c r="Y806" s="54"/>
      <c r="Z806" s="54"/>
    </row>
    <row r="807" spans="1:26" ht="18.75" customHeight="1" x14ac:dyDescent="0.2">
      <c r="A807" s="54"/>
      <c r="B807" s="54"/>
      <c r="C807" s="320"/>
      <c r="D807" s="321"/>
      <c r="E807" s="99"/>
      <c r="F807" s="228"/>
      <c r="G807" s="228"/>
      <c r="H807" s="228"/>
      <c r="I807" s="54"/>
      <c r="J807" s="54"/>
      <c r="K807" s="54"/>
      <c r="L807" s="227"/>
      <c r="M807" s="228"/>
      <c r="N807" s="227"/>
      <c r="O807" s="227"/>
      <c r="P807" s="228"/>
      <c r="Q807" s="228"/>
      <c r="R807" s="54"/>
      <c r="S807" s="54"/>
      <c r="T807" s="55"/>
      <c r="U807" s="54"/>
      <c r="V807" s="54"/>
      <c r="W807" s="54"/>
      <c r="X807" s="54"/>
      <c r="Y807" s="54"/>
      <c r="Z807" s="54"/>
    </row>
    <row r="808" spans="1:26" ht="18.75" customHeight="1" x14ac:dyDescent="0.2">
      <c r="A808" s="54"/>
      <c r="B808" s="54"/>
      <c r="C808" s="320"/>
      <c r="D808" s="321"/>
      <c r="E808" s="99"/>
      <c r="F808" s="228"/>
      <c r="G808" s="228"/>
      <c r="H808" s="228"/>
      <c r="I808" s="54"/>
      <c r="J808" s="54"/>
      <c r="K808" s="54"/>
      <c r="L808" s="227"/>
      <c r="M808" s="228"/>
      <c r="N808" s="227"/>
      <c r="O808" s="227"/>
      <c r="P808" s="228"/>
      <c r="Q808" s="228"/>
      <c r="R808" s="54"/>
      <c r="S808" s="54"/>
      <c r="T808" s="55"/>
      <c r="U808" s="54"/>
      <c r="V808" s="54"/>
      <c r="W808" s="54"/>
      <c r="X808" s="54"/>
      <c r="Y808" s="54"/>
      <c r="Z808" s="54"/>
    </row>
    <row r="809" spans="1:26" ht="18.75" customHeight="1" x14ac:dyDescent="0.2">
      <c r="A809" s="54"/>
      <c r="B809" s="54"/>
      <c r="C809" s="320"/>
      <c r="D809" s="321"/>
      <c r="E809" s="99"/>
      <c r="F809" s="228"/>
      <c r="G809" s="228"/>
      <c r="H809" s="228"/>
      <c r="I809" s="54"/>
      <c r="J809" s="54"/>
      <c r="K809" s="54"/>
      <c r="L809" s="227"/>
      <c r="M809" s="228"/>
      <c r="N809" s="227"/>
      <c r="O809" s="227"/>
      <c r="P809" s="228"/>
      <c r="Q809" s="228"/>
      <c r="R809" s="54"/>
      <c r="S809" s="54"/>
      <c r="T809" s="55"/>
      <c r="U809" s="54"/>
      <c r="V809" s="54"/>
      <c r="W809" s="54"/>
      <c r="X809" s="54"/>
      <c r="Y809" s="54"/>
      <c r="Z809" s="54"/>
    </row>
    <row r="810" spans="1:26" ht="18.75" customHeight="1" x14ac:dyDescent="0.2">
      <c r="A810" s="54"/>
      <c r="B810" s="54"/>
      <c r="C810" s="320"/>
      <c r="D810" s="321"/>
      <c r="E810" s="99"/>
      <c r="F810" s="228"/>
      <c r="G810" s="228"/>
      <c r="H810" s="228"/>
      <c r="I810" s="54"/>
      <c r="J810" s="54"/>
      <c r="K810" s="54"/>
      <c r="L810" s="227"/>
      <c r="M810" s="228"/>
      <c r="N810" s="227"/>
      <c r="O810" s="227"/>
      <c r="P810" s="228"/>
      <c r="Q810" s="228"/>
      <c r="R810" s="54"/>
      <c r="S810" s="54"/>
      <c r="T810" s="55"/>
      <c r="U810" s="54"/>
      <c r="V810" s="54"/>
      <c r="W810" s="54"/>
      <c r="X810" s="54"/>
      <c r="Y810" s="54"/>
      <c r="Z810" s="54"/>
    </row>
    <row r="811" spans="1:26" ht="18.75" customHeight="1" x14ac:dyDescent="0.2">
      <c r="A811" s="54"/>
      <c r="B811" s="54"/>
      <c r="C811" s="320"/>
      <c r="D811" s="321"/>
      <c r="E811" s="99"/>
      <c r="F811" s="228"/>
      <c r="G811" s="228"/>
      <c r="H811" s="228"/>
      <c r="I811" s="54"/>
      <c r="J811" s="54"/>
      <c r="K811" s="54"/>
      <c r="L811" s="227"/>
      <c r="M811" s="228"/>
      <c r="N811" s="227"/>
      <c r="O811" s="227"/>
      <c r="P811" s="228"/>
      <c r="Q811" s="228"/>
      <c r="R811" s="54"/>
      <c r="S811" s="54"/>
      <c r="T811" s="55"/>
      <c r="U811" s="54"/>
      <c r="V811" s="54"/>
      <c r="W811" s="54"/>
      <c r="X811" s="54"/>
      <c r="Y811" s="54"/>
      <c r="Z811" s="54"/>
    </row>
    <row r="812" spans="1:26" ht="18.75" customHeight="1" x14ac:dyDescent="0.2">
      <c r="A812" s="54"/>
      <c r="B812" s="54"/>
      <c r="C812" s="320"/>
      <c r="D812" s="321"/>
      <c r="E812" s="99"/>
      <c r="F812" s="228"/>
      <c r="G812" s="228"/>
      <c r="H812" s="228"/>
      <c r="I812" s="54"/>
      <c r="J812" s="54"/>
      <c r="K812" s="54"/>
      <c r="L812" s="227"/>
      <c r="M812" s="228"/>
      <c r="N812" s="227"/>
      <c r="O812" s="227"/>
      <c r="P812" s="228"/>
      <c r="Q812" s="228"/>
      <c r="R812" s="54"/>
      <c r="S812" s="54"/>
      <c r="T812" s="55"/>
      <c r="U812" s="54"/>
      <c r="V812" s="54"/>
      <c r="W812" s="54"/>
      <c r="X812" s="54"/>
      <c r="Y812" s="54"/>
      <c r="Z812" s="54"/>
    </row>
    <row r="813" spans="1:26" ht="18.75" customHeight="1" x14ac:dyDescent="0.2">
      <c r="A813" s="54"/>
      <c r="B813" s="54"/>
      <c r="C813" s="320"/>
      <c r="D813" s="321"/>
      <c r="E813" s="99"/>
      <c r="F813" s="228"/>
      <c r="G813" s="228"/>
      <c r="H813" s="228"/>
      <c r="I813" s="54"/>
      <c r="J813" s="54"/>
      <c r="K813" s="54"/>
      <c r="L813" s="227"/>
      <c r="M813" s="228"/>
      <c r="N813" s="227"/>
      <c r="O813" s="227"/>
      <c r="P813" s="228"/>
      <c r="Q813" s="228"/>
      <c r="R813" s="54"/>
      <c r="S813" s="54"/>
      <c r="T813" s="55"/>
      <c r="U813" s="54"/>
      <c r="V813" s="54"/>
      <c r="W813" s="54"/>
      <c r="X813" s="54"/>
      <c r="Y813" s="54"/>
      <c r="Z813" s="54"/>
    </row>
    <row r="814" spans="1:26" ht="18.75" customHeight="1" x14ac:dyDescent="0.2">
      <c r="A814" s="54"/>
      <c r="B814" s="54"/>
      <c r="C814" s="320"/>
      <c r="D814" s="321"/>
      <c r="E814" s="99"/>
      <c r="F814" s="228"/>
      <c r="G814" s="228"/>
      <c r="H814" s="228"/>
      <c r="I814" s="54"/>
      <c r="J814" s="54"/>
      <c r="K814" s="54"/>
      <c r="L814" s="227"/>
      <c r="M814" s="228"/>
      <c r="N814" s="227"/>
      <c r="O814" s="227"/>
      <c r="P814" s="228"/>
      <c r="Q814" s="228"/>
      <c r="R814" s="54"/>
      <c r="S814" s="54"/>
      <c r="T814" s="55"/>
      <c r="U814" s="54"/>
      <c r="V814" s="54"/>
      <c r="W814" s="54"/>
      <c r="X814" s="54"/>
      <c r="Y814" s="54"/>
      <c r="Z814" s="54"/>
    </row>
    <row r="815" spans="1:26" ht="18.75" customHeight="1" x14ac:dyDescent="0.2">
      <c r="A815" s="54"/>
      <c r="B815" s="54"/>
      <c r="C815" s="320"/>
      <c r="D815" s="321"/>
      <c r="E815" s="99"/>
      <c r="F815" s="228"/>
      <c r="G815" s="228"/>
      <c r="H815" s="228"/>
      <c r="I815" s="54"/>
      <c r="J815" s="54"/>
      <c r="K815" s="54"/>
      <c r="L815" s="227"/>
      <c r="M815" s="228"/>
      <c r="N815" s="227"/>
      <c r="O815" s="227"/>
      <c r="P815" s="228"/>
      <c r="Q815" s="228"/>
      <c r="R815" s="54"/>
      <c r="S815" s="54"/>
      <c r="T815" s="55"/>
      <c r="U815" s="54"/>
      <c r="V815" s="54"/>
      <c r="W815" s="54"/>
      <c r="X815" s="54"/>
      <c r="Y815" s="54"/>
      <c r="Z815" s="54"/>
    </row>
    <row r="816" spans="1:26" ht="18.75" customHeight="1" x14ac:dyDescent="0.2">
      <c r="A816" s="54"/>
      <c r="B816" s="54"/>
      <c r="C816" s="320"/>
      <c r="D816" s="321"/>
      <c r="E816" s="99"/>
      <c r="F816" s="228"/>
      <c r="G816" s="228"/>
      <c r="H816" s="228"/>
      <c r="I816" s="54"/>
      <c r="J816" s="54"/>
      <c r="K816" s="54"/>
      <c r="L816" s="227"/>
      <c r="M816" s="228"/>
      <c r="N816" s="227"/>
      <c r="O816" s="227"/>
      <c r="P816" s="228"/>
      <c r="Q816" s="228"/>
      <c r="R816" s="54"/>
      <c r="S816" s="54"/>
      <c r="T816" s="55"/>
      <c r="U816" s="54"/>
      <c r="V816" s="54"/>
      <c r="W816" s="54"/>
      <c r="X816" s="54"/>
      <c r="Y816" s="54"/>
      <c r="Z816" s="54"/>
    </row>
    <row r="817" spans="1:26" ht="18.75" customHeight="1" x14ac:dyDescent="0.2">
      <c r="A817" s="54"/>
      <c r="B817" s="54"/>
      <c r="C817" s="320"/>
      <c r="D817" s="321"/>
      <c r="E817" s="99"/>
      <c r="F817" s="228"/>
      <c r="G817" s="228"/>
      <c r="H817" s="228"/>
      <c r="I817" s="54"/>
      <c r="J817" s="54"/>
      <c r="K817" s="54"/>
      <c r="L817" s="227"/>
      <c r="M817" s="228"/>
      <c r="N817" s="227"/>
      <c r="O817" s="227"/>
      <c r="P817" s="228"/>
      <c r="Q817" s="228"/>
      <c r="R817" s="54"/>
      <c r="S817" s="54"/>
      <c r="T817" s="55"/>
      <c r="U817" s="54"/>
      <c r="V817" s="54"/>
      <c r="W817" s="54"/>
      <c r="X817" s="54"/>
      <c r="Y817" s="54"/>
      <c r="Z817" s="54"/>
    </row>
    <row r="818" spans="1:26" ht="18.75" customHeight="1" x14ac:dyDescent="0.2">
      <c r="A818" s="54"/>
      <c r="B818" s="54"/>
      <c r="C818" s="320"/>
      <c r="D818" s="321"/>
      <c r="E818" s="99"/>
      <c r="F818" s="228"/>
      <c r="G818" s="228"/>
      <c r="H818" s="228"/>
      <c r="I818" s="54"/>
      <c r="J818" s="54"/>
      <c r="K818" s="54"/>
      <c r="L818" s="227"/>
      <c r="M818" s="228"/>
      <c r="N818" s="227"/>
      <c r="O818" s="227"/>
      <c r="P818" s="228"/>
      <c r="Q818" s="228"/>
      <c r="R818" s="54"/>
      <c r="S818" s="54"/>
      <c r="T818" s="55"/>
      <c r="U818" s="54"/>
      <c r="V818" s="54"/>
      <c r="W818" s="54"/>
      <c r="X818" s="54"/>
      <c r="Y818" s="54"/>
      <c r="Z818" s="54"/>
    </row>
    <row r="819" spans="1:26" ht="18.75" customHeight="1" x14ac:dyDescent="0.2">
      <c r="A819" s="54"/>
      <c r="B819" s="54"/>
      <c r="C819" s="320"/>
      <c r="D819" s="321"/>
      <c r="E819" s="99"/>
      <c r="F819" s="228"/>
      <c r="G819" s="228"/>
      <c r="H819" s="228"/>
      <c r="I819" s="54"/>
      <c r="J819" s="54"/>
      <c r="K819" s="54"/>
      <c r="L819" s="227"/>
      <c r="M819" s="228"/>
      <c r="N819" s="227"/>
      <c r="O819" s="227"/>
      <c r="P819" s="228"/>
      <c r="Q819" s="228"/>
      <c r="R819" s="54"/>
      <c r="S819" s="54"/>
      <c r="T819" s="55"/>
      <c r="U819" s="54"/>
      <c r="V819" s="54"/>
      <c r="W819" s="54"/>
      <c r="X819" s="54"/>
      <c r="Y819" s="54"/>
      <c r="Z819" s="54"/>
    </row>
    <row r="820" spans="1:26" ht="18.75" customHeight="1" x14ac:dyDescent="0.2">
      <c r="A820" s="54"/>
      <c r="B820" s="54"/>
      <c r="C820" s="320"/>
      <c r="D820" s="321"/>
      <c r="E820" s="99"/>
      <c r="F820" s="228"/>
      <c r="G820" s="228"/>
      <c r="H820" s="228"/>
      <c r="I820" s="54"/>
      <c r="J820" s="54"/>
      <c r="K820" s="54"/>
      <c r="L820" s="227"/>
      <c r="M820" s="228"/>
      <c r="N820" s="227"/>
      <c r="O820" s="227"/>
      <c r="P820" s="228"/>
      <c r="Q820" s="228"/>
      <c r="R820" s="54"/>
      <c r="S820" s="54"/>
      <c r="T820" s="55"/>
      <c r="U820" s="54"/>
      <c r="V820" s="54"/>
      <c r="W820" s="54"/>
      <c r="X820" s="54"/>
      <c r="Y820" s="54"/>
      <c r="Z820" s="54"/>
    </row>
    <row r="821" spans="1:26" ht="18.75" customHeight="1" x14ac:dyDescent="0.2">
      <c r="A821" s="54"/>
      <c r="B821" s="54"/>
      <c r="C821" s="320"/>
      <c r="D821" s="321"/>
      <c r="E821" s="99"/>
      <c r="F821" s="228"/>
      <c r="G821" s="228"/>
      <c r="H821" s="228"/>
      <c r="I821" s="54"/>
      <c r="J821" s="54"/>
      <c r="K821" s="54"/>
      <c r="L821" s="227"/>
      <c r="M821" s="228"/>
      <c r="N821" s="227"/>
      <c r="O821" s="227"/>
      <c r="P821" s="228"/>
      <c r="Q821" s="228"/>
      <c r="R821" s="54"/>
      <c r="S821" s="54"/>
      <c r="T821" s="55"/>
      <c r="U821" s="54"/>
      <c r="V821" s="54"/>
      <c r="W821" s="54"/>
      <c r="X821" s="54"/>
      <c r="Y821" s="54"/>
      <c r="Z821" s="54"/>
    </row>
    <row r="822" spans="1:26" ht="18.75" customHeight="1" x14ac:dyDescent="0.2">
      <c r="A822" s="54"/>
      <c r="B822" s="54"/>
      <c r="C822" s="320"/>
      <c r="D822" s="321"/>
      <c r="E822" s="99"/>
      <c r="F822" s="228"/>
      <c r="G822" s="228"/>
      <c r="H822" s="228"/>
      <c r="I822" s="54"/>
      <c r="J822" s="54"/>
      <c r="K822" s="54"/>
      <c r="L822" s="227"/>
      <c r="M822" s="228"/>
      <c r="N822" s="227"/>
      <c r="O822" s="227"/>
      <c r="P822" s="228"/>
      <c r="Q822" s="228"/>
      <c r="R822" s="54"/>
      <c r="S822" s="54"/>
      <c r="T822" s="55"/>
      <c r="U822" s="54"/>
      <c r="V822" s="54"/>
      <c r="W822" s="54"/>
      <c r="X822" s="54"/>
      <c r="Y822" s="54"/>
      <c r="Z822" s="54"/>
    </row>
    <row r="823" spans="1:26" ht="18.75" customHeight="1" x14ac:dyDescent="0.2">
      <c r="A823" s="54"/>
      <c r="B823" s="54"/>
      <c r="C823" s="320"/>
      <c r="D823" s="321"/>
      <c r="E823" s="99"/>
      <c r="F823" s="228"/>
      <c r="G823" s="228"/>
      <c r="H823" s="228"/>
      <c r="I823" s="54"/>
      <c r="J823" s="54"/>
      <c r="K823" s="54"/>
      <c r="L823" s="227"/>
      <c r="M823" s="228"/>
      <c r="N823" s="227"/>
      <c r="O823" s="227"/>
      <c r="P823" s="228"/>
      <c r="Q823" s="228"/>
      <c r="R823" s="54"/>
      <c r="S823" s="54"/>
      <c r="T823" s="55"/>
      <c r="U823" s="54"/>
      <c r="V823" s="54"/>
      <c r="W823" s="54"/>
      <c r="X823" s="54"/>
      <c r="Y823" s="54"/>
      <c r="Z823" s="54"/>
    </row>
    <row r="824" spans="1:26" ht="18.75" customHeight="1" x14ac:dyDescent="0.2">
      <c r="A824" s="54"/>
      <c r="B824" s="54"/>
      <c r="C824" s="320"/>
      <c r="D824" s="321"/>
      <c r="E824" s="99"/>
      <c r="F824" s="228"/>
      <c r="G824" s="228"/>
      <c r="H824" s="228"/>
      <c r="I824" s="54"/>
      <c r="J824" s="54"/>
      <c r="K824" s="54"/>
      <c r="L824" s="227"/>
      <c r="M824" s="228"/>
      <c r="N824" s="227"/>
      <c r="O824" s="227"/>
      <c r="P824" s="228"/>
      <c r="Q824" s="228"/>
      <c r="R824" s="54"/>
      <c r="S824" s="54"/>
      <c r="T824" s="55"/>
      <c r="U824" s="54"/>
      <c r="V824" s="54"/>
      <c r="W824" s="54"/>
      <c r="X824" s="54"/>
      <c r="Y824" s="54"/>
      <c r="Z824" s="54"/>
    </row>
    <row r="825" spans="1:26" ht="18.75" customHeight="1" x14ac:dyDescent="0.2">
      <c r="A825" s="54"/>
      <c r="B825" s="54"/>
      <c r="C825" s="320"/>
      <c r="D825" s="321"/>
      <c r="E825" s="99"/>
      <c r="F825" s="228"/>
      <c r="G825" s="228"/>
      <c r="H825" s="228"/>
      <c r="I825" s="54"/>
      <c r="J825" s="54"/>
      <c r="K825" s="54"/>
      <c r="L825" s="227"/>
      <c r="M825" s="228"/>
      <c r="N825" s="227"/>
      <c r="O825" s="227"/>
      <c r="P825" s="228"/>
      <c r="Q825" s="228"/>
      <c r="R825" s="54"/>
      <c r="S825" s="54"/>
      <c r="T825" s="55"/>
      <c r="U825" s="54"/>
      <c r="V825" s="54"/>
      <c r="W825" s="54"/>
      <c r="X825" s="54"/>
      <c r="Y825" s="54"/>
      <c r="Z825" s="54"/>
    </row>
    <row r="826" spans="1:26" ht="18.75" customHeight="1" x14ac:dyDescent="0.2">
      <c r="A826" s="54"/>
      <c r="B826" s="54"/>
      <c r="C826" s="320"/>
      <c r="D826" s="321"/>
      <c r="E826" s="99"/>
      <c r="F826" s="228"/>
      <c r="G826" s="228"/>
      <c r="H826" s="228"/>
      <c r="I826" s="54"/>
      <c r="J826" s="54"/>
      <c r="K826" s="54"/>
      <c r="L826" s="227"/>
      <c r="M826" s="228"/>
      <c r="N826" s="227"/>
      <c r="O826" s="227"/>
      <c r="P826" s="228"/>
      <c r="Q826" s="228"/>
      <c r="R826" s="54"/>
      <c r="S826" s="54"/>
      <c r="T826" s="55"/>
      <c r="U826" s="54"/>
      <c r="V826" s="54"/>
      <c r="W826" s="54"/>
      <c r="X826" s="54"/>
      <c r="Y826" s="54"/>
      <c r="Z826" s="54"/>
    </row>
    <row r="827" spans="1:26" ht="18.75" customHeight="1" x14ac:dyDescent="0.2">
      <c r="A827" s="54"/>
      <c r="B827" s="54"/>
      <c r="C827" s="320"/>
      <c r="D827" s="321"/>
      <c r="E827" s="99"/>
      <c r="F827" s="228"/>
      <c r="G827" s="228"/>
      <c r="H827" s="228"/>
      <c r="I827" s="54"/>
      <c r="J827" s="54"/>
      <c r="K827" s="54"/>
      <c r="L827" s="227"/>
      <c r="M827" s="228"/>
      <c r="N827" s="227"/>
      <c r="O827" s="227"/>
      <c r="P827" s="228"/>
      <c r="Q827" s="228"/>
      <c r="R827" s="54"/>
      <c r="S827" s="54"/>
      <c r="T827" s="55"/>
      <c r="U827" s="54"/>
      <c r="V827" s="54"/>
      <c r="W827" s="54"/>
      <c r="X827" s="54"/>
      <c r="Y827" s="54"/>
      <c r="Z827" s="54"/>
    </row>
    <row r="828" spans="1:26" ht="18.75" customHeight="1" x14ac:dyDescent="0.2">
      <c r="A828" s="54"/>
      <c r="B828" s="54"/>
      <c r="C828" s="320"/>
      <c r="D828" s="321"/>
      <c r="E828" s="99"/>
      <c r="F828" s="228"/>
      <c r="G828" s="228"/>
      <c r="H828" s="228"/>
      <c r="I828" s="54"/>
      <c r="J828" s="54"/>
      <c r="K828" s="54"/>
      <c r="L828" s="227"/>
      <c r="M828" s="228"/>
      <c r="N828" s="227"/>
      <c r="O828" s="227"/>
      <c r="P828" s="228"/>
      <c r="Q828" s="228"/>
      <c r="R828" s="54"/>
      <c r="S828" s="54"/>
      <c r="T828" s="55"/>
      <c r="U828" s="54"/>
      <c r="V828" s="54"/>
      <c r="W828" s="54"/>
      <c r="X828" s="54"/>
      <c r="Y828" s="54"/>
      <c r="Z828" s="54"/>
    </row>
    <row r="829" spans="1:26" ht="18.75" customHeight="1" x14ac:dyDescent="0.2">
      <c r="A829" s="54"/>
      <c r="B829" s="54"/>
      <c r="C829" s="320"/>
      <c r="D829" s="321"/>
      <c r="E829" s="99"/>
      <c r="F829" s="228"/>
      <c r="G829" s="228"/>
      <c r="H829" s="228"/>
      <c r="I829" s="54"/>
      <c r="J829" s="54"/>
      <c r="K829" s="54"/>
      <c r="L829" s="227"/>
      <c r="M829" s="228"/>
      <c r="N829" s="227"/>
      <c r="O829" s="227"/>
      <c r="P829" s="228"/>
      <c r="Q829" s="228"/>
      <c r="R829" s="54"/>
      <c r="S829" s="54"/>
      <c r="T829" s="55"/>
      <c r="U829" s="54"/>
      <c r="V829" s="54"/>
      <c r="W829" s="54"/>
      <c r="X829" s="54"/>
      <c r="Y829" s="54"/>
      <c r="Z829" s="54"/>
    </row>
    <row r="830" spans="1:26" ht="18.75" customHeight="1" x14ac:dyDescent="0.2">
      <c r="A830" s="54"/>
      <c r="B830" s="54"/>
      <c r="C830" s="320"/>
      <c r="D830" s="321"/>
      <c r="E830" s="99"/>
      <c r="F830" s="228"/>
      <c r="G830" s="228"/>
      <c r="H830" s="228"/>
      <c r="I830" s="54"/>
      <c r="J830" s="54"/>
      <c r="K830" s="54"/>
      <c r="L830" s="227"/>
      <c r="M830" s="228"/>
      <c r="N830" s="227"/>
      <c r="O830" s="227"/>
      <c r="P830" s="228"/>
      <c r="Q830" s="228"/>
      <c r="R830" s="54"/>
      <c r="S830" s="54"/>
      <c r="T830" s="55"/>
      <c r="U830" s="54"/>
      <c r="V830" s="54"/>
      <c r="W830" s="54"/>
      <c r="X830" s="54"/>
      <c r="Y830" s="54"/>
      <c r="Z830" s="54"/>
    </row>
    <row r="831" spans="1:26" ht="18.75" customHeight="1" x14ac:dyDescent="0.2">
      <c r="A831" s="54"/>
      <c r="B831" s="54"/>
      <c r="C831" s="320"/>
      <c r="D831" s="321"/>
      <c r="E831" s="99"/>
      <c r="F831" s="228"/>
      <c r="G831" s="228"/>
      <c r="H831" s="228"/>
      <c r="I831" s="54"/>
      <c r="J831" s="54"/>
      <c r="K831" s="54"/>
      <c r="L831" s="227"/>
      <c r="M831" s="228"/>
      <c r="N831" s="227"/>
      <c r="O831" s="227"/>
      <c r="P831" s="228"/>
      <c r="Q831" s="228"/>
      <c r="R831" s="54"/>
      <c r="S831" s="54"/>
      <c r="T831" s="55"/>
      <c r="U831" s="54"/>
      <c r="V831" s="54"/>
      <c r="W831" s="54"/>
      <c r="X831" s="54"/>
      <c r="Y831" s="54"/>
      <c r="Z831" s="54"/>
    </row>
    <row r="832" spans="1:26" ht="18.75" customHeight="1" x14ac:dyDescent="0.2">
      <c r="A832" s="54"/>
      <c r="B832" s="54"/>
      <c r="C832" s="320"/>
      <c r="D832" s="321"/>
      <c r="E832" s="99"/>
      <c r="F832" s="228"/>
      <c r="G832" s="228"/>
      <c r="H832" s="228"/>
      <c r="I832" s="54"/>
      <c r="J832" s="54"/>
      <c r="K832" s="54"/>
      <c r="L832" s="227"/>
      <c r="M832" s="228"/>
      <c r="N832" s="227"/>
      <c r="O832" s="227"/>
      <c r="P832" s="228"/>
      <c r="Q832" s="228"/>
      <c r="R832" s="54"/>
      <c r="S832" s="54"/>
      <c r="T832" s="55"/>
      <c r="U832" s="54"/>
      <c r="V832" s="54"/>
      <c r="W832" s="54"/>
      <c r="X832" s="54"/>
      <c r="Y832" s="54"/>
      <c r="Z832" s="54"/>
    </row>
    <row r="833" spans="1:26" ht="18.75" customHeight="1" x14ac:dyDescent="0.2">
      <c r="A833" s="54"/>
      <c r="B833" s="54"/>
      <c r="C833" s="320"/>
      <c r="D833" s="321"/>
      <c r="E833" s="99"/>
      <c r="F833" s="228"/>
      <c r="G833" s="228"/>
      <c r="H833" s="228"/>
      <c r="I833" s="54"/>
      <c r="J833" s="54"/>
      <c r="K833" s="54"/>
      <c r="L833" s="227"/>
      <c r="M833" s="228"/>
      <c r="N833" s="227"/>
      <c r="O833" s="227"/>
      <c r="P833" s="228"/>
      <c r="Q833" s="228"/>
      <c r="R833" s="54"/>
      <c r="S833" s="54"/>
      <c r="T833" s="55"/>
      <c r="U833" s="54"/>
      <c r="V833" s="54"/>
      <c r="W833" s="54"/>
      <c r="X833" s="54"/>
      <c r="Y833" s="54"/>
      <c r="Z833" s="54"/>
    </row>
    <row r="834" spans="1:26" ht="18.75" customHeight="1" x14ac:dyDescent="0.2">
      <c r="A834" s="54"/>
      <c r="B834" s="54"/>
      <c r="C834" s="320"/>
      <c r="D834" s="321"/>
      <c r="E834" s="99"/>
      <c r="F834" s="228"/>
      <c r="G834" s="228"/>
      <c r="H834" s="228"/>
      <c r="I834" s="54"/>
      <c r="J834" s="54"/>
      <c r="K834" s="54"/>
      <c r="L834" s="227"/>
      <c r="M834" s="228"/>
      <c r="N834" s="227"/>
      <c r="O834" s="227"/>
      <c r="P834" s="228"/>
      <c r="Q834" s="228"/>
      <c r="R834" s="54"/>
      <c r="S834" s="54"/>
      <c r="T834" s="55"/>
      <c r="U834" s="54"/>
      <c r="V834" s="54"/>
      <c r="W834" s="54"/>
      <c r="X834" s="54"/>
      <c r="Y834" s="54"/>
      <c r="Z834" s="54"/>
    </row>
    <row r="835" spans="1:26" ht="18.75" customHeight="1" x14ac:dyDescent="0.2">
      <c r="A835" s="54"/>
      <c r="B835" s="54"/>
      <c r="C835" s="320"/>
      <c r="D835" s="321"/>
      <c r="E835" s="99"/>
      <c r="F835" s="228"/>
      <c r="G835" s="228"/>
      <c r="H835" s="228"/>
      <c r="I835" s="54"/>
      <c r="J835" s="54"/>
      <c r="K835" s="54"/>
      <c r="L835" s="227"/>
      <c r="M835" s="228"/>
      <c r="N835" s="227"/>
      <c r="O835" s="227"/>
      <c r="P835" s="228"/>
      <c r="Q835" s="228"/>
      <c r="R835" s="54"/>
      <c r="S835" s="54"/>
      <c r="T835" s="55"/>
      <c r="U835" s="54"/>
      <c r="V835" s="54"/>
      <c r="W835" s="54"/>
      <c r="X835" s="54"/>
      <c r="Y835" s="54"/>
      <c r="Z835" s="54"/>
    </row>
    <row r="836" spans="1:26" ht="18.75" customHeight="1" x14ac:dyDescent="0.2">
      <c r="A836" s="54"/>
      <c r="B836" s="54"/>
      <c r="C836" s="320"/>
      <c r="D836" s="321"/>
      <c r="E836" s="99"/>
      <c r="F836" s="228"/>
      <c r="G836" s="228"/>
      <c r="H836" s="228"/>
      <c r="I836" s="54"/>
      <c r="J836" s="54"/>
      <c r="K836" s="54"/>
      <c r="L836" s="227"/>
      <c r="M836" s="228"/>
      <c r="N836" s="227"/>
      <c r="O836" s="227"/>
      <c r="P836" s="228"/>
      <c r="Q836" s="228"/>
      <c r="R836" s="54"/>
      <c r="S836" s="54"/>
      <c r="T836" s="55"/>
      <c r="U836" s="54"/>
      <c r="V836" s="54"/>
      <c r="W836" s="54"/>
      <c r="X836" s="54"/>
      <c r="Y836" s="54"/>
      <c r="Z836" s="54"/>
    </row>
    <row r="837" spans="1:26" ht="18.75" customHeight="1" x14ac:dyDescent="0.2">
      <c r="A837" s="54"/>
      <c r="B837" s="54"/>
      <c r="C837" s="320"/>
      <c r="D837" s="321"/>
      <c r="E837" s="99"/>
      <c r="F837" s="228"/>
      <c r="G837" s="228"/>
      <c r="H837" s="228"/>
      <c r="I837" s="54"/>
      <c r="J837" s="54"/>
      <c r="K837" s="54"/>
      <c r="L837" s="227"/>
      <c r="M837" s="228"/>
      <c r="N837" s="227"/>
      <c r="O837" s="227"/>
      <c r="P837" s="228"/>
      <c r="Q837" s="228"/>
      <c r="R837" s="54"/>
      <c r="S837" s="54"/>
      <c r="T837" s="55"/>
      <c r="U837" s="54"/>
      <c r="V837" s="54"/>
      <c r="W837" s="54"/>
      <c r="X837" s="54"/>
      <c r="Y837" s="54"/>
      <c r="Z837" s="54"/>
    </row>
    <row r="838" spans="1:26" ht="18.75" customHeight="1" x14ac:dyDescent="0.2">
      <c r="A838" s="54"/>
      <c r="B838" s="54"/>
      <c r="C838" s="320"/>
      <c r="D838" s="321"/>
      <c r="E838" s="99"/>
      <c r="F838" s="228"/>
      <c r="G838" s="228"/>
      <c r="H838" s="228"/>
      <c r="I838" s="54"/>
      <c r="J838" s="54"/>
      <c r="K838" s="54"/>
      <c r="L838" s="227"/>
      <c r="M838" s="228"/>
      <c r="N838" s="227"/>
      <c r="O838" s="227"/>
      <c r="P838" s="228"/>
      <c r="Q838" s="228"/>
      <c r="R838" s="54"/>
      <c r="S838" s="54"/>
      <c r="T838" s="55"/>
      <c r="U838" s="54"/>
      <c r="V838" s="54"/>
      <c r="W838" s="54"/>
      <c r="X838" s="54"/>
      <c r="Y838" s="54"/>
      <c r="Z838" s="54"/>
    </row>
    <row r="839" spans="1:26" ht="18.75" customHeight="1" x14ac:dyDescent="0.2">
      <c r="A839" s="54"/>
      <c r="B839" s="54"/>
      <c r="C839" s="320"/>
      <c r="D839" s="321"/>
      <c r="E839" s="99"/>
      <c r="F839" s="228"/>
      <c r="G839" s="228"/>
      <c r="H839" s="228"/>
      <c r="I839" s="54"/>
      <c r="J839" s="54"/>
      <c r="K839" s="54"/>
      <c r="L839" s="227"/>
      <c r="M839" s="228"/>
      <c r="N839" s="227"/>
      <c r="O839" s="227"/>
      <c r="P839" s="228"/>
      <c r="Q839" s="228"/>
      <c r="R839" s="54"/>
      <c r="S839" s="54"/>
      <c r="T839" s="55"/>
      <c r="U839" s="54"/>
      <c r="V839" s="54"/>
      <c r="W839" s="54"/>
      <c r="X839" s="54"/>
      <c r="Y839" s="54"/>
      <c r="Z839" s="54"/>
    </row>
    <row r="840" spans="1:26" ht="18.75" customHeight="1" x14ac:dyDescent="0.2">
      <c r="A840" s="54"/>
      <c r="B840" s="54"/>
      <c r="C840" s="320"/>
      <c r="D840" s="321"/>
      <c r="E840" s="99"/>
      <c r="F840" s="228"/>
      <c r="G840" s="228"/>
      <c r="H840" s="228"/>
      <c r="I840" s="54"/>
      <c r="J840" s="54"/>
      <c r="K840" s="54"/>
      <c r="L840" s="227"/>
      <c r="M840" s="228"/>
      <c r="N840" s="227"/>
      <c r="O840" s="227"/>
      <c r="P840" s="228"/>
      <c r="Q840" s="228"/>
      <c r="R840" s="54"/>
      <c r="S840" s="54"/>
      <c r="T840" s="55"/>
      <c r="U840" s="54"/>
      <c r="V840" s="54"/>
      <c r="W840" s="54"/>
      <c r="X840" s="54"/>
      <c r="Y840" s="54"/>
      <c r="Z840" s="54"/>
    </row>
    <row r="841" spans="1:26" ht="18.75" customHeight="1" x14ac:dyDescent="0.2">
      <c r="A841" s="54"/>
      <c r="B841" s="54"/>
      <c r="C841" s="320"/>
      <c r="D841" s="321"/>
      <c r="E841" s="99"/>
      <c r="F841" s="228"/>
      <c r="G841" s="228"/>
      <c r="H841" s="228"/>
      <c r="I841" s="54"/>
      <c r="J841" s="54"/>
      <c r="K841" s="54"/>
      <c r="L841" s="227"/>
      <c r="M841" s="228"/>
      <c r="N841" s="227"/>
      <c r="O841" s="227"/>
      <c r="P841" s="228"/>
      <c r="Q841" s="228"/>
      <c r="R841" s="54"/>
      <c r="S841" s="54"/>
      <c r="T841" s="55"/>
      <c r="U841" s="54"/>
      <c r="V841" s="54"/>
      <c r="W841" s="54"/>
      <c r="X841" s="54"/>
      <c r="Y841" s="54"/>
      <c r="Z841" s="54"/>
    </row>
    <row r="842" spans="1:26" ht="18.75" customHeight="1" x14ac:dyDescent="0.2">
      <c r="A842" s="54"/>
      <c r="B842" s="54"/>
      <c r="C842" s="320"/>
      <c r="D842" s="321"/>
      <c r="E842" s="99"/>
      <c r="F842" s="228"/>
      <c r="G842" s="228"/>
      <c r="H842" s="228"/>
      <c r="I842" s="54"/>
      <c r="J842" s="54"/>
      <c r="K842" s="54"/>
      <c r="L842" s="227"/>
      <c r="M842" s="228"/>
      <c r="N842" s="227"/>
      <c r="O842" s="227"/>
      <c r="P842" s="228"/>
      <c r="Q842" s="228"/>
      <c r="R842" s="54"/>
      <c r="S842" s="54"/>
      <c r="T842" s="55"/>
      <c r="U842" s="54"/>
      <c r="V842" s="54"/>
      <c r="W842" s="54"/>
      <c r="X842" s="54"/>
      <c r="Y842" s="54"/>
      <c r="Z842" s="54"/>
    </row>
    <row r="843" spans="1:26" ht="18.75" customHeight="1" x14ac:dyDescent="0.2">
      <c r="A843" s="54"/>
      <c r="B843" s="54"/>
      <c r="C843" s="320"/>
      <c r="D843" s="321"/>
      <c r="E843" s="99"/>
      <c r="F843" s="228"/>
      <c r="G843" s="228"/>
      <c r="H843" s="228"/>
      <c r="I843" s="54"/>
      <c r="J843" s="54"/>
      <c r="K843" s="54"/>
      <c r="L843" s="227"/>
      <c r="M843" s="228"/>
      <c r="N843" s="227"/>
      <c r="O843" s="227"/>
      <c r="P843" s="228"/>
      <c r="Q843" s="228"/>
      <c r="R843" s="54"/>
      <c r="S843" s="54"/>
      <c r="T843" s="55"/>
      <c r="U843" s="54"/>
      <c r="V843" s="54"/>
      <c r="W843" s="54"/>
      <c r="X843" s="54"/>
      <c r="Y843" s="54"/>
      <c r="Z843" s="54"/>
    </row>
    <row r="844" spans="1:26" ht="18.75" customHeight="1" x14ac:dyDescent="0.2">
      <c r="A844" s="54"/>
      <c r="B844" s="54"/>
      <c r="C844" s="320"/>
      <c r="D844" s="321"/>
      <c r="E844" s="99"/>
      <c r="F844" s="228"/>
      <c r="G844" s="228"/>
      <c r="H844" s="228"/>
      <c r="I844" s="54"/>
      <c r="J844" s="54"/>
      <c r="K844" s="54"/>
      <c r="L844" s="227"/>
      <c r="M844" s="228"/>
      <c r="N844" s="227"/>
      <c r="O844" s="227"/>
      <c r="P844" s="228"/>
      <c r="Q844" s="228"/>
      <c r="R844" s="54"/>
      <c r="S844" s="54"/>
      <c r="T844" s="55"/>
      <c r="U844" s="54"/>
      <c r="V844" s="54"/>
      <c r="W844" s="54"/>
      <c r="X844" s="54"/>
      <c r="Y844" s="54"/>
      <c r="Z844" s="54"/>
    </row>
    <row r="845" spans="1:26" ht="18.75" customHeight="1" x14ac:dyDescent="0.2">
      <c r="A845" s="54"/>
      <c r="B845" s="54"/>
      <c r="C845" s="320"/>
      <c r="D845" s="321"/>
      <c r="E845" s="99"/>
      <c r="F845" s="228"/>
      <c r="G845" s="228"/>
      <c r="H845" s="228"/>
      <c r="I845" s="54"/>
      <c r="J845" s="54"/>
      <c r="K845" s="54"/>
      <c r="L845" s="227"/>
      <c r="M845" s="228"/>
      <c r="N845" s="227"/>
      <c r="O845" s="227"/>
      <c r="P845" s="228"/>
      <c r="Q845" s="228"/>
      <c r="R845" s="54"/>
      <c r="S845" s="54"/>
      <c r="T845" s="55"/>
      <c r="U845" s="54"/>
      <c r="V845" s="54"/>
      <c r="W845" s="54"/>
      <c r="X845" s="54"/>
      <c r="Y845" s="54"/>
      <c r="Z845" s="54"/>
    </row>
    <row r="846" spans="1:26" ht="18.75" customHeight="1" x14ac:dyDescent="0.2">
      <c r="A846" s="54"/>
      <c r="B846" s="54"/>
      <c r="C846" s="320"/>
      <c r="D846" s="321"/>
      <c r="E846" s="99"/>
      <c r="F846" s="228"/>
      <c r="G846" s="228"/>
      <c r="H846" s="228"/>
      <c r="I846" s="54"/>
      <c r="J846" s="54"/>
      <c r="K846" s="54"/>
      <c r="L846" s="227"/>
      <c r="M846" s="228"/>
      <c r="N846" s="227"/>
      <c r="O846" s="227"/>
      <c r="P846" s="228"/>
      <c r="Q846" s="228"/>
      <c r="R846" s="54"/>
      <c r="S846" s="54"/>
      <c r="T846" s="55"/>
      <c r="U846" s="54"/>
      <c r="V846" s="54"/>
      <c r="W846" s="54"/>
      <c r="X846" s="54"/>
      <c r="Y846" s="54"/>
      <c r="Z846" s="54"/>
    </row>
    <row r="847" spans="1:26" ht="18.75" customHeight="1" x14ac:dyDescent="0.2">
      <c r="A847" s="54"/>
      <c r="B847" s="54"/>
      <c r="C847" s="320"/>
      <c r="D847" s="321"/>
      <c r="E847" s="99"/>
      <c r="F847" s="228"/>
      <c r="G847" s="228"/>
      <c r="H847" s="228"/>
      <c r="I847" s="54"/>
      <c r="J847" s="54"/>
      <c r="K847" s="54"/>
      <c r="L847" s="227"/>
      <c r="M847" s="228"/>
      <c r="N847" s="227"/>
      <c r="O847" s="227"/>
      <c r="P847" s="228"/>
      <c r="Q847" s="228"/>
      <c r="R847" s="54"/>
      <c r="S847" s="54"/>
      <c r="T847" s="55"/>
      <c r="U847" s="54"/>
      <c r="V847" s="54"/>
      <c r="W847" s="54"/>
      <c r="X847" s="54"/>
      <c r="Y847" s="54"/>
      <c r="Z847" s="54"/>
    </row>
    <row r="848" spans="1:26" ht="18.75" customHeight="1" x14ac:dyDescent="0.2">
      <c r="A848" s="54"/>
      <c r="B848" s="54"/>
      <c r="C848" s="320"/>
      <c r="D848" s="321"/>
      <c r="E848" s="99"/>
      <c r="F848" s="228"/>
      <c r="G848" s="228"/>
      <c r="H848" s="228"/>
      <c r="I848" s="54"/>
      <c r="J848" s="54"/>
      <c r="K848" s="54"/>
      <c r="L848" s="227"/>
      <c r="M848" s="228"/>
      <c r="N848" s="227"/>
      <c r="O848" s="227"/>
      <c r="P848" s="228"/>
      <c r="Q848" s="228"/>
      <c r="R848" s="54"/>
      <c r="S848" s="54"/>
      <c r="T848" s="55"/>
      <c r="U848" s="54"/>
      <c r="V848" s="54"/>
      <c r="W848" s="54"/>
      <c r="X848" s="54"/>
      <c r="Y848" s="54"/>
      <c r="Z848" s="54"/>
    </row>
    <row r="849" spans="1:26" ht="18.75" customHeight="1" x14ac:dyDescent="0.2">
      <c r="A849" s="54"/>
      <c r="B849" s="54"/>
      <c r="C849" s="320"/>
      <c r="D849" s="321"/>
      <c r="E849" s="99"/>
      <c r="F849" s="228"/>
      <c r="G849" s="228"/>
      <c r="H849" s="228"/>
      <c r="I849" s="54"/>
      <c r="J849" s="54"/>
      <c r="K849" s="54"/>
      <c r="L849" s="227"/>
      <c r="M849" s="228"/>
      <c r="N849" s="227"/>
      <c r="O849" s="227"/>
      <c r="P849" s="228"/>
      <c r="Q849" s="228"/>
      <c r="R849" s="54"/>
      <c r="S849" s="54"/>
      <c r="T849" s="55"/>
      <c r="U849" s="54"/>
      <c r="V849" s="54"/>
      <c r="W849" s="54"/>
      <c r="X849" s="54"/>
      <c r="Y849" s="54"/>
      <c r="Z849" s="54"/>
    </row>
    <row r="850" spans="1:26" ht="18.75" customHeight="1" x14ac:dyDescent="0.2">
      <c r="A850" s="54"/>
      <c r="B850" s="54"/>
      <c r="C850" s="320"/>
      <c r="D850" s="321"/>
      <c r="E850" s="99"/>
      <c r="F850" s="228"/>
      <c r="G850" s="228"/>
      <c r="H850" s="228"/>
      <c r="I850" s="54"/>
      <c r="J850" s="54"/>
      <c r="K850" s="54"/>
      <c r="L850" s="227"/>
      <c r="M850" s="228"/>
      <c r="N850" s="227"/>
      <c r="O850" s="227"/>
      <c r="P850" s="228"/>
      <c r="Q850" s="228"/>
      <c r="R850" s="54"/>
      <c r="S850" s="54"/>
      <c r="T850" s="55"/>
      <c r="U850" s="54"/>
      <c r="V850" s="54"/>
      <c r="W850" s="54"/>
      <c r="X850" s="54"/>
      <c r="Y850" s="54"/>
      <c r="Z850" s="54"/>
    </row>
    <row r="851" spans="1:26" ht="18.75" customHeight="1" x14ac:dyDescent="0.2">
      <c r="A851" s="54"/>
      <c r="B851" s="54"/>
      <c r="C851" s="320"/>
      <c r="D851" s="321"/>
      <c r="E851" s="99"/>
      <c r="F851" s="228"/>
      <c r="G851" s="228"/>
      <c r="H851" s="228"/>
      <c r="I851" s="54"/>
      <c r="J851" s="54"/>
      <c r="K851" s="54"/>
      <c r="L851" s="227"/>
      <c r="M851" s="228"/>
      <c r="N851" s="227"/>
      <c r="O851" s="227"/>
      <c r="P851" s="228"/>
      <c r="Q851" s="228"/>
      <c r="R851" s="54"/>
      <c r="S851" s="54"/>
      <c r="T851" s="55"/>
      <c r="U851" s="54"/>
      <c r="V851" s="54"/>
      <c r="W851" s="54"/>
      <c r="X851" s="54"/>
      <c r="Y851" s="54"/>
      <c r="Z851" s="54"/>
    </row>
    <row r="852" spans="1:26" ht="18.75" customHeight="1" x14ac:dyDescent="0.2">
      <c r="A852" s="54"/>
      <c r="B852" s="54"/>
      <c r="C852" s="320"/>
      <c r="D852" s="321"/>
      <c r="E852" s="99"/>
      <c r="F852" s="228"/>
      <c r="G852" s="228"/>
      <c r="H852" s="228"/>
      <c r="I852" s="54"/>
      <c r="J852" s="54"/>
      <c r="K852" s="54"/>
      <c r="L852" s="227"/>
      <c r="M852" s="228"/>
      <c r="N852" s="227"/>
      <c r="O852" s="227"/>
      <c r="P852" s="228"/>
      <c r="Q852" s="228"/>
      <c r="R852" s="54"/>
      <c r="S852" s="54"/>
      <c r="T852" s="55"/>
      <c r="U852" s="54"/>
      <c r="V852" s="54"/>
      <c r="W852" s="54"/>
      <c r="X852" s="54"/>
      <c r="Y852" s="54"/>
      <c r="Z852" s="54"/>
    </row>
    <row r="853" spans="1:26" ht="18.75" customHeight="1" x14ac:dyDescent="0.2">
      <c r="A853" s="54"/>
      <c r="B853" s="54"/>
      <c r="C853" s="320"/>
      <c r="D853" s="321"/>
      <c r="E853" s="99"/>
      <c r="F853" s="228"/>
      <c r="G853" s="228"/>
      <c r="H853" s="228"/>
      <c r="I853" s="54"/>
      <c r="J853" s="54"/>
      <c r="K853" s="54"/>
      <c r="L853" s="227"/>
      <c r="M853" s="228"/>
      <c r="N853" s="227"/>
      <c r="O853" s="227"/>
      <c r="P853" s="228"/>
      <c r="Q853" s="228"/>
      <c r="R853" s="54"/>
      <c r="S853" s="54"/>
      <c r="T853" s="55"/>
      <c r="U853" s="54"/>
      <c r="V853" s="54"/>
      <c r="W853" s="54"/>
      <c r="X853" s="54"/>
      <c r="Y853" s="54"/>
      <c r="Z853" s="54"/>
    </row>
    <row r="854" spans="1:26" ht="18.75" customHeight="1" x14ac:dyDescent="0.2">
      <c r="A854" s="54"/>
      <c r="B854" s="54"/>
      <c r="C854" s="320"/>
      <c r="D854" s="321"/>
      <c r="E854" s="99"/>
      <c r="F854" s="228"/>
      <c r="G854" s="228"/>
      <c r="H854" s="228"/>
      <c r="I854" s="54"/>
      <c r="J854" s="54"/>
      <c r="K854" s="54"/>
      <c r="L854" s="227"/>
      <c r="M854" s="228"/>
      <c r="N854" s="227"/>
      <c r="O854" s="227"/>
      <c r="P854" s="228"/>
      <c r="Q854" s="228"/>
      <c r="R854" s="54"/>
      <c r="S854" s="54"/>
      <c r="T854" s="55"/>
      <c r="U854" s="54"/>
      <c r="V854" s="54"/>
      <c r="W854" s="54"/>
      <c r="X854" s="54"/>
      <c r="Y854" s="54"/>
      <c r="Z854" s="54"/>
    </row>
    <row r="855" spans="1:26" ht="18.75" customHeight="1" x14ac:dyDescent="0.2">
      <c r="A855" s="54"/>
      <c r="B855" s="54"/>
      <c r="C855" s="320"/>
      <c r="D855" s="321"/>
      <c r="E855" s="99"/>
      <c r="F855" s="228"/>
      <c r="G855" s="228"/>
      <c r="H855" s="228"/>
      <c r="I855" s="54"/>
      <c r="J855" s="54"/>
      <c r="K855" s="54"/>
      <c r="L855" s="227"/>
      <c r="M855" s="228"/>
      <c r="N855" s="227"/>
      <c r="O855" s="227"/>
      <c r="P855" s="228"/>
      <c r="Q855" s="228"/>
      <c r="R855" s="54"/>
      <c r="S855" s="54"/>
      <c r="T855" s="55"/>
      <c r="U855" s="54"/>
      <c r="V855" s="54"/>
      <c r="W855" s="54"/>
      <c r="X855" s="54"/>
      <c r="Y855" s="54"/>
      <c r="Z855" s="54"/>
    </row>
    <row r="856" spans="1:26" ht="18.75" customHeight="1" x14ac:dyDescent="0.2">
      <c r="A856" s="54"/>
      <c r="B856" s="54"/>
      <c r="C856" s="320"/>
      <c r="D856" s="321"/>
      <c r="E856" s="99"/>
      <c r="F856" s="228"/>
      <c r="G856" s="228"/>
      <c r="H856" s="228"/>
      <c r="I856" s="54"/>
      <c r="J856" s="54"/>
      <c r="K856" s="54"/>
      <c r="L856" s="227"/>
      <c r="M856" s="228"/>
      <c r="N856" s="227"/>
      <c r="O856" s="227"/>
      <c r="P856" s="228"/>
      <c r="Q856" s="228"/>
      <c r="R856" s="54"/>
      <c r="S856" s="54"/>
      <c r="T856" s="55"/>
      <c r="U856" s="54"/>
      <c r="V856" s="54"/>
      <c r="W856" s="54"/>
      <c r="X856" s="54"/>
      <c r="Y856" s="54"/>
      <c r="Z856" s="54"/>
    </row>
    <row r="857" spans="1:26" ht="18.75" customHeight="1" x14ac:dyDescent="0.2">
      <c r="A857" s="54"/>
      <c r="B857" s="54"/>
      <c r="C857" s="320"/>
      <c r="D857" s="321"/>
      <c r="E857" s="99"/>
      <c r="F857" s="228"/>
      <c r="G857" s="228"/>
      <c r="H857" s="228"/>
      <c r="I857" s="54"/>
      <c r="J857" s="54"/>
      <c r="K857" s="54"/>
      <c r="L857" s="227"/>
      <c r="M857" s="228"/>
      <c r="N857" s="227"/>
      <c r="O857" s="227"/>
      <c r="P857" s="228"/>
      <c r="Q857" s="228"/>
      <c r="R857" s="54"/>
      <c r="S857" s="54"/>
      <c r="T857" s="55"/>
      <c r="U857" s="54"/>
      <c r="V857" s="54"/>
      <c r="W857" s="54"/>
      <c r="X857" s="54"/>
      <c r="Y857" s="54"/>
      <c r="Z857" s="54"/>
    </row>
    <row r="858" spans="1:26" ht="18.75" customHeight="1" x14ac:dyDescent="0.2">
      <c r="A858" s="54"/>
      <c r="B858" s="54"/>
      <c r="C858" s="320"/>
      <c r="D858" s="321"/>
      <c r="E858" s="99"/>
      <c r="F858" s="228"/>
      <c r="G858" s="228"/>
      <c r="H858" s="228"/>
      <c r="I858" s="54"/>
      <c r="J858" s="54"/>
      <c r="K858" s="54"/>
      <c r="L858" s="227"/>
      <c r="M858" s="228"/>
      <c r="N858" s="227"/>
      <c r="O858" s="227"/>
      <c r="P858" s="228"/>
      <c r="Q858" s="228"/>
      <c r="R858" s="54"/>
      <c r="S858" s="54"/>
      <c r="T858" s="55"/>
      <c r="U858" s="54"/>
      <c r="V858" s="54"/>
      <c r="W858" s="54"/>
      <c r="X858" s="54"/>
      <c r="Y858" s="54"/>
      <c r="Z858" s="54"/>
    </row>
    <row r="859" spans="1:26" ht="18.75" customHeight="1" x14ac:dyDescent="0.2">
      <c r="A859" s="54"/>
      <c r="B859" s="54"/>
      <c r="C859" s="320"/>
      <c r="D859" s="321"/>
      <c r="E859" s="99"/>
      <c r="F859" s="228"/>
      <c r="G859" s="228"/>
      <c r="H859" s="228"/>
      <c r="I859" s="54"/>
      <c r="J859" s="54"/>
      <c r="K859" s="54"/>
      <c r="L859" s="227"/>
      <c r="M859" s="228"/>
      <c r="N859" s="227"/>
      <c r="O859" s="227"/>
      <c r="P859" s="228"/>
      <c r="Q859" s="228"/>
      <c r="R859" s="54"/>
      <c r="S859" s="54"/>
      <c r="T859" s="55"/>
      <c r="U859" s="54"/>
      <c r="V859" s="54"/>
      <c r="W859" s="54"/>
      <c r="X859" s="54"/>
      <c r="Y859" s="54"/>
      <c r="Z859" s="54"/>
    </row>
    <row r="860" spans="1:26" ht="18.75" customHeight="1" x14ac:dyDescent="0.2">
      <c r="A860" s="54"/>
      <c r="B860" s="54"/>
      <c r="C860" s="320"/>
      <c r="D860" s="321"/>
      <c r="E860" s="99"/>
      <c r="F860" s="228"/>
      <c r="G860" s="228"/>
      <c r="H860" s="228"/>
      <c r="I860" s="54"/>
      <c r="J860" s="54"/>
      <c r="K860" s="54"/>
      <c r="L860" s="227"/>
      <c r="M860" s="228"/>
      <c r="N860" s="227"/>
      <c r="O860" s="227"/>
      <c r="P860" s="228"/>
      <c r="Q860" s="228"/>
      <c r="R860" s="54"/>
      <c r="S860" s="54"/>
      <c r="T860" s="55"/>
      <c r="U860" s="54"/>
      <c r="V860" s="54"/>
      <c r="W860" s="54"/>
      <c r="X860" s="54"/>
      <c r="Y860" s="54"/>
      <c r="Z860" s="54"/>
    </row>
    <row r="861" spans="1:26" ht="18.75" customHeight="1" x14ac:dyDescent="0.2">
      <c r="A861" s="54"/>
      <c r="B861" s="54"/>
      <c r="C861" s="320"/>
      <c r="D861" s="321"/>
      <c r="E861" s="99"/>
      <c r="F861" s="228"/>
      <c r="G861" s="228"/>
      <c r="H861" s="228"/>
      <c r="I861" s="54"/>
      <c r="J861" s="54"/>
      <c r="K861" s="54"/>
      <c r="L861" s="227"/>
      <c r="M861" s="228"/>
      <c r="N861" s="227"/>
      <c r="O861" s="227"/>
      <c r="P861" s="228"/>
      <c r="Q861" s="228"/>
      <c r="R861" s="54"/>
      <c r="S861" s="54"/>
      <c r="T861" s="55"/>
      <c r="U861" s="54"/>
      <c r="V861" s="54"/>
      <c r="W861" s="54"/>
      <c r="X861" s="54"/>
      <c r="Y861" s="54"/>
      <c r="Z861" s="54"/>
    </row>
    <row r="862" spans="1:26" ht="18.75" customHeight="1" x14ac:dyDescent="0.2">
      <c r="A862" s="54"/>
      <c r="B862" s="54"/>
      <c r="C862" s="320"/>
      <c r="D862" s="321"/>
      <c r="E862" s="99"/>
      <c r="F862" s="228"/>
      <c r="G862" s="228"/>
      <c r="H862" s="228"/>
      <c r="I862" s="54"/>
      <c r="J862" s="54"/>
      <c r="K862" s="54"/>
      <c r="L862" s="227"/>
      <c r="M862" s="228"/>
      <c r="N862" s="227"/>
      <c r="O862" s="227"/>
      <c r="P862" s="228"/>
      <c r="Q862" s="228"/>
      <c r="R862" s="54"/>
      <c r="S862" s="54"/>
      <c r="T862" s="55"/>
      <c r="U862" s="54"/>
      <c r="V862" s="54"/>
      <c r="W862" s="54"/>
      <c r="X862" s="54"/>
      <c r="Y862" s="54"/>
      <c r="Z862" s="54"/>
    </row>
    <row r="863" spans="1:26" ht="18.75" customHeight="1" x14ac:dyDescent="0.2">
      <c r="A863" s="54"/>
      <c r="B863" s="54"/>
      <c r="C863" s="320"/>
      <c r="D863" s="321"/>
      <c r="E863" s="99"/>
      <c r="F863" s="228"/>
      <c r="G863" s="228"/>
      <c r="H863" s="228"/>
      <c r="I863" s="54"/>
      <c r="J863" s="54"/>
      <c r="K863" s="54"/>
      <c r="L863" s="227"/>
      <c r="M863" s="228"/>
      <c r="N863" s="227"/>
      <c r="O863" s="227"/>
      <c r="P863" s="228"/>
      <c r="Q863" s="228"/>
      <c r="R863" s="54"/>
      <c r="S863" s="54"/>
      <c r="T863" s="55"/>
      <c r="U863" s="54"/>
      <c r="V863" s="54"/>
      <c r="W863" s="54"/>
      <c r="X863" s="54"/>
      <c r="Y863" s="54"/>
      <c r="Z863" s="54"/>
    </row>
    <row r="864" spans="1:26" ht="18.75" customHeight="1" x14ac:dyDescent="0.2">
      <c r="A864" s="54"/>
      <c r="B864" s="54"/>
      <c r="C864" s="320"/>
      <c r="D864" s="321"/>
      <c r="E864" s="99"/>
      <c r="F864" s="228"/>
      <c r="G864" s="228"/>
      <c r="H864" s="228"/>
      <c r="I864" s="54"/>
      <c r="J864" s="54"/>
      <c r="K864" s="54"/>
      <c r="L864" s="227"/>
      <c r="M864" s="228"/>
      <c r="N864" s="227"/>
      <c r="O864" s="227"/>
      <c r="P864" s="228"/>
      <c r="Q864" s="228"/>
      <c r="R864" s="54"/>
      <c r="S864" s="54"/>
      <c r="T864" s="55"/>
      <c r="U864" s="54"/>
      <c r="V864" s="54"/>
      <c r="W864" s="54"/>
      <c r="X864" s="54"/>
      <c r="Y864" s="54"/>
      <c r="Z864" s="54"/>
    </row>
    <row r="865" spans="1:26" ht="18.75" customHeight="1" x14ac:dyDescent="0.2">
      <c r="A865" s="54"/>
      <c r="B865" s="54"/>
      <c r="C865" s="320"/>
      <c r="D865" s="321"/>
      <c r="E865" s="99"/>
      <c r="F865" s="228"/>
      <c r="G865" s="228"/>
      <c r="H865" s="228"/>
      <c r="I865" s="54"/>
      <c r="J865" s="54"/>
      <c r="K865" s="54"/>
      <c r="L865" s="227"/>
      <c r="M865" s="228"/>
      <c r="N865" s="227"/>
      <c r="O865" s="227"/>
      <c r="P865" s="228"/>
      <c r="Q865" s="228"/>
      <c r="R865" s="54"/>
      <c r="S865" s="54"/>
      <c r="T865" s="55"/>
      <c r="U865" s="54"/>
      <c r="V865" s="54"/>
      <c r="W865" s="54"/>
      <c r="X865" s="54"/>
      <c r="Y865" s="54"/>
      <c r="Z865" s="54"/>
    </row>
    <row r="866" spans="1:26" ht="18.75" customHeight="1" x14ac:dyDescent="0.2">
      <c r="A866" s="54"/>
      <c r="B866" s="54"/>
      <c r="C866" s="320"/>
      <c r="D866" s="321"/>
      <c r="E866" s="99"/>
      <c r="F866" s="228"/>
      <c r="G866" s="228"/>
      <c r="H866" s="228"/>
      <c r="I866" s="54"/>
      <c r="J866" s="54"/>
      <c r="K866" s="54"/>
      <c r="L866" s="227"/>
      <c r="M866" s="228"/>
      <c r="N866" s="227"/>
      <c r="O866" s="227"/>
      <c r="P866" s="228"/>
      <c r="Q866" s="228"/>
      <c r="R866" s="54"/>
      <c r="S866" s="54"/>
      <c r="T866" s="55"/>
      <c r="U866" s="54"/>
      <c r="V866" s="54"/>
      <c r="W866" s="54"/>
      <c r="X866" s="54"/>
      <c r="Y866" s="54"/>
      <c r="Z866" s="54"/>
    </row>
    <row r="867" spans="1:26" ht="18.75" customHeight="1" x14ac:dyDescent="0.2">
      <c r="A867" s="54"/>
      <c r="B867" s="54"/>
      <c r="C867" s="320"/>
      <c r="D867" s="321"/>
      <c r="E867" s="99"/>
      <c r="F867" s="228"/>
      <c r="G867" s="228"/>
      <c r="H867" s="228"/>
      <c r="I867" s="54"/>
      <c r="J867" s="54"/>
      <c r="K867" s="54"/>
      <c r="L867" s="227"/>
      <c r="M867" s="228"/>
      <c r="N867" s="227"/>
      <c r="O867" s="227"/>
      <c r="P867" s="228"/>
      <c r="Q867" s="228"/>
      <c r="R867" s="54"/>
      <c r="S867" s="54"/>
      <c r="T867" s="55"/>
      <c r="U867" s="54"/>
      <c r="V867" s="54"/>
      <c r="W867" s="54"/>
      <c r="X867" s="54"/>
      <c r="Y867" s="54"/>
      <c r="Z867" s="54"/>
    </row>
    <row r="868" spans="1:26" ht="18.75" customHeight="1" x14ac:dyDescent="0.2">
      <c r="A868" s="54"/>
      <c r="B868" s="54"/>
      <c r="C868" s="320"/>
      <c r="D868" s="321"/>
      <c r="E868" s="99"/>
      <c r="F868" s="228"/>
      <c r="G868" s="228"/>
      <c r="H868" s="228"/>
      <c r="I868" s="54"/>
      <c r="J868" s="54"/>
      <c r="K868" s="54"/>
      <c r="L868" s="227"/>
      <c r="M868" s="228"/>
      <c r="N868" s="227"/>
      <c r="O868" s="227"/>
      <c r="P868" s="228"/>
      <c r="Q868" s="228"/>
      <c r="R868" s="54"/>
      <c r="S868" s="54"/>
      <c r="T868" s="55"/>
      <c r="U868" s="54"/>
      <c r="V868" s="54"/>
      <c r="W868" s="54"/>
      <c r="X868" s="54"/>
      <c r="Y868" s="54"/>
      <c r="Z868" s="54"/>
    </row>
    <row r="869" spans="1:26" ht="18.75" customHeight="1" x14ac:dyDescent="0.2">
      <c r="A869" s="54"/>
      <c r="B869" s="54"/>
      <c r="C869" s="320"/>
      <c r="D869" s="321"/>
      <c r="E869" s="99"/>
      <c r="F869" s="228"/>
      <c r="G869" s="228"/>
      <c r="H869" s="228"/>
      <c r="I869" s="54"/>
      <c r="J869" s="54"/>
      <c r="K869" s="54"/>
      <c r="L869" s="227"/>
      <c r="M869" s="228"/>
      <c r="N869" s="227"/>
      <c r="O869" s="227"/>
      <c r="P869" s="228"/>
      <c r="Q869" s="228"/>
      <c r="R869" s="54"/>
      <c r="S869" s="54"/>
      <c r="T869" s="55"/>
      <c r="U869" s="54"/>
      <c r="V869" s="54"/>
      <c r="W869" s="54"/>
      <c r="X869" s="54"/>
      <c r="Y869" s="54"/>
      <c r="Z869" s="54"/>
    </row>
    <row r="870" spans="1:26" ht="18.75" customHeight="1" x14ac:dyDescent="0.2">
      <c r="A870" s="54"/>
      <c r="B870" s="54"/>
      <c r="C870" s="320"/>
      <c r="D870" s="321"/>
      <c r="E870" s="99"/>
      <c r="F870" s="228"/>
      <c r="G870" s="228"/>
      <c r="H870" s="228"/>
      <c r="I870" s="54"/>
      <c r="J870" s="54"/>
      <c r="K870" s="54"/>
      <c r="L870" s="227"/>
      <c r="M870" s="228"/>
      <c r="N870" s="227"/>
      <c r="O870" s="227"/>
      <c r="P870" s="228"/>
      <c r="Q870" s="228"/>
      <c r="R870" s="54"/>
      <c r="S870" s="54"/>
      <c r="T870" s="55"/>
      <c r="U870" s="54"/>
      <c r="V870" s="54"/>
      <c r="W870" s="54"/>
      <c r="X870" s="54"/>
      <c r="Y870" s="54"/>
      <c r="Z870" s="54"/>
    </row>
    <row r="871" spans="1:26" ht="18.75" customHeight="1" x14ac:dyDescent="0.2">
      <c r="A871" s="54"/>
      <c r="B871" s="54"/>
      <c r="C871" s="320"/>
      <c r="D871" s="321"/>
      <c r="E871" s="99"/>
      <c r="F871" s="228"/>
      <c r="G871" s="228"/>
      <c r="H871" s="228"/>
      <c r="I871" s="54"/>
      <c r="J871" s="54"/>
      <c r="K871" s="54"/>
      <c r="L871" s="227"/>
      <c r="M871" s="228"/>
      <c r="N871" s="227"/>
      <c r="O871" s="227"/>
      <c r="P871" s="228"/>
      <c r="Q871" s="228"/>
      <c r="R871" s="54"/>
      <c r="S871" s="54"/>
      <c r="T871" s="55"/>
      <c r="U871" s="54"/>
      <c r="V871" s="54"/>
      <c r="W871" s="54"/>
      <c r="X871" s="54"/>
      <c r="Y871" s="54"/>
      <c r="Z871" s="54"/>
    </row>
    <row r="872" spans="1:26" ht="18.75" customHeight="1" x14ac:dyDescent="0.2">
      <c r="A872" s="54"/>
      <c r="B872" s="54"/>
      <c r="C872" s="320"/>
      <c r="D872" s="321"/>
      <c r="E872" s="99"/>
      <c r="F872" s="228"/>
      <c r="G872" s="228"/>
      <c r="H872" s="228"/>
      <c r="I872" s="54"/>
      <c r="J872" s="54"/>
      <c r="K872" s="54"/>
      <c r="L872" s="227"/>
      <c r="M872" s="228"/>
      <c r="N872" s="227"/>
      <c r="O872" s="227"/>
      <c r="P872" s="228"/>
      <c r="Q872" s="228"/>
      <c r="R872" s="54"/>
      <c r="S872" s="54"/>
      <c r="T872" s="55"/>
      <c r="U872" s="54"/>
      <c r="V872" s="54"/>
      <c r="W872" s="54"/>
      <c r="X872" s="54"/>
      <c r="Y872" s="54"/>
      <c r="Z872" s="54"/>
    </row>
    <row r="873" spans="1:26" ht="18.75" customHeight="1" x14ac:dyDescent="0.2">
      <c r="A873" s="54"/>
      <c r="B873" s="54"/>
      <c r="C873" s="320"/>
      <c r="D873" s="321"/>
      <c r="E873" s="99"/>
      <c r="F873" s="228"/>
      <c r="G873" s="228"/>
      <c r="H873" s="228"/>
      <c r="I873" s="54"/>
      <c r="J873" s="54"/>
      <c r="K873" s="54"/>
      <c r="L873" s="227"/>
      <c r="M873" s="228"/>
      <c r="N873" s="227"/>
      <c r="O873" s="227"/>
      <c r="P873" s="228"/>
      <c r="Q873" s="228"/>
      <c r="R873" s="54"/>
      <c r="S873" s="54"/>
      <c r="T873" s="55"/>
      <c r="U873" s="54"/>
      <c r="V873" s="54"/>
      <c r="W873" s="54"/>
      <c r="X873" s="54"/>
      <c r="Y873" s="54"/>
      <c r="Z873" s="54"/>
    </row>
    <row r="874" spans="1:26" ht="18.75" customHeight="1" x14ac:dyDescent="0.2">
      <c r="A874" s="54"/>
      <c r="B874" s="54"/>
      <c r="C874" s="320"/>
      <c r="D874" s="321"/>
      <c r="E874" s="99"/>
      <c r="F874" s="228"/>
      <c r="G874" s="228"/>
      <c r="H874" s="228"/>
      <c r="I874" s="54"/>
      <c r="J874" s="54"/>
      <c r="K874" s="54"/>
      <c r="L874" s="227"/>
      <c r="M874" s="228"/>
      <c r="N874" s="227"/>
      <c r="O874" s="227"/>
      <c r="P874" s="228"/>
      <c r="Q874" s="228"/>
      <c r="R874" s="54"/>
      <c r="S874" s="54"/>
      <c r="T874" s="55"/>
      <c r="U874" s="54"/>
      <c r="V874" s="54"/>
      <c r="W874" s="54"/>
      <c r="X874" s="54"/>
      <c r="Y874" s="54"/>
      <c r="Z874" s="54"/>
    </row>
    <row r="875" spans="1:26" ht="18.75" customHeight="1" x14ac:dyDescent="0.2">
      <c r="A875" s="54"/>
      <c r="B875" s="54"/>
      <c r="C875" s="320"/>
      <c r="D875" s="321"/>
      <c r="E875" s="99"/>
      <c r="F875" s="228"/>
      <c r="G875" s="228"/>
      <c r="H875" s="228"/>
      <c r="I875" s="54"/>
      <c r="J875" s="54"/>
      <c r="K875" s="54"/>
      <c r="L875" s="227"/>
      <c r="M875" s="228"/>
      <c r="N875" s="227"/>
      <c r="O875" s="227"/>
      <c r="P875" s="228"/>
      <c r="Q875" s="228"/>
      <c r="R875" s="54"/>
      <c r="S875" s="54"/>
      <c r="T875" s="55"/>
      <c r="U875" s="54"/>
      <c r="V875" s="54"/>
      <c r="W875" s="54"/>
      <c r="X875" s="54"/>
      <c r="Y875" s="54"/>
      <c r="Z875" s="54"/>
    </row>
    <row r="876" spans="1:26" ht="18.75" customHeight="1" x14ac:dyDescent="0.2">
      <c r="A876" s="54"/>
      <c r="B876" s="54"/>
      <c r="C876" s="320"/>
      <c r="D876" s="321"/>
      <c r="E876" s="99"/>
      <c r="F876" s="228"/>
      <c r="G876" s="228"/>
      <c r="H876" s="228"/>
      <c r="I876" s="54"/>
      <c r="J876" s="54"/>
      <c r="K876" s="54"/>
      <c r="L876" s="227"/>
      <c r="M876" s="228"/>
      <c r="N876" s="227"/>
      <c r="O876" s="227"/>
      <c r="P876" s="228"/>
      <c r="Q876" s="228"/>
      <c r="R876" s="54"/>
      <c r="S876" s="54"/>
      <c r="T876" s="55"/>
      <c r="U876" s="54"/>
      <c r="V876" s="54"/>
      <c r="W876" s="54"/>
      <c r="X876" s="54"/>
      <c r="Y876" s="54"/>
      <c r="Z876" s="54"/>
    </row>
    <row r="877" spans="1:26" ht="18.75" customHeight="1" x14ac:dyDescent="0.2">
      <c r="A877" s="54"/>
      <c r="B877" s="54"/>
      <c r="C877" s="320"/>
      <c r="D877" s="321"/>
      <c r="E877" s="99"/>
      <c r="F877" s="228"/>
      <c r="G877" s="228"/>
      <c r="H877" s="228"/>
      <c r="I877" s="54"/>
      <c r="J877" s="54"/>
      <c r="K877" s="54"/>
      <c r="L877" s="227"/>
      <c r="M877" s="228"/>
      <c r="N877" s="227"/>
      <c r="O877" s="227"/>
      <c r="P877" s="228"/>
      <c r="Q877" s="228"/>
      <c r="R877" s="54"/>
      <c r="S877" s="54"/>
      <c r="T877" s="55"/>
      <c r="U877" s="54"/>
      <c r="V877" s="54"/>
      <c r="W877" s="54"/>
      <c r="X877" s="54"/>
      <c r="Y877" s="54"/>
      <c r="Z877" s="54"/>
    </row>
    <row r="878" spans="1:26" ht="18.75" customHeight="1" x14ac:dyDescent="0.2">
      <c r="A878" s="54"/>
      <c r="B878" s="54"/>
      <c r="C878" s="320"/>
      <c r="D878" s="321"/>
      <c r="E878" s="99"/>
      <c r="F878" s="228"/>
      <c r="G878" s="228"/>
      <c r="H878" s="228"/>
      <c r="I878" s="54"/>
      <c r="J878" s="54"/>
      <c r="K878" s="54"/>
      <c r="L878" s="227"/>
      <c r="M878" s="228"/>
      <c r="N878" s="227"/>
      <c r="O878" s="227"/>
      <c r="P878" s="228"/>
      <c r="Q878" s="228"/>
      <c r="R878" s="54"/>
      <c r="S878" s="54"/>
      <c r="T878" s="55"/>
      <c r="U878" s="54"/>
      <c r="V878" s="54"/>
      <c r="W878" s="54"/>
      <c r="X878" s="54"/>
      <c r="Y878" s="54"/>
      <c r="Z878" s="54"/>
    </row>
    <row r="879" spans="1:26" ht="18.75" customHeight="1" x14ac:dyDescent="0.2">
      <c r="A879" s="54"/>
      <c r="B879" s="54"/>
      <c r="C879" s="320"/>
      <c r="D879" s="321"/>
      <c r="E879" s="99"/>
      <c r="F879" s="228"/>
      <c r="G879" s="228"/>
      <c r="H879" s="228"/>
      <c r="I879" s="54"/>
      <c r="J879" s="54"/>
      <c r="K879" s="54"/>
      <c r="L879" s="227"/>
      <c r="M879" s="228"/>
      <c r="N879" s="227"/>
      <c r="O879" s="227"/>
      <c r="P879" s="228"/>
      <c r="Q879" s="228"/>
      <c r="R879" s="54"/>
      <c r="S879" s="54"/>
      <c r="T879" s="55"/>
      <c r="U879" s="54"/>
      <c r="V879" s="54"/>
      <c r="W879" s="54"/>
      <c r="X879" s="54"/>
      <c r="Y879" s="54"/>
      <c r="Z879" s="54"/>
    </row>
    <row r="880" spans="1:26" ht="18.75" customHeight="1" x14ac:dyDescent="0.2">
      <c r="A880" s="54"/>
      <c r="B880" s="54"/>
      <c r="C880" s="320"/>
      <c r="D880" s="321"/>
      <c r="E880" s="99"/>
      <c r="F880" s="228"/>
      <c r="G880" s="228"/>
      <c r="H880" s="228"/>
      <c r="I880" s="54"/>
      <c r="J880" s="54"/>
      <c r="K880" s="54"/>
      <c r="L880" s="227"/>
      <c r="M880" s="228"/>
      <c r="N880" s="227"/>
      <c r="O880" s="227"/>
      <c r="P880" s="228"/>
      <c r="Q880" s="228"/>
      <c r="R880" s="54"/>
      <c r="S880" s="54"/>
      <c r="T880" s="55"/>
      <c r="U880" s="54"/>
      <c r="V880" s="54"/>
      <c r="W880" s="54"/>
      <c r="X880" s="54"/>
      <c r="Y880" s="54"/>
      <c r="Z880" s="54"/>
    </row>
    <row r="881" spans="1:26" ht="18.75" customHeight="1" x14ac:dyDescent="0.2">
      <c r="A881" s="54"/>
      <c r="B881" s="54"/>
      <c r="C881" s="320"/>
      <c r="D881" s="321"/>
      <c r="E881" s="99"/>
      <c r="F881" s="228"/>
      <c r="G881" s="228"/>
      <c r="H881" s="228"/>
      <c r="I881" s="54"/>
      <c r="J881" s="54"/>
      <c r="K881" s="54"/>
      <c r="L881" s="227"/>
      <c r="M881" s="228"/>
      <c r="N881" s="227"/>
      <c r="O881" s="227"/>
      <c r="P881" s="228"/>
      <c r="Q881" s="228"/>
      <c r="R881" s="54"/>
      <c r="S881" s="54"/>
      <c r="T881" s="55"/>
      <c r="U881" s="54"/>
      <c r="V881" s="54"/>
      <c r="W881" s="54"/>
      <c r="X881" s="54"/>
      <c r="Y881" s="54"/>
      <c r="Z881" s="54"/>
    </row>
    <row r="882" spans="1:26" ht="18.75" customHeight="1" x14ac:dyDescent="0.2">
      <c r="A882" s="54"/>
      <c r="B882" s="54"/>
      <c r="C882" s="320"/>
      <c r="D882" s="321"/>
      <c r="E882" s="99"/>
      <c r="F882" s="228"/>
      <c r="G882" s="228"/>
      <c r="H882" s="228"/>
      <c r="I882" s="54"/>
      <c r="J882" s="54"/>
      <c r="K882" s="54"/>
      <c r="L882" s="227"/>
      <c r="M882" s="228"/>
      <c r="N882" s="227"/>
      <c r="O882" s="227"/>
      <c r="P882" s="228"/>
      <c r="Q882" s="228"/>
      <c r="R882" s="54"/>
      <c r="S882" s="54"/>
      <c r="T882" s="55"/>
      <c r="U882" s="54"/>
      <c r="V882" s="54"/>
      <c r="W882" s="54"/>
      <c r="X882" s="54"/>
      <c r="Y882" s="54"/>
      <c r="Z882" s="54"/>
    </row>
    <row r="883" spans="1:26" ht="18.75" customHeight="1" x14ac:dyDescent="0.2">
      <c r="A883" s="54"/>
      <c r="B883" s="54"/>
      <c r="C883" s="320"/>
      <c r="D883" s="321"/>
      <c r="E883" s="99"/>
      <c r="F883" s="228"/>
      <c r="G883" s="228"/>
      <c r="H883" s="228"/>
      <c r="I883" s="54"/>
      <c r="J883" s="54"/>
      <c r="K883" s="54"/>
      <c r="L883" s="227"/>
      <c r="M883" s="228"/>
      <c r="N883" s="227"/>
      <c r="O883" s="227"/>
      <c r="P883" s="228"/>
      <c r="Q883" s="228"/>
      <c r="R883" s="54"/>
      <c r="S883" s="54"/>
      <c r="T883" s="55"/>
      <c r="U883" s="54"/>
      <c r="V883" s="54"/>
      <c r="W883" s="54"/>
      <c r="X883" s="54"/>
      <c r="Y883" s="54"/>
      <c r="Z883" s="54"/>
    </row>
    <row r="884" spans="1:26" ht="18.75" customHeight="1" x14ac:dyDescent="0.2">
      <c r="A884" s="54"/>
      <c r="B884" s="54"/>
      <c r="C884" s="320"/>
      <c r="D884" s="321"/>
      <c r="E884" s="99"/>
      <c r="F884" s="228"/>
      <c r="G884" s="228"/>
      <c r="H884" s="228"/>
      <c r="I884" s="54"/>
      <c r="J884" s="54"/>
      <c r="K884" s="54"/>
      <c r="L884" s="227"/>
      <c r="M884" s="228"/>
      <c r="N884" s="227"/>
      <c r="O884" s="227"/>
      <c r="P884" s="228"/>
      <c r="Q884" s="228"/>
      <c r="R884" s="54"/>
      <c r="S884" s="54"/>
      <c r="T884" s="55"/>
      <c r="U884" s="54"/>
      <c r="V884" s="54"/>
      <c r="W884" s="54"/>
      <c r="X884" s="54"/>
      <c r="Y884" s="54"/>
      <c r="Z884" s="54"/>
    </row>
    <row r="885" spans="1:26" ht="18.75" customHeight="1" x14ac:dyDescent="0.2">
      <c r="A885" s="54"/>
      <c r="B885" s="54"/>
      <c r="C885" s="320"/>
      <c r="D885" s="321"/>
      <c r="E885" s="99"/>
      <c r="F885" s="228"/>
      <c r="G885" s="228"/>
      <c r="H885" s="228"/>
      <c r="I885" s="54"/>
      <c r="J885" s="54"/>
      <c r="K885" s="54"/>
      <c r="L885" s="227"/>
      <c r="M885" s="228"/>
      <c r="N885" s="227"/>
      <c r="O885" s="227"/>
      <c r="P885" s="228"/>
      <c r="Q885" s="228"/>
      <c r="R885" s="54"/>
      <c r="S885" s="54"/>
      <c r="T885" s="55"/>
      <c r="U885" s="54"/>
      <c r="V885" s="54"/>
      <c r="W885" s="54"/>
      <c r="X885" s="54"/>
      <c r="Y885" s="54"/>
      <c r="Z885" s="54"/>
    </row>
    <row r="886" spans="1:26" ht="18.75" customHeight="1" x14ac:dyDescent="0.2">
      <c r="A886" s="54"/>
      <c r="B886" s="54"/>
      <c r="C886" s="320"/>
      <c r="D886" s="321"/>
      <c r="E886" s="99"/>
      <c r="F886" s="228"/>
      <c r="G886" s="228"/>
      <c r="H886" s="228"/>
      <c r="I886" s="54"/>
      <c r="J886" s="54"/>
      <c r="K886" s="54"/>
      <c r="L886" s="227"/>
      <c r="M886" s="228"/>
      <c r="N886" s="227"/>
      <c r="O886" s="227"/>
      <c r="P886" s="228"/>
      <c r="Q886" s="228"/>
      <c r="R886" s="54"/>
      <c r="S886" s="54"/>
      <c r="T886" s="55"/>
      <c r="U886" s="54"/>
      <c r="V886" s="54"/>
      <c r="W886" s="54"/>
      <c r="X886" s="54"/>
      <c r="Y886" s="54"/>
      <c r="Z886" s="54"/>
    </row>
    <row r="887" spans="1:26" ht="18.75" customHeight="1" x14ac:dyDescent="0.2">
      <c r="A887" s="54"/>
      <c r="B887" s="54"/>
      <c r="C887" s="320"/>
      <c r="D887" s="321"/>
      <c r="E887" s="99"/>
      <c r="F887" s="228"/>
      <c r="G887" s="228"/>
      <c r="H887" s="228"/>
      <c r="I887" s="54"/>
      <c r="J887" s="54"/>
      <c r="K887" s="54"/>
      <c r="L887" s="227"/>
      <c r="M887" s="228"/>
      <c r="N887" s="227"/>
      <c r="O887" s="227"/>
      <c r="P887" s="228"/>
      <c r="Q887" s="228"/>
      <c r="R887" s="54"/>
      <c r="S887" s="54"/>
      <c r="T887" s="55"/>
      <c r="U887" s="54"/>
      <c r="V887" s="54"/>
      <c r="W887" s="54"/>
      <c r="X887" s="54"/>
      <c r="Y887" s="54"/>
      <c r="Z887" s="54"/>
    </row>
    <row r="888" spans="1:26" ht="18.75" customHeight="1" x14ac:dyDescent="0.2">
      <c r="A888" s="54"/>
      <c r="B888" s="54"/>
      <c r="C888" s="320"/>
      <c r="D888" s="321"/>
      <c r="E888" s="99"/>
      <c r="F888" s="228"/>
      <c r="G888" s="228"/>
      <c r="H888" s="228"/>
      <c r="I888" s="54"/>
      <c r="J888" s="54"/>
      <c r="K888" s="54"/>
      <c r="L888" s="227"/>
      <c r="M888" s="228"/>
      <c r="N888" s="227"/>
      <c r="O888" s="227"/>
      <c r="P888" s="228"/>
      <c r="Q888" s="228"/>
      <c r="R888" s="54"/>
      <c r="S888" s="54"/>
      <c r="T888" s="55"/>
      <c r="U888" s="54"/>
      <c r="V888" s="54"/>
      <c r="W888" s="54"/>
      <c r="X888" s="54"/>
      <c r="Y888" s="54"/>
      <c r="Z888" s="54"/>
    </row>
    <row r="889" spans="1:26" ht="18.75" customHeight="1" x14ac:dyDescent="0.2">
      <c r="A889" s="54"/>
      <c r="B889" s="54"/>
      <c r="C889" s="320"/>
      <c r="D889" s="321"/>
      <c r="E889" s="99"/>
      <c r="F889" s="228"/>
      <c r="G889" s="228"/>
      <c r="H889" s="228"/>
      <c r="I889" s="54"/>
      <c r="J889" s="54"/>
      <c r="K889" s="54"/>
      <c r="L889" s="227"/>
      <c r="M889" s="228"/>
      <c r="N889" s="227"/>
      <c r="O889" s="227"/>
      <c r="P889" s="228"/>
      <c r="Q889" s="228"/>
      <c r="R889" s="54"/>
      <c r="S889" s="54"/>
      <c r="T889" s="55"/>
      <c r="U889" s="54"/>
      <c r="V889" s="54"/>
      <c r="W889" s="54"/>
      <c r="X889" s="54"/>
      <c r="Y889" s="54"/>
      <c r="Z889" s="54"/>
    </row>
    <row r="890" spans="1:26" ht="18.75" customHeight="1" x14ac:dyDescent="0.2">
      <c r="A890" s="54"/>
      <c r="B890" s="54"/>
      <c r="C890" s="320"/>
      <c r="D890" s="321"/>
      <c r="E890" s="99"/>
      <c r="F890" s="228"/>
      <c r="G890" s="228"/>
      <c r="H890" s="228"/>
      <c r="I890" s="54"/>
      <c r="J890" s="54"/>
      <c r="K890" s="54"/>
      <c r="L890" s="227"/>
      <c r="M890" s="228"/>
      <c r="N890" s="227"/>
      <c r="O890" s="227"/>
      <c r="P890" s="228"/>
      <c r="Q890" s="228"/>
      <c r="R890" s="54"/>
      <c r="S890" s="54"/>
      <c r="T890" s="55"/>
      <c r="U890" s="54"/>
      <c r="V890" s="54"/>
      <c r="W890" s="54"/>
      <c r="X890" s="54"/>
      <c r="Y890" s="54"/>
      <c r="Z890" s="54"/>
    </row>
    <row r="891" spans="1:26" ht="18.75" customHeight="1" x14ac:dyDescent="0.2">
      <c r="A891" s="54"/>
      <c r="B891" s="54"/>
      <c r="C891" s="320"/>
      <c r="D891" s="321"/>
      <c r="E891" s="99"/>
      <c r="F891" s="228"/>
      <c r="G891" s="228"/>
      <c r="H891" s="228"/>
      <c r="I891" s="54"/>
      <c r="J891" s="54"/>
      <c r="K891" s="54"/>
      <c r="L891" s="227"/>
      <c r="M891" s="228"/>
      <c r="N891" s="227"/>
      <c r="O891" s="227"/>
      <c r="P891" s="228"/>
      <c r="Q891" s="228"/>
      <c r="R891" s="54"/>
      <c r="S891" s="54"/>
      <c r="T891" s="55"/>
      <c r="U891" s="54"/>
      <c r="V891" s="54"/>
      <c r="W891" s="54"/>
      <c r="X891" s="54"/>
      <c r="Y891" s="54"/>
      <c r="Z891" s="54"/>
    </row>
    <row r="892" spans="1:26" ht="18.75" customHeight="1" x14ac:dyDescent="0.2">
      <c r="A892" s="54"/>
      <c r="B892" s="54"/>
      <c r="C892" s="320"/>
      <c r="D892" s="321"/>
      <c r="E892" s="99"/>
      <c r="F892" s="228"/>
      <c r="G892" s="228"/>
      <c r="H892" s="228"/>
      <c r="I892" s="54"/>
      <c r="J892" s="54"/>
      <c r="K892" s="54"/>
      <c r="L892" s="227"/>
      <c r="M892" s="228"/>
      <c r="N892" s="227"/>
      <c r="O892" s="227"/>
      <c r="P892" s="228"/>
      <c r="Q892" s="228"/>
      <c r="R892" s="54"/>
      <c r="S892" s="54"/>
      <c r="T892" s="55"/>
      <c r="U892" s="54"/>
      <c r="V892" s="54"/>
      <c r="W892" s="54"/>
      <c r="X892" s="54"/>
      <c r="Y892" s="54"/>
      <c r="Z892" s="54"/>
    </row>
    <row r="893" spans="1:26" ht="18.75" customHeight="1" x14ac:dyDescent="0.2">
      <c r="A893" s="54"/>
      <c r="B893" s="54"/>
      <c r="C893" s="320"/>
      <c r="D893" s="321"/>
      <c r="E893" s="99"/>
      <c r="F893" s="228"/>
      <c r="G893" s="228"/>
      <c r="H893" s="228"/>
      <c r="I893" s="54"/>
      <c r="J893" s="54"/>
      <c r="K893" s="54"/>
      <c r="L893" s="227"/>
      <c r="M893" s="228"/>
      <c r="N893" s="227"/>
      <c r="O893" s="227"/>
      <c r="P893" s="228"/>
      <c r="Q893" s="228"/>
      <c r="R893" s="54"/>
      <c r="S893" s="54"/>
      <c r="T893" s="55"/>
      <c r="U893" s="54"/>
      <c r="V893" s="54"/>
      <c r="W893" s="54"/>
      <c r="X893" s="54"/>
      <c r="Y893" s="54"/>
      <c r="Z893" s="54"/>
    </row>
    <row r="894" spans="1:26" ht="18.75" customHeight="1" x14ac:dyDescent="0.2">
      <c r="A894" s="54"/>
      <c r="B894" s="54"/>
      <c r="C894" s="320"/>
      <c r="D894" s="321"/>
      <c r="E894" s="99"/>
      <c r="F894" s="228"/>
      <c r="G894" s="228"/>
      <c r="H894" s="228"/>
      <c r="I894" s="54"/>
      <c r="J894" s="54"/>
      <c r="K894" s="54"/>
      <c r="L894" s="227"/>
      <c r="M894" s="228"/>
      <c r="N894" s="227"/>
      <c r="O894" s="227"/>
      <c r="P894" s="228"/>
      <c r="Q894" s="228"/>
      <c r="R894" s="54"/>
      <c r="S894" s="54"/>
      <c r="T894" s="55"/>
      <c r="U894" s="54"/>
      <c r="V894" s="54"/>
      <c r="W894" s="54"/>
      <c r="X894" s="54"/>
      <c r="Y894" s="54"/>
      <c r="Z894" s="54"/>
    </row>
    <row r="895" spans="1:26" ht="18.75" customHeight="1" x14ac:dyDescent="0.2">
      <c r="A895" s="54"/>
      <c r="B895" s="54"/>
      <c r="C895" s="320"/>
      <c r="D895" s="321"/>
      <c r="E895" s="99"/>
      <c r="F895" s="228"/>
      <c r="G895" s="228"/>
      <c r="H895" s="228"/>
      <c r="I895" s="54"/>
      <c r="J895" s="54"/>
      <c r="K895" s="54"/>
      <c r="L895" s="227"/>
      <c r="M895" s="228"/>
      <c r="N895" s="227"/>
      <c r="O895" s="227"/>
      <c r="P895" s="228"/>
      <c r="Q895" s="228"/>
      <c r="R895" s="54"/>
      <c r="S895" s="54"/>
      <c r="T895" s="55"/>
      <c r="U895" s="54"/>
      <c r="V895" s="54"/>
      <c r="W895" s="54"/>
      <c r="X895" s="54"/>
      <c r="Y895" s="54"/>
      <c r="Z895" s="54"/>
    </row>
    <row r="896" spans="1:26" ht="18.75" customHeight="1" x14ac:dyDescent="0.2">
      <c r="A896" s="54"/>
      <c r="B896" s="54"/>
      <c r="C896" s="320"/>
      <c r="D896" s="321"/>
      <c r="E896" s="99"/>
      <c r="F896" s="228"/>
      <c r="G896" s="228"/>
      <c r="H896" s="228"/>
      <c r="I896" s="54"/>
      <c r="J896" s="54"/>
      <c r="K896" s="54"/>
      <c r="L896" s="227"/>
      <c r="M896" s="228"/>
      <c r="N896" s="227"/>
      <c r="O896" s="227"/>
      <c r="P896" s="228"/>
      <c r="Q896" s="228"/>
      <c r="R896" s="54"/>
      <c r="S896" s="54"/>
      <c r="T896" s="55"/>
      <c r="U896" s="54"/>
      <c r="V896" s="54"/>
      <c r="W896" s="54"/>
      <c r="X896" s="54"/>
      <c r="Y896" s="54"/>
      <c r="Z896" s="54"/>
    </row>
    <row r="897" spans="1:26" ht="18.75" customHeight="1" x14ac:dyDescent="0.2">
      <c r="A897" s="54"/>
      <c r="B897" s="54"/>
      <c r="C897" s="320"/>
      <c r="D897" s="321"/>
      <c r="E897" s="99"/>
      <c r="F897" s="228"/>
      <c r="G897" s="228"/>
      <c r="H897" s="228"/>
      <c r="I897" s="54"/>
      <c r="J897" s="54"/>
      <c r="K897" s="54"/>
      <c r="L897" s="227"/>
      <c r="M897" s="228"/>
      <c r="N897" s="227"/>
      <c r="O897" s="227"/>
      <c r="P897" s="228"/>
      <c r="Q897" s="228"/>
      <c r="R897" s="54"/>
      <c r="S897" s="54"/>
      <c r="T897" s="55"/>
      <c r="U897" s="54"/>
      <c r="V897" s="54"/>
      <c r="W897" s="54"/>
      <c r="X897" s="54"/>
      <c r="Y897" s="54"/>
      <c r="Z897" s="54"/>
    </row>
    <row r="898" spans="1:26" ht="18.75" customHeight="1" x14ac:dyDescent="0.2">
      <c r="A898" s="54"/>
      <c r="B898" s="54"/>
      <c r="C898" s="320"/>
      <c r="D898" s="321"/>
      <c r="E898" s="99"/>
      <c r="F898" s="228"/>
      <c r="G898" s="228"/>
      <c r="H898" s="228"/>
      <c r="I898" s="54"/>
      <c r="J898" s="54"/>
      <c r="K898" s="54"/>
      <c r="L898" s="227"/>
      <c r="M898" s="228"/>
      <c r="N898" s="227"/>
      <c r="O898" s="227"/>
      <c r="P898" s="228"/>
      <c r="Q898" s="228"/>
      <c r="R898" s="54"/>
      <c r="S898" s="54"/>
      <c r="T898" s="55"/>
      <c r="U898" s="54"/>
      <c r="V898" s="54"/>
      <c r="W898" s="54"/>
      <c r="X898" s="54"/>
      <c r="Y898" s="54"/>
      <c r="Z898" s="54"/>
    </row>
    <row r="899" spans="1:26" ht="18.75" customHeight="1" x14ac:dyDescent="0.2">
      <c r="A899" s="54"/>
      <c r="B899" s="54"/>
      <c r="C899" s="320"/>
      <c r="D899" s="321"/>
      <c r="E899" s="99"/>
      <c r="F899" s="228"/>
      <c r="G899" s="228"/>
      <c r="H899" s="228"/>
      <c r="I899" s="54"/>
      <c r="J899" s="54"/>
      <c r="K899" s="54"/>
      <c r="L899" s="227"/>
      <c r="M899" s="228"/>
      <c r="N899" s="227"/>
      <c r="O899" s="227"/>
      <c r="P899" s="228"/>
      <c r="Q899" s="228"/>
      <c r="R899" s="54"/>
      <c r="S899" s="54"/>
      <c r="T899" s="55"/>
      <c r="U899" s="54"/>
      <c r="V899" s="54"/>
      <c r="W899" s="54"/>
      <c r="X899" s="54"/>
      <c r="Y899" s="54"/>
      <c r="Z899" s="54"/>
    </row>
    <row r="900" spans="1:26" ht="18.75" customHeight="1" x14ac:dyDescent="0.2">
      <c r="A900" s="54"/>
      <c r="B900" s="54"/>
      <c r="C900" s="320"/>
      <c r="D900" s="321"/>
      <c r="E900" s="99"/>
      <c r="F900" s="228"/>
      <c r="G900" s="228"/>
      <c r="H900" s="228"/>
      <c r="I900" s="54"/>
      <c r="J900" s="54"/>
      <c r="K900" s="54"/>
      <c r="L900" s="227"/>
      <c r="M900" s="228"/>
      <c r="N900" s="227"/>
      <c r="O900" s="227"/>
      <c r="P900" s="228"/>
      <c r="Q900" s="228"/>
      <c r="R900" s="54"/>
      <c r="S900" s="54"/>
      <c r="T900" s="55"/>
      <c r="U900" s="54"/>
      <c r="V900" s="54"/>
      <c r="W900" s="54"/>
      <c r="X900" s="54"/>
      <c r="Y900" s="54"/>
      <c r="Z900" s="54"/>
    </row>
    <row r="901" spans="1:26" ht="18.75" customHeight="1" x14ac:dyDescent="0.2">
      <c r="A901" s="54"/>
      <c r="B901" s="54"/>
      <c r="C901" s="320"/>
      <c r="D901" s="321"/>
      <c r="E901" s="99"/>
      <c r="F901" s="228"/>
      <c r="G901" s="228"/>
      <c r="H901" s="228"/>
      <c r="I901" s="54"/>
      <c r="J901" s="54"/>
      <c r="K901" s="54"/>
      <c r="L901" s="227"/>
      <c r="M901" s="228"/>
      <c r="N901" s="227"/>
      <c r="O901" s="227"/>
      <c r="P901" s="228"/>
      <c r="Q901" s="228"/>
      <c r="R901" s="54"/>
      <c r="S901" s="54"/>
      <c r="T901" s="55"/>
      <c r="U901" s="54"/>
      <c r="V901" s="54"/>
      <c r="W901" s="54"/>
      <c r="X901" s="54"/>
      <c r="Y901" s="54"/>
      <c r="Z901" s="54"/>
    </row>
    <row r="902" spans="1:26" ht="18.75" customHeight="1" x14ac:dyDescent="0.2">
      <c r="A902" s="54"/>
      <c r="B902" s="54"/>
      <c r="C902" s="320"/>
      <c r="D902" s="321"/>
      <c r="E902" s="99"/>
      <c r="F902" s="228"/>
      <c r="G902" s="228"/>
      <c r="H902" s="228"/>
      <c r="I902" s="54"/>
      <c r="J902" s="54"/>
      <c r="K902" s="54"/>
      <c r="L902" s="227"/>
      <c r="M902" s="228"/>
      <c r="N902" s="227"/>
      <c r="O902" s="227"/>
      <c r="P902" s="228"/>
      <c r="Q902" s="228"/>
      <c r="R902" s="54"/>
      <c r="S902" s="54"/>
      <c r="T902" s="55"/>
      <c r="U902" s="54"/>
      <c r="V902" s="54"/>
      <c r="W902" s="54"/>
      <c r="X902" s="54"/>
      <c r="Y902" s="54"/>
      <c r="Z902" s="54"/>
    </row>
    <row r="903" spans="1:26" ht="18.75" customHeight="1" x14ac:dyDescent="0.2">
      <c r="A903" s="54"/>
      <c r="B903" s="54"/>
      <c r="C903" s="320"/>
      <c r="D903" s="321"/>
      <c r="E903" s="99"/>
      <c r="F903" s="228"/>
      <c r="G903" s="228"/>
      <c r="H903" s="228"/>
      <c r="I903" s="54"/>
      <c r="J903" s="54"/>
      <c r="K903" s="54"/>
      <c r="L903" s="227"/>
      <c r="M903" s="228"/>
      <c r="N903" s="227"/>
      <c r="O903" s="227"/>
      <c r="P903" s="228"/>
      <c r="Q903" s="228"/>
      <c r="R903" s="54"/>
      <c r="S903" s="54"/>
      <c r="T903" s="55"/>
      <c r="U903" s="54"/>
      <c r="V903" s="54"/>
      <c r="W903" s="54"/>
      <c r="X903" s="54"/>
      <c r="Y903" s="54"/>
      <c r="Z903" s="54"/>
    </row>
    <row r="904" spans="1:26" ht="18.75" customHeight="1" x14ac:dyDescent="0.2">
      <c r="A904" s="54"/>
      <c r="B904" s="54"/>
      <c r="C904" s="320"/>
      <c r="D904" s="321"/>
      <c r="E904" s="99"/>
      <c r="F904" s="228"/>
      <c r="G904" s="228"/>
      <c r="H904" s="228"/>
      <c r="I904" s="54"/>
      <c r="J904" s="54"/>
      <c r="K904" s="54"/>
      <c r="L904" s="227"/>
      <c r="M904" s="228"/>
      <c r="N904" s="227"/>
      <c r="O904" s="227"/>
      <c r="P904" s="228"/>
      <c r="Q904" s="228"/>
      <c r="R904" s="54"/>
      <c r="S904" s="54"/>
      <c r="T904" s="55"/>
      <c r="U904" s="54"/>
      <c r="V904" s="54"/>
      <c r="W904" s="54"/>
      <c r="X904" s="54"/>
      <c r="Y904" s="54"/>
      <c r="Z904" s="54"/>
    </row>
    <row r="905" spans="1:26" ht="18.75" customHeight="1" x14ac:dyDescent="0.2">
      <c r="A905" s="54"/>
      <c r="B905" s="54"/>
      <c r="C905" s="320"/>
      <c r="D905" s="321"/>
      <c r="E905" s="99"/>
      <c r="F905" s="228"/>
      <c r="G905" s="228"/>
      <c r="H905" s="228"/>
      <c r="I905" s="54"/>
      <c r="J905" s="54"/>
      <c r="K905" s="54"/>
      <c r="L905" s="227"/>
      <c r="M905" s="228"/>
      <c r="N905" s="227"/>
      <c r="O905" s="227"/>
      <c r="P905" s="228"/>
      <c r="Q905" s="228"/>
      <c r="R905" s="54"/>
      <c r="S905" s="54"/>
      <c r="T905" s="55"/>
      <c r="U905" s="54"/>
      <c r="V905" s="54"/>
      <c r="W905" s="54"/>
      <c r="X905" s="54"/>
      <c r="Y905" s="54"/>
      <c r="Z905" s="54"/>
    </row>
    <row r="906" spans="1:26" ht="18.75" customHeight="1" x14ac:dyDescent="0.2">
      <c r="A906" s="54"/>
      <c r="B906" s="54"/>
      <c r="C906" s="320"/>
      <c r="D906" s="321"/>
      <c r="E906" s="99"/>
      <c r="F906" s="228"/>
      <c r="G906" s="228"/>
      <c r="H906" s="228"/>
      <c r="I906" s="54"/>
      <c r="J906" s="54"/>
      <c r="K906" s="54"/>
      <c r="L906" s="227"/>
      <c r="M906" s="228"/>
      <c r="N906" s="227"/>
      <c r="O906" s="227"/>
      <c r="P906" s="228"/>
      <c r="Q906" s="228"/>
      <c r="R906" s="54"/>
      <c r="S906" s="54"/>
      <c r="T906" s="55"/>
      <c r="U906" s="54"/>
      <c r="V906" s="54"/>
      <c r="W906" s="54"/>
      <c r="X906" s="54"/>
      <c r="Y906" s="54"/>
      <c r="Z906" s="54"/>
    </row>
    <row r="907" spans="1:26" ht="18.75" customHeight="1" x14ac:dyDescent="0.2">
      <c r="A907" s="54"/>
      <c r="B907" s="54"/>
      <c r="C907" s="320"/>
      <c r="D907" s="321"/>
      <c r="E907" s="99"/>
      <c r="F907" s="228"/>
      <c r="G907" s="228"/>
      <c r="H907" s="228"/>
      <c r="I907" s="54"/>
      <c r="J907" s="54"/>
      <c r="K907" s="54"/>
      <c r="L907" s="227"/>
      <c r="M907" s="228"/>
      <c r="N907" s="227"/>
      <c r="O907" s="227"/>
      <c r="P907" s="228"/>
      <c r="Q907" s="228"/>
      <c r="R907" s="54"/>
      <c r="S907" s="54"/>
      <c r="T907" s="55"/>
      <c r="U907" s="54"/>
      <c r="V907" s="54"/>
      <c r="W907" s="54"/>
      <c r="X907" s="54"/>
      <c r="Y907" s="54"/>
      <c r="Z907" s="54"/>
    </row>
    <row r="908" spans="1:26" ht="18.75" customHeight="1" x14ac:dyDescent="0.2">
      <c r="A908" s="54"/>
      <c r="B908" s="54"/>
      <c r="C908" s="320"/>
      <c r="D908" s="321"/>
      <c r="E908" s="99"/>
      <c r="F908" s="228"/>
      <c r="G908" s="228"/>
      <c r="H908" s="228"/>
      <c r="I908" s="54"/>
      <c r="J908" s="54"/>
      <c r="K908" s="54"/>
      <c r="L908" s="227"/>
      <c r="M908" s="228"/>
      <c r="N908" s="227"/>
      <c r="O908" s="227"/>
      <c r="P908" s="228"/>
      <c r="Q908" s="228"/>
      <c r="R908" s="54"/>
      <c r="S908" s="54"/>
      <c r="T908" s="55"/>
      <c r="U908" s="54"/>
      <c r="V908" s="54"/>
      <c r="W908" s="54"/>
      <c r="X908" s="54"/>
      <c r="Y908" s="54"/>
      <c r="Z908" s="54"/>
    </row>
    <row r="909" spans="1:26" ht="18.75" customHeight="1" x14ac:dyDescent="0.2">
      <c r="A909" s="54"/>
      <c r="B909" s="54"/>
      <c r="C909" s="320"/>
      <c r="D909" s="321"/>
      <c r="E909" s="99"/>
      <c r="F909" s="228"/>
      <c r="G909" s="228"/>
      <c r="H909" s="228"/>
      <c r="I909" s="54"/>
      <c r="J909" s="54"/>
      <c r="K909" s="54"/>
      <c r="L909" s="227"/>
      <c r="M909" s="228"/>
      <c r="N909" s="227"/>
      <c r="O909" s="227"/>
      <c r="P909" s="228"/>
      <c r="Q909" s="228"/>
      <c r="R909" s="54"/>
      <c r="S909" s="54"/>
      <c r="T909" s="55"/>
      <c r="U909" s="54"/>
      <c r="V909" s="54"/>
      <c r="W909" s="54"/>
      <c r="X909" s="54"/>
      <c r="Y909" s="54"/>
      <c r="Z909" s="54"/>
    </row>
    <row r="910" spans="1:26" ht="18.75" customHeight="1" x14ac:dyDescent="0.2">
      <c r="A910" s="54"/>
      <c r="B910" s="54"/>
      <c r="C910" s="320"/>
      <c r="D910" s="321"/>
      <c r="E910" s="99"/>
      <c r="F910" s="228"/>
      <c r="G910" s="228"/>
      <c r="H910" s="228"/>
      <c r="I910" s="54"/>
      <c r="J910" s="54"/>
      <c r="K910" s="54"/>
      <c r="L910" s="227"/>
      <c r="M910" s="228"/>
      <c r="N910" s="227"/>
      <c r="O910" s="227"/>
      <c r="P910" s="228"/>
      <c r="Q910" s="228"/>
      <c r="R910" s="54"/>
      <c r="S910" s="54"/>
      <c r="T910" s="55"/>
      <c r="U910" s="54"/>
      <c r="V910" s="54"/>
      <c r="W910" s="54"/>
      <c r="X910" s="54"/>
      <c r="Y910" s="54"/>
      <c r="Z910" s="54"/>
    </row>
    <row r="911" spans="1:26" ht="18.75" customHeight="1" x14ac:dyDescent="0.2">
      <c r="A911" s="54"/>
      <c r="B911" s="54"/>
      <c r="C911" s="320"/>
      <c r="D911" s="321"/>
      <c r="E911" s="99"/>
      <c r="F911" s="228"/>
      <c r="G911" s="228"/>
      <c r="H911" s="228"/>
      <c r="I911" s="54"/>
      <c r="J911" s="54"/>
      <c r="K911" s="54"/>
      <c r="L911" s="227"/>
      <c r="M911" s="228"/>
      <c r="N911" s="227"/>
      <c r="O911" s="227"/>
      <c r="P911" s="228"/>
      <c r="Q911" s="228"/>
      <c r="R911" s="54"/>
      <c r="S911" s="54"/>
      <c r="T911" s="55"/>
      <c r="U911" s="54"/>
      <c r="V911" s="54"/>
      <c r="W911" s="54"/>
      <c r="X911" s="54"/>
      <c r="Y911" s="54"/>
      <c r="Z911" s="54"/>
    </row>
    <row r="912" spans="1:26" ht="18.75" customHeight="1" x14ac:dyDescent="0.2">
      <c r="A912" s="54"/>
      <c r="B912" s="54"/>
      <c r="C912" s="320"/>
      <c r="D912" s="321"/>
      <c r="E912" s="99"/>
      <c r="F912" s="228"/>
      <c r="G912" s="228"/>
      <c r="H912" s="228"/>
      <c r="I912" s="54"/>
      <c r="J912" s="54"/>
      <c r="K912" s="54"/>
      <c r="L912" s="227"/>
      <c r="M912" s="228"/>
      <c r="N912" s="227"/>
      <c r="O912" s="227"/>
      <c r="P912" s="228"/>
      <c r="Q912" s="228"/>
      <c r="R912" s="54"/>
      <c r="S912" s="54"/>
      <c r="T912" s="55"/>
      <c r="U912" s="54"/>
      <c r="V912" s="54"/>
      <c r="W912" s="54"/>
      <c r="X912" s="54"/>
      <c r="Y912" s="54"/>
      <c r="Z912" s="54"/>
    </row>
    <row r="913" spans="1:26" ht="18.75" customHeight="1" x14ac:dyDescent="0.2">
      <c r="A913" s="54"/>
      <c r="B913" s="54"/>
      <c r="C913" s="320"/>
      <c r="D913" s="321"/>
      <c r="E913" s="99"/>
      <c r="F913" s="228"/>
      <c r="G913" s="228"/>
      <c r="H913" s="228"/>
      <c r="I913" s="54"/>
      <c r="J913" s="54"/>
      <c r="K913" s="54"/>
      <c r="L913" s="227"/>
      <c r="M913" s="228"/>
      <c r="N913" s="227"/>
      <c r="O913" s="227"/>
      <c r="P913" s="228"/>
      <c r="Q913" s="228"/>
      <c r="R913" s="54"/>
      <c r="S913" s="54"/>
      <c r="T913" s="55"/>
      <c r="U913" s="54"/>
      <c r="V913" s="54"/>
      <c r="W913" s="54"/>
      <c r="X913" s="54"/>
      <c r="Y913" s="54"/>
      <c r="Z913" s="54"/>
    </row>
    <row r="914" spans="1:26" ht="18.75" customHeight="1" x14ac:dyDescent="0.2">
      <c r="A914" s="54"/>
      <c r="B914" s="54"/>
      <c r="C914" s="320"/>
      <c r="D914" s="321"/>
      <c r="E914" s="99"/>
      <c r="F914" s="228"/>
      <c r="G914" s="228"/>
      <c r="H914" s="228"/>
      <c r="I914" s="54"/>
      <c r="J914" s="54"/>
      <c r="K914" s="54"/>
      <c r="L914" s="227"/>
      <c r="M914" s="228"/>
      <c r="N914" s="227"/>
      <c r="O914" s="227"/>
      <c r="P914" s="228"/>
      <c r="Q914" s="228"/>
      <c r="R914" s="54"/>
      <c r="S914" s="54"/>
      <c r="T914" s="55"/>
      <c r="U914" s="54"/>
      <c r="V914" s="54"/>
      <c r="W914" s="54"/>
      <c r="X914" s="54"/>
      <c r="Y914" s="54"/>
      <c r="Z914" s="54"/>
    </row>
    <row r="915" spans="1:26" ht="18.75" customHeight="1" x14ac:dyDescent="0.2">
      <c r="A915" s="54"/>
      <c r="B915" s="54"/>
      <c r="C915" s="320"/>
      <c r="D915" s="321"/>
      <c r="E915" s="99"/>
      <c r="F915" s="228"/>
      <c r="G915" s="228"/>
      <c r="H915" s="228"/>
      <c r="I915" s="54"/>
      <c r="J915" s="54"/>
      <c r="K915" s="54"/>
      <c r="L915" s="227"/>
      <c r="M915" s="228"/>
      <c r="N915" s="227"/>
      <c r="O915" s="227"/>
      <c r="P915" s="228"/>
      <c r="Q915" s="228"/>
      <c r="R915" s="54"/>
      <c r="S915" s="54"/>
      <c r="T915" s="55"/>
      <c r="U915" s="54"/>
      <c r="V915" s="54"/>
      <c r="W915" s="54"/>
      <c r="X915" s="54"/>
      <c r="Y915" s="54"/>
      <c r="Z915" s="54"/>
    </row>
    <row r="916" spans="1:26" ht="18.75" customHeight="1" x14ac:dyDescent="0.2">
      <c r="A916" s="54"/>
      <c r="B916" s="54"/>
      <c r="C916" s="320"/>
      <c r="D916" s="321"/>
      <c r="E916" s="99"/>
      <c r="F916" s="228"/>
      <c r="G916" s="228"/>
      <c r="H916" s="228"/>
      <c r="I916" s="54"/>
      <c r="J916" s="54"/>
      <c r="K916" s="54"/>
      <c r="L916" s="227"/>
      <c r="M916" s="228"/>
      <c r="N916" s="227"/>
      <c r="O916" s="227"/>
      <c r="P916" s="228"/>
      <c r="Q916" s="228"/>
      <c r="R916" s="54"/>
      <c r="S916" s="54"/>
      <c r="T916" s="55"/>
      <c r="U916" s="54"/>
      <c r="V916" s="54"/>
      <c r="W916" s="54"/>
      <c r="X916" s="54"/>
      <c r="Y916" s="54"/>
      <c r="Z916" s="54"/>
    </row>
    <row r="917" spans="1:26" ht="18.75" customHeight="1" x14ac:dyDescent="0.2">
      <c r="A917" s="54"/>
      <c r="B917" s="54"/>
      <c r="C917" s="320"/>
      <c r="D917" s="321"/>
      <c r="E917" s="99"/>
      <c r="F917" s="228"/>
      <c r="G917" s="228"/>
      <c r="H917" s="228"/>
      <c r="I917" s="54"/>
      <c r="J917" s="54"/>
      <c r="K917" s="54"/>
      <c r="L917" s="227"/>
      <c r="M917" s="228"/>
      <c r="N917" s="227"/>
      <c r="O917" s="227"/>
      <c r="P917" s="228"/>
      <c r="Q917" s="228"/>
      <c r="R917" s="54"/>
      <c r="S917" s="54"/>
      <c r="T917" s="55"/>
      <c r="U917" s="54"/>
      <c r="V917" s="54"/>
      <c r="W917" s="54"/>
      <c r="X917" s="54"/>
      <c r="Y917" s="54"/>
      <c r="Z917" s="54"/>
    </row>
    <row r="918" spans="1:26" ht="18.75" customHeight="1" x14ac:dyDescent="0.2">
      <c r="A918" s="54"/>
      <c r="B918" s="54"/>
      <c r="C918" s="320"/>
      <c r="D918" s="321"/>
      <c r="E918" s="99"/>
      <c r="F918" s="228"/>
      <c r="G918" s="228"/>
      <c r="H918" s="228"/>
      <c r="I918" s="54"/>
      <c r="J918" s="54"/>
      <c r="K918" s="54"/>
      <c r="L918" s="227"/>
      <c r="M918" s="228"/>
      <c r="N918" s="227"/>
      <c r="O918" s="227"/>
      <c r="P918" s="228"/>
      <c r="Q918" s="228"/>
      <c r="R918" s="54"/>
      <c r="S918" s="54"/>
      <c r="T918" s="55"/>
      <c r="U918" s="54"/>
      <c r="V918" s="54"/>
      <c r="W918" s="54"/>
      <c r="X918" s="54"/>
      <c r="Y918" s="54"/>
      <c r="Z918" s="54"/>
    </row>
    <row r="919" spans="1:26" ht="18.75" customHeight="1" x14ac:dyDescent="0.2">
      <c r="A919" s="54"/>
      <c r="B919" s="54"/>
      <c r="C919" s="320"/>
      <c r="D919" s="321"/>
      <c r="E919" s="99"/>
      <c r="F919" s="228"/>
      <c r="G919" s="228"/>
      <c r="H919" s="228"/>
      <c r="I919" s="54"/>
      <c r="J919" s="54"/>
      <c r="K919" s="54"/>
      <c r="L919" s="227"/>
      <c r="M919" s="228"/>
      <c r="N919" s="227"/>
      <c r="O919" s="227"/>
      <c r="P919" s="228"/>
      <c r="Q919" s="228"/>
      <c r="R919" s="54"/>
      <c r="S919" s="54"/>
      <c r="T919" s="55"/>
      <c r="U919" s="54"/>
      <c r="V919" s="54"/>
      <c r="W919" s="54"/>
      <c r="X919" s="54"/>
      <c r="Y919" s="54"/>
      <c r="Z919" s="54"/>
    </row>
    <row r="920" spans="1:26" ht="18.75" customHeight="1" x14ac:dyDescent="0.2">
      <c r="A920" s="54"/>
      <c r="B920" s="54"/>
      <c r="C920" s="320"/>
      <c r="D920" s="321"/>
      <c r="E920" s="99"/>
      <c r="F920" s="228"/>
      <c r="G920" s="228"/>
      <c r="H920" s="228"/>
      <c r="I920" s="54"/>
      <c r="J920" s="54"/>
      <c r="K920" s="54"/>
      <c r="L920" s="227"/>
      <c r="M920" s="228"/>
      <c r="N920" s="227"/>
      <c r="O920" s="227"/>
      <c r="P920" s="228"/>
      <c r="Q920" s="228"/>
      <c r="R920" s="54"/>
      <c r="S920" s="54"/>
      <c r="T920" s="55"/>
      <c r="U920" s="54"/>
      <c r="V920" s="54"/>
      <c r="W920" s="54"/>
      <c r="X920" s="54"/>
      <c r="Y920" s="54"/>
      <c r="Z920" s="54"/>
    </row>
    <row r="921" spans="1:26" ht="18.75" customHeight="1" x14ac:dyDescent="0.2">
      <c r="A921" s="54"/>
      <c r="B921" s="54"/>
      <c r="C921" s="320"/>
      <c r="D921" s="321"/>
      <c r="E921" s="99"/>
      <c r="F921" s="228"/>
      <c r="G921" s="228"/>
      <c r="H921" s="228"/>
      <c r="I921" s="54"/>
      <c r="J921" s="54"/>
      <c r="K921" s="54"/>
      <c r="L921" s="227"/>
      <c r="M921" s="228"/>
      <c r="N921" s="227"/>
      <c r="O921" s="227"/>
      <c r="P921" s="228"/>
      <c r="Q921" s="228"/>
      <c r="R921" s="54"/>
      <c r="S921" s="54"/>
      <c r="T921" s="55"/>
      <c r="U921" s="54"/>
      <c r="V921" s="54"/>
      <c r="W921" s="54"/>
      <c r="X921" s="54"/>
      <c r="Y921" s="54"/>
      <c r="Z921" s="54"/>
    </row>
    <row r="922" spans="1:26" ht="18.75" customHeight="1" x14ac:dyDescent="0.2">
      <c r="A922" s="54"/>
      <c r="B922" s="54"/>
      <c r="C922" s="320"/>
      <c r="D922" s="321"/>
      <c r="E922" s="99"/>
      <c r="F922" s="228"/>
      <c r="G922" s="228"/>
      <c r="H922" s="228"/>
      <c r="I922" s="54"/>
      <c r="J922" s="54"/>
      <c r="K922" s="54"/>
      <c r="L922" s="227"/>
      <c r="M922" s="228"/>
      <c r="N922" s="227"/>
      <c r="O922" s="227"/>
      <c r="P922" s="228"/>
      <c r="Q922" s="228"/>
      <c r="R922" s="54"/>
      <c r="S922" s="54"/>
      <c r="T922" s="55"/>
      <c r="U922" s="54"/>
      <c r="V922" s="54"/>
      <c r="W922" s="54"/>
      <c r="X922" s="54"/>
      <c r="Y922" s="54"/>
      <c r="Z922" s="54"/>
    </row>
    <row r="923" spans="1:26" ht="18.75" customHeight="1" x14ac:dyDescent="0.2">
      <c r="A923" s="54"/>
      <c r="B923" s="54"/>
      <c r="C923" s="320"/>
      <c r="D923" s="321"/>
      <c r="E923" s="99"/>
      <c r="F923" s="228"/>
      <c r="G923" s="228"/>
      <c r="H923" s="228"/>
      <c r="I923" s="54"/>
      <c r="J923" s="54"/>
      <c r="K923" s="54"/>
      <c r="L923" s="227"/>
      <c r="M923" s="228"/>
      <c r="N923" s="227"/>
      <c r="O923" s="227"/>
      <c r="P923" s="228"/>
      <c r="Q923" s="228"/>
      <c r="R923" s="54"/>
      <c r="S923" s="54"/>
      <c r="T923" s="55"/>
      <c r="U923" s="54"/>
      <c r="V923" s="54"/>
      <c r="W923" s="54"/>
      <c r="X923" s="54"/>
      <c r="Y923" s="54"/>
      <c r="Z923" s="54"/>
    </row>
    <row r="924" spans="1:26" ht="18.75" customHeight="1" x14ac:dyDescent="0.2">
      <c r="A924" s="54"/>
      <c r="B924" s="54"/>
      <c r="C924" s="320"/>
      <c r="D924" s="321"/>
      <c r="E924" s="99"/>
      <c r="F924" s="228"/>
      <c r="G924" s="228"/>
      <c r="H924" s="228"/>
      <c r="I924" s="54"/>
      <c r="J924" s="54"/>
      <c r="K924" s="54"/>
      <c r="L924" s="227"/>
      <c r="M924" s="228"/>
      <c r="N924" s="227"/>
      <c r="O924" s="227"/>
      <c r="P924" s="228"/>
      <c r="Q924" s="228"/>
      <c r="R924" s="54"/>
      <c r="S924" s="54"/>
      <c r="T924" s="55"/>
      <c r="U924" s="54"/>
      <c r="V924" s="54"/>
      <c r="W924" s="54"/>
      <c r="X924" s="54"/>
      <c r="Y924" s="54"/>
      <c r="Z924" s="54"/>
    </row>
    <row r="925" spans="1:26" ht="18.75" customHeight="1" x14ac:dyDescent="0.2">
      <c r="A925" s="54"/>
      <c r="B925" s="54"/>
      <c r="C925" s="320"/>
      <c r="D925" s="321"/>
      <c r="E925" s="99"/>
      <c r="F925" s="228"/>
      <c r="G925" s="228"/>
      <c r="H925" s="228"/>
      <c r="I925" s="54"/>
      <c r="J925" s="54"/>
      <c r="K925" s="54"/>
      <c r="L925" s="227"/>
      <c r="M925" s="228"/>
      <c r="N925" s="227"/>
      <c r="O925" s="227"/>
      <c r="P925" s="228"/>
      <c r="Q925" s="228"/>
      <c r="R925" s="54"/>
      <c r="S925" s="54"/>
      <c r="T925" s="55"/>
      <c r="U925" s="54"/>
      <c r="V925" s="54"/>
      <c r="W925" s="54"/>
      <c r="X925" s="54"/>
      <c r="Y925" s="54"/>
      <c r="Z925" s="54"/>
    </row>
    <row r="926" spans="1:26" ht="18.75" customHeight="1" x14ac:dyDescent="0.2">
      <c r="A926" s="54"/>
      <c r="B926" s="54"/>
      <c r="C926" s="320"/>
      <c r="D926" s="321"/>
      <c r="E926" s="99"/>
      <c r="F926" s="228"/>
      <c r="G926" s="228"/>
      <c r="H926" s="228"/>
      <c r="I926" s="54"/>
      <c r="J926" s="54"/>
      <c r="K926" s="54"/>
      <c r="L926" s="227"/>
      <c r="M926" s="228"/>
      <c r="N926" s="227"/>
      <c r="O926" s="227"/>
      <c r="P926" s="228"/>
      <c r="Q926" s="228"/>
      <c r="R926" s="54"/>
      <c r="S926" s="54"/>
      <c r="T926" s="55"/>
      <c r="U926" s="54"/>
      <c r="V926" s="54"/>
      <c r="W926" s="54"/>
      <c r="X926" s="54"/>
      <c r="Y926" s="54"/>
      <c r="Z926" s="54"/>
    </row>
    <row r="927" spans="1:26" ht="18.75" customHeight="1" x14ac:dyDescent="0.2">
      <c r="A927" s="54"/>
      <c r="B927" s="54"/>
      <c r="C927" s="320"/>
      <c r="D927" s="321"/>
      <c r="E927" s="99"/>
      <c r="F927" s="228"/>
      <c r="G927" s="228"/>
      <c r="H927" s="228"/>
      <c r="I927" s="54"/>
      <c r="J927" s="54"/>
      <c r="K927" s="54"/>
      <c r="L927" s="227"/>
      <c r="M927" s="228"/>
      <c r="N927" s="227"/>
      <c r="O927" s="227"/>
      <c r="P927" s="228"/>
      <c r="Q927" s="228"/>
      <c r="R927" s="54"/>
      <c r="S927" s="54"/>
      <c r="T927" s="55"/>
      <c r="U927" s="54"/>
      <c r="V927" s="54"/>
      <c r="W927" s="54"/>
      <c r="X927" s="54"/>
      <c r="Y927" s="54"/>
      <c r="Z927" s="54"/>
    </row>
    <row r="928" spans="1:26" ht="18.75" customHeight="1" x14ac:dyDescent="0.2">
      <c r="A928" s="54"/>
      <c r="B928" s="54"/>
      <c r="C928" s="320"/>
      <c r="D928" s="321"/>
      <c r="E928" s="99"/>
      <c r="F928" s="228"/>
      <c r="G928" s="228"/>
      <c r="H928" s="228"/>
      <c r="I928" s="54"/>
      <c r="J928" s="54"/>
      <c r="K928" s="54"/>
      <c r="L928" s="227"/>
      <c r="M928" s="228"/>
      <c r="N928" s="227"/>
      <c r="O928" s="227"/>
      <c r="P928" s="228"/>
      <c r="Q928" s="228"/>
      <c r="R928" s="54"/>
      <c r="S928" s="54"/>
      <c r="T928" s="55"/>
      <c r="U928" s="54"/>
      <c r="V928" s="54"/>
      <c r="W928" s="54"/>
      <c r="X928" s="54"/>
      <c r="Y928" s="54"/>
      <c r="Z928" s="54"/>
    </row>
    <row r="929" spans="1:26" ht="18.75" customHeight="1" x14ac:dyDescent="0.2">
      <c r="A929" s="54"/>
      <c r="B929" s="54"/>
      <c r="C929" s="320"/>
      <c r="D929" s="321"/>
      <c r="E929" s="99"/>
      <c r="F929" s="228"/>
      <c r="G929" s="228"/>
      <c r="H929" s="228"/>
      <c r="I929" s="54"/>
      <c r="J929" s="54"/>
      <c r="K929" s="54"/>
      <c r="L929" s="227"/>
      <c r="M929" s="228"/>
      <c r="N929" s="227"/>
      <c r="O929" s="227"/>
      <c r="P929" s="228"/>
      <c r="Q929" s="228"/>
      <c r="R929" s="54"/>
      <c r="S929" s="54"/>
      <c r="T929" s="55"/>
      <c r="U929" s="54"/>
      <c r="V929" s="54"/>
      <c r="W929" s="54"/>
      <c r="X929" s="54"/>
      <c r="Y929" s="54"/>
      <c r="Z929" s="54"/>
    </row>
    <row r="930" spans="1:26" ht="18.75" customHeight="1" x14ac:dyDescent="0.2">
      <c r="A930" s="54"/>
      <c r="B930" s="54"/>
      <c r="C930" s="320"/>
      <c r="D930" s="321"/>
      <c r="E930" s="99"/>
      <c r="F930" s="228"/>
      <c r="G930" s="228"/>
      <c r="H930" s="228"/>
      <c r="I930" s="54"/>
      <c r="J930" s="54"/>
      <c r="K930" s="54"/>
      <c r="L930" s="227"/>
      <c r="M930" s="228"/>
      <c r="N930" s="227"/>
      <c r="O930" s="227"/>
      <c r="P930" s="228"/>
      <c r="Q930" s="228"/>
      <c r="R930" s="54"/>
      <c r="S930" s="54"/>
      <c r="T930" s="55"/>
      <c r="U930" s="54"/>
      <c r="V930" s="54"/>
      <c r="W930" s="54"/>
      <c r="X930" s="54"/>
      <c r="Y930" s="54"/>
      <c r="Z930" s="54"/>
    </row>
    <row r="931" spans="1:26" ht="18.75" customHeight="1" x14ac:dyDescent="0.2">
      <c r="A931" s="54"/>
      <c r="B931" s="54"/>
      <c r="C931" s="320"/>
      <c r="D931" s="321"/>
      <c r="E931" s="99"/>
      <c r="F931" s="228"/>
      <c r="G931" s="228"/>
      <c r="H931" s="228"/>
      <c r="I931" s="54"/>
      <c r="J931" s="54"/>
      <c r="K931" s="54"/>
      <c r="L931" s="227"/>
      <c r="M931" s="228"/>
      <c r="N931" s="227"/>
      <c r="O931" s="227"/>
      <c r="P931" s="228"/>
      <c r="Q931" s="228"/>
      <c r="R931" s="54"/>
      <c r="S931" s="54"/>
      <c r="T931" s="55"/>
      <c r="U931" s="54"/>
      <c r="V931" s="54"/>
      <c r="W931" s="54"/>
      <c r="X931" s="54"/>
      <c r="Y931" s="54"/>
      <c r="Z931" s="54"/>
    </row>
    <row r="932" spans="1:26" ht="18.75" customHeight="1" x14ac:dyDescent="0.2">
      <c r="A932" s="54"/>
      <c r="B932" s="54"/>
      <c r="C932" s="320"/>
      <c r="D932" s="321"/>
      <c r="E932" s="99"/>
      <c r="F932" s="228"/>
      <c r="G932" s="228"/>
      <c r="H932" s="228"/>
      <c r="I932" s="54"/>
      <c r="J932" s="54"/>
      <c r="K932" s="54"/>
      <c r="L932" s="227"/>
      <c r="M932" s="228"/>
      <c r="N932" s="227"/>
      <c r="O932" s="227"/>
      <c r="P932" s="228"/>
      <c r="Q932" s="228"/>
      <c r="R932" s="54"/>
      <c r="S932" s="54"/>
      <c r="T932" s="55"/>
      <c r="U932" s="54"/>
      <c r="V932" s="54"/>
      <c r="W932" s="54"/>
      <c r="X932" s="54"/>
      <c r="Y932" s="54"/>
      <c r="Z932" s="54"/>
    </row>
    <row r="933" spans="1:26" ht="18.75" customHeight="1" x14ac:dyDescent="0.2">
      <c r="A933" s="54"/>
      <c r="B933" s="54"/>
      <c r="C933" s="320"/>
      <c r="D933" s="321"/>
      <c r="E933" s="99"/>
      <c r="F933" s="228"/>
      <c r="G933" s="228"/>
      <c r="H933" s="228"/>
      <c r="I933" s="54"/>
      <c r="J933" s="54"/>
      <c r="K933" s="54"/>
      <c r="L933" s="227"/>
      <c r="M933" s="228"/>
      <c r="N933" s="227"/>
      <c r="O933" s="227"/>
      <c r="P933" s="228"/>
      <c r="Q933" s="228"/>
      <c r="R933" s="54"/>
      <c r="S933" s="54"/>
      <c r="T933" s="55"/>
      <c r="U933" s="54"/>
      <c r="V933" s="54"/>
      <c r="W933" s="54"/>
      <c r="X933" s="54"/>
      <c r="Y933" s="54"/>
      <c r="Z933" s="54"/>
    </row>
    <row r="934" spans="1:26" ht="18.75" customHeight="1" x14ac:dyDescent="0.2">
      <c r="A934" s="54"/>
      <c r="B934" s="54"/>
      <c r="C934" s="320"/>
      <c r="D934" s="321"/>
      <c r="E934" s="99"/>
      <c r="F934" s="228"/>
      <c r="G934" s="228"/>
      <c r="H934" s="228"/>
      <c r="I934" s="54"/>
      <c r="J934" s="54"/>
      <c r="K934" s="54"/>
      <c r="L934" s="227"/>
      <c r="M934" s="228"/>
      <c r="N934" s="227"/>
      <c r="O934" s="227"/>
      <c r="P934" s="228"/>
      <c r="Q934" s="228"/>
      <c r="R934" s="54"/>
      <c r="S934" s="54"/>
      <c r="T934" s="55"/>
      <c r="U934" s="54"/>
      <c r="V934" s="54"/>
      <c r="W934" s="54"/>
      <c r="X934" s="54"/>
      <c r="Y934" s="54"/>
      <c r="Z934" s="54"/>
    </row>
    <row r="935" spans="1:26" ht="18.75" customHeight="1" x14ac:dyDescent="0.2">
      <c r="A935" s="54"/>
      <c r="B935" s="54"/>
      <c r="C935" s="320"/>
      <c r="D935" s="321"/>
      <c r="E935" s="99"/>
      <c r="F935" s="228"/>
      <c r="G935" s="228"/>
      <c r="H935" s="228"/>
      <c r="I935" s="54"/>
      <c r="J935" s="54"/>
      <c r="K935" s="54"/>
      <c r="L935" s="227"/>
      <c r="M935" s="228"/>
      <c r="N935" s="227"/>
      <c r="O935" s="227"/>
      <c r="P935" s="228"/>
      <c r="Q935" s="228"/>
      <c r="R935" s="54"/>
      <c r="S935" s="54"/>
      <c r="T935" s="55"/>
      <c r="U935" s="54"/>
      <c r="V935" s="54"/>
      <c r="W935" s="54"/>
      <c r="X935" s="54"/>
      <c r="Y935" s="54"/>
      <c r="Z935" s="54"/>
    </row>
    <row r="936" spans="1:26" ht="18.75" customHeight="1" x14ac:dyDescent="0.2">
      <c r="A936" s="54"/>
      <c r="B936" s="54"/>
      <c r="C936" s="320"/>
      <c r="D936" s="321"/>
      <c r="E936" s="99"/>
      <c r="F936" s="228"/>
      <c r="G936" s="228"/>
      <c r="H936" s="228"/>
      <c r="I936" s="54"/>
      <c r="J936" s="54"/>
      <c r="K936" s="54"/>
      <c r="L936" s="227"/>
      <c r="M936" s="228"/>
      <c r="N936" s="227"/>
      <c r="O936" s="227"/>
      <c r="P936" s="228"/>
      <c r="Q936" s="228"/>
      <c r="R936" s="54"/>
      <c r="S936" s="54"/>
      <c r="T936" s="55"/>
      <c r="U936" s="54"/>
      <c r="V936" s="54"/>
      <c r="W936" s="54"/>
      <c r="X936" s="54"/>
      <c r="Y936" s="54"/>
      <c r="Z936" s="54"/>
    </row>
    <row r="937" spans="1:26" ht="18.75" customHeight="1" x14ac:dyDescent="0.2">
      <c r="A937" s="54"/>
      <c r="B937" s="54"/>
      <c r="C937" s="320"/>
      <c r="D937" s="321"/>
      <c r="E937" s="99"/>
      <c r="F937" s="228"/>
      <c r="G937" s="228"/>
      <c r="H937" s="228"/>
      <c r="I937" s="54"/>
      <c r="J937" s="54"/>
      <c r="K937" s="54"/>
      <c r="L937" s="227"/>
      <c r="M937" s="228"/>
      <c r="N937" s="227"/>
      <c r="O937" s="227"/>
      <c r="P937" s="228"/>
      <c r="Q937" s="228"/>
      <c r="R937" s="54"/>
      <c r="S937" s="54"/>
      <c r="T937" s="55"/>
      <c r="U937" s="54"/>
      <c r="V937" s="54"/>
      <c r="W937" s="54"/>
      <c r="X937" s="54"/>
      <c r="Y937" s="54"/>
      <c r="Z937" s="54"/>
    </row>
    <row r="938" spans="1:26" ht="18.75" customHeight="1" x14ac:dyDescent="0.2">
      <c r="A938" s="54"/>
      <c r="B938" s="54"/>
      <c r="C938" s="320"/>
      <c r="D938" s="321"/>
      <c r="E938" s="99"/>
      <c r="F938" s="228"/>
      <c r="G938" s="228"/>
      <c r="H938" s="228"/>
      <c r="I938" s="54"/>
      <c r="J938" s="54"/>
      <c r="K938" s="54"/>
      <c r="L938" s="227"/>
      <c r="M938" s="228"/>
      <c r="N938" s="227"/>
      <c r="O938" s="227"/>
      <c r="P938" s="228"/>
      <c r="Q938" s="228"/>
      <c r="R938" s="54"/>
      <c r="S938" s="54"/>
      <c r="T938" s="55"/>
      <c r="U938" s="54"/>
      <c r="V938" s="54"/>
      <c r="W938" s="54"/>
      <c r="X938" s="54"/>
      <c r="Y938" s="54"/>
      <c r="Z938" s="54"/>
    </row>
    <row r="939" spans="1:26" ht="18.75" customHeight="1" x14ac:dyDescent="0.2">
      <c r="A939" s="54"/>
      <c r="B939" s="54"/>
      <c r="C939" s="320"/>
      <c r="D939" s="321"/>
      <c r="E939" s="99"/>
      <c r="F939" s="228"/>
      <c r="G939" s="228"/>
      <c r="H939" s="228"/>
      <c r="I939" s="54"/>
      <c r="J939" s="54"/>
      <c r="K939" s="54"/>
      <c r="L939" s="227"/>
      <c r="M939" s="228"/>
      <c r="N939" s="227"/>
      <c r="O939" s="227"/>
      <c r="P939" s="228"/>
      <c r="Q939" s="228"/>
      <c r="R939" s="54"/>
      <c r="S939" s="54"/>
      <c r="T939" s="55"/>
      <c r="U939" s="54"/>
      <c r="V939" s="54"/>
      <c r="W939" s="54"/>
      <c r="X939" s="54"/>
      <c r="Y939" s="54"/>
      <c r="Z939" s="54"/>
    </row>
    <row r="940" spans="1:26" ht="18.75" customHeight="1" x14ac:dyDescent="0.2">
      <c r="A940" s="54"/>
      <c r="B940" s="54"/>
      <c r="C940" s="320"/>
      <c r="D940" s="321"/>
      <c r="E940" s="99"/>
      <c r="F940" s="228"/>
      <c r="G940" s="228"/>
      <c r="H940" s="228"/>
      <c r="I940" s="54"/>
      <c r="J940" s="54"/>
      <c r="K940" s="54"/>
      <c r="L940" s="227"/>
      <c r="M940" s="228"/>
      <c r="N940" s="227"/>
      <c r="O940" s="227"/>
      <c r="P940" s="228"/>
      <c r="Q940" s="228"/>
      <c r="R940" s="54"/>
      <c r="S940" s="54"/>
      <c r="T940" s="55"/>
      <c r="U940" s="54"/>
      <c r="V940" s="54"/>
      <c r="W940" s="54"/>
      <c r="X940" s="54"/>
      <c r="Y940" s="54"/>
      <c r="Z940" s="54"/>
    </row>
    <row r="941" spans="1:26" ht="18.75" customHeight="1" x14ac:dyDescent="0.2">
      <c r="A941" s="54"/>
      <c r="B941" s="54"/>
      <c r="C941" s="320"/>
      <c r="D941" s="321"/>
      <c r="E941" s="99"/>
      <c r="F941" s="228"/>
      <c r="G941" s="228"/>
      <c r="H941" s="228"/>
      <c r="I941" s="54"/>
      <c r="J941" s="54"/>
      <c r="K941" s="54"/>
      <c r="L941" s="227"/>
      <c r="M941" s="228"/>
      <c r="N941" s="227"/>
      <c r="O941" s="227"/>
      <c r="P941" s="228"/>
      <c r="Q941" s="228"/>
      <c r="R941" s="54"/>
      <c r="S941" s="54"/>
      <c r="T941" s="55"/>
      <c r="U941" s="54"/>
      <c r="V941" s="54"/>
      <c r="W941" s="54"/>
      <c r="X941" s="54"/>
      <c r="Y941" s="54"/>
      <c r="Z941" s="54"/>
    </row>
    <row r="942" spans="1:26" ht="18.75" customHeight="1" x14ac:dyDescent="0.2">
      <c r="A942" s="54"/>
      <c r="B942" s="54"/>
      <c r="C942" s="320"/>
      <c r="D942" s="321"/>
      <c r="E942" s="99"/>
      <c r="F942" s="228"/>
      <c r="G942" s="228"/>
      <c r="H942" s="228"/>
      <c r="I942" s="54"/>
      <c r="J942" s="54"/>
      <c r="K942" s="54"/>
      <c r="L942" s="227"/>
      <c r="M942" s="228"/>
      <c r="N942" s="227"/>
      <c r="O942" s="227"/>
      <c r="P942" s="228"/>
      <c r="Q942" s="228"/>
      <c r="R942" s="54"/>
      <c r="S942" s="54"/>
      <c r="T942" s="55"/>
      <c r="U942" s="54"/>
      <c r="V942" s="54"/>
      <c r="W942" s="54"/>
      <c r="X942" s="54"/>
      <c r="Y942" s="54"/>
      <c r="Z942" s="54"/>
    </row>
    <row r="943" spans="1:26" ht="18.75" customHeight="1" x14ac:dyDescent="0.2">
      <c r="A943" s="54"/>
      <c r="B943" s="54"/>
      <c r="C943" s="320"/>
      <c r="D943" s="321"/>
      <c r="E943" s="99"/>
      <c r="F943" s="228"/>
      <c r="G943" s="228"/>
      <c r="H943" s="228"/>
      <c r="I943" s="54"/>
      <c r="J943" s="54"/>
      <c r="K943" s="54"/>
      <c r="L943" s="227"/>
      <c r="M943" s="228"/>
      <c r="N943" s="227"/>
      <c r="O943" s="227"/>
      <c r="P943" s="228"/>
      <c r="Q943" s="228"/>
      <c r="R943" s="54"/>
      <c r="S943" s="54"/>
      <c r="T943" s="55"/>
      <c r="U943" s="54"/>
      <c r="V943" s="54"/>
      <c r="W943" s="54"/>
      <c r="X943" s="54"/>
      <c r="Y943" s="54"/>
      <c r="Z943" s="54"/>
    </row>
    <row r="944" spans="1:26" ht="18.75" customHeight="1" x14ac:dyDescent="0.2">
      <c r="A944" s="54"/>
      <c r="B944" s="54"/>
      <c r="C944" s="320"/>
      <c r="D944" s="321"/>
      <c r="E944" s="99"/>
      <c r="F944" s="228"/>
      <c r="G944" s="228"/>
      <c r="H944" s="228"/>
      <c r="I944" s="54"/>
      <c r="J944" s="54"/>
      <c r="K944" s="54"/>
      <c r="L944" s="227"/>
      <c r="M944" s="228"/>
      <c r="N944" s="227"/>
      <c r="O944" s="227"/>
      <c r="P944" s="228"/>
      <c r="Q944" s="228"/>
      <c r="R944" s="54"/>
      <c r="S944" s="54"/>
      <c r="T944" s="55"/>
      <c r="U944" s="54"/>
      <c r="V944" s="54"/>
      <c r="W944" s="54"/>
      <c r="X944" s="54"/>
      <c r="Y944" s="54"/>
      <c r="Z944" s="54"/>
    </row>
    <row r="945" spans="1:26" ht="18.75" customHeight="1" x14ac:dyDescent="0.2">
      <c r="A945" s="54"/>
      <c r="B945" s="54"/>
      <c r="C945" s="320"/>
      <c r="D945" s="321"/>
      <c r="E945" s="99"/>
      <c r="F945" s="228"/>
      <c r="G945" s="228"/>
      <c r="H945" s="228"/>
      <c r="I945" s="54"/>
      <c r="J945" s="54"/>
      <c r="K945" s="54"/>
      <c r="L945" s="227"/>
      <c r="M945" s="228"/>
      <c r="N945" s="227"/>
      <c r="O945" s="227"/>
      <c r="P945" s="228"/>
      <c r="Q945" s="228"/>
      <c r="R945" s="54"/>
      <c r="S945" s="54"/>
      <c r="T945" s="55"/>
      <c r="U945" s="54"/>
      <c r="V945" s="54"/>
      <c r="W945" s="54"/>
      <c r="X945" s="54"/>
      <c r="Y945" s="54"/>
      <c r="Z945" s="54"/>
    </row>
    <row r="946" spans="1:26" ht="18.75" customHeight="1" x14ac:dyDescent="0.2">
      <c r="A946" s="54"/>
      <c r="B946" s="54"/>
      <c r="C946" s="320"/>
      <c r="D946" s="321"/>
      <c r="E946" s="99"/>
      <c r="F946" s="228"/>
      <c r="G946" s="228"/>
      <c r="H946" s="228"/>
      <c r="I946" s="54"/>
      <c r="J946" s="54"/>
      <c r="K946" s="54"/>
      <c r="L946" s="227"/>
      <c r="M946" s="228"/>
      <c r="N946" s="227"/>
      <c r="O946" s="227"/>
      <c r="P946" s="228"/>
      <c r="Q946" s="228"/>
      <c r="R946" s="54"/>
      <c r="S946" s="54"/>
      <c r="T946" s="55"/>
      <c r="U946" s="54"/>
      <c r="V946" s="54"/>
      <c r="W946" s="54"/>
      <c r="X946" s="54"/>
      <c r="Y946" s="54"/>
      <c r="Z946" s="54"/>
    </row>
    <row r="947" spans="1:26" ht="18.75" customHeight="1" x14ac:dyDescent="0.2">
      <c r="A947" s="54"/>
      <c r="B947" s="54"/>
      <c r="C947" s="320"/>
      <c r="D947" s="321"/>
      <c r="E947" s="99"/>
      <c r="F947" s="228"/>
      <c r="G947" s="228"/>
      <c r="H947" s="228"/>
      <c r="I947" s="54"/>
      <c r="J947" s="54"/>
      <c r="K947" s="54"/>
      <c r="L947" s="227"/>
      <c r="M947" s="228"/>
      <c r="N947" s="227"/>
      <c r="O947" s="227"/>
      <c r="P947" s="228"/>
      <c r="Q947" s="228"/>
      <c r="R947" s="54"/>
      <c r="S947" s="54"/>
      <c r="T947" s="55"/>
      <c r="U947" s="54"/>
      <c r="V947" s="54"/>
      <c r="W947" s="54"/>
      <c r="X947" s="54"/>
      <c r="Y947" s="54"/>
      <c r="Z947" s="54"/>
    </row>
    <row r="948" spans="1:26" ht="18.75" customHeight="1" x14ac:dyDescent="0.2">
      <c r="A948" s="54"/>
      <c r="B948" s="54"/>
      <c r="C948" s="320"/>
      <c r="D948" s="321"/>
      <c r="E948" s="99"/>
      <c r="F948" s="228"/>
      <c r="G948" s="228"/>
      <c r="H948" s="228"/>
      <c r="I948" s="54"/>
      <c r="J948" s="54"/>
      <c r="K948" s="54"/>
      <c r="L948" s="227"/>
      <c r="M948" s="228"/>
      <c r="N948" s="227"/>
      <c r="O948" s="227"/>
      <c r="P948" s="228"/>
      <c r="Q948" s="228"/>
      <c r="R948" s="54"/>
      <c r="S948" s="54"/>
      <c r="T948" s="55"/>
      <c r="U948" s="54"/>
      <c r="V948" s="54"/>
      <c r="W948" s="54"/>
      <c r="X948" s="54"/>
      <c r="Y948" s="54"/>
      <c r="Z948" s="54"/>
    </row>
    <row r="949" spans="1:26" ht="18.75" customHeight="1" x14ac:dyDescent="0.2">
      <c r="A949" s="54"/>
      <c r="B949" s="54"/>
      <c r="C949" s="320"/>
      <c r="D949" s="321"/>
      <c r="E949" s="99"/>
      <c r="F949" s="228"/>
      <c r="G949" s="228"/>
      <c r="H949" s="228"/>
      <c r="I949" s="54"/>
      <c r="J949" s="54"/>
      <c r="K949" s="54"/>
      <c r="L949" s="227"/>
      <c r="M949" s="228"/>
      <c r="N949" s="227"/>
      <c r="O949" s="227"/>
      <c r="P949" s="228"/>
      <c r="Q949" s="228"/>
      <c r="R949" s="54"/>
      <c r="S949" s="54"/>
      <c r="T949" s="55"/>
      <c r="U949" s="54"/>
      <c r="V949" s="54"/>
      <c r="W949" s="54"/>
      <c r="X949" s="54"/>
      <c r="Y949" s="54"/>
      <c r="Z949" s="54"/>
    </row>
    <row r="950" spans="1:26" ht="18.75" customHeight="1" x14ac:dyDescent="0.2">
      <c r="A950" s="54"/>
      <c r="B950" s="54"/>
      <c r="C950" s="320"/>
      <c r="D950" s="321"/>
      <c r="E950" s="99"/>
      <c r="F950" s="228"/>
      <c r="G950" s="228"/>
      <c r="H950" s="228"/>
      <c r="I950" s="54"/>
      <c r="J950" s="54"/>
      <c r="K950" s="54"/>
      <c r="L950" s="227"/>
      <c r="M950" s="228"/>
      <c r="N950" s="227"/>
      <c r="O950" s="227"/>
      <c r="P950" s="228"/>
      <c r="Q950" s="228"/>
      <c r="R950" s="54"/>
      <c r="S950" s="54"/>
      <c r="T950" s="55"/>
      <c r="U950" s="54"/>
      <c r="V950" s="54"/>
      <c r="W950" s="54"/>
      <c r="X950" s="54"/>
      <c r="Y950" s="54"/>
      <c r="Z950" s="54"/>
    </row>
    <row r="951" spans="1:26" ht="18.75" customHeight="1" x14ac:dyDescent="0.2">
      <c r="A951" s="54"/>
      <c r="B951" s="54"/>
      <c r="C951" s="320"/>
      <c r="D951" s="321"/>
      <c r="E951" s="99"/>
      <c r="F951" s="228"/>
      <c r="G951" s="228"/>
      <c r="H951" s="228"/>
      <c r="I951" s="54"/>
      <c r="J951" s="54"/>
      <c r="K951" s="54"/>
      <c r="L951" s="227"/>
      <c r="M951" s="228"/>
      <c r="N951" s="227"/>
      <c r="O951" s="227"/>
      <c r="P951" s="228"/>
      <c r="Q951" s="228"/>
      <c r="R951" s="54"/>
      <c r="S951" s="54"/>
      <c r="T951" s="55"/>
      <c r="U951" s="54"/>
      <c r="V951" s="54"/>
      <c r="W951" s="54"/>
      <c r="X951" s="54"/>
      <c r="Y951" s="54"/>
      <c r="Z951" s="54"/>
    </row>
    <row r="952" spans="1:26" ht="18.75" customHeight="1" x14ac:dyDescent="0.2">
      <c r="A952" s="54"/>
      <c r="B952" s="54"/>
      <c r="C952" s="320"/>
      <c r="D952" s="321"/>
      <c r="E952" s="99"/>
      <c r="F952" s="228"/>
      <c r="G952" s="228"/>
      <c r="H952" s="228"/>
      <c r="I952" s="54"/>
      <c r="J952" s="54"/>
      <c r="K952" s="54"/>
      <c r="L952" s="227"/>
      <c r="M952" s="228"/>
      <c r="N952" s="227"/>
      <c r="O952" s="227"/>
      <c r="P952" s="228"/>
      <c r="Q952" s="228"/>
      <c r="R952" s="54"/>
      <c r="S952" s="54"/>
      <c r="T952" s="55"/>
      <c r="U952" s="54"/>
      <c r="V952" s="54"/>
      <c r="W952" s="54"/>
      <c r="X952" s="54"/>
      <c r="Y952" s="54"/>
      <c r="Z952" s="54"/>
    </row>
    <row r="953" spans="1:26" ht="18.75" customHeight="1" x14ac:dyDescent="0.2">
      <c r="A953" s="54"/>
      <c r="B953" s="54"/>
      <c r="C953" s="320"/>
      <c r="D953" s="321"/>
      <c r="E953" s="99"/>
      <c r="F953" s="228"/>
      <c r="G953" s="228"/>
      <c r="H953" s="228"/>
      <c r="I953" s="54"/>
      <c r="J953" s="54"/>
      <c r="K953" s="54"/>
      <c r="L953" s="227"/>
      <c r="M953" s="228"/>
      <c r="N953" s="227"/>
      <c r="O953" s="227"/>
      <c r="P953" s="228"/>
      <c r="Q953" s="228"/>
      <c r="R953" s="54"/>
      <c r="S953" s="54"/>
      <c r="T953" s="55"/>
      <c r="U953" s="54"/>
      <c r="V953" s="54"/>
      <c r="W953" s="54"/>
      <c r="X953" s="54"/>
      <c r="Y953" s="54"/>
      <c r="Z953" s="54"/>
    </row>
    <row r="954" spans="1:26" ht="18.75" customHeight="1" x14ac:dyDescent="0.2">
      <c r="A954" s="54"/>
      <c r="B954" s="54"/>
      <c r="C954" s="320"/>
      <c r="D954" s="321"/>
      <c r="E954" s="99"/>
      <c r="F954" s="228"/>
      <c r="G954" s="228"/>
      <c r="H954" s="228"/>
      <c r="I954" s="54"/>
      <c r="J954" s="54"/>
      <c r="K954" s="54"/>
      <c r="L954" s="227"/>
      <c r="M954" s="228"/>
      <c r="N954" s="227"/>
      <c r="O954" s="227"/>
      <c r="P954" s="228"/>
      <c r="Q954" s="228"/>
      <c r="R954" s="54"/>
      <c r="S954" s="54"/>
      <c r="T954" s="55"/>
      <c r="U954" s="54"/>
      <c r="V954" s="54"/>
      <c r="W954" s="54"/>
      <c r="X954" s="54"/>
      <c r="Y954" s="54"/>
      <c r="Z954" s="54"/>
    </row>
    <row r="955" spans="1:26" ht="18.75" customHeight="1" x14ac:dyDescent="0.2">
      <c r="A955" s="54"/>
      <c r="B955" s="54"/>
      <c r="C955" s="320"/>
      <c r="D955" s="321"/>
      <c r="E955" s="99"/>
      <c r="F955" s="228"/>
      <c r="G955" s="228"/>
      <c r="H955" s="228"/>
      <c r="I955" s="54"/>
      <c r="J955" s="54"/>
      <c r="K955" s="54"/>
      <c r="L955" s="227"/>
      <c r="M955" s="228"/>
      <c r="N955" s="227"/>
      <c r="O955" s="227"/>
      <c r="P955" s="228"/>
      <c r="Q955" s="228"/>
      <c r="R955" s="54"/>
      <c r="S955" s="54"/>
      <c r="T955" s="55"/>
      <c r="U955" s="54"/>
      <c r="V955" s="54"/>
      <c r="W955" s="54"/>
      <c r="X955" s="54"/>
      <c r="Y955" s="54"/>
      <c r="Z955" s="54"/>
    </row>
    <row r="956" spans="1:26" ht="18.75" customHeight="1" x14ac:dyDescent="0.2">
      <c r="A956" s="54"/>
      <c r="B956" s="54"/>
      <c r="C956" s="320"/>
      <c r="D956" s="321"/>
      <c r="E956" s="99"/>
      <c r="F956" s="228"/>
      <c r="G956" s="228"/>
      <c r="H956" s="228"/>
      <c r="I956" s="54"/>
      <c r="J956" s="54"/>
      <c r="K956" s="54"/>
      <c r="L956" s="227"/>
      <c r="M956" s="228"/>
      <c r="N956" s="227"/>
      <c r="O956" s="227"/>
      <c r="P956" s="228"/>
      <c r="Q956" s="228"/>
      <c r="R956" s="54"/>
      <c r="S956" s="54"/>
      <c r="T956" s="55"/>
      <c r="U956" s="54"/>
      <c r="V956" s="54"/>
      <c r="W956" s="54"/>
      <c r="X956" s="54"/>
      <c r="Y956" s="54"/>
      <c r="Z956" s="54"/>
    </row>
    <row r="957" spans="1:26" ht="18.75" customHeight="1" x14ac:dyDescent="0.2">
      <c r="A957" s="54"/>
      <c r="B957" s="54"/>
      <c r="C957" s="320"/>
      <c r="D957" s="321"/>
      <c r="E957" s="99"/>
      <c r="F957" s="228"/>
      <c r="G957" s="228"/>
      <c r="H957" s="228"/>
      <c r="I957" s="54"/>
      <c r="J957" s="54"/>
      <c r="K957" s="54"/>
      <c r="L957" s="227"/>
      <c r="M957" s="228"/>
      <c r="N957" s="227"/>
      <c r="O957" s="227"/>
      <c r="P957" s="228"/>
      <c r="Q957" s="228"/>
      <c r="R957" s="54"/>
      <c r="S957" s="54"/>
      <c r="T957" s="55"/>
      <c r="U957" s="54"/>
      <c r="V957" s="54"/>
      <c r="W957" s="54"/>
      <c r="X957" s="54"/>
      <c r="Y957" s="54"/>
      <c r="Z957" s="54"/>
    </row>
    <row r="958" spans="1:26" ht="18.75" customHeight="1" x14ac:dyDescent="0.2">
      <c r="A958" s="54"/>
      <c r="B958" s="54"/>
      <c r="C958" s="320"/>
      <c r="D958" s="321"/>
      <c r="E958" s="99"/>
      <c r="F958" s="228"/>
      <c r="G958" s="228"/>
      <c r="H958" s="228"/>
      <c r="I958" s="54"/>
      <c r="J958" s="54"/>
      <c r="K958" s="54"/>
      <c r="L958" s="227"/>
      <c r="M958" s="228"/>
      <c r="N958" s="227"/>
      <c r="O958" s="227"/>
      <c r="P958" s="228"/>
      <c r="Q958" s="228"/>
      <c r="R958" s="54"/>
      <c r="S958" s="54"/>
      <c r="T958" s="55"/>
      <c r="U958" s="54"/>
      <c r="V958" s="54"/>
      <c r="W958" s="54"/>
      <c r="X958" s="54"/>
      <c r="Y958" s="54"/>
      <c r="Z958" s="54"/>
    </row>
    <row r="959" spans="1:26" ht="18.75" customHeight="1" x14ac:dyDescent="0.2">
      <c r="A959" s="54"/>
      <c r="B959" s="54"/>
      <c r="C959" s="320"/>
      <c r="D959" s="321"/>
      <c r="E959" s="99"/>
      <c r="F959" s="228"/>
      <c r="G959" s="228"/>
      <c r="H959" s="228"/>
      <c r="I959" s="54"/>
      <c r="J959" s="54"/>
      <c r="K959" s="54"/>
      <c r="L959" s="227"/>
      <c r="M959" s="228"/>
      <c r="N959" s="227"/>
      <c r="O959" s="227"/>
      <c r="P959" s="228"/>
      <c r="Q959" s="228"/>
      <c r="R959" s="54"/>
      <c r="S959" s="54"/>
      <c r="T959" s="55"/>
      <c r="U959" s="54"/>
      <c r="V959" s="54"/>
      <c r="W959" s="54"/>
      <c r="X959" s="54"/>
      <c r="Y959" s="54"/>
      <c r="Z959" s="54"/>
    </row>
    <row r="960" spans="1:26" ht="18.75" customHeight="1" x14ac:dyDescent="0.2">
      <c r="A960" s="54"/>
      <c r="B960" s="54"/>
      <c r="C960" s="320"/>
      <c r="D960" s="321"/>
      <c r="E960" s="99"/>
      <c r="F960" s="228"/>
      <c r="G960" s="228"/>
      <c r="H960" s="228"/>
      <c r="I960" s="54"/>
      <c r="J960" s="54"/>
      <c r="K960" s="54"/>
      <c r="L960" s="227"/>
      <c r="M960" s="228"/>
      <c r="N960" s="227"/>
      <c r="O960" s="227"/>
      <c r="P960" s="228"/>
      <c r="Q960" s="228"/>
      <c r="R960" s="54"/>
      <c r="S960" s="54"/>
      <c r="T960" s="55"/>
      <c r="U960" s="54"/>
      <c r="V960" s="54"/>
      <c r="W960" s="54"/>
      <c r="X960" s="54"/>
      <c r="Y960" s="54"/>
      <c r="Z960" s="54"/>
    </row>
    <row r="961" spans="1:26" ht="18.75" customHeight="1" x14ac:dyDescent="0.2">
      <c r="A961" s="54"/>
      <c r="B961" s="54"/>
      <c r="C961" s="320"/>
      <c r="D961" s="321"/>
      <c r="E961" s="99"/>
      <c r="F961" s="228"/>
      <c r="G961" s="228"/>
      <c r="H961" s="228"/>
      <c r="I961" s="54"/>
      <c r="J961" s="54"/>
      <c r="K961" s="54"/>
      <c r="L961" s="227"/>
      <c r="M961" s="228"/>
      <c r="N961" s="227"/>
      <c r="O961" s="227"/>
      <c r="P961" s="228"/>
      <c r="Q961" s="228"/>
      <c r="R961" s="54"/>
      <c r="S961" s="54"/>
      <c r="T961" s="55"/>
      <c r="U961" s="54"/>
      <c r="V961" s="54"/>
      <c r="W961" s="54"/>
      <c r="X961" s="54"/>
      <c r="Y961" s="54"/>
      <c r="Z961" s="54"/>
    </row>
    <row r="962" spans="1:26" ht="18.75" customHeight="1" x14ac:dyDescent="0.2">
      <c r="A962" s="54"/>
      <c r="B962" s="54"/>
      <c r="C962" s="320"/>
      <c r="D962" s="321"/>
      <c r="E962" s="99"/>
      <c r="F962" s="228"/>
      <c r="G962" s="228"/>
      <c r="H962" s="228"/>
      <c r="I962" s="54"/>
      <c r="J962" s="54"/>
      <c r="K962" s="54"/>
      <c r="L962" s="227"/>
      <c r="M962" s="228"/>
      <c r="N962" s="227"/>
      <c r="O962" s="227"/>
      <c r="P962" s="228"/>
      <c r="Q962" s="228"/>
      <c r="R962" s="54"/>
      <c r="S962" s="54"/>
      <c r="T962" s="55"/>
      <c r="U962" s="54"/>
      <c r="V962" s="54"/>
      <c r="W962" s="54"/>
      <c r="X962" s="54"/>
      <c r="Y962" s="54"/>
      <c r="Z962" s="54"/>
    </row>
    <row r="963" spans="1:26" ht="18.75" customHeight="1" x14ac:dyDescent="0.2">
      <c r="A963" s="54"/>
      <c r="B963" s="54"/>
      <c r="C963" s="320"/>
      <c r="D963" s="321"/>
      <c r="E963" s="99"/>
      <c r="F963" s="228"/>
      <c r="G963" s="228"/>
      <c r="H963" s="228"/>
      <c r="I963" s="54"/>
      <c r="J963" s="54"/>
      <c r="K963" s="54"/>
      <c r="L963" s="227"/>
      <c r="M963" s="228"/>
      <c r="N963" s="227"/>
      <c r="O963" s="227"/>
      <c r="P963" s="228"/>
      <c r="Q963" s="228"/>
      <c r="R963" s="54"/>
      <c r="S963" s="54"/>
      <c r="T963" s="55"/>
      <c r="U963" s="54"/>
      <c r="V963" s="54"/>
      <c r="W963" s="54"/>
      <c r="X963" s="54"/>
      <c r="Y963" s="54"/>
      <c r="Z963" s="54"/>
    </row>
    <row r="964" spans="1:26" ht="18.75" customHeight="1" x14ac:dyDescent="0.2">
      <c r="A964" s="54"/>
      <c r="B964" s="54"/>
      <c r="C964" s="320"/>
      <c r="D964" s="321"/>
      <c r="E964" s="99"/>
      <c r="F964" s="228"/>
      <c r="G964" s="228"/>
      <c r="H964" s="228"/>
      <c r="I964" s="54"/>
      <c r="J964" s="54"/>
      <c r="K964" s="54"/>
      <c r="L964" s="227"/>
      <c r="M964" s="228"/>
      <c r="N964" s="227"/>
      <c r="O964" s="227"/>
      <c r="P964" s="228"/>
      <c r="Q964" s="228"/>
      <c r="R964" s="54"/>
      <c r="S964" s="54"/>
      <c r="T964" s="55"/>
      <c r="U964" s="54"/>
      <c r="V964" s="54"/>
      <c r="W964" s="54"/>
      <c r="X964" s="54"/>
      <c r="Y964" s="54"/>
      <c r="Z964" s="54"/>
    </row>
    <row r="965" spans="1:26" ht="18.75" customHeight="1" x14ac:dyDescent="0.2">
      <c r="A965" s="54"/>
      <c r="B965" s="54"/>
      <c r="C965" s="320"/>
      <c r="D965" s="321"/>
      <c r="E965" s="99"/>
      <c r="F965" s="228"/>
      <c r="G965" s="228"/>
      <c r="H965" s="228"/>
      <c r="I965" s="54"/>
      <c r="J965" s="54"/>
      <c r="K965" s="54"/>
      <c r="L965" s="227"/>
      <c r="M965" s="228"/>
      <c r="N965" s="227"/>
      <c r="O965" s="227"/>
      <c r="P965" s="228"/>
      <c r="Q965" s="228"/>
      <c r="R965" s="54"/>
      <c r="S965" s="54"/>
      <c r="T965" s="55"/>
      <c r="U965" s="54"/>
      <c r="V965" s="54"/>
      <c r="W965" s="54"/>
      <c r="X965" s="54"/>
      <c r="Y965" s="54"/>
      <c r="Z965" s="54"/>
    </row>
    <row r="966" spans="1:26" ht="18.75" customHeight="1" x14ac:dyDescent="0.2">
      <c r="A966" s="54"/>
      <c r="B966" s="54"/>
      <c r="C966" s="320"/>
      <c r="D966" s="321"/>
      <c r="E966" s="99"/>
      <c r="F966" s="228"/>
      <c r="G966" s="228"/>
      <c r="H966" s="228"/>
      <c r="I966" s="54"/>
      <c r="J966" s="54"/>
      <c r="K966" s="54"/>
      <c r="L966" s="227"/>
      <c r="M966" s="228"/>
      <c r="N966" s="227"/>
      <c r="O966" s="227"/>
      <c r="P966" s="228"/>
      <c r="Q966" s="228"/>
      <c r="R966" s="54"/>
      <c r="S966" s="54"/>
      <c r="T966" s="55"/>
      <c r="U966" s="54"/>
      <c r="V966" s="54"/>
      <c r="W966" s="54"/>
      <c r="X966" s="54"/>
      <c r="Y966" s="54"/>
      <c r="Z966" s="54"/>
    </row>
    <row r="967" spans="1:26" ht="18.75" customHeight="1" x14ac:dyDescent="0.2">
      <c r="A967" s="54"/>
      <c r="B967" s="54"/>
      <c r="C967" s="320"/>
      <c r="D967" s="321"/>
      <c r="E967" s="99"/>
      <c r="F967" s="228"/>
      <c r="G967" s="228"/>
      <c r="H967" s="228"/>
      <c r="I967" s="54"/>
      <c r="J967" s="54"/>
      <c r="K967" s="54"/>
      <c r="L967" s="227"/>
      <c r="M967" s="228"/>
      <c r="N967" s="227"/>
      <c r="O967" s="227"/>
      <c r="P967" s="228"/>
      <c r="Q967" s="228"/>
      <c r="R967" s="54"/>
      <c r="S967" s="54"/>
      <c r="T967" s="55"/>
      <c r="U967" s="54"/>
      <c r="V967" s="54"/>
      <c r="W967" s="54"/>
      <c r="X967" s="54"/>
      <c r="Y967" s="54"/>
      <c r="Z967" s="54"/>
    </row>
    <row r="968" spans="1:26" ht="18.75" customHeight="1" x14ac:dyDescent="0.2">
      <c r="A968" s="54"/>
      <c r="B968" s="54"/>
      <c r="C968" s="320"/>
      <c r="D968" s="321"/>
      <c r="E968" s="99"/>
      <c r="F968" s="228"/>
      <c r="G968" s="228"/>
      <c r="H968" s="228"/>
      <c r="I968" s="54"/>
      <c r="J968" s="54"/>
      <c r="K968" s="54"/>
      <c r="L968" s="227"/>
      <c r="M968" s="228"/>
      <c r="N968" s="227"/>
      <c r="O968" s="227"/>
      <c r="P968" s="228"/>
      <c r="Q968" s="228"/>
      <c r="R968" s="54"/>
      <c r="S968" s="54"/>
      <c r="T968" s="55"/>
      <c r="U968" s="54"/>
      <c r="V968" s="54"/>
      <c r="W968" s="54"/>
      <c r="X968" s="54"/>
      <c r="Y968" s="54"/>
      <c r="Z968" s="54"/>
    </row>
    <row r="969" spans="1:26" ht="18.75" customHeight="1" x14ac:dyDescent="0.2">
      <c r="A969" s="54"/>
      <c r="B969" s="54"/>
      <c r="C969" s="320"/>
      <c r="D969" s="321"/>
      <c r="E969" s="99"/>
      <c r="F969" s="228"/>
      <c r="G969" s="228"/>
      <c r="H969" s="228"/>
      <c r="I969" s="54"/>
      <c r="J969" s="54"/>
      <c r="K969" s="54"/>
      <c r="L969" s="227"/>
      <c r="M969" s="228"/>
      <c r="N969" s="227"/>
      <c r="O969" s="227"/>
      <c r="P969" s="228"/>
      <c r="Q969" s="228"/>
      <c r="R969" s="54"/>
      <c r="S969" s="54"/>
      <c r="T969" s="55"/>
      <c r="U969" s="54"/>
      <c r="V969" s="54"/>
      <c r="W969" s="54"/>
      <c r="X969" s="54"/>
      <c r="Y969" s="54"/>
      <c r="Z969" s="54"/>
    </row>
    <row r="970" spans="1:26" ht="18.75" customHeight="1" x14ac:dyDescent="0.2">
      <c r="A970" s="54"/>
      <c r="B970" s="54"/>
      <c r="C970" s="320"/>
      <c r="D970" s="321"/>
      <c r="E970" s="99"/>
      <c r="F970" s="228"/>
      <c r="G970" s="228"/>
      <c r="H970" s="228"/>
      <c r="I970" s="54"/>
      <c r="J970" s="54"/>
      <c r="K970" s="54"/>
      <c r="L970" s="227"/>
      <c r="M970" s="228"/>
      <c r="N970" s="227"/>
      <c r="O970" s="227"/>
      <c r="P970" s="228"/>
      <c r="Q970" s="228"/>
      <c r="R970" s="54"/>
      <c r="S970" s="54"/>
      <c r="T970" s="55"/>
      <c r="U970" s="54"/>
      <c r="V970" s="54"/>
      <c r="W970" s="54"/>
      <c r="X970" s="54"/>
      <c r="Y970" s="54"/>
      <c r="Z970" s="54"/>
    </row>
    <row r="971" spans="1:26" ht="18.75" customHeight="1" x14ac:dyDescent="0.2">
      <c r="A971" s="54"/>
      <c r="B971" s="54"/>
      <c r="C971" s="320"/>
      <c r="D971" s="321"/>
      <c r="E971" s="99"/>
      <c r="F971" s="228"/>
      <c r="G971" s="228"/>
      <c r="H971" s="228"/>
      <c r="I971" s="54"/>
      <c r="J971" s="54"/>
      <c r="K971" s="54"/>
      <c r="L971" s="227"/>
      <c r="M971" s="228"/>
      <c r="N971" s="227"/>
      <c r="O971" s="227"/>
      <c r="P971" s="228"/>
      <c r="Q971" s="228"/>
      <c r="R971" s="54"/>
      <c r="S971" s="54"/>
      <c r="T971" s="55"/>
      <c r="U971" s="54"/>
      <c r="V971" s="54"/>
      <c r="W971" s="54"/>
      <c r="X971" s="54"/>
      <c r="Y971" s="54"/>
      <c r="Z971" s="54"/>
    </row>
    <row r="972" spans="1:26" ht="18.75" customHeight="1" x14ac:dyDescent="0.2">
      <c r="A972" s="54"/>
      <c r="B972" s="54"/>
      <c r="C972" s="320"/>
      <c r="D972" s="321"/>
      <c r="E972" s="99"/>
      <c r="F972" s="228"/>
      <c r="G972" s="228"/>
      <c r="H972" s="228"/>
      <c r="I972" s="54"/>
      <c r="J972" s="54"/>
      <c r="K972" s="54"/>
      <c r="L972" s="227"/>
      <c r="M972" s="228"/>
      <c r="N972" s="227"/>
      <c r="O972" s="227"/>
      <c r="P972" s="228"/>
      <c r="Q972" s="228"/>
      <c r="R972" s="54"/>
      <c r="S972" s="54"/>
      <c r="T972" s="55"/>
      <c r="U972" s="54"/>
      <c r="V972" s="54"/>
      <c r="W972" s="54"/>
      <c r="X972" s="54"/>
      <c r="Y972" s="54"/>
      <c r="Z972" s="54"/>
    </row>
    <row r="973" spans="1:26" ht="18.75" customHeight="1" x14ac:dyDescent="0.2">
      <c r="A973" s="54"/>
      <c r="B973" s="54"/>
      <c r="C973" s="320"/>
      <c r="D973" s="321"/>
      <c r="E973" s="99"/>
      <c r="F973" s="228"/>
      <c r="G973" s="228"/>
      <c r="H973" s="228"/>
      <c r="I973" s="54"/>
      <c r="J973" s="54"/>
      <c r="K973" s="54"/>
      <c r="L973" s="227"/>
      <c r="M973" s="228"/>
      <c r="N973" s="227"/>
      <c r="O973" s="227"/>
      <c r="P973" s="228"/>
      <c r="Q973" s="228"/>
      <c r="R973" s="54"/>
      <c r="S973" s="54"/>
      <c r="T973" s="55"/>
      <c r="U973" s="54"/>
      <c r="V973" s="54"/>
      <c r="W973" s="54"/>
      <c r="X973" s="54"/>
      <c r="Y973" s="54"/>
      <c r="Z973" s="54"/>
    </row>
    <row r="974" spans="1:26" ht="18.75" customHeight="1" x14ac:dyDescent="0.2">
      <c r="A974" s="54"/>
      <c r="B974" s="54"/>
      <c r="C974" s="320"/>
      <c r="D974" s="321"/>
      <c r="E974" s="99"/>
      <c r="F974" s="228"/>
      <c r="G974" s="228"/>
      <c r="H974" s="228"/>
      <c r="I974" s="54"/>
      <c r="J974" s="54"/>
      <c r="K974" s="54"/>
      <c r="L974" s="227"/>
      <c r="M974" s="228"/>
      <c r="N974" s="227"/>
      <c r="O974" s="227"/>
      <c r="P974" s="228"/>
      <c r="Q974" s="228"/>
      <c r="R974" s="54"/>
      <c r="S974" s="54"/>
      <c r="T974" s="55"/>
      <c r="U974" s="54"/>
      <c r="V974" s="54"/>
      <c r="W974" s="54"/>
      <c r="X974" s="54"/>
      <c r="Y974" s="54"/>
      <c r="Z974" s="54"/>
    </row>
    <row r="975" spans="1:26" ht="18.75" customHeight="1" x14ac:dyDescent="0.2">
      <c r="A975" s="54"/>
      <c r="B975" s="54"/>
      <c r="C975" s="320"/>
      <c r="D975" s="321"/>
      <c r="E975" s="99"/>
      <c r="F975" s="228"/>
      <c r="G975" s="228"/>
      <c r="H975" s="228"/>
      <c r="I975" s="54"/>
      <c r="J975" s="54"/>
      <c r="K975" s="54"/>
      <c r="L975" s="227"/>
      <c r="M975" s="228"/>
      <c r="N975" s="227"/>
      <c r="O975" s="227"/>
      <c r="P975" s="228"/>
      <c r="Q975" s="228"/>
      <c r="R975" s="54"/>
      <c r="S975" s="54"/>
      <c r="T975" s="55"/>
      <c r="U975" s="54"/>
      <c r="V975" s="54"/>
      <c r="W975" s="54"/>
      <c r="X975" s="54"/>
      <c r="Y975" s="54"/>
      <c r="Z975" s="54"/>
    </row>
    <row r="976" spans="1:26" ht="18.75" customHeight="1" x14ac:dyDescent="0.2">
      <c r="A976" s="54"/>
      <c r="B976" s="54"/>
      <c r="C976" s="320"/>
      <c r="D976" s="321"/>
      <c r="E976" s="99"/>
      <c r="F976" s="228"/>
      <c r="G976" s="228"/>
      <c r="H976" s="228"/>
      <c r="I976" s="54"/>
      <c r="J976" s="54"/>
      <c r="K976" s="54"/>
      <c r="L976" s="227"/>
      <c r="M976" s="228"/>
      <c r="N976" s="227"/>
      <c r="O976" s="227"/>
      <c r="P976" s="228"/>
      <c r="Q976" s="228"/>
      <c r="R976" s="54"/>
      <c r="S976" s="54"/>
      <c r="T976" s="55"/>
      <c r="U976" s="54"/>
      <c r="V976" s="54"/>
      <c r="W976" s="54"/>
      <c r="X976" s="54"/>
      <c r="Y976" s="54"/>
      <c r="Z976" s="54"/>
    </row>
    <row r="977" spans="1:26" ht="18.75" customHeight="1" x14ac:dyDescent="0.2">
      <c r="A977" s="54"/>
      <c r="B977" s="54"/>
      <c r="C977" s="320"/>
      <c r="D977" s="321"/>
      <c r="E977" s="99"/>
      <c r="F977" s="228"/>
      <c r="G977" s="228"/>
      <c r="H977" s="228"/>
      <c r="I977" s="54"/>
      <c r="J977" s="54"/>
      <c r="K977" s="54"/>
      <c r="L977" s="227"/>
      <c r="M977" s="228"/>
      <c r="N977" s="227"/>
      <c r="O977" s="227"/>
      <c r="P977" s="228"/>
      <c r="Q977" s="228"/>
      <c r="R977" s="54"/>
      <c r="S977" s="54"/>
      <c r="T977" s="55"/>
      <c r="U977" s="54"/>
      <c r="V977" s="54"/>
      <c r="W977" s="54"/>
      <c r="X977" s="54"/>
      <c r="Y977" s="54"/>
      <c r="Z977" s="54"/>
    </row>
    <row r="978" spans="1:26" ht="18.75" customHeight="1" x14ac:dyDescent="0.2">
      <c r="A978" s="54"/>
      <c r="B978" s="54"/>
      <c r="C978" s="320"/>
      <c r="D978" s="321"/>
      <c r="E978" s="99"/>
      <c r="F978" s="228"/>
      <c r="G978" s="228"/>
      <c r="H978" s="228"/>
      <c r="I978" s="54"/>
      <c r="J978" s="54"/>
      <c r="K978" s="54"/>
      <c r="L978" s="227"/>
      <c r="M978" s="228"/>
      <c r="N978" s="227"/>
      <c r="O978" s="227"/>
      <c r="P978" s="228"/>
      <c r="Q978" s="228"/>
      <c r="R978" s="54"/>
      <c r="S978" s="54"/>
      <c r="T978" s="55"/>
      <c r="U978" s="54"/>
      <c r="V978" s="54"/>
      <c r="W978" s="54"/>
      <c r="X978" s="54"/>
      <c r="Y978" s="54"/>
      <c r="Z978" s="54"/>
    </row>
    <row r="979" spans="1:26" ht="18.75" customHeight="1" x14ac:dyDescent="0.2">
      <c r="A979" s="54"/>
      <c r="B979" s="54"/>
      <c r="C979" s="320"/>
      <c r="D979" s="321"/>
      <c r="E979" s="99"/>
      <c r="F979" s="228"/>
      <c r="G979" s="228"/>
      <c r="H979" s="228"/>
      <c r="I979" s="54"/>
      <c r="J979" s="54"/>
      <c r="K979" s="54"/>
      <c r="L979" s="227"/>
      <c r="M979" s="228"/>
      <c r="N979" s="227"/>
      <c r="O979" s="227"/>
      <c r="P979" s="228"/>
      <c r="Q979" s="228"/>
      <c r="R979" s="54"/>
      <c r="S979" s="54"/>
      <c r="T979" s="55"/>
      <c r="U979" s="54"/>
      <c r="V979" s="54"/>
      <c r="W979" s="54"/>
      <c r="X979" s="54"/>
      <c r="Y979" s="54"/>
      <c r="Z979" s="54"/>
    </row>
    <row r="980" spans="1:26" ht="18.75" customHeight="1" x14ac:dyDescent="0.2">
      <c r="A980" s="54"/>
      <c r="B980" s="54"/>
      <c r="C980" s="320"/>
      <c r="D980" s="321"/>
      <c r="E980" s="99"/>
      <c r="F980" s="228"/>
      <c r="G980" s="228"/>
      <c r="H980" s="228"/>
      <c r="I980" s="54"/>
      <c r="J980" s="54"/>
      <c r="K980" s="54"/>
      <c r="L980" s="227"/>
      <c r="M980" s="228"/>
      <c r="N980" s="227"/>
      <c r="O980" s="227"/>
      <c r="P980" s="228"/>
      <c r="Q980" s="228"/>
      <c r="R980" s="54"/>
      <c r="S980" s="54"/>
      <c r="T980" s="55"/>
      <c r="U980" s="54"/>
      <c r="V980" s="54"/>
      <c r="W980" s="54"/>
      <c r="X980" s="54"/>
      <c r="Y980" s="54"/>
      <c r="Z980" s="54"/>
    </row>
    <row r="981" spans="1:26" ht="18.75" customHeight="1" x14ac:dyDescent="0.2">
      <c r="A981" s="54"/>
      <c r="B981" s="54"/>
      <c r="C981" s="320"/>
      <c r="D981" s="321"/>
      <c r="E981" s="99"/>
      <c r="F981" s="228"/>
      <c r="G981" s="228"/>
      <c r="H981" s="228"/>
      <c r="I981" s="54"/>
      <c r="J981" s="54"/>
      <c r="K981" s="54"/>
      <c r="L981" s="227"/>
      <c r="M981" s="228"/>
      <c r="N981" s="227"/>
      <c r="O981" s="227"/>
      <c r="P981" s="228"/>
      <c r="Q981" s="228"/>
      <c r="R981" s="54"/>
      <c r="S981" s="54"/>
      <c r="T981" s="55"/>
      <c r="U981" s="54"/>
      <c r="V981" s="54"/>
      <c r="W981" s="54"/>
      <c r="X981" s="54"/>
      <c r="Y981" s="54"/>
      <c r="Z981" s="54"/>
    </row>
    <row r="982" spans="1:26" ht="18.75" customHeight="1" x14ac:dyDescent="0.2">
      <c r="A982" s="54"/>
      <c r="B982" s="54"/>
      <c r="C982" s="320"/>
      <c r="D982" s="321"/>
      <c r="E982" s="99"/>
      <c r="F982" s="228"/>
      <c r="G982" s="228"/>
      <c r="H982" s="228"/>
      <c r="I982" s="54"/>
      <c r="J982" s="54"/>
      <c r="K982" s="54"/>
      <c r="L982" s="227"/>
      <c r="M982" s="228"/>
      <c r="N982" s="227"/>
      <c r="O982" s="227"/>
      <c r="P982" s="228"/>
      <c r="Q982" s="228"/>
      <c r="R982" s="54"/>
      <c r="S982" s="54"/>
      <c r="T982" s="55"/>
      <c r="U982" s="54"/>
      <c r="V982" s="54"/>
      <c r="W982" s="54"/>
      <c r="X982" s="54"/>
      <c r="Y982" s="54"/>
      <c r="Z982" s="54"/>
    </row>
    <row r="983" spans="1:26" ht="18.75" customHeight="1" x14ac:dyDescent="0.2">
      <c r="A983" s="54"/>
      <c r="B983" s="54"/>
      <c r="C983" s="320"/>
      <c r="D983" s="321"/>
      <c r="E983" s="99"/>
      <c r="F983" s="228"/>
      <c r="G983" s="228"/>
      <c r="H983" s="228"/>
      <c r="I983" s="54"/>
      <c r="J983" s="54"/>
      <c r="K983" s="54"/>
      <c r="L983" s="227"/>
      <c r="M983" s="228"/>
      <c r="N983" s="227"/>
      <c r="O983" s="227"/>
      <c r="P983" s="228"/>
      <c r="Q983" s="228"/>
      <c r="R983" s="54"/>
      <c r="S983" s="54"/>
      <c r="T983" s="55"/>
      <c r="U983" s="54"/>
      <c r="V983" s="54"/>
      <c r="W983" s="54"/>
      <c r="X983" s="54"/>
      <c r="Y983" s="54"/>
      <c r="Z983" s="54"/>
    </row>
    <row r="984" spans="1:26" ht="18.75" customHeight="1" x14ac:dyDescent="0.2">
      <c r="A984" s="54"/>
      <c r="B984" s="54"/>
      <c r="C984" s="320"/>
      <c r="D984" s="321"/>
      <c r="E984" s="99"/>
      <c r="F984" s="228"/>
      <c r="G984" s="228"/>
      <c r="H984" s="228"/>
      <c r="I984" s="54"/>
      <c r="J984" s="54"/>
      <c r="K984" s="54"/>
      <c r="L984" s="227"/>
      <c r="M984" s="228"/>
      <c r="N984" s="227"/>
      <c r="O984" s="227"/>
      <c r="P984" s="228"/>
      <c r="Q984" s="228"/>
      <c r="R984" s="54"/>
      <c r="S984" s="54"/>
      <c r="T984" s="55"/>
      <c r="U984" s="54"/>
      <c r="V984" s="54"/>
      <c r="W984" s="54"/>
      <c r="X984" s="54"/>
      <c r="Y984" s="54"/>
      <c r="Z984" s="54"/>
    </row>
    <row r="985" spans="1:26" ht="18.75" customHeight="1" x14ac:dyDescent="0.2">
      <c r="A985" s="54"/>
      <c r="B985" s="54"/>
      <c r="C985" s="320"/>
      <c r="D985" s="321"/>
      <c r="E985" s="99"/>
      <c r="F985" s="228"/>
      <c r="G985" s="228"/>
      <c r="H985" s="228"/>
      <c r="I985" s="54"/>
      <c r="J985" s="54"/>
      <c r="K985" s="54"/>
      <c r="L985" s="227"/>
      <c r="M985" s="228"/>
      <c r="N985" s="227"/>
      <c r="O985" s="227"/>
      <c r="P985" s="228"/>
      <c r="Q985" s="228"/>
      <c r="R985" s="54"/>
      <c r="S985" s="54"/>
      <c r="T985" s="55"/>
      <c r="U985" s="54"/>
      <c r="V985" s="54"/>
      <c r="W985" s="54"/>
      <c r="X985" s="54"/>
      <c r="Y985" s="54"/>
      <c r="Z985" s="54"/>
    </row>
    <row r="986" spans="1:26" ht="18.75" customHeight="1" x14ac:dyDescent="0.2">
      <c r="A986" s="54"/>
      <c r="B986" s="54"/>
      <c r="C986" s="320"/>
      <c r="D986" s="321"/>
      <c r="E986" s="99"/>
      <c r="F986" s="228"/>
      <c r="G986" s="228"/>
      <c r="H986" s="228"/>
      <c r="I986" s="54"/>
      <c r="J986" s="54"/>
      <c r="K986" s="54"/>
      <c r="L986" s="227"/>
      <c r="M986" s="228"/>
      <c r="N986" s="227"/>
      <c r="O986" s="227"/>
      <c r="P986" s="228"/>
      <c r="Q986" s="228"/>
      <c r="R986" s="54"/>
      <c r="S986" s="54"/>
      <c r="T986" s="55"/>
      <c r="U986" s="54"/>
      <c r="V986" s="54"/>
      <c r="W986" s="54"/>
      <c r="X986" s="54"/>
      <c r="Y986" s="54"/>
      <c r="Z986" s="54"/>
    </row>
    <row r="987" spans="1:26" ht="18.75" customHeight="1" x14ac:dyDescent="0.2">
      <c r="A987" s="54"/>
      <c r="B987" s="54"/>
      <c r="C987" s="320"/>
      <c r="D987" s="321"/>
      <c r="E987" s="99"/>
      <c r="F987" s="228"/>
      <c r="G987" s="228"/>
      <c r="H987" s="228"/>
      <c r="I987" s="54"/>
      <c r="J987" s="54"/>
      <c r="K987" s="54"/>
      <c r="L987" s="227"/>
      <c r="M987" s="228"/>
      <c r="N987" s="227"/>
      <c r="O987" s="227"/>
      <c r="P987" s="228"/>
      <c r="Q987" s="228"/>
      <c r="R987" s="54"/>
      <c r="S987" s="54"/>
      <c r="T987" s="55"/>
      <c r="U987" s="54"/>
      <c r="V987" s="54"/>
      <c r="W987" s="54"/>
      <c r="X987" s="54"/>
      <c r="Y987" s="54"/>
      <c r="Z987" s="54"/>
    </row>
    <row r="988" spans="1:26" ht="18.75" customHeight="1" x14ac:dyDescent="0.2">
      <c r="A988" s="54"/>
      <c r="B988" s="54"/>
      <c r="C988" s="320"/>
      <c r="D988" s="321"/>
      <c r="E988" s="99"/>
      <c r="F988" s="228"/>
      <c r="G988" s="228"/>
      <c r="H988" s="228"/>
      <c r="I988" s="54"/>
      <c r="J988" s="54"/>
      <c r="K988" s="54"/>
      <c r="L988" s="227"/>
      <c r="M988" s="228"/>
      <c r="N988" s="227"/>
      <c r="O988" s="227"/>
      <c r="P988" s="228"/>
      <c r="Q988" s="228"/>
      <c r="R988" s="54"/>
      <c r="S988" s="54"/>
      <c r="T988" s="55"/>
      <c r="U988" s="54"/>
      <c r="V988" s="54"/>
      <c r="W988" s="54"/>
      <c r="X988" s="54"/>
      <c r="Y988" s="54"/>
      <c r="Z988" s="54"/>
    </row>
    <row r="989" spans="1:26" ht="18.75" customHeight="1" x14ac:dyDescent="0.2">
      <c r="A989" s="54"/>
      <c r="B989" s="54"/>
      <c r="C989" s="320"/>
      <c r="D989" s="321"/>
      <c r="E989" s="99"/>
      <c r="F989" s="228"/>
      <c r="G989" s="228"/>
      <c r="H989" s="228"/>
      <c r="I989" s="54"/>
      <c r="J989" s="54"/>
      <c r="K989" s="54"/>
      <c r="L989" s="227"/>
      <c r="M989" s="228"/>
      <c r="N989" s="227"/>
      <c r="O989" s="227"/>
      <c r="P989" s="228"/>
      <c r="Q989" s="228"/>
      <c r="R989" s="54"/>
      <c r="S989" s="54"/>
      <c r="T989" s="55"/>
      <c r="U989" s="54"/>
      <c r="V989" s="54"/>
      <c r="W989" s="54"/>
      <c r="X989" s="54"/>
      <c r="Y989" s="54"/>
      <c r="Z989" s="54"/>
    </row>
    <row r="990" spans="1:26" ht="18.75" customHeight="1" x14ac:dyDescent="0.2">
      <c r="A990" s="54"/>
      <c r="B990" s="54"/>
      <c r="C990" s="320"/>
      <c r="D990" s="321"/>
      <c r="E990" s="99"/>
      <c r="F990" s="228"/>
      <c r="G990" s="228"/>
      <c r="H990" s="228"/>
      <c r="I990" s="54"/>
      <c r="J990" s="54"/>
      <c r="K990" s="54"/>
      <c r="L990" s="227"/>
      <c r="M990" s="228"/>
      <c r="N990" s="227"/>
      <c r="O990" s="227"/>
      <c r="P990" s="228"/>
      <c r="Q990" s="228"/>
      <c r="R990" s="54"/>
      <c r="S990" s="54"/>
      <c r="T990" s="55"/>
      <c r="U990" s="54"/>
      <c r="V990" s="54"/>
      <c r="W990" s="54"/>
      <c r="X990" s="54"/>
      <c r="Y990" s="54"/>
      <c r="Z990" s="54"/>
    </row>
    <row r="991" spans="1:26" ht="18.75" customHeight="1" x14ac:dyDescent="0.2">
      <c r="A991" s="54"/>
      <c r="B991" s="54"/>
      <c r="C991" s="320"/>
      <c r="D991" s="321"/>
      <c r="E991" s="99"/>
      <c r="F991" s="228"/>
      <c r="G991" s="228"/>
      <c r="H991" s="228"/>
      <c r="I991" s="54"/>
      <c r="J991" s="54"/>
      <c r="K991" s="54"/>
      <c r="L991" s="227"/>
      <c r="M991" s="228"/>
      <c r="N991" s="227"/>
      <c r="O991" s="227"/>
      <c r="P991" s="228"/>
      <c r="Q991" s="228"/>
      <c r="R991" s="54"/>
      <c r="S991" s="54"/>
      <c r="T991" s="55"/>
      <c r="U991" s="54"/>
      <c r="V991" s="54"/>
      <c r="W991" s="54"/>
      <c r="X991" s="54"/>
      <c r="Y991" s="54"/>
      <c r="Z991" s="54"/>
    </row>
    <row r="992" spans="1:26" ht="18.75" customHeight="1" x14ac:dyDescent="0.2">
      <c r="A992" s="54"/>
      <c r="B992" s="54"/>
      <c r="C992" s="320"/>
      <c r="D992" s="321"/>
      <c r="E992" s="99"/>
      <c r="F992" s="228"/>
      <c r="G992" s="228"/>
      <c r="H992" s="228"/>
      <c r="I992" s="54"/>
      <c r="J992" s="54"/>
      <c r="K992" s="54"/>
      <c r="L992" s="227"/>
      <c r="M992" s="228"/>
      <c r="N992" s="227"/>
      <c r="O992" s="227"/>
      <c r="P992" s="228"/>
      <c r="Q992" s="228"/>
      <c r="R992" s="54"/>
      <c r="S992" s="54"/>
      <c r="T992" s="55"/>
      <c r="U992" s="54"/>
      <c r="V992" s="54"/>
      <c r="W992" s="54"/>
      <c r="X992" s="54"/>
      <c r="Y992" s="54"/>
      <c r="Z992" s="54"/>
    </row>
    <row r="993" spans="1:26" ht="18.75" customHeight="1" x14ac:dyDescent="0.2">
      <c r="A993" s="54"/>
      <c r="B993" s="54"/>
      <c r="C993" s="320"/>
      <c r="D993" s="321"/>
      <c r="E993" s="99"/>
      <c r="F993" s="228"/>
      <c r="G993" s="228"/>
      <c r="H993" s="228"/>
      <c r="I993" s="54"/>
      <c r="J993" s="54"/>
      <c r="K993" s="54"/>
      <c r="L993" s="227"/>
      <c r="M993" s="228"/>
      <c r="N993" s="227"/>
      <c r="O993" s="227"/>
      <c r="P993" s="228"/>
      <c r="Q993" s="228"/>
      <c r="R993" s="54"/>
      <c r="S993" s="54"/>
      <c r="T993" s="55"/>
      <c r="U993" s="54"/>
      <c r="V993" s="54"/>
      <c r="W993" s="54"/>
      <c r="X993" s="54"/>
      <c r="Y993" s="54"/>
      <c r="Z993" s="54"/>
    </row>
    <row r="994" spans="1:26" ht="18.75" customHeight="1" x14ac:dyDescent="0.2">
      <c r="A994" s="54"/>
      <c r="B994" s="54"/>
      <c r="C994" s="320"/>
      <c r="D994" s="321"/>
      <c r="E994" s="99"/>
      <c r="F994" s="228"/>
      <c r="G994" s="228"/>
      <c r="H994" s="228"/>
      <c r="I994" s="54"/>
      <c r="J994" s="54"/>
      <c r="K994" s="54"/>
      <c r="L994" s="227"/>
      <c r="M994" s="228"/>
      <c r="N994" s="227"/>
      <c r="O994" s="227"/>
      <c r="P994" s="228"/>
      <c r="Q994" s="228"/>
      <c r="R994" s="54"/>
      <c r="S994" s="54"/>
      <c r="T994" s="55"/>
      <c r="U994" s="54"/>
      <c r="V994" s="54"/>
      <c r="W994" s="54"/>
      <c r="X994" s="54"/>
      <c r="Y994" s="54"/>
      <c r="Z994" s="54"/>
    </row>
    <row r="995" spans="1:26" ht="18.75" customHeight="1" x14ac:dyDescent="0.2">
      <c r="A995" s="54"/>
      <c r="B995" s="54"/>
      <c r="C995" s="320"/>
      <c r="D995" s="321"/>
      <c r="E995" s="99"/>
      <c r="F995" s="228"/>
      <c r="G995" s="228"/>
      <c r="H995" s="228"/>
      <c r="I995" s="54"/>
      <c r="J995" s="54"/>
      <c r="K995" s="54"/>
      <c r="L995" s="227"/>
      <c r="M995" s="228"/>
      <c r="N995" s="227"/>
      <c r="O995" s="227"/>
      <c r="P995" s="228"/>
      <c r="Q995" s="228"/>
      <c r="R995" s="54"/>
      <c r="S995" s="54"/>
      <c r="T995" s="55"/>
      <c r="U995" s="54"/>
      <c r="V995" s="54"/>
      <c r="W995" s="54"/>
      <c r="X995" s="54"/>
      <c r="Y995" s="54"/>
      <c r="Z995" s="54"/>
    </row>
    <row r="996" spans="1:26" ht="18.75" customHeight="1" x14ac:dyDescent="0.2">
      <c r="A996" s="54"/>
      <c r="B996" s="54"/>
      <c r="C996" s="320"/>
      <c r="D996" s="321"/>
      <c r="E996" s="99"/>
      <c r="F996" s="228"/>
      <c r="G996" s="228"/>
      <c r="H996" s="228"/>
      <c r="I996" s="54"/>
      <c r="J996" s="54"/>
      <c r="K996" s="54"/>
      <c r="L996" s="227"/>
      <c r="M996" s="228"/>
      <c r="N996" s="227"/>
      <c r="O996" s="227"/>
      <c r="P996" s="228"/>
      <c r="Q996" s="228"/>
      <c r="R996" s="54"/>
      <c r="S996" s="54"/>
      <c r="T996" s="55"/>
      <c r="U996" s="54"/>
      <c r="V996" s="54"/>
      <c r="W996" s="54"/>
      <c r="X996" s="54"/>
      <c r="Y996" s="54"/>
      <c r="Z996" s="54"/>
    </row>
    <row r="997" spans="1:26" ht="18.75" customHeight="1" x14ac:dyDescent="0.2">
      <c r="A997" s="54"/>
      <c r="B997" s="54"/>
      <c r="C997" s="320"/>
      <c r="D997" s="321"/>
      <c r="E997" s="99"/>
      <c r="F997" s="228"/>
      <c r="G997" s="228"/>
      <c r="H997" s="228"/>
      <c r="I997" s="54"/>
      <c r="J997" s="54"/>
      <c r="K997" s="54"/>
      <c r="L997" s="227"/>
      <c r="M997" s="228"/>
      <c r="N997" s="227"/>
      <c r="O997" s="227"/>
      <c r="P997" s="228"/>
      <c r="Q997" s="228"/>
      <c r="R997" s="54"/>
      <c r="S997" s="54"/>
      <c r="T997" s="55"/>
      <c r="U997" s="54"/>
      <c r="V997" s="54"/>
      <c r="W997" s="54"/>
      <c r="X997" s="54"/>
      <c r="Y997" s="54"/>
      <c r="Z997" s="54"/>
    </row>
    <row r="998" spans="1:26" ht="18.75" customHeight="1" x14ac:dyDescent="0.2">
      <c r="A998" s="54"/>
      <c r="B998" s="54"/>
      <c r="C998" s="320"/>
      <c r="D998" s="321"/>
      <c r="E998" s="99"/>
      <c r="F998" s="228"/>
      <c r="G998" s="228"/>
      <c r="H998" s="228"/>
      <c r="I998" s="54"/>
      <c r="J998" s="54"/>
      <c r="K998" s="54"/>
      <c r="L998" s="227"/>
      <c r="M998" s="228"/>
      <c r="N998" s="227"/>
      <c r="O998" s="227"/>
      <c r="P998" s="228"/>
      <c r="Q998" s="228"/>
      <c r="R998" s="54"/>
      <c r="S998" s="54"/>
      <c r="T998" s="55"/>
      <c r="U998" s="54"/>
      <c r="V998" s="54"/>
      <c r="W998" s="54"/>
      <c r="X998" s="54"/>
      <c r="Y998" s="54"/>
      <c r="Z998" s="54"/>
    </row>
    <row r="999" spans="1:26" ht="18.75" customHeight="1" x14ac:dyDescent="0.2">
      <c r="A999" s="54"/>
      <c r="B999" s="54"/>
      <c r="C999" s="320"/>
      <c r="D999" s="321"/>
      <c r="E999" s="99"/>
      <c r="F999" s="228"/>
      <c r="G999" s="228"/>
      <c r="H999" s="228"/>
      <c r="I999" s="54"/>
      <c r="J999" s="54"/>
      <c r="K999" s="54"/>
      <c r="L999" s="227"/>
      <c r="M999" s="228"/>
      <c r="N999" s="227"/>
      <c r="O999" s="227"/>
      <c r="P999" s="228"/>
      <c r="Q999" s="228"/>
      <c r="R999" s="54"/>
      <c r="S999" s="54"/>
      <c r="T999" s="55"/>
      <c r="U999" s="54"/>
      <c r="V999" s="54"/>
      <c r="W999" s="54"/>
      <c r="X999" s="54"/>
      <c r="Y999" s="54"/>
      <c r="Z999" s="54"/>
    </row>
    <row r="1000" spans="1:26" ht="18.75" customHeight="1" x14ac:dyDescent="0.2">
      <c r="A1000" s="54"/>
      <c r="B1000" s="54"/>
      <c r="C1000" s="320"/>
      <c r="D1000" s="321"/>
      <c r="E1000" s="99"/>
      <c r="F1000" s="228"/>
      <c r="G1000" s="228"/>
      <c r="H1000" s="228"/>
      <c r="I1000" s="54"/>
      <c r="J1000" s="54"/>
      <c r="K1000" s="54"/>
      <c r="L1000" s="227"/>
      <c r="M1000" s="228"/>
      <c r="N1000" s="227"/>
      <c r="O1000" s="227"/>
      <c r="P1000" s="228"/>
      <c r="Q1000" s="228"/>
      <c r="R1000" s="54"/>
      <c r="S1000" s="54"/>
      <c r="T1000" s="55"/>
      <c r="U1000" s="54"/>
      <c r="V1000" s="54"/>
      <c r="W1000" s="54"/>
      <c r="X1000" s="54"/>
      <c r="Y1000" s="54"/>
      <c r="Z1000" s="54"/>
    </row>
  </sheetData>
  <mergeCells count="19">
    <mergeCell ref="E12:E14"/>
    <mergeCell ref="F12:H13"/>
    <mergeCell ref="I12:J13"/>
    <mergeCell ref="A12:A14"/>
    <mergeCell ref="B12:B14"/>
    <mergeCell ref="A173:R173"/>
    <mergeCell ref="A1:R1"/>
    <mergeCell ref="A2:R2"/>
    <mergeCell ref="A3:R3"/>
    <mergeCell ref="A4:R4"/>
    <mergeCell ref="A11:R11"/>
    <mergeCell ref="K12:K14"/>
    <mergeCell ref="L12:Q12"/>
    <mergeCell ref="R12:R14"/>
    <mergeCell ref="L13:M13"/>
    <mergeCell ref="N13:P13"/>
    <mergeCell ref="Q13:Q14"/>
    <mergeCell ref="C12:C14"/>
    <mergeCell ref="D12:D14"/>
  </mergeCells>
  <printOptions horizontalCentered="1"/>
  <pageMargins left="0.1" right="1.1000000000000001" top="0.4" bottom="0.4" header="0" footer="0"/>
  <pageSetup paperSize="5" scale="55"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Z1000"/>
  <sheetViews>
    <sheetView workbookViewId="0">
      <pane ySplit="4" topLeftCell="A5" activePane="bottomLeft" state="frozen"/>
      <selection pane="bottomLeft" activeCell="B6" sqref="B6"/>
    </sheetView>
  </sheetViews>
  <sheetFormatPr defaultColWidth="12.625" defaultRowHeight="15" customHeight="1" x14ac:dyDescent="0.2"/>
  <cols>
    <col min="1" max="1" width="17.625" customWidth="1"/>
    <col min="2" max="2" width="17" hidden="1" customWidth="1"/>
    <col min="3" max="3" width="14.375" customWidth="1"/>
    <col min="4" max="4" width="13.875" customWidth="1"/>
    <col min="5" max="5" width="22" customWidth="1"/>
    <col min="6" max="6" width="15" customWidth="1"/>
    <col min="7" max="7" width="14.75" customWidth="1"/>
    <col min="8" max="8" width="16.75" customWidth="1"/>
    <col min="9" max="9" width="13.125" customWidth="1"/>
    <col min="10" max="10" width="11.75" customWidth="1"/>
    <col min="11" max="11" width="9.75" customWidth="1"/>
    <col min="12" max="12" width="22" customWidth="1"/>
    <col min="13" max="13" width="23.125" customWidth="1"/>
    <col min="14" max="14" width="14.25" customWidth="1"/>
    <col min="15" max="15" width="10.625" customWidth="1"/>
    <col min="16" max="16" width="25.75" customWidth="1"/>
    <col min="17" max="17" width="19.125" customWidth="1"/>
    <col min="18" max="18" width="8" customWidth="1"/>
    <col min="19" max="19" width="19.875" customWidth="1"/>
    <col min="20" max="20" width="25.625" customWidth="1"/>
    <col min="21" max="26" width="8" customWidth="1"/>
  </cols>
  <sheetData>
    <row r="1" spans="1:26" ht="33.75" customHeight="1" x14ac:dyDescent="0.2">
      <c r="A1" s="672" t="s">
        <v>367</v>
      </c>
      <c r="B1" s="632"/>
      <c r="C1" s="632"/>
      <c r="D1" s="632"/>
      <c r="E1" s="632"/>
      <c r="F1" s="632"/>
      <c r="G1" s="632"/>
      <c r="H1" s="632"/>
      <c r="I1" s="632"/>
      <c r="J1" s="632"/>
      <c r="K1" s="632"/>
      <c r="L1" s="632"/>
      <c r="M1" s="632"/>
      <c r="N1" s="632"/>
      <c r="O1" s="632"/>
      <c r="P1" s="632"/>
      <c r="Q1" s="632"/>
      <c r="R1" s="54"/>
      <c r="S1" s="54"/>
      <c r="T1" s="54"/>
      <c r="U1" s="54"/>
      <c r="V1" s="54"/>
      <c r="W1" s="54"/>
      <c r="X1" s="54"/>
      <c r="Y1" s="54"/>
      <c r="Z1" s="54"/>
    </row>
    <row r="2" spans="1:26" ht="18.75" customHeight="1" x14ac:dyDescent="0.2">
      <c r="A2" s="672" t="s">
        <v>368</v>
      </c>
      <c r="B2" s="632"/>
      <c r="C2" s="632"/>
      <c r="D2" s="632"/>
      <c r="E2" s="632"/>
      <c r="F2" s="632"/>
      <c r="G2" s="632"/>
      <c r="H2" s="632"/>
      <c r="I2" s="632"/>
      <c r="J2" s="632"/>
      <c r="K2" s="632"/>
      <c r="L2" s="632"/>
      <c r="M2" s="632"/>
      <c r="N2" s="632"/>
      <c r="O2" s="632"/>
      <c r="P2" s="632"/>
      <c r="Q2" s="632"/>
      <c r="R2" s="54"/>
      <c r="S2" s="54"/>
      <c r="T2" s="54"/>
      <c r="U2" s="54"/>
      <c r="V2" s="54"/>
      <c r="W2" s="54"/>
      <c r="X2" s="54"/>
      <c r="Y2" s="54"/>
      <c r="Z2" s="54"/>
    </row>
    <row r="3" spans="1:26" ht="18.75" customHeight="1" x14ac:dyDescent="0.2">
      <c r="A3" s="672" t="s">
        <v>369</v>
      </c>
      <c r="B3" s="632"/>
      <c r="C3" s="632"/>
      <c r="D3" s="632"/>
      <c r="E3" s="632"/>
      <c r="F3" s="632"/>
      <c r="G3" s="632"/>
      <c r="H3" s="632"/>
      <c r="I3" s="632"/>
      <c r="J3" s="632"/>
      <c r="K3" s="632"/>
      <c r="L3" s="632"/>
      <c r="M3" s="632"/>
      <c r="N3" s="632"/>
      <c r="O3" s="632"/>
      <c r="P3" s="632"/>
      <c r="Q3" s="632"/>
      <c r="R3" s="54"/>
      <c r="S3" s="54"/>
      <c r="T3" s="54"/>
      <c r="U3" s="54"/>
      <c r="V3" s="54"/>
      <c r="W3" s="54"/>
      <c r="X3" s="54"/>
      <c r="Y3" s="54"/>
      <c r="Z3" s="54"/>
    </row>
    <row r="4" spans="1:26" ht="18.75" customHeight="1" x14ac:dyDescent="0.2">
      <c r="A4" s="672" t="s">
        <v>370</v>
      </c>
      <c r="B4" s="632"/>
      <c r="C4" s="632"/>
      <c r="D4" s="632"/>
      <c r="E4" s="632"/>
      <c r="F4" s="632"/>
      <c r="G4" s="632"/>
      <c r="H4" s="632"/>
      <c r="I4" s="632"/>
      <c r="J4" s="632"/>
      <c r="K4" s="632"/>
      <c r="L4" s="632"/>
      <c r="M4" s="632"/>
      <c r="N4" s="632"/>
      <c r="O4" s="632"/>
      <c r="P4" s="632"/>
      <c r="Q4" s="632"/>
      <c r="R4" s="54"/>
      <c r="S4" s="54"/>
      <c r="T4" s="54"/>
      <c r="U4" s="54"/>
      <c r="V4" s="54"/>
      <c r="W4" s="54"/>
      <c r="X4" s="54"/>
      <c r="Y4" s="54"/>
      <c r="Z4" s="54"/>
    </row>
    <row r="5" spans="1:26" ht="18.75" customHeight="1" x14ac:dyDescent="0.2">
      <c r="A5" s="57"/>
      <c r="B5" s="57"/>
      <c r="C5" s="231"/>
      <c r="D5" s="231"/>
      <c r="E5" s="57"/>
      <c r="F5" s="231"/>
      <c r="G5" s="231"/>
      <c r="H5" s="231"/>
      <c r="I5" s="57"/>
      <c r="J5" s="57"/>
      <c r="K5" s="57"/>
      <c r="L5" s="57"/>
      <c r="M5" s="57"/>
      <c r="N5" s="57"/>
      <c r="O5" s="57"/>
      <c r="P5" s="57"/>
      <c r="Q5" s="57"/>
      <c r="R5" s="54"/>
      <c r="S5" s="54"/>
      <c r="T5" s="54"/>
      <c r="U5" s="54"/>
      <c r="V5" s="54"/>
      <c r="W5" s="54"/>
      <c r="X5" s="54"/>
      <c r="Y5" s="54"/>
      <c r="Z5" s="54"/>
    </row>
    <row r="6" spans="1:26" ht="18.75" customHeight="1" x14ac:dyDescent="0.25">
      <c r="A6" s="64" t="s">
        <v>242</v>
      </c>
      <c r="B6" s="65"/>
      <c r="C6" s="233"/>
      <c r="D6" s="233"/>
      <c r="E6" s="71"/>
      <c r="F6" s="233"/>
      <c r="G6" s="233"/>
      <c r="H6" s="233"/>
      <c r="I6" s="71"/>
      <c r="J6" s="71"/>
      <c r="K6" s="71"/>
      <c r="L6" s="322"/>
      <c r="M6" s="323" t="s">
        <v>123</v>
      </c>
      <c r="N6" s="71"/>
      <c r="O6" s="71"/>
      <c r="P6" s="71"/>
      <c r="Q6" s="76"/>
      <c r="R6" s="54"/>
      <c r="S6" s="54"/>
      <c r="T6" s="54"/>
      <c r="U6" s="54"/>
      <c r="V6" s="54"/>
      <c r="W6" s="54"/>
      <c r="X6" s="54"/>
      <c r="Y6" s="54"/>
      <c r="Z6" s="54"/>
    </row>
    <row r="7" spans="1:26" ht="18.75" customHeight="1" x14ac:dyDescent="0.25">
      <c r="A7" s="78"/>
      <c r="B7" s="56"/>
      <c r="C7" s="231"/>
      <c r="D7" s="231"/>
      <c r="E7" s="57"/>
      <c r="F7" s="231"/>
      <c r="G7" s="231"/>
      <c r="H7" s="231"/>
      <c r="I7" s="57"/>
      <c r="J7" s="57"/>
      <c r="K7" s="57"/>
      <c r="L7" s="619"/>
      <c r="M7" s="324" t="s">
        <v>124</v>
      </c>
      <c r="N7" s="236"/>
      <c r="O7" s="236" t="s">
        <v>125</v>
      </c>
      <c r="P7" s="57"/>
      <c r="Q7" s="85"/>
      <c r="R7" s="54"/>
      <c r="S7" s="54"/>
      <c r="T7" s="54"/>
      <c r="U7" s="54"/>
      <c r="V7" s="54"/>
      <c r="W7" s="54"/>
      <c r="X7" s="54"/>
      <c r="Y7" s="54"/>
      <c r="Z7" s="54"/>
    </row>
    <row r="8" spans="1:26" ht="18.75" customHeight="1" x14ac:dyDescent="0.2">
      <c r="A8" s="78"/>
      <c r="B8" s="59"/>
      <c r="C8" s="231"/>
      <c r="D8" s="231"/>
      <c r="E8" s="57"/>
      <c r="F8" s="231"/>
      <c r="G8" s="231"/>
      <c r="H8" s="231"/>
      <c r="I8" s="57"/>
      <c r="J8" s="325"/>
      <c r="K8" s="57"/>
      <c r="L8" s="619"/>
      <c r="M8" s="326" t="s">
        <v>126</v>
      </c>
      <c r="N8" s="87"/>
      <c r="O8" s="57"/>
      <c r="P8" s="59" t="s">
        <v>127</v>
      </c>
      <c r="Q8" s="85"/>
      <c r="R8" s="54"/>
      <c r="S8" s="54"/>
      <c r="T8" s="54"/>
      <c r="U8" s="54"/>
      <c r="V8" s="54"/>
      <c r="W8" s="54"/>
      <c r="X8" s="54"/>
      <c r="Y8" s="54"/>
      <c r="Z8" s="54"/>
    </row>
    <row r="9" spans="1:26" ht="18.75" customHeight="1" x14ac:dyDescent="0.2">
      <c r="A9" s="78"/>
      <c r="B9" s="59"/>
      <c r="C9" s="231"/>
      <c r="D9" s="231"/>
      <c r="E9" s="57"/>
      <c r="F9" s="231"/>
      <c r="G9" s="231"/>
      <c r="H9" s="231"/>
      <c r="I9" s="57"/>
      <c r="J9" s="325"/>
      <c r="K9" s="57"/>
      <c r="L9" s="619"/>
      <c r="M9" s="326" t="s">
        <v>128</v>
      </c>
      <c r="N9" s="87"/>
      <c r="O9" s="57"/>
      <c r="P9" s="59" t="s">
        <v>129</v>
      </c>
      <c r="Q9" s="85"/>
      <c r="R9" s="54"/>
      <c r="S9" s="54"/>
      <c r="T9" s="54"/>
      <c r="U9" s="54"/>
      <c r="V9" s="54"/>
      <c r="W9" s="54"/>
      <c r="X9" s="54"/>
      <c r="Y9" s="54"/>
      <c r="Z9" s="54"/>
    </row>
    <row r="10" spans="1:26" ht="18.75" customHeight="1" x14ac:dyDescent="0.2">
      <c r="A10" s="78"/>
      <c r="B10" s="59"/>
      <c r="C10" s="231"/>
      <c r="D10" s="231"/>
      <c r="E10" s="57"/>
      <c r="F10" s="231"/>
      <c r="G10" s="231"/>
      <c r="H10" s="231"/>
      <c r="I10" s="57"/>
      <c r="J10" s="57"/>
      <c r="K10" s="57"/>
      <c r="L10" s="619"/>
      <c r="M10" s="326" t="s">
        <v>130</v>
      </c>
      <c r="N10" s="87"/>
      <c r="O10" s="57"/>
      <c r="P10" s="59" t="s">
        <v>131</v>
      </c>
      <c r="Q10" s="85"/>
      <c r="R10" s="54"/>
      <c r="S10" s="54"/>
      <c r="T10" s="54"/>
      <c r="U10" s="54"/>
      <c r="V10" s="54"/>
      <c r="W10" s="54"/>
      <c r="X10" s="54"/>
      <c r="Y10" s="54"/>
      <c r="Z10" s="54"/>
    </row>
    <row r="11" spans="1:26" ht="18.75" customHeight="1" x14ac:dyDescent="0.2">
      <c r="A11" s="678" t="s">
        <v>132</v>
      </c>
      <c r="B11" s="679"/>
      <c r="C11" s="679"/>
      <c r="D11" s="679"/>
      <c r="E11" s="679"/>
      <c r="F11" s="679"/>
      <c r="G11" s="679"/>
      <c r="H11" s="679"/>
      <c r="I11" s="679"/>
      <c r="J11" s="679"/>
      <c r="K11" s="679"/>
      <c r="L11" s="679"/>
      <c r="M11" s="679"/>
      <c r="N11" s="679"/>
      <c r="O11" s="679"/>
      <c r="P11" s="679"/>
      <c r="Q11" s="680"/>
      <c r="R11" s="54"/>
      <c r="S11" s="54"/>
      <c r="T11" s="54"/>
      <c r="U11" s="54"/>
      <c r="V11" s="54"/>
      <c r="W11" s="54"/>
      <c r="X11" s="54"/>
      <c r="Y11" s="54"/>
      <c r="Z11" s="54"/>
    </row>
    <row r="12" spans="1:26" ht="18.75" customHeight="1" x14ac:dyDescent="0.2">
      <c r="A12" s="647" t="s">
        <v>133</v>
      </c>
      <c r="B12" s="656" t="s">
        <v>134</v>
      </c>
      <c r="C12" s="684" t="s">
        <v>135</v>
      </c>
      <c r="D12" s="684" t="s">
        <v>136</v>
      </c>
      <c r="E12" s="656" t="s">
        <v>137</v>
      </c>
      <c r="F12" s="683" t="s">
        <v>138</v>
      </c>
      <c r="G12" s="641"/>
      <c r="H12" s="642"/>
      <c r="I12" s="661" t="s">
        <v>139</v>
      </c>
      <c r="J12" s="642"/>
      <c r="K12" s="656" t="s">
        <v>140</v>
      </c>
      <c r="L12" s="662" t="s">
        <v>141</v>
      </c>
      <c r="M12" s="663"/>
      <c r="N12" s="663"/>
      <c r="O12" s="663"/>
      <c r="P12" s="673"/>
      <c r="Q12" s="664" t="s">
        <v>142</v>
      </c>
      <c r="R12" s="54"/>
      <c r="S12" s="54"/>
      <c r="T12" s="54"/>
      <c r="U12" s="54"/>
      <c r="V12" s="54"/>
      <c r="W12" s="54"/>
      <c r="X12" s="54"/>
      <c r="Y12" s="54"/>
      <c r="Z12" s="54"/>
    </row>
    <row r="13" spans="1:26" ht="30" customHeight="1" x14ac:dyDescent="0.2">
      <c r="A13" s="648"/>
      <c r="B13" s="651"/>
      <c r="C13" s="651"/>
      <c r="D13" s="651"/>
      <c r="E13" s="651"/>
      <c r="F13" s="658"/>
      <c r="G13" s="659"/>
      <c r="H13" s="660"/>
      <c r="I13" s="658"/>
      <c r="J13" s="660"/>
      <c r="K13" s="651"/>
      <c r="L13" s="667" t="s">
        <v>143</v>
      </c>
      <c r="M13" s="669"/>
      <c r="N13" s="667" t="s">
        <v>245</v>
      </c>
      <c r="O13" s="668"/>
      <c r="P13" s="669"/>
      <c r="Q13" s="665"/>
      <c r="R13" s="54"/>
      <c r="S13" s="54"/>
      <c r="T13" s="54"/>
      <c r="U13" s="54"/>
      <c r="V13" s="54"/>
      <c r="W13" s="54"/>
      <c r="X13" s="54"/>
      <c r="Y13" s="54"/>
      <c r="Z13" s="54"/>
    </row>
    <row r="14" spans="1:26" ht="45.75" customHeight="1" x14ac:dyDescent="0.25">
      <c r="A14" s="649"/>
      <c r="B14" s="654"/>
      <c r="C14" s="654"/>
      <c r="D14" s="654"/>
      <c r="E14" s="654"/>
      <c r="F14" s="327" t="s">
        <v>146</v>
      </c>
      <c r="G14" s="327" t="s">
        <v>147</v>
      </c>
      <c r="H14" s="327" t="s">
        <v>148</v>
      </c>
      <c r="I14" s="94" t="s">
        <v>149</v>
      </c>
      <c r="J14" s="94" t="s">
        <v>150</v>
      </c>
      <c r="K14" s="654"/>
      <c r="L14" s="96" t="s">
        <v>151</v>
      </c>
      <c r="M14" s="96" t="s">
        <v>152</v>
      </c>
      <c r="N14" s="240" t="s">
        <v>153</v>
      </c>
      <c r="O14" s="240" t="s">
        <v>154</v>
      </c>
      <c r="P14" s="96" t="s">
        <v>145</v>
      </c>
      <c r="Q14" s="666"/>
      <c r="R14" s="54"/>
      <c r="S14" s="54"/>
      <c r="T14" s="54"/>
      <c r="U14" s="54"/>
      <c r="V14" s="54"/>
      <c r="W14" s="54"/>
      <c r="X14" s="54"/>
      <c r="Y14" s="54"/>
      <c r="Z14" s="54"/>
    </row>
    <row r="15" spans="1:26" ht="19.5" customHeight="1" x14ac:dyDescent="0.2">
      <c r="A15" s="245" t="s">
        <v>155</v>
      </c>
      <c r="B15" s="245" t="s">
        <v>371</v>
      </c>
      <c r="C15" s="244" t="s">
        <v>156</v>
      </c>
      <c r="D15" s="244" t="s">
        <v>372</v>
      </c>
      <c r="E15" s="245" t="s">
        <v>157</v>
      </c>
      <c r="F15" s="244" t="s">
        <v>158</v>
      </c>
      <c r="G15" s="244" t="s">
        <v>159</v>
      </c>
      <c r="H15" s="244" t="s">
        <v>160</v>
      </c>
      <c r="I15" s="245" t="s">
        <v>161</v>
      </c>
      <c r="J15" s="245" t="s">
        <v>162</v>
      </c>
      <c r="K15" s="245" t="s">
        <v>163</v>
      </c>
      <c r="L15" s="245" t="s">
        <v>164</v>
      </c>
      <c r="M15" s="245" t="s">
        <v>165</v>
      </c>
      <c r="N15" s="245" t="s">
        <v>166</v>
      </c>
      <c r="O15" s="245" t="s">
        <v>167</v>
      </c>
      <c r="P15" s="245" t="s">
        <v>168</v>
      </c>
      <c r="Q15" s="328" t="s">
        <v>247</v>
      </c>
      <c r="R15" s="108"/>
      <c r="S15" s="108"/>
      <c r="T15" s="314"/>
      <c r="U15" s="108"/>
      <c r="V15" s="108"/>
      <c r="W15" s="108"/>
      <c r="X15" s="108"/>
      <c r="Y15" s="108"/>
      <c r="Z15" s="108"/>
    </row>
    <row r="16" spans="1:26" ht="25.5" customHeight="1" x14ac:dyDescent="0.2">
      <c r="A16" s="329" t="s">
        <v>189</v>
      </c>
      <c r="B16" s="330"/>
      <c r="C16" s="331" t="e">
        <f t="shared" ref="C16:D16" si="0">#REF!+#REF!+#REF!+#REF!+#REF!</f>
        <v>#REF!</v>
      </c>
      <c r="D16" s="331" t="e">
        <f t="shared" si="0"/>
        <v>#REF!</v>
      </c>
      <c r="E16" s="331"/>
      <c r="F16" s="331" t="e">
        <f t="shared" ref="F16:H16" si="1">#REF!+#REF!+#REF!+#REF!+#REF!</f>
        <v>#REF!</v>
      </c>
      <c r="G16" s="331" t="e">
        <f t="shared" si="1"/>
        <v>#REF!</v>
      </c>
      <c r="H16" s="331" t="e">
        <f t="shared" si="1"/>
        <v>#REF!</v>
      </c>
      <c r="I16" s="331"/>
      <c r="J16" s="331"/>
      <c r="K16" s="331"/>
      <c r="L16" s="331"/>
      <c r="M16" s="331"/>
      <c r="N16" s="331" t="e">
        <f>#REF!+#REF!+#REF!+#REF!+#REF!</f>
        <v>#REF!</v>
      </c>
      <c r="O16" s="331"/>
      <c r="P16" s="331" t="e">
        <f>#REF!+#REF!+#REF!+#REF!+#REF!</f>
        <v>#REF!</v>
      </c>
      <c r="Q16" s="332"/>
      <c r="R16" s="333"/>
      <c r="S16" s="333"/>
      <c r="T16" s="334"/>
      <c r="U16" s="333"/>
      <c r="V16" s="333"/>
      <c r="W16" s="333"/>
      <c r="X16" s="333"/>
      <c r="Y16" s="333"/>
      <c r="Z16" s="333"/>
    </row>
    <row r="17" spans="1:26" ht="24.75" customHeight="1" x14ac:dyDescent="0.2">
      <c r="A17" s="335" t="s">
        <v>190</v>
      </c>
      <c r="B17" s="336"/>
      <c r="C17" s="337"/>
      <c r="D17" s="337"/>
      <c r="E17" s="338"/>
      <c r="F17" s="337"/>
      <c r="G17" s="339"/>
      <c r="H17" s="340"/>
      <c r="I17" s="341"/>
      <c r="J17" s="342"/>
      <c r="K17" s="343"/>
      <c r="L17" s="344"/>
      <c r="M17" s="345"/>
      <c r="N17" s="346"/>
      <c r="O17" s="346"/>
      <c r="P17" s="347"/>
      <c r="Q17" s="348"/>
      <c r="R17" s="108"/>
      <c r="S17" s="108"/>
      <c r="T17" s="276"/>
      <c r="U17" s="108"/>
      <c r="V17" s="108"/>
      <c r="W17" s="108"/>
      <c r="X17" s="108"/>
      <c r="Y17" s="108"/>
      <c r="Z17" s="108"/>
    </row>
    <row r="18" spans="1:26" ht="24.75" customHeight="1" x14ac:dyDescent="0.2">
      <c r="A18" s="349" t="s">
        <v>193</v>
      </c>
      <c r="B18" s="350"/>
      <c r="C18" s="351">
        <v>800</v>
      </c>
      <c r="D18" s="351">
        <v>784.99990000000003</v>
      </c>
      <c r="E18" s="352" t="s">
        <v>373</v>
      </c>
      <c r="F18" s="351"/>
      <c r="G18" s="351">
        <v>784.99990000000003</v>
      </c>
      <c r="H18" s="353">
        <f>SUM(F18:G18)</f>
        <v>784.99990000000003</v>
      </c>
      <c r="I18" s="354">
        <v>3.51</v>
      </c>
      <c r="J18" s="355">
        <f>3.51*0.8</f>
        <v>2.8079999999999998</v>
      </c>
      <c r="K18" s="356">
        <f>(I18-J18)/I18</f>
        <v>0.2</v>
      </c>
      <c r="L18" s="357">
        <v>43768</v>
      </c>
      <c r="M18" s="358">
        <f>(H18*L18)*K18</f>
        <v>6871575.1246400001</v>
      </c>
      <c r="N18" s="359">
        <f>H18*I18*K18</f>
        <v>551.06992979999995</v>
      </c>
      <c r="O18" s="359">
        <v>17</v>
      </c>
      <c r="P18" s="360">
        <f>N18*1000*17</f>
        <v>9368188.8065999988</v>
      </c>
      <c r="Q18" s="349"/>
      <c r="R18" s="108"/>
      <c r="S18" s="108"/>
      <c r="T18" s="276"/>
      <c r="U18" s="108"/>
      <c r="V18" s="108"/>
      <c r="W18" s="108"/>
      <c r="X18" s="108"/>
      <c r="Y18" s="108"/>
      <c r="Z18" s="108"/>
    </row>
    <row r="19" spans="1:26" ht="24.75" customHeight="1" x14ac:dyDescent="0.2">
      <c r="A19" s="361" t="s">
        <v>250</v>
      </c>
      <c r="B19" s="362"/>
      <c r="C19" s="363">
        <v>300</v>
      </c>
      <c r="D19" s="363">
        <v>250</v>
      </c>
      <c r="E19" s="364">
        <v>0</v>
      </c>
      <c r="F19" s="363">
        <v>151</v>
      </c>
      <c r="G19" s="363">
        <v>99</v>
      </c>
      <c r="H19" s="365">
        <v>250</v>
      </c>
      <c r="I19" s="366">
        <v>7.02</v>
      </c>
      <c r="J19" s="367">
        <v>5.2649999999999997</v>
      </c>
      <c r="K19" s="368">
        <v>0.5</v>
      </c>
      <c r="L19" s="369">
        <v>51238</v>
      </c>
      <c r="M19" s="370">
        <v>3371188</v>
      </c>
      <c r="N19" s="371">
        <v>287.82</v>
      </c>
      <c r="O19" s="371">
        <v>34</v>
      </c>
      <c r="P19" s="372">
        <v>4892940</v>
      </c>
      <c r="Q19" s="361"/>
      <c r="R19" s="620"/>
      <c r="S19" s="620"/>
      <c r="T19" s="610"/>
      <c r="U19" s="620"/>
      <c r="V19" s="620"/>
      <c r="W19" s="620"/>
      <c r="X19" s="620"/>
      <c r="Y19" s="620"/>
      <c r="Z19" s="620"/>
    </row>
    <row r="20" spans="1:26" ht="24.75" customHeight="1" x14ac:dyDescent="0.2">
      <c r="A20" s="349" t="s">
        <v>203</v>
      </c>
      <c r="B20" s="350"/>
      <c r="C20" s="351">
        <v>10</v>
      </c>
      <c r="D20" s="351">
        <v>12.5</v>
      </c>
      <c r="E20" s="352" t="s">
        <v>374</v>
      </c>
      <c r="F20" s="351"/>
      <c r="G20" s="351">
        <v>12.5</v>
      </c>
      <c r="H20" s="353">
        <f>SUM(F20:G20)</f>
        <v>12.5</v>
      </c>
      <c r="I20" s="354">
        <v>3.51</v>
      </c>
      <c r="J20" s="355">
        <f>3.51*0.6</f>
        <v>2.1059999999999999</v>
      </c>
      <c r="K20" s="356">
        <f>(I20-J20)/I20</f>
        <v>0.4</v>
      </c>
      <c r="L20" s="357">
        <v>43768</v>
      </c>
      <c r="M20" s="358">
        <f>(H20*L20)*K20</f>
        <v>218840</v>
      </c>
      <c r="N20" s="359">
        <f>H20*I20*K20</f>
        <v>17.55</v>
      </c>
      <c r="O20" s="359">
        <v>17</v>
      </c>
      <c r="P20" s="360">
        <f>N20*1000*17</f>
        <v>298350</v>
      </c>
      <c r="Q20" s="349"/>
      <c r="R20" s="108"/>
      <c r="S20" s="108"/>
      <c r="T20" s="276"/>
      <c r="U20" s="108"/>
      <c r="V20" s="108"/>
      <c r="W20" s="108"/>
      <c r="X20" s="108"/>
      <c r="Y20" s="108"/>
      <c r="Z20" s="108"/>
    </row>
    <row r="21" spans="1:26" ht="24.75" customHeight="1" x14ac:dyDescent="0.2">
      <c r="A21" s="361" t="s">
        <v>204</v>
      </c>
      <c r="B21" s="362"/>
      <c r="C21" s="363">
        <v>961</v>
      </c>
      <c r="D21" s="363">
        <v>843</v>
      </c>
      <c r="E21" s="363">
        <v>0</v>
      </c>
      <c r="F21" s="363">
        <v>726</v>
      </c>
      <c r="G21" s="363">
        <v>117</v>
      </c>
      <c r="H21" s="363">
        <v>843</v>
      </c>
      <c r="I21" s="363">
        <v>7.02</v>
      </c>
      <c r="J21" s="363">
        <v>5.2649999999999997</v>
      </c>
      <c r="K21" s="363">
        <v>0.5</v>
      </c>
      <c r="L21" s="363">
        <v>51238</v>
      </c>
      <c r="M21" s="363">
        <v>14088161.600000001</v>
      </c>
      <c r="N21" s="363">
        <v>1141.452</v>
      </c>
      <c r="O21" s="363">
        <v>34</v>
      </c>
      <c r="P21" s="363">
        <v>19404684</v>
      </c>
      <c r="Q21" s="361"/>
      <c r="R21" s="620"/>
      <c r="S21" s="620"/>
      <c r="T21" s="610"/>
      <c r="U21" s="620"/>
      <c r="V21" s="620"/>
      <c r="W21" s="620"/>
      <c r="X21" s="620"/>
      <c r="Y21" s="620"/>
      <c r="Z21" s="620"/>
    </row>
    <row r="22" spans="1:26" ht="24.75" customHeight="1" x14ac:dyDescent="0.2">
      <c r="A22" s="349" t="s">
        <v>375</v>
      </c>
      <c r="B22" s="350"/>
      <c r="C22" s="351">
        <v>73</v>
      </c>
      <c r="D22" s="351">
        <v>69</v>
      </c>
      <c r="E22" s="352" t="s">
        <v>192</v>
      </c>
      <c r="F22" s="351">
        <v>27.2</v>
      </c>
      <c r="G22" s="351">
        <v>41.3</v>
      </c>
      <c r="H22" s="353">
        <f t="shared" ref="H22:H23" si="2">SUM(F22:G22)</f>
        <v>68.5</v>
      </c>
      <c r="I22" s="354">
        <v>3.51</v>
      </c>
      <c r="J22" s="355">
        <f t="shared" ref="J22:J23" si="3">3.51*0.9</f>
        <v>3.1589999999999998</v>
      </c>
      <c r="K22" s="356">
        <f t="shared" ref="K22:K23" si="4">(I22-J22)/I22</f>
        <v>0.1</v>
      </c>
      <c r="L22" s="357">
        <v>7470</v>
      </c>
      <c r="M22" s="358">
        <f t="shared" ref="M22:M23" si="5">(H22*L22)*K22</f>
        <v>51169.5</v>
      </c>
      <c r="N22" s="359">
        <f t="shared" ref="N22:N23" si="6">H22*I22*K22</f>
        <v>24.043499999999998</v>
      </c>
      <c r="O22" s="359">
        <v>17</v>
      </c>
      <c r="P22" s="360">
        <f t="shared" ref="P22:P23" si="7">N22*1000*17</f>
        <v>408739.49999999994</v>
      </c>
      <c r="Q22" s="349"/>
      <c r="R22" s="108"/>
      <c r="S22" s="108"/>
      <c r="T22" s="276"/>
      <c r="U22" s="108"/>
      <c r="V22" s="108"/>
      <c r="W22" s="108"/>
      <c r="X22" s="108"/>
      <c r="Y22" s="108"/>
      <c r="Z22" s="108"/>
    </row>
    <row r="23" spans="1:26" ht="24.75" customHeight="1" x14ac:dyDescent="0.2">
      <c r="A23" s="349" t="s">
        <v>206</v>
      </c>
      <c r="B23" s="350"/>
      <c r="C23" s="351">
        <v>60</v>
      </c>
      <c r="D23" s="351">
        <v>35</v>
      </c>
      <c r="E23" s="352" t="s">
        <v>192</v>
      </c>
      <c r="F23" s="351">
        <v>21</v>
      </c>
      <c r="G23" s="351">
        <v>14</v>
      </c>
      <c r="H23" s="353">
        <f t="shared" si="2"/>
        <v>35</v>
      </c>
      <c r="I23" s="354">
        <v>3.51</v>
      </c>
      <c r="J23" s="355">
        <f t="shared" si="3"/>
        <v>3.1589999999999998</v>
      </c>
      <c r="K23" s="356">
        <f t="shared" si="4"/>
        <v>0.1</v>
      </c>
      <c r="L23" s="357">
        <v>7470</v>
      </c>
      <c r="M23" s="358">
        <f t="shared" si="5"/>
        <v>26145</v>
      </c>
      <c r="N23" s="359">
        <f t="shared" si="6"/>
        <v>12.285</v>
      </c>
      <c r="O23" s="359">
        <v>17</v>
      </c>
      <c r="P23" s="360">
        <f t="shared" si="7"/>
        <v>208845</v>
      </c>
      <c r="Q23" s="349"/>
      <c r="R23" s="108"/>
      <c r="S23" s="108"/>
      <c r="T23" s="276"/>
      <c r="U23" s="108"/>
      <c r="V23" s="108"/>
      <c r="W23" s="108"/>
      <c r="X23" s="108"/>
      <c r="Y23" s="108"/>
      <c r="Z23" s="108"/>
    </row>
    <row r="24" spans="1:26" ht="24.75" customHeight="1" x14ac:dyDescent="0.2">
      <c r="A24" s="361" t="s">
        <v>211</v>
      </c>
      <c r="B24" s="362"/>
      <c r="C24" s="363">
        <v>93</v>
      </c>
      <c r="D24" s="363">
        <v>84</v>
      </c>
      <c r="E24" s="363">
        <v>0</v>
      </c>
      <c r="F24" s="363">
        <v>12.05</v>
      </c>
      <c r="G24" s="363">
        <v>72.2</v>
      </c>
      <c r="H24" s="363">
        <v>84.25</v>
      </c>
      <c r="I24" s="363">
        <v>7.02</v>
      </c>
      <c r="J24" s="363">
        <v>5.2649999999999997</v>
      </c>
      <c r="K24" s="363">
        <v>0.5</v>
      </c>
      <c r="L24" s="363">
        <v>51238</v>
      </c>
      <c r="M24" s="363">
        <v>1370230.35</v>
      </c>
      <c r="N24" s="363">
        <v>111.70574999999999</v>
      </c>
      <c r="O24" s="363">
        <v>34</v>
      </c>
      <c r="P24" s="363">
        <v>1898997.75</v>
      </c>
      <c r="Q24" s="361"/>
      <c r="R24" s="620"/>
      <c r="S24" s="620"/>
      <c r="T24" s="610"/>
      <c r="U24" s="620"/>
      <c r="V24" s="620"/>
      <c r="W24" s="620"/>
      <c r="X24" s="620"/>
      <c r="Y24" s="620"/>
      <c r="Z24" s="620"/>
    </row>
    <row r="25" spans="1:26" ht="24.75" customHeight="1" x14ac:dyDescent="0.2">
      <c r="A25" s="361" t="s">
        <v>201</v>
      </c>
      <c r="B25" s="362"/>
      <c r="C25" s="363">
        <v>320</v>
      </c>
      <c r="D25" s="363">
        <v>303</v>
      </c>
      <c r="E25" s="363">
        <v>0</v>
      </c>
      <c r="F25" s="363">
        <v>89</v>
      </c>
      <c r="G25" s="363">
        <v>214</v>
      </c>
      <c r="H25" s="363">
        <v>303</v>
      </c>
      <c r="I25" s="363">
        <v>7.02</v>
      </c>
      <c r="J25" s="363">
        <v>5.2649999999999997</v>
      </c>
      <c r="K25" s="363">
        <v>0.5</v>
      </c>
      <c r="L25" s="363">
        <v>51238</v>
      </c>
      <c r="M25" s="363">
        <v>3796263.6</v>
      </c>
      <c r="N25" s="363">
        <v>330.642</v>
      </c>
      <c r="O25" s="363">
        <v>34</v>
      </c>
      <c r="P25" s="363">
        <v>5620914</v>
      </c>
      <c r="Q25" s="361"/>
      <c r="R25" s="620"/>
      <c r="S25" s="620"/>
      <c r="T25" s="610"/>
      <c r="U25" s="620"/>
      <c r="V25" s="620"/>
      <c r="W25" s="620"/>
      <c r="X25" s="620"/>
      <c r="Y25" s="620"/>
      <c r="Z25" s="620"/>
    </row>
    <row r="26" spans="1:26" ht="24.75" customHeight="1" x14ac:dyDescent="0.2">
      <c r="A26" s="361" t="s">
        <v>197</v>
      </c>
      <c r="B26" s="362"/>
      <c r="C26" s="363">
        <v>33.5</v>
      </c>
      <c r="D26" s="363">
        <v>64</v>
      </c>
      <c r="E26" s="364">
        <v>0</v>
      </c>
      <c r="F26" s="363">
        <v>55.7</v>
      </c>
      <c r="G26" s="363">
        <v>8.8000000000000007</v>
      </c>
      <c r="H26" s="365">
        <v>64.5</v>
      </c>
      <c r="I26" s="366">
        <v>10.53</v>
      </c>
      <c r="J26" s="367">
        <v>8.0730000000000004</v>
      </c>
      <c r="K26" s="368">
        <v>0.70000000000000007</v>
      </c>
      <c r="L26" s="369">
        <v>84702</v>
      </c>
      <c r="M26" s="370">
        <v>382028.4</v>
      </c>
      <c r="N26" s="371">
        <v>43.524000000000001</v>
      </c>
      <c r="O26" s="371">
        <v>51</v>
      </c>
      <c r="P26" s="372">
        <v>739908</v>
      </c>
      <c r="Q26" s="361"/>
      <c r="R26" s="620"/>
      <c r="S26" s="620"/>
      <c r="T26" s="610"/>
      <c r="U26" s="620"/>
      <c r="V26" s="620"/>
      <c r="W26" s="620"/>
      <c r="X26" s="620"/>
      <c r="Y26" s="620"/>
      <c r="Z26" s="620"/>
    </row>
    <row r="27" spans="1:26" ht="24.75" customHeight="1" x14ac:dyDescent="0.2">
      <c r="A27" s="349" t="s">
        <v>196</v>
      </c>
      <c r="B27" s="350"/>
      <c r="C27" s="351">
        <v>13</v>
      </c>
      <c r="D27" s="351">
        <v>13.1</v>
      </c>
      <c r="E27" s="352" t="s">
        <v>192</v>
      </c>
      <c r="F27" s="351">
        <v>9</v>
      </c>
      <c r="G27" s="351">
        <v>4</v>
      </c>
      <c r="H27" s="353">
        <f t="shared" ref="H27:H29" si="8">SUM(F27:G27)</f>
        <v>13</v>
      </c>
      <c r="I27" s="354">
        <v>3.51</v>
      </c>
      <c r="J27" s="355">
        <f>3.51*0.9</f>
        <v>3.1589999999999998</v>
      </c>
      <c r="K27" s="356">
        <f t="shared" ref="K27:K29" si="9">(I27-J27)/I27</f>
        <v>0.1</v>
      </c>
      <c r="L27" s="357">
        <v>43768</v>
      </c>
      <c r="M27" s="358">
        <f t="shared" ref="M27:M29" si="10">(H27*L27)*K27</f>
        <v>56898.400000000001</v>
      </c>
      <c r="N27" s="359">
        <f t="shared" ref="N27:N29" si="11">H27*I27*K27</f>
        <v>4.5629999999999997</v>
      </c>
      <c r="O27" s="359">
        <v>17</v>
      </c>
      <c r="P27" s="360">
        <f t="shared" ref="P27:P29" si="12">N27*1000*17</f>
        <v>77571</v>
      </c>
      <c r="Q27" s="349"/>
      <c r="R27" s="108"/>
      <c r="S27" s="108"/>
      <c r="T27" s="276"/>
      <c r="U27" s="108"/>
      <c r="V27" s="108"/>
      <c r="W27" s="108"/>
      <c r="X27" s="108"/>
      <c r="Y27" s="108"/>
      <c r="Z27" s="108"/>
    </row>
    <row r="28" spans="1:26" ht="24.75" customHeight="1" x14ac:dyDescent="0.2">
      <c r="A28" s="349" t="s">
        <v>199</v>
      </c>
      <c r="B28" s="350"/>
      <c r="C28" s="351">
        <v>489</v>
      </c>
      <c r="D28" s="351">
        <v>573.99999990000003</v>
      </c>
      <c r="E28" s="352" t="s">
        <v>374</v>
      </c>
      <c r="F28" s="351">
        <v>21.771000000000001</v>
      </c>
      <c r="G28" s="351">
        <v>552</v>
      </c>
      <c r="H28" s="353">
        <f t="shared" si="8"/>
        <v>573.77099999999996</v>
      </c>
      <c r="I28" s="354">
        <v>3.51</v>
      </c>
      <c r="J28" s="355">
        <f>3.51*0.6</f>
        <v>2.1059999999999999</v>
      </c>
      <c r="K28" s="356">
        <f t="shared" si="9"/>
        <v>0.4</v>
      </c>
      <c r="L28" s="357">
        <v>43768</v>
      </c>
      <c r="M28" s="358">
        <f t="shared" si="10"/>
        <v>10045123.6512</v>
      </c>
      <c r="N28" s="359">
        <f t="shared" si="11"/>
        <v>805.57448399999987</v>
      </c>
      <c r="O28" s="359">
        <v>17</v>
      </c>
      <c r="P28" s="360">
        <f t="shared" si="12"/>
        <v>13694766.227999996</v>
      </c>
      <c r="Q28" s="349"/>
      <c r="R28" s="108"/>
      <c r="S28" s="108"/>
      <c r="T28" s="276"/>
      <c r="U28" s="108"/>
      <c r="V28" s="108"/>
      <c r="W28" s="108"/>
      <c r="X28" s="108"/>
      <c r="Y28" s="108"/>
      <c r="Z28" s="108"/>
    </row>
    <row r="29" spans="1:26" ht="24.75" customHeight="1" x14ac:dyDescent="0.2">
      <c r="A29" s="349" t="s">
        <v>251</v>
      </c>
      <c r="B29" s="350"/>
      <c r="C29" s="351">
        <v>49</v>
      </c>
      <c r="D29" s="351">
        <v>52.5</v>
      </c>
      <c r="E29" s="352" t="s">
        <v>373</v>
      </c>
      <c r="F29" s="351">
        <v>5.36</v>
      </c>
      <c r="G29" s="351">
        <v>1.34</v>
      </c>
      <c r="H29" s="353">
        <f t="shared" si="8"/>
        <v>6.7</v>
      </c>
      <c r="I29" s="354">
        <v>3.51</v>
      </c>
      <c r="J29" s="355">
        <f>3.51*0.8</f>
        <v>2.8079999999999998</v>
      </c>
      <c r="K29" s="356">
        <f t="shared" si="9"/>
        <v>0.2</v>
      </c>
      <c r="L29" s="357">
        <v>43768</v>
      </c>
      <c r="M29" s="358">
        <f t="shared" si="10"/>
        <v>58649.12000000001</v>
      </c>
      <c r="N29" s="359">
        <f t="shared" si="11"/>
        <v>4.7034000000000002</v>
      </c>
      <c r="O29" s="359">
        <v>17</v>
      </c>
      <c r="P29" s="360">
        <f t="shared" si="12"/>
        <v>79957.8</v>
      </c>
      <c r="Q29" s="349"/>
      <c r="R29" s="108"/>
      <c r="S29" s="108"/>
      <c r="T29" s="276"/>
      <c r="U29" s="108"/>
      <c r="V29" s="108"/>
      <c r="W29" s="108"/>
      <c r="X29" s="108"/>
      <c r="Y29" s="108"/>
      <c r="Z29" s="108"/>
    </row>
    <row r="30" spans="1:26" ht="24.75" customHeight="1" x14ac:dyDescent="0.2">
      <c r="A30" s="361" t="s">
        <v>207</v>
      </c>
      <c r="B30" s="362"/>
      <c r="C30" s="363">
        <v>273</v>
      </c>
      <c r="D30" s="363">
        <v>275.55555555555497</v>
      </c>
      <c r="E30" s="364">
        <v>0</v>
      </c>
      <c r="F30" s="363">
        <v>35</v>
      </c>
      <c r="G30" s="363">
        <v>240.555555555555</v>
      </c>
      <c r="H30" s="365">
        <v>275.55555555555497</v>
      </c>
      <c r="I30" s="366">
        <v>7.02</v>
      </c>
      <c r="J30" s="367">
        <v>5.9669999999999996</v>
      </c>
      <c r="K30" s="368">
        <v>0.30000000000000004</v>
      </c>
      <c r="L30" s="369">
        <v>51238</v>
      </c>
      <c r="M30" s="370">
        <v>1851641.1111111064</v>
      </c>
      <c r="N30" s="371">
        <v>168.86999999999961</v>
      </c>
      <c r="O30" s="371">
        <v>34</v>
      </c>
      <c r="P30" s="372">
        <v>2870789.9999999935</v>
      </c>
      <c r="Q30" s="361"/>
      <c r="R30" s="620"/>
      <c r="S30" s="620"/>
      <c r="T30" s="610"/>
      <c r="U30" s="620"/>
      <c r="V30" s="620"/>
      <c r="W30" s="620"/>
      <c r="X30" s="620"/>
      <c r="Y30" s="620"/>
      <c r="Z30" s="620"/>
    </row>
    <row r="31" spans="1:26" ht="24.75" customHeight="1" x14ac:dyDescent="0.2">
      <c r="A31" s="349" t="s">
        <v>205</v>
      </c>
      <c r="B31" s="350"/>
      <c r="C31" s="351">
        <v>750</v>
      </c>
      <c r="D31" s="351">
        <v>744</v>
      </c>
      <c r="E31" s="352" t="s">
        <v>373</v>
      </c>
      <c r="F31" s="351"/>
      <c r="G31" s="351">
        <v>744</v>
      </c>
      <c r="H31" s="353">
        <f>SUM(F31:G31)</f>
        <v>744</v>
      </c>
      <c r="I31" s="354">
        <v>3.51</v>
      </c>
      <c r="J31" s="355">
        <f>3.51*0.8</f>
        <v>2.8079999999999998</v>
      </c>
      <c r="K31" s="356">
        <f>(I31-J31)/I31</f>
        <v>0.2</v>
      </c>
      <c r="L31" s="357">
        <v>43768</v>
      </c>
      <c r="M31" s="358">
        <f>(H31*L31)*K31</f>
        <v>6512678.4000000004</v>
      </c>
      <c r="N31" s="359">
        <f>H31*I31*K31</f>
        <v>522.28800000000001</v>
      </c>
      <c r="O31" s="359">
        <v>17</v>
      </c>
      <c r="P31" s="360">
        <f>N31*1000*17</f>
        <v>8878896</v>
      </c>
      <c r="Q31" s="349"/>
      <c r="R31" s="108"/>
      <c r="S31" s="108"/>
      <c r="T31" s="276"/>
      <c r="U31" s="108"/>
      <c r="V31" s="108"/>
      <c r="W31" s="108"/>
      <c r="X31" s="108"/>
      <c r="Y31" s="108"/>
      <c r="Z31" s="108"/>
    </row>
    <row r="32" spans="1:26" ht="24.75" customHeight="1" x14ac:dyDescent="0.2">
      <c r="A32" s="361" t="s">
        <v>208</v>
      </c>
      <c r="B32" s="362"/>
      <c r="C32" s="363">
        <v>62</v>
      </c>
      <c r="D32" s="363">
        <v>61</v>
      </c>
      <c r="E32" s="363">
        <v>0</v>
      </c>
      <c r="F32" s="363">
        <v>0</v>
      </c>
      <c r="G32" s="363">
        <v>61</v>
      </c>
      <c r="H32" s="363">
        <v>61</v>
      </c>
      <c r="I32" s="363">
        <v>7.02</v>
      </c>
      <c r="J32" s="363">
        <v>5.9669999999999996</v>
      </c>
      <c r="K32" s="363">
        <v>0.30000000000000004</v>
      </c>
      <c r="L32" s="363">
        <v>51238</v>
      </c>
      <c r="M32" s="363">
        <v>413870.60000000003</v>
      </c>
      <c r="N32" s="363">
        <v>37.556999999999995</v>
      </c>
      <c r="O32" s="363">
        <v>34</v>
      </c>
      <c r="P32" s="363">
        <v>638468.99999999988</v>
      </c>
      <c r="Q32" s="361"/>
      <c r="R32" s="620"/>
      <c r="S32" s="620"/>
      <c r="T32" s="610"/>
      <c r="U32" s="620"/>
      <c r="V32" s="620"/>
      <c r="W32" s="620"/>
      <c r="X32" s="620"/>
      <c r="Y32" s="620"/>
      <c r="Z32" s="620"/>
    </row>
    <row r="33" spans="1:26" ht="24.75" customHeight="1" x14ac:dyDescent="0.2">
      <c r="A33" s="349" t="s">
        <v>254</v>
      </c>
      <c r="B33" s="350"/>
      <c r="C33" s="351">
        <v>7</v>
      </c>
      <c r="D33" s="351">
        <v>6</v>
      </c>
      <c r="E33" s="352" t="s">
        <v>373</v>
      </c>
      <c r="F33" s="351"/>
      <c r="G33" s="351">
        <v>6</v>
      </c>
      <c r="H33" s="353">
        <f t="shared" ref="H33:H38" si="13">SUM(F33:G33)</f>
        <v>6</v>
      </c>
      <c r="I33" s="354">
        <v>3.51</v>
      </c>
      <c r="J33" s="355">
        <f t="shared" ref="J33:J38" si="14">3.51*0.8</f>
        <v>2.8079999999999998</v>
      </c>
      <c r="K33" s="356">
        <f t="shared" ref="K33:K38" si="15">(I33-J33)/I33</f>
        <v>0.2</v>
      </c>
      <c r="L33" s="357">
        <v>43768</v>
      </c>
      <c r="M33" s="358">
        <f t="shared" ref="M33:M38" si="16">(H33*L33)*K33</f>
        <v>52521.600000000006</v>
      </c>
      <c r="N33" s="359">
        <f t="shared" ref="N33:N38" si="17">H33*I33*K33</f>
        <v>4.2119999999999997</v>
      </c>
      <c r="O33" s="359">
        <v>17</v>
      </c>
      <c r="P33" s="360">
        <f t="shared" ref="P33:P38" si="18">N33*1000*17</f>
        <v>71604</v>
      </c>
      <c r="Q33" s="349"/>
      <c r="R33" s="108"/>
      <c r="S33" s="108"/>
      <c r="T33" s="276"/>
      <c r="U33" s="108"/>
      <c r="V33" s="108"/>
      <c r="W33" s="108"/>
      <c r="X33" s="108"/>
      <c r="Y33" s="108"/>
      <c r="Z33" s="108"/>
    </row>
    <row r="34" spans="1:26" ht="24.75" customHeight="1" x14ac:dyDescent="0.2">
      <c r="A34" s="349" t="s">
        <v>253</v>
      </c>
      <c r="B34" s="350"/>
      <c r="C34" s="351">
        <v>350</v>
      </c>
      <c r="D34" s="351">
        <v>300</v>
      </c>
      <c r="E34" s="352" t="s">
        <v>373</v>
      </c>
      <c r="F34" s="351"/>
      <c r="G34" s="351">
        <v>300</v>
      </c>
      <c r="H34" s="353">
        <f t="shared" si="13"/>
        <v>300</v>
      </c>
      <c r="I34" s="354">
        <v>3.51</v>
      </c>
      <c r="J34" s="355">
        <f t="shared" si="14"/>
        <v>2.8079999999999998</v>
      </c>
      <c r="K34" s="356">
        <f t="shared" si="15"/>
        <v>0.2</v>
      </c>
      <c r="L34" s="357">
        <v>43768</v>
      </c>
      <c r="M34" s="358">
        <f t="shared" si="16"/>
        <v>2626080</v>
      </c>
      <c r="N34" s="359">
        <f t="shared" si="17"/>
        <v>210.60000000000002</v>
      </c>
      <c r="O34" s="359">
        <v>17</v>
      </c>
      <c r="P34" s="360">
        <f t="shared" si="18"/>
        <v>3580200.0000000005</v>
      </c>
      <c r="Q34" s="349"/>
      <c r="R34" s="108"/>
      <c r="S34" s="108"/>
      <c r="T34" s="276"/>
      <c r="U34" s="108"/>
      <c r="V34" s="108"/>
      <c r="W34" s="108"/>
      <c r="X34" s="108"/>
      <c r="Y34" s="108"/>
      <c r="Z34" s="108"/>
    </row>
    <row r="35" spans="1:26" ht="24.75" customHeight="1" x14ac:dyDescent="0.2">
      <c r="A35" s="349" t="s">
        <v>256</v>
      </c>
      <c r="B35" s="350"/>
      <c r="C35" s="351">
        <v>6</v>
      </c>
      <c r="D35" s="351">
        <v>12</v>
      </c>
      <c r="E35" s="352" t="s">
        <v>373</v>
      </c>
      <c r="F35" s="351">
        <v>0.97499999999999998</v>
      </c>
      <c r="G35" s="351">
        <v>2.2799999999999998</v>
      </c>
      <c r="H35" s="353">
        <f t="shared" si="13"/>
        <v>3.2549999999999999</v>
      </c>
      <c r="I35" s="354">
        <v>3.51</v>
      </c>
      <c r="J35" s="355">
        <f t="shared" si="14"/>
        <v>2.8079999999999998</v>
      </c>
      <c r="K35" s="356">
        <f t="shared" si="15"/>
        <v>0.2</v>
      </c>
      <c r="L35" s="357">
        <v>43768</v>
      </c>
      <c r="M35" s="358">
        <f t="shared" si="16"/>
        <v>28492.968000000001</v>
      </c>
      <c r="N35" s="359">
        <f t="shared" si="17"/>
        <v>2.2850099999999998</v>
      </c>
      <c r="O35" s="359">
        <v>17</v>
      </c>
      <c r="P35" s="360">
        <f t="shared" si="18"/>
        <v>38845.17</v>
      </c>
      <c r="Q35" s="349"/>
      <c r="R35" s="108"/>
      <c r="S35" s="108"/>
      <c r="T35" s="276"/>
      <c r="U35" s="108"/>
      <c r="V35" s="108"/>
      <c r="W35" s="108"/>
      <c r="X35" s="108"/>
      <c r="Y35" s="108"/>
      <c r="Z35" s="108"/>
    </row>
    <row r="36" spans="1:26" ht="24.75" customHeight="1" x14ac:dyDescent="0.2">
      <c r="A36" s="349" t="s">
        <v>258</v>
      </c>
      <c r="B36" s="350"/>
      <c r="C36" s="351">
        <v>15</v>
      </c>
      <c r="D36" s="351">
        <v>17.5</v>
      </c>
      <c r="E36" s="352" t="s">
        <v>373</v>
      </c>
      <c r="F36" s="351"/>
      <c r="G36" s="351">
        <v>17.5</v>
      </c>
      <c r="H36" s="353">
        <f t="shared" si="13"/>
        <v>17.5</v>
      </c>
      <c r="I36" s="354">
        <v>3.51</v>
      </c>
      <c r="J36" s="355">
        <f t="shared" si="14"/>
        <v>2.8079999999999998</v>
      </c>
      <c r="K36" s="356">
        <f t="shared" si="15"/>
        <v>0.2</v>
      </c>
      <c r="L36" s="357">
        <v>43768</v>
      </c>
      <c r="M36" s="358">
        <f t="shared" si="16"/>
        <v>153188</v>
      </c>
      <c r="N36" s="359">
        <f t="shared" si="17"/>
        <v>12.285</v>
      </c>
      <c r="O36" s="359">
        <v>17</v>
      </c>
      <c r="P36" s="360">
        <f t="shared" si="18"/>
        <v>208845</v>
      </c>
      <c r="Q36" s="349"/>
      <c r="R36" s="108"/>
      <c r="S36" s="108"/>
      <c r="T36" s="276"/>
      <c r="U36" s="108"/>
      <c r="V36" s="108"/>
      <c r="W36" s="108"/>
      <c r="X36" s="108"/>
      <c r="Y36" s="108"/>
      <c r="Z36" s="108"/>
    </row>
    <row r="37" spans="1:26" ht="24.75" customHeight="1" x14ac:dyDescent="0.2">
      <c r="A37" s="349" t="s">
        <v>261</v>
      </c>
      <c r="B37" s="350"/>
      <c r="C37" s="351">
        <v>1450</v>
      </c>
      <c r="D37" s="351">
        <v>1426.4</v>
      </c>
      <c r="E37" s="352" t="s">
        <v>373</v>
      </c>
      <c r="F37" s="351"/>
      <c r="G37" s="351">
        <v>1426.4</v>
      </c>
      <c r="H37" s="353">
        <f t="shared" si="13"/>
        <v>1426.4</v>
      </c>
      <c r="I37" s="354">
        <v>3.51</v>
      </c>
      <c r="J37" s="355">
        <f t="shared" si="14"/>
        <v>2.8079999999999998</v>
      </c>
      <c r="K37" s="356">
        <f t="shared" si="15"/>
        <v>0.2</v>
      </c>
      <c r="L37" s="357">
        <v>43768</v>
      </c>
      <c r="M37" s="358">
        <f t="shared" si="16"/>
        <v>12486135.040000001</v>
      </c>
      <c r="N37" s="359">
        <f t="shared" si="17"/>
        <v>1001.3328</v>
      </c>
      <c r="O37" s="359">
        <v>17</v>
      </c>
      <c r="P37" s="360">
        <f t="shared" si="18"/>
        <v>17022657.600000001</v>
      </c>
      <c r="Q37" s="349"/>
      <c r="R37" s="108"/>
      <c r="S37" s="108"/>
      <c r="T37" s="276"/>
      <c r="U37" s="108"/>
      <c r="V37" s="108"/>
      <c r="W37" s="108"/>
      <c r="X37" s="108"/>
      <c r="Y37" s="108"/>
      <c r="Z37" s="108"/>
    </row>
    <row r="38" spans="1:26" ht="24.75" customHeight="1" x14ac:dyDescent="0.2">
      <c r="A38" s="349" t="s">
        <v>262</v>
      </c>
      <c r="B38" s="350"/>
      <c r="C38" s="351">
        <v>400</v>
      </c>
      <c r="D38" s="351">
        <v>404</v>
      </c>
      <c r="E38" s="352" t="s">
        <v>373</v>
      </c>
      <c r="F38" s="351"/>
      <c r="G38" s="351">
        <v>404</v>
      </c>
      <c r="H38" s="353">
        <f t="shared" si="13"/>
        <v>404</v>
      </c>
      <c r="I38" s="354">
        <v>3.51</v>
      </c>
      <c r="J38" s="355">
        <f t="shared" si="14"/>
        <v>2.8079999999999998</v>
      </c>
      <c r="K38" s="356">
        <f t="shared" si="15"/>
        <v>0.2</v>
      </c>
      <c r="L38" s="357">
        <v>43768</v>
      </c>
      <c r="M38" s="358">
        <f t="shared" si="16"/>
        <v>3536454.4000000004</v>
      </c>
      <c r="N38" s="359">
        <f t="shared" si="17"/>
        <v>283.608</v>
      </c>
      <c r="O38" s="359">
        <v>17</v>
      </c>
      <c r="P38" s="360">
        <f t="shared" si="18"/>
        <v>4821336</v>
      </c>
      <c r="Q38" s="349"/>
      <c r="R38" s="108"/>
      <c r="S38" s="108"/>
      <c r="T38" s="276"/>
      <c r="U38" s="108"/>
      <c r="V38" s="108"/>
      <c r="W38" s="108"/>
      <c r="X38" s="108"/>
      <c r="Y38" s="108"/>
      <c r="Z38" s="108"/>
    </row>
    <row r="39" spans="1:26" ht="24.75" customHeight="1" x14ac:dyDescent="0.2">
      <c r="A39" s="361" t="s">
        <v>214</v>
      </c>
      <c r="B39" s="362"/>
      <c r="C39" s="363">
        <v>0</v>
      </c>
      <c r="D39" s="363">
        <v>297</v>
      </c>
      <c r="E39" s="363">
        <v>0</v>
      </c>
      <c r="F39" s="363">
        <v>113.5</v>
      </c>
      <c r="G39" s="363">
        <v>183.5</v>
      </c>
      <c r="H39" s="363">
        <v>297</v>
      </c>
      <c r="I39" s="363">
        <v>10.53</v>
      </c>
      <c r="J39" s="363">
        <v>8.7749999999999986</v>
      </c>
      <c r="K39" s="363">
        <v>0.5</v>
      </c>
      <c r="L39" s="363">
        <v>84702</v>
      </c>
      <c r="M39" s="363">
        <v>691172.60000000009</v>
      </c>
      <c r="N39" s="363">
        <v>129.51900000000001</v>
      </c>
      <c r="O39" s="363">
        <v>51</v>
      </c>
      <c r="P39" s="363">
        <v>2201823</v>
      </c>
      <c r="Q39" s="361"/>
      <c r="R39" s="620"/>
      <c r="S39" s="620"/>
      <c r="T39" s="610"/>
      <c r="U39" s="620"/>
      <c r="V39" s="620"/>
      <c r="W39" s="620"/>
      <c r="X39" s="620"/>
      <c r="Y39" s="620"/>
      <c r="Z39" s="620"/>
    </row>
    <row r="40" spans="1:26" ht="24.75" customHeight="1" x14ac:dyDescent="0.2">
      <c r="A40" s="349" t="s">
        <v>263</v>
      </c>
      <c r="B40" s="350"/>
      <c r="C40" s="351">
        <v>1205</v>
      </c>
      <c r="D40" s="351">
        <v>1202</v>
      </c>
      <c r="E40" s="352" t="s">
        <v>373</v>
      </c>
      <c r="F40" s="351"/>
      <c r="G40" s="351">
        <v>1202</v>
      </c>
      <c r="H40" s="353">
        <f t="shared" ref="H40:H42" si="19">SUM(F40:G40)</f>
        <v>1202</v>
      </c>
      <c r="I40" s="354">
        <v>3.51</v>
      </c>
      <c r="J40" s="355">
        <f t="shared" ref="J40:J41" si="20">3.51*0.8</f>
        <v>2.8079999999999998</v>
      </c>
      <c r="K40" s="356">
        <f t="shared" ref="K40:K42" si="21">(I40-J40)/I40</f>
        <v>0.2</v>
      </c>
      <c r="L40" s="357">
        <v>43768</v>
      </c>
      <c r="M40" s="358">
        <f t="shared" ref="M40:M42" si="22">(H40*L40)*K40</f>
        <v>10521827.200000001</v>
      </c>
      <c r="N40" s="359">
        <f t="shared" ref="N40:N42" si="23">H40*I40*K40</f>
        <v>843.80399999999997</v>
      </c>
      <c r="O40" s="359">
        <v>17</v>
      </c>
      <c r="P40" s="360">
        <f t="shared" ref="P40:P42" si="24">N40*1000*17</f>
        <v>14344668</v>
      </c>
      <c r="Q40" s="349"/>
      <c r="R40" s="108"/>
      <c r="S40" s="108"/>
      <c r="T40" s="276"/>
      <c r="U40" s="108"/>
      <c r="V40" s="108"/>
      <c r="W40" s="108"/>
      <c r="X40" s="108"/>
      <c r="Y40" s="108"/>
      <c r="Z40" s="108"/>
    </row>
    <row r="41" spans="1:26" ht="24.75" customHeight="1" x14ac:dyDescent="0.2">
      <c r="A41" s="349" t="s">
        <v>266</v>
      </c>
      <c r="B41" s="350"/>
      <c r="C41" s="351">
        <v>45</v>
      </c>
      <c r="D41" s="351">
        <v>44</v>
      </c>
      <c r="E41" s="352" t="s">
        <v>373</v>
      </c>
      <c r="F41" s="351"/>
      <c r="G41" s="351">
        <v>44</v>
      </c>
      <c r="H41" s="353">
        <f t="shared" si="19"/>
        <v>44</v>
      </c>
      <c r="I41" s="354">
        <v>3.51</v>
      </c>
      <c r="J41" s="355">
        <f t="shared" si="20"/>
        <v>2.8079999999999998</v>
      </c>
      <c r="K41" s="356">
        <f t="shared" si="21"/>
        <v>0.2</v>
      </c>
      <c r="L41" s="357">
        <v>43768</v>
      </c>
      <c r="M41" s="358">
        <f t="shared" si="22"/>
        <v>385158.40000000002</v>
      </c>
      <c r="N41" s="359">
        <f t="shared" si="23"/>
        <v>30.888000000000002</v>
      </c>
      <c r="O41" s="359">
        <v>17</v>
      </c>
      <c r="P41" s="360">
        <f t="shared" si="24"/>
        <v>525096</v>
      </c>
      <c r="Q41" s="681"/>
      <c r="R41" s="108"/>
      <c r="S41" s="108"/>
      <c r="T41" s="276"/>
      <c r="U41" s="108"/>
      <c r="V41" s="108"/>
      <c r="W41" s="108"/>
      <c r="X41" s="108"/>
      <c r="Y41" s="108"/>
      <c r="Z41" s="108"/>
    </row>
    <row r="42" spans="1:26" ht="24.75" customHeight="1" x14ac:dyDescent="0.2">
      <c r="A42" s="349" t="s">
        <v>213</v>
      </c>
      <c r="B42" s="350"/>
      <c r="C42" s="351">
        <v>1619</v>
      </c>
      <c r="D42" s="351">
        <v>2254.4299999999998</v>
      </c>
      <c r="E42" s="352" t="s">
        <v>192</v>
      </c>
      <c r="F42" s="351">
        <v>834.11</v>
      </c>
      <c r="G42" s="351">
        <f>2254-834</f>
        <v>1420</v>
      </c>
      <c r="H42" s="353">
        <f t="shared" si="19"/>
        <v>2254.11</v>
      </c>
      <c r="I42" s="354">
        <v>3.51</v>
      </c>
      <c r="J42" s="355">
        <f>3.51*0.9</f>
        <v>3.1589999999999998</v>
      </c>
      <c r="K42" s="356">
        <f t="shared" si="21"/>
        <v>0.1</v>
      </c>
      <c r="L42" s="357">
        <v>7470</v>
      </c>
      <c r="M42" s="358">
        <f t="shared" si="22"/>
        <v>1683820.17</v>
      </c>
      <c r="N42" s="359">
        <f t="shared" si="23"/>
        <v>791.19261000000006</v>
      </c>
      <c r="O42" s="359">
        <v>17</v>
      </c>
      <c r="P42" s="360">
        <f t="shared" si="24"/>
        <v>13450274.370000001</v>
      </c>
      <c r="Q42" s="682"/>
      <c r="R42" s="108"/>
      <c r="S42" s="108"/>
      <c r="T42" s="276"/>
      <c r="U42" s="108"/>
      <c r="V42" s="108"/>
      <c r="W42" s="108"/>
      <c r="X42" s="108"/>
      <c r="Y42" s="108"/>
      <c r="Z42" s="108"/>
    </row>
    <row r="43" spans="1:26" ht="19.5" customHeight="1" x14ac:dyDescent="0.2">
      <c r="A43" s="373"/>
      <c r="B43" s="350"/>
      <c r="C43" s="374"/>
      <c r="D43" s="374"/>
      <c r="E43" s="375"/>
      <c r="F43" s="374"/>
      <c r="G43" s="374"/>
      <c r="H43" s="376"/>
      <c r="I43" s="377"/>
      <c r="J43" s="355"/>
      <c r="K43" s="356"/>
      <c r="L43" s="374"/>
      <c r="M43" s="374"/>
      <c r="N43" s="374"/>
      <c r="O43" s="378"/>
      <c r="P43" s="374"/>
      <c r="Q43" s="379"/>
      <c r="R43" s="108"/>
      <c r="S43" s="108"/>
      <c r="T43" s="276"/>
      <c r="U43" s="108"/>
      <c r="V43" s="108"/>
      <c r="W43" s="108"/>
      <c r="X43" s="108"/>
      <c r="Y43" s="108"/>
      <c r="Z43" s="108"/>
    </row>
    <row r="44" spans="1:26" ht="24.75" customHeight="1" x14ac:dyDescent="0.2">
      <c r="A44" s="380" t="s">
        <v>217</v>
      </c>
      <c r="B44" s="336"/>
      <c r="C44" s="337"/>
      <c r="D44" s="337"/>
      <c r="E44" s="338"/>
      <c r="F44" s="337"/>
      <c r="G44" s="339"/>
      <c r="H44" s="340"/>
      <c r="I44" s="341"/>
      <c r="J44" s="342"/>
      <c r="K44" s="343"/>
      <c r="L44" s="344"/>
      <c r="M44" s="345"/>
      <c r="N44" s="346"/>
      <c r="O44" s="346"/>
      <c r="P44" s="347"/>
      <c r="Q44" s="348"/>
      <c r="R44" s="108"/>
      <c r="S44" s="108"/>
      <c r="T44" s="276"/>
      <c r="U44" s="108"/>
      <c r="V44" s="108"/>
      <c r="W44" s="108"/>
      <c r="X44" s="108"/>
      <c r="Y44" s="108"/>
      <c r="Z44" s="108"/>
    </row>
    <row r="45" spans="1:26" ht="24.75" customHeight="1" x14ac:dyDescent="0.2">
      <c r="A45" s="381" t="s">
        <v>219</v>
      </c>
      <c r="B45" s="362"/>
      <c r="C45" s="363">
        <v>171</v>
      </c>
      <c r="D45" s="363">
        <v>119</v>
      </c>
      <c r="E45" s="363">
        <v>0</v>
      </c>
      <c r="F45" s="363">
        <v>119</v>
      </c>
      <c r="G45" s="363">
        <v>0</v>
      </c>
      <c r="H45" s="363">
        <v>119</v>
      </c>
      <c r="I45" s="363">
        <v>7.02</v>
      </c>
      <c r="J45" s="363">
        <v>5.9669999999999996</v>
      </c>
      <c r="K45" s="363">
        <v>0.30000000000000004</v>
      </c>
      <c r="L45" s="363">
        <v>77232</v>
      </c>
      <c r="M45" s="363">
        <v>603695.20000000007</v>
      </c>
      <c r="N45" s="363">
        <v>55.106999999999999</v>
      </c>
      <c r="O45" s="363">
        <v>34</v>
      </c>
      <c r="P45" s="363">
        <v>936819</v>
      </c>
      <c r="Q45" s="382"/>
      <c r="R45" s="620"/>
      <c r="S45" s="620"/>
      <c r="T45" s="610"/>
      <c r="U45" s="620"/>
      <c r="V45" s="620"/>
      <c r="W45" s="620"/>
      <c r="X45" s="620"/>
      <c r="Y45" s="620"/>
      <c r="Z45" s="620"/>
    </row>
    <row r="46" spans="1:26" ht="24.75" customHeight="1" x14ac:dyDescent="0.2">
      <c r="A46" s="349" t="s">
        <v>224</v>
      </c>
      <c r="B46" s="350"/>
      <c r="C46" s="351">
        <v>579</v>
      </c>
      <c r="D46" s="351">
        <v>791</v>
      </c>
      <c r="E46" s="352" t="s">
        <v>192</v>
      </c>
      <c r="F46" s="351">
        <v>791</v>
      </c>
      <c r="G46" s="351"/>
      <c r="H46" s="353">
        <f t="shared" ref="H46:H50" si="25">SUM(F46:G46)</f>
        <v>791</v>
      </c>
      <c r="I46" s="354">
        <v>3.51</v>
      </c>
      <c r="J46" s="355">
        <f t="shared" ref="J46:J50" si="26">3.51*0.9</f>
        <v>3.1589999999999998</v>
      </c>
      <c r="K46" s="356">
        <f t="shared" ref="K46:K50" si="27">(I46-J46)/I46</f>
        <v>0.1</v>
      </c>
      <c r="L46" s="357">
        <v>7470</v>
      </c>
      <c r="M46" s="358">
        <f t="shared" ref="M46:M50" si="28">(H46*L46)*K46</f>
        <v>590877</v>
      </c>
      <c r="N46" s="359">
        <f t="shared" ref="N46:N50" si="29">H46*I46*K46</f>
        <v>277.64100000000002</v>
      </c>
      <c r="O46" s="359">
        <v>17</v>
      </c>
      <c r="P46" s="360">
        <f t="shared" ref="P46:P50" si="30">N46*1000*17</f>
        <v>4719897</v>
      </c>
      <c r="Q46" s="349"/>
      <c r="R46" s="108"/>
      <c r="S46" s="108"/>
      <c r="T46" s="276"/>
      <c r="U46" s="108"/>
      <c r="V46" s="108"/>
      <c r="W46" s="108"/>
      <c r="X46" s="108"/>
      <c r="Y46" s="108"/>
      <c r="Z46" s="108"/>
    </row>
    <row r="47" spans="1:26" ht="24.75" customHeight="1" x14ac:dyDescent="0.2">
      <c r="A47" s="349" t="s">
        <v>220</v>
      </c>
      <c r="B47" s="350"/>
      <c r="C47" s="351">
        <v>218</v>
      </c>
      <c r="D47" s="351">
        <v>94</v>
      </c>
      <c r="E47" s="352" t="s">
        <v>192</v>
      </c>
      <c r="F47" s="351">
        <v>94</v>
      </c>
      <c r="G47" s="351"/>
      <c r="H47" s="353">
        <f t="shared" si="25"/>
        <v>94</v>
      </c>
      <c r="I47" s="354">
        <v>3.51</v>
      </c>
      <c r="J47" s="355">
        <f t="shared" si="26"/>
        <v>3.1589999999999998</v>
      </c>
      <c r="K47" s="356">
        <f t="shared" si="27"/>
        <v>0.1</v>
      </c>
      <c r="L47" s="357">
        <v>7470</v>
      </c>
      <c r="M47" s="358">
        <f t="shared" si="28"/>
        <v>70218</v>
      </c>
      <c r="N47" s="359">
        <f t="shared" si="29"/>
        <v>32.994</v>
      </c>
      <c r="O47" s="359">
        <v>17</v>
      </c>
      <c r="P47" s="360">
        <f t="shared" si="30"/>
        <v>560898</v>
      </c>
      <c r="Q47" s="349"/>
      <c r="R47" s="108"/>
      <c r="S47" s="108"/>
      <c r="T47" s="276"/>
      <c r="U47" s="108"/>
      <c r="V47" s="108"/>
      <c r="W47" s="108"/>
      <c r="X47" s="108"/>
      <c r="Y47" s="108"/>
      <c r="Z47" s="108"/>
    </row>
    <row r="48" spans="1:26" ht="24.75" customHeight="1" x14ac:dyDescent="0.2">
      <c r="A48" s="349" t="s">
        <v>218</v>
      </c>
      <c r="B48" s="350"/>
      <c r="C48" s="351">
        <v>3</v>
      </c>
      <c r="D48" s="351">
        <v>5</v>
      </c>
      <c r="E48" s="352" t="s">
        <v>192</v>
      </c>
      <c r="F48" s="351">
        <v>5</v>
      </c>
      <c r="G48" s="351"/>
      <c r="H48" s="353">
        <f t="shared" si="25"/>
        <v>5</v>
      </c>
      <c r="I48" s="354">
        <v>3.51</v>
      </c>
      <c r="J48" s="355">
        <f t="shared" si="26"/>
        <v>3.1589999999999998</v>
      </c>
      <c r="K48" s="356">
        <f t="shared" si="27"/>
        <v>0.1</v>
      </c>
      <c r="L48" s="357">
        <v>43768</v>
      </c>
      <c r="M48" s="358">
        <f t="shared" si="28"/>
        <v>21884</v>
      </c>
      <c r="N48" s="359">
        <f t="shared" si="29"/>
        <v>1.7549999999999999</v>
      </c>
      <c r="O48" s="359">
        <v>17</v>
      </c>
      <c r="P48" s="360">
        <f t="shared" si="30"/>
        <v>29835</v>
      </c>
      <c r="Q48" s="349"/>
      <c r="R48" s="108"/>
      <c r="S48" s="108"/>
      <c r="T48" s="276"/>
      <c r="U48" s="108"/>
      <c r="V48" s="108"/>
      <c r="W48" s="108"/>
      <c r="X48" s="108"/>
      <c r="Y48" s="108"/>
      <c r="Z48" s="108"/>
    </row>
    <row r="49" spans="1:26" ht="24.75" customHeight="1" x14ac:dyDescent="0.2">
      <c r="A49" s="349" t="s">
        <v>217</v>
      </c>
      <c r="B49" s="350"/>
      <c r="C49" s="351">
        <v>52</v>
      </c>
      <c r="D49" s="351">
        <v>40</v>
      </c>
      <c r="E49" s="352" t="s">
        <v>192</v>
      </c>
      <c r="F49" s="351">
        <v>40</v>
      </c>
      <c r="G49" s="351"/>
      <c r="H49" s="353">
        <f t="shared" si="25"/>
        <v>40</v>
      </c>
      <c r="I49" s="354">
        <v>3.51</v>
      </c>
      <c r="J49" s="355">
        <f t="shared" si="26"/>
        <v>3.1589999999999998</v>
      </c>
      <c r="K49" s="356">
        <f t="shared" si="27"/>
        <v>0.1</v>
      </c>
      <c r="L49" s="357">
        <v>7470</v>
      </c>
      <c r="M49" s="358">
        <f t="shared" si="28"/>
        <v>29880</v>
      </c>
      <c r="N49" s="359">
        <f t="shared" si="29"/>
        <v>14.04</v>
      </c>
      <c r="O49" s="359">
        <v>17</v>
      </c>
      <c r="P49" s="360">
        <f t="shared" si="30"/>
        <v>238680</v>
      </c>
      <c r="Q49" s="349"/>
      <c r="R49" s="108"/>
      <c r="S49" s="108"/>
      <c r="T49" s="276"/>
      <c r="U49" s="108"/>
      <c r="V49" s="108"/>
      <c r="W49" s="108"/>
      <c r="X49" s="108"/>
      <c r="Y49" s="108"/>
      <c r="Z49" s="108"/>
    </row>
    <row r="50" spans="1:26" ht="24.75" customHeight="1" x14ac:dyDescent="0.2">
      <c r="A50" s="349" t="s">
        <v>221</v>
      </c>
      <c r="B50" s="350"/>
      <c r="C50" s="351">
        <v>15</v>
      </c>
      <c r="D50" s="351">
        <v>5.25</v>
      </c>
      <c r="E50" s="352" t="s">
        <v>192</v>
      </c>
      <c r="F50" s="351">
        <v>5.25</v>
      </c>
      <c r="G50" s="351"/>
      <c r="H50" s="353">
        <f t="shared" si="25"/>
        <v>5.25</v>
      </c>
      <c r="I50" s="354">
        <v>3.51</v>
      </c>
      <c r="J50" s="355">
        <f t="shared" si="26"/>
        <v>3.1589999999999998</v>
      </c>
      <c r="K50" s="356">
        <f t="shared" si="27"/>
        <v>0.1</v>
      </c>
      <c r="L50" s="357">
        <v>7470</v>
      </c>
      <c r="M50" s="358">
        <f t="shared" si="28"/>
        <v>3921.75</v>
      </c>
      <c r="N50" s="359">
        <f t="shared" si="29"/>
        <v>1.8427499999999999</v>
      </c>
      <c r="O50" s="359">
        <v>17</v>
      </c>
      <c r="P50" s="360">
        <f t="shared" si="30"/>
        <v>31326.75</v>
      </c>
      <c r="Q50" s="349"/>
      <c r="R50" s="108"/>
      <c r="S50" s="108"/>
      <c r="T50" s="276"/>
      <c r="U50" s="108"/>
      <c r="V50" s="108"/>
      <c r="W50" s="108"/>
      <c r="X50" s="108"/>
      <c r="Y50" s="108"/>
      <c r="Z50" s="108"/>
    </row>
    <row r="51" spans="1:26" ht="24.75" customHeight="1" x14ac:dyDescent="0.2">
      <c r="A51" s="361" t="s">
        <v>223</v>
      </c>
      <c r="B51" s="362"/>
      <c r="C51" s="363">
        <v>1210</v>
      </c>
      <c r="D51" s="363">
        <v>983</v>
      </c>
      <c r="E51" s="363">
        <v>0</v>
      </c>
      <c r="F51" s="363">
        <v>879.83</v>
      </c>
      <c r="G51" s="363">
        <v>102.67</v>
      </c>
      <c r="H51" s="363">
        <v>982.5</v>
      </c>
      <c r="I51" s="363">
        <v>7.02</v>
      </c>
      <c r="J51" s="363">
        <v>5.9669999999999996</v>
      </c>
      <c r="K51" s="363">
        <v>0.30000000000000004</v>
      </c>
      <c r="L51" s="363">
        <v>40934</v>
      </c>
      <c r="M51" s="363">
        <v>2856578.1</v>
      </c>
      <c r="N51" s="363">
        <v>470.16449999999998</v>
      </c>
      <c r="O51" s="363">
        <v>34</v>
      </c>
      <c r="P51" s="363">
        <v>7992796.5</v>
      </c>
      <c r="Q51" s="361"/>
      <c r="R51" s="620"/>
      <c r="S51" s="620"/>
      <c r="T51" s="610"/>
      <c r="U51" s="620"/>
      <c r="V51" s="620"/>
      <c r="W51" s="620"/>
      <c r="X51" s="620"/>
      <c r="Y51" s="620"/>
      <c r="Z51" s="620"/>
    </row>
    <row r="52" spans="1:26" ht="19.5" customHeight="1" x14ac:dyDescent="0.2">
      <c r="A52" s="373"/>
      <c r="B52" s="350"/>
      <c r="C52" s="374"/>
      <c r="D52" s="374"/>
      <c r="E52" s="375"/>
      <c r="F52" s="374"/>
      <c r="G52" s="374"/>
      <c r="H52" s="376"/>
      <c r="I52" s="377"/>
      <c r="J52" s="355"/>
      <c r="K52" s="356"/>
      <c r="L52" s="374"/>
      <c r="M52" s="374"/>
      <c r="N52" s="374"/>
      <c r="O52" s="378"/>
      <c r="P52" s="374"/>
      <c r="Q52" s="379"/>
      <c r="R52" s="108"/>
      <c r="S52" s="108"/>
      <c r="T52" s="276"/>
      <c r="U52" s="108"/>
      <c r="V52" s="108"/>
      <c r="W52" s="108"/>
      <c r="X52" s="108"/>
      <c r="Y52" s="108"/>
      <c r="Z52" s="108"/>
    </row>
    <row r="53" spans="1:26" ht="19.5" customHeight="1" x14ac:dyDescent="0.2">
      <c r="A53" s="380" t="s">
        <v>376</v>
      </c>
      <c r="B53" s="336"/>
      <c r="C53" s="337"/>
      <c r="D53" s="337"/>
      <c r="E53" s="338"/>
      <c r="F53" s="337"/>
      <c r="G53" s="339"/>
      <c r="H53" s="340"/>
      <c r="I53" s="341"/>
      <c r="J53" s="342"/>
      <c r="K53" s="343"/>
      <c r="L53" s="344"/>
      <c r="M53" s="345"/>
      <c r="N53" s="346"/>
      <c r="O53" s="346"/>
      <c r="P53" s="347"/>
      <c r="Q53" s="348"/>
      <c r="R53" s="108"/>
      <c r="S53" s="108"/>
      <c r="T53" s="276"/>
      <c r="U53" s="108"/>
      <c r="V53" s="108"/>
      <c r="W53" s="108"/>
      <c r="X53" s="108"/>
      <c r="Y53" s="108"/>
      <c r="Z53" s="108"/>
    </row>
    <row r="54" spans="1:26" ht="19.5" customHeight="1" x14ac:dyDescent="0.2">
      <c r="A54" s="381" t="s">
        <v>308</v>
      </c>
      <c r="B54" s="362"/>
      <c r="C54" s="363">
        <v>2620</v>
      </c>
      <c r="D54" s="363">
        <v>2606.5</v>
      </c>
      <c r="E54" s="363">
        <v>0</v>
      </c>
      <c r="F54" s="363">
        <v>1063</v>
      </c>
      <c r="G54" s="363">
        <v>1543.5</v>
      </c>
      <c r="H54" s="363">
        <v>2606.5</v>
      </c>
      <c r="I54" s="363">
        <v>7.02</v>
      </c>
      <c r="J54" s="363">
        <v>5.6159999999999997</v>
      </c>
      <c r="K54" s="363">
        <v>0.4</v>
      </c>
      <c r="L54" s="363">
        <v>51238</v>
      </c>
      <c r="M54" s="363">
        <v>21060833.399999999</v>
      </c>
      <c r="N54" s="363">
        <v>1998.4184999999998</v>
      </c>
      <c r="O54" s="363">
        <v>34</v>
      </c>
      <c r="P54" s="363">
        <v>33973114.5</v>
      </c>
      <c r="Q54" s="382"/>
      <c r="R54" s="620"/>
      <c r="S54" s="620"/>
      <c r="T54" s="610"/>
      <c r="U54" s="620"/>
      <c r="V54" s="620"/>
      <c r="W54" s="620"/>
      <c r="X54" s="620"/>
      <c r="Y54" s="620"/>
      <c r="Z54" s="620"/>
    </row>
    <row r="55" spans="1:26" ht="24.75" customHeight="1" x14ac:dyDescent="0.2">
      <c r="A55" s="361" t="s">
        <v>299</v>
      </c>
      <c r="B55" s="362"/>
      <c r="C55" s="363">
        <v>1462</v>
      </c>
      <c r="D55" s="363">
        <v>1596.62</v>
      </c>
      <c r="E55" s="363">
        <v>0</v>
      </c>
      <c r="F55" s="363">
        <v>337</v>
      </c>
      <c r="G55" s="363">
        <v>1259.6199999999999</v>
      </c>
      <c r="H55" s="363">
        <v>1596.62</v>
      </c>
      <c r="I55" s="363">
        <v>14.04</v>
      </c>
      <c r="J55" s="363">
        <v>10.179</v>
      </c>
      <c r="K55" s="363">
        <v>1.1000000000000001</v>
      </c>
      <c r="L55" s="363">
        <v>128470</v>
      </c>
      <c r="M55" s="363">
        <v>13763841.939999999</v>
      </c>
      <c r="N55" s="363">
        <v>1331.2096200000001</v>
      </c>
      <c r="O55" s="363">
        <v>68</v>
      </c>
      <c r="P55" s="363">
        <v>22630563.539999999</v>
      </c>
      <c r="Q55" s="361"/>
      <c r="R55" s="620"/>
      <c r="S55" s="620"/>
      <c r="T55" s="610"/>
      <c r="U55" s="620"/>
      <c r="V55" s="620"/>
      <c r="W55" s="620"/>
      <c r="X55" s="620"/>
      <c r="Y55" s="620"/>
      <c r="Z55" s="620"/>
    </row>
    <row r="56" spans="1:26" ht="24.75" customHeight="1" x14ac:dyDescent="0.2">
      <c r="A56" s="349" t="s">
        <v>309</v>
      </c>
      <c r="B56" s="350"/>
      <c r="C56" s="351"/>
      <c r="D56" s="351">
        <v>200</v>
      </c>
      <c r="E56" s="352" t="s">
        <v>192</v>
      </c>
      <c r="F56" s="351">
        <v>200</v>
      </c>
      <c r="G56" s="351"/>
      <c r="H56" s="353">
        <f t="shared" ref="H56:H57" si="31">SUM(F56:G56)</f>
        <v>200</v>
      </c>
      <c r="I56" s="354">
        <v>3.51</v>
      </c>
      <c r="J56" s="355">
        <f t="shared" ref="J56:J57" si="32">3.51*0.9</f>
        <v>3.1589999999999998</v>
      </c>
      <c r="K56" s="356">
        <f t="shared" ref="K56:K57" si="33">(I56-J56)/I56</f>
        <v>0.1</v>
      </c>
      <c r="L56" s="357">
        <v>7470</v>
      </c>
      <c r="M56" s="358">
        <f t="shared" ref="M56:M57" si="34">(H56*L56)*K56</f>
        <v>149400</v>
      </c>
      <c r="N56" s="359">
        <f t="shared" ref="N56:N57" si="35">H56*I56*K56</f>
        <v>70.2</v>
      </c>
      <c r="O56" s="359">
        <v>17</v>
      </c>
      <c r="P56" s="360">
        <f t="shared" ref="P56:P57" si="36">N56*1000*17</f>
        <v>1193400</v>
      </c>
      <c r="Q56" s="349"/>
      <c r="R56" s="108"/>
      <c r="S56" s="108"/>
      <c r="T56" s="276"/>
      <c r="U56" s="108"/>
      <c r="V56" s="108"/>
      <c r="W56" s="108"/>
      <c r="X56" s="108"/>
      <c r="Y56" s="108"/>
      <c r="Z56" s="108"/>
    </row>
    <row r="57" spans="1:26" ht="24.75" customHeight="1" x14ac:dyDescent="0.2">
      <c r="A57" s="349" t="s">
        <v>377</v>
      </c>
      <c r="B57" s="350"/>
      <c r="C57" s="351">
        <v>165</v>
      </c>
      <c r="D57" s="351">
        <v>171</v>
      </c>
      <c r="E57" s="352" t="s">
        <v>192</v>
      </c>
      <c r="F57" s="351">
        <v>131</v>
      </c>
      <c r="G57" s="351">
        <v>40</v>
      </c>
      <c r="H57" s="353">
        <f t="shared" si="31"/>
        <v>171</v>
      </c>
      <c r="I57" s="354">
        <v>3.51</v>
      </c>
      <c r="J57" s="355">
        <f t="shared" si="32"/>
        <v>3.1589999999999998</v>
      </c>
      <c r="K57" s="356">
        <f t="shared" si="33"/>
        <v>0.1</v>
      </c>
      <c r="L57" s="357">
        <v>33464</v>
      </c>
      <c r="M57" s="358">
        <f t="shared" si="34"/>
        <v>572234.4</v>
      </c>
      <c r="N57" s="359">
        <f t="shared" si="35"/>
        <v>60.020999999999994</v>
      </c>
      <c r="O57" s="359">
        <v>17</v>
      </c>
      <c r="P57" s="360">
        <f t="shared" si="36"/>
        <v>1020356.9999999999</v>
      </c>
      <c r="Q57" s="349"/>
      <c r="R57" s="108"/>
      <c r="S57" s="108"/>
      <c r="T57" s="276"/>
      <c r="U57" s="108"/>
      <c r="V57" s="108"/>
      <c r="W57" s="108"/>
      <c r="X57" s="108"/>
      <c r="Y57" s="108"/>
      <c r="Z57" s="108"/>
    </row>
    <row r="58" spans="1:26" ht="24.75" customHeight="1" x14ac:dyDescent="0.2">
      <c r="A58" s="361" t="s">
        <v>300</v>
      </c>
      <c r="B58" s="362"/>
      <c r="C58" s="363">
        <v>801</v>
      </c>
      <c r="D58" s="363">
        <v>777.64</v>
      </c>
      <c r="E58" s="363">
        <v>0</v>
      </c>
      <c r="F58" s="363">
        <v>405</v>
      </c>
      <c r="G58" s="363">
        <v>373</v>
      </c>
      <c r="H58" s="363">
        <v>778</v>
      </c>
      <c r="I58" s="363">
        <v>14.04</v>
      </c>
      <c r="J58" s="363">
        <v>9.8279999999999994</v>
      </c>
      <c r="K58" s="363">
        <v>1.2000000000000002</v>
      </c>
      <c r="L58" s="363">
        <v>133470</v>
      </c>
      <c r="M58" s="363">
        <v>5440002</v>
      </c>
      <c r="N58" s="363">
        <v>683.39699999999993</v>
      </c>
      <c r="O58" s="363">
        <v>68</v>
      </c>
      <c r="P58" s="363">
        <v>11617749</v>
      </c>
      <c r="Q58" s="361"/>
      <c r="R58" s="620"/>
      <c r="S58" s="620"/>
      <c r="T58" s="610"/>
      <c r="U58" s="620"/>
      <c r="V58" s="620"/>
      <c r="W58" s="620"/>
      <c r="X58" s="620"/>
      <c r="Y58" s="620"/>
      <c r="Z58" s="620"/>
    </row>
    <row r="59" spans="1:26" ht="24.75" customHeight="1" x14ac:dyDescent="0.2">
      <c r="A59" s="349" t="s">
        <v>313</v>
      </c>
      <c r="B59" s="350"/>
      <c r="C59" s="351">
        <v>250</v>
      </c>
      <c r="D59" s="351">
        <v>274.2</v>
      </c>
      <c r="E59" s="352" t="s">
        <v>192</v>
      </c>
      <c r="F59" s="351"/>
      <c r="G59" s="351">
        <v>274.2</v>
      </c>
      <c r="H59" s="353">
        <f>SUM(F59:G59)</f>
        <v>274.2</v>
      </c>
      <c r="I59" s="354">
        <v>3.51</v>
      </c>
      <c r="J59" s="355">
        <f t="shared" ref="J59:J60" si="37">3.51*0.9</f>
        <v>3.1589999999999998</v>
      </c>
      <c r="K59" s="356">
        <f t="shared" ref="K59:K60" si="38">(I59-J59)/I59</f>
        <v>0.1</v>
      </c>
      <c r="L59" s="357">
        <v>7470</v>
      </c>
      <c r="M59" s="358">
        <f t="shared" ref="M59:M60" si="39">(H59*L59)*K59</f>
        <v>204827.40000000002</v>
      </c>
      <c r="N59" s="359">
        <f t="shared" ref="N59:N60" si="40">H59*I59*K59</f>
        <v>96.244199999999992</v>
      </c>
      <c r="O59" s="359">
        <v>17</v>
      </c>
      <c r="P59" s="360">
        <f t="shared" ref="P59:P60" si="41">N59*1000*17</f>
        <v>1636151.4</v>
      </c>
      <c r="Q59" s="383"/>
      <c r="R59" s="108"/>
      <c r="S59" s="108"/>
      <c r="T59" s="276"/>
      <c r="U59" s="108"/>
      <c r="V59" s="108"/>
      <c r="W59" s="108"/>
      <c r="X59" s="108"/>
      <c r="Y59" s="108"/>
      <c r="Z59" s="108"/>
    </row>
    <row r="60" spans="1:26" ht="24.75" customHeight="1" x14ac:dyDescent="0.2">
      <c r="A60" s="349" t="s">
        <v>301</v>
      </c>
      <c r="B60" s="350"/>
      <c r="C60" s="351">
        <v>6</v>
      </c>
      <c r="D60" s="351">
        <v>4</v>
      </c>
      <c r="E60" s="352" t="s">
        <v>192</v>
      </c>
      <c r="F60" s="351">
        <v>4</v>
      </c>
      <c r="G60" s="351"/>
      <c r="H60" s="353">
        <v>4</v>
      </c>
      <c r="I60" s="354">
        <v>3.51</v>
      </c>
      <c r="J60" s="355">
        <f t="shared" si="37"/>
        <v>3.1589999999999998</v>
      </c>
      <c r="K60" s="356">
        <f t="shared" si="38"/>
        <v>0.1</v>
      </c>
      <c r="L60" s="357">
        <v>7470</v>
      </c>
      <c r="M60" s="358">
        <f t="shared" si="39"/>
        <v>2988</v>
      </c>
      <c r="N60" s="359">
        <f t="shared" si="40"/>
        <v>1.4039999999999999</v>
      </c>
      <c r="O60" s="359">
        <v>17</v>
      </c>
      <c r="P60" s="360">
        <f t="shared" si="41"/>
        <v>23868</v>
      </c>
      <c r="Q60" s="383"/>
      <c r="R60" s="108"/>
      <c r="S60" s="108"/>
      <c r="T60" s="276"/>
      <c r="U60" s="108"/>
      <c r="V60" s="108"/>
      <c r="W60" s="108"/>
      <c r="X60" s="108"/>
      <c r="Y60" s="108"/>
      <c r="Z60" s="108"/>
    </row>
    <row r="61" spans="1:26" ht="24.75" customHeight="1" x14ac:dyDescent="0.2">
      <c r="A61" s="361" t="s">
        <v>315</v>
      </c>
      <c r="B61" s="362"/>
      <c r="C61" s="363">
        <v>265</v>
      </c>
      <c r="D61" s="363">
        <v>249</v>
      </c>
      <c r="E61" s="363">
        <v>0</v>
      </c>
      <c r="F61" s="363">
        <v>248.5</v>
      </c>
      <c r="G61" s="363">
        <v>0</v>
      </c>
      <c r="H61" s="363">
        <v>248.5</v>
      </c>
      <c r="I61" s="363">
        <v>10.53</v>
      </c>
      <c r="J61" s="363">
        <v>8.0730000000000004</v>
      </c>
      <c r="K61" s="363">
        <v>0.7</v>
      </c>
      <c r="L61" s="363">
        <v>84702</v>
      </c>
      <c r="M61" s="363">
        <v>1569553.5</v>
      </c>
      <c r="N61" s="363">
        <v>168.65549999999999</v>
      </c>
      <c r="O61" s="363">
        <v>51</v>
      </c>
      <c r="P61" s="363">
        <v>2867143.5</v>
      </c>
      <c r="Q61" s="384"/>
      <c r="R61" s="620"/>
      <c r="S61" s="620"/>
      <c r="T61" s="610"/>
      <c r="U61" s="620"/>
      <c r="V61" s="620"/>
      <c r="W61" s="620"/>
      <c r="X61" s="620"/>
      <c r="Y61" s="620"/>
      <c r="Z61" s="620"/>
    </row>
    <row r="62" spans="1:26" ht="24.75" customHeight="1" x14ac:dyDescent="0.2">
      <c r="A62" s="349" t="s">
        <v>302</v>
      </c>
      <c r="B62" s="350"/>
      <c r="C62" s="351">
        <v>200</v>
      </c>
      <c r="D62" s="351">
        <v>191</v>
      </c>
      <c r="E62" s="352" t="s">
        <v>192</v>
      </c>
      <c r="F62" s="351">
        <v>191</v>
      </c>
      <c r="G62" s="351"/>
      <c r="H62" s="353">
        <f t="shared" ref="H62:H63" si="42">SUM(F62:G62)</f>
        <v>191</v>
      </c>
      <c r="I62" s="354">
        <v>3.51</v>
      </c>
      <c r="J62" s="355">
        <f t="shared" ref="J62:J63" si="43">3.51*0.9</f>
        <v>3.1589999999999998</v>
      </c>
      <c r="K62" s="356">
        <f t="shared" ref="K62:K63" si="44">(I62-J62)/I62</f>
        <v>0.1</v>
      </c>
      <c r="L62" s="357">
        <v>7470</v>
      </c>
      <c r="M62" s="358">
        <f t="shared" ref="M62:M63" si="45">(H62*L62)*K62</f>
        <v>142677</v>
      </c>
      <c r="N62" s="359">
        <f t="shared" ref="N62:N63" si="46">H62*I62*K62</f>
        <v>67.040999999999997</v>
      </c>
      <c r="O62" s="359">
        <v>17</v>
      </c>
      <c r="P62" s="360">
        <f t="shared" ref="P62:P63" si="47">N62*1000*17</f>
        <v>1139697</v>
      </c>
      <c r="Q62" s="383"/>
      <c r="R62" s="108"/>
      <c r="S62" s="108"/>
      <c r="T62" s="276"/>
      <c r="U62" s="108"/>
      <c r="V62" s="108"/>
      <c r="W62" s="108"/>
      <c r="X62" s="108"/>
      <c r="Y62" s="108"/>
      <c r="Z62" s="108"/>
    </row>
    <row r="63" spans="1:26" ht="24.75" customHeight="1" x14ac:dyDescent="0.2">
      <c r="A63" s="349" t="s">
        <v>316</v>
      </c>
      <c r="B63" s="350"/>
      <c r="C63" s="351">
        <v>58</v>
      </c>
      <c r="D63" s="351">
        <v>48</v>
      </c>
      <c r="E63" s="352" t="s">
        <v>192</v>
      </c>
      <c r="F63" s="351"/>
      <c r="G63" s="351">
        <v>48</v>
      </c>
      <c r="H63" s="353">
        <f t="shared" si="42"/>
        <v>48</v>
      </c>
      <c r="I63" s="354">
        <v>3.51</v>
      </c>
      <c r="J63" s="355">
        <f t="shared" si="43"/>
        <v>3.1589999999999998</v>
      </c>
      <c r="K63" s="356">
        <f t="shared" si="44"/>
        <v>0.1</v>
      </c>
      <c r="L63" s="357">
        <v>7470</v>
      </c>
      <c r="M63" s="358">
        <f t="shared" si="45"/>
        <v>35856</v>
      </c>
      <c r="N63" s="359">
        <f t="shared" si="46"/>
        <v>16.847999999999999</v>
      </c>
      <c r="O63" s="359">
        <v>17</v>
      </c>
      <c r="P63" s="360">
        <f t="shared" si="47"/>
        <v>286416</v>
      </c>
      <c r="Q63" s="383"/>
      <c r="R63" s="108"/>
      <c r="S63" s="108"/>
      <c r="T63" s="276"/>
      <c r="U63" s="108"/>
      <c r="V63" s="108"/>
      <c r="W63" s="108"/>
      <c r="X63" s="108"/>
      <c r="Y63" s="108"/>
      <c r="Z63" s="108"/>
    </row>
    <row r="64" spans="1:26" ht="24.75" customHeight="1" x14ac:dyDescent="0.2">
      <c r="A64" s="361" t="s">
        <v>303</v>
      </c>
      <c r="B64" s="362"/>
      <c r="C64" s="363">
        <v>1131</v>
      </c>
      <c r="D64" s="363">
        <v>1245.0999999999999</v>
      </c>
      <c r="E64" s="363">
        <v>0</v>
      </c>
      <c r="F64" s="363">
        <v>944.30000000000007</v>
      </c>
      <c r="G64" s="363">
        <v>305</v>
      </c>
      <c r="H64" s="363">
        <v>1249.3</v>
      </c>
      <c r="I64" s="363">
        <v>28.079999999999991</v>
      </c>
      <c r="J64" s="363">
        <v>20.358000000000004</v>
      </c>
      <c r="K64" s="363">
        <v>2.2000000000000002</v>
      </c>
      <c r="L64" s="363">
        <v>256940</v>
      </c>
      <c r="M64" s="363">
        <v>9998751.0799999982</v>
      </c>
      <c r="N64" s="363">
        <v>1014.2671499999999</v>
      </c>
      <c r="O64" s="363">
        <v>136</v>
      </c>
      <c r="P64" s="363">
        <v>17242541.550000001</v>
      </c>
      <c r="Q64" s="384"/>
      <c r="R64" s="620"/>
      <c r="S64" s="620"/>
      <c r="T64" s="610"/>
      <c r="U64" s="620"/>
      <c r="V64" s="620"/>
      <c r="W64" s="620"/>
      <c r="X64" s="620"/>
      <c r="Y64" s="620"/>
      <c r="Z64" s="620"/>
    </row>
    <row r="65" spans="1:26" ht="33.75" customHeight="1" x14ac:dyDescent="0.2">
      <c r="A65" s="349" t="s">
        <v>317</v>
      </c>
      <c r="B65" s="350"/>
      <c r="C65" s="351">
        <v>40</v>
      </c>
      <c r="D65" s="351">
        <v>32</v>
      </c>
      <c r="E65" s="352" t="s">
        <v>192</v>
      </c>
      <c r="F65" s="351">
        <v>32</v>
      </c>
      <c r="G65" s="351"/>
      <c r="H65" s="353">
        <f t="shared" ref="H65:H67" si="48">SUM(F65:G65)</f>
        <v>32</v>
      </c>
      <c r="I65" s="354">
        <v>3.51</v>
      </c>
      <c r="J65" s="355">
        <f t="shared" ref="J65:J66" si="49">3.51*0.9</f>
        <v>3.1589999999999998</v>
      </c>
      <c r="K65" s="356">
        <f t="shared" ref="K65:K67" si="50">(I65-J65)/I65</f>
        <v>0.1</v>
      </c>
      <c r="L65" s="357">
        <v>7470</v>
      </c>
      <c r="M65" s="358">
        <f t="shared" ref="M65:M67" si="51">(H65*L65)*K65</f>
        <v>23904</v>
      </c>
      <c r="N65" s="359">
        <f t="shared" ref="N65:N67" si="52">H65*I65*K65</f>
        <v>11.231999999999999</v>
      </c>
      <c r="O65" s="359">
        <v>17</v>
      </c>
      <c r="P65" s="360">
        <f t="shared" ref="P65:P67" si="53">N65*1000*17</f>
        <v>190944</v>
      </c>
      <c r="Q65" s="349"/>
      <c r="R65" s="108"/>
      <c r="S65" s="108"/>
      <c r="T65" s="276"/>
      <c r="U65" s="108"/>
      <c r="V65" s="108"/>
      <c r="W65" s="108"/>
      <c r="X65" s="108"/>
      <c r="Y65" s="108"/>
      <c r="Z65" s="108"/>
    </row>
    <row r="66" spans="1:26" ht="24.75" customHeight="1" x14ac:dyDescent="0.2">
      <c r="A66" s="349" t="s">
        <v>304</v>
      </c>
      <c r="B66" s="350"/>
      <c r="C66" s="351">
        <v>70</v>
      </c>
      <c r="D66" s="351">
        <v>62</v>
      </c>
      <c r="E66" s="352" t="s">
        <v>192</v>
      </c>
      <c r="F66" s="351"/>
      <c r="G66" s="351">
        <v>62</v>
      </c>
      <c r="H66" s="353">
        <f t="shared" si="48"/>
        <v>62</v>
      </c>
      <c r="I66" s="354">
        <v>3.51</v>
      </c>
      <c r="J66" s="355">
        <f t="shared" si="49"/>
        <v>3.1589999999999998</v>
      </c>
      <c r="K66" s="356">
        <f t="shared" si="50"/>
        <v>0.1</v>
      </c>
      <c r="L66" s="357">
        <v>7470</v>
      </c>
      <c r="M66" s="358">
        <f t="shared" si="51"/>
        <v>46314</v>
      </c>
      <c r="N66" s="359">
        <f t="shared" si="52"/>
        <v>21.762</v>
      </c>
      <c r="O66" s="359">
        <v>17</v>
      </c>
      <c r="P66" s="360">
        <f t="shared" si="53"/>
        <v>369954</v>
      </c>
      <c r="Q66" s="349"/>
      <c r="R66" s="108"/>
      <c r="S66" s="108"/>
      <c r="T66" s="276"/>
      <c r="U66" s="108"/>
      <c r="V66" s="108"/>
      <c r="W66" s="108"/>
      <c r="X66" s="108"/>
      <c r="Y66" s="108"/>
      <c r="Z66" s="108"/>
    </row>
    <row r="67" spans="1:26" ht="24.75" customHeight="1" x14ac:dyDescent="0.2">
      <c r="A67" s="349" t="s">
        <v>378</v>
      </c>
      <c r="B67" s="350"/>
      <c r="C67" s="351">
        <v>16</v>
      </c>
      <c r="D67" s="351">
        <v>14</v>
      </c>
      <c r="E67" s="352" t="s">
        <v>279</v>
      </c>
      <c r="F67" s="351"/>
      <c r="G67" s="351">
        <v>14</v>
      </c>
      <c r="H67" s="353">
        <f t="shared" si="48"/>
        <v>14</v>
      </c>
      <c r="I67" s="354">
        <v>3.51</v>
      </c>
      <c r="J67" s="355">
        <f>3.51*0.7</f>
        <v>2.4569999999999999</v>
      </c>
      <c r="K67" s="356">
        <f t="shared" si="50"/>
        <v>0.3</v>
      </c>
      <c r="L67" s="357">
        <v>33464</v>
      </c>
      <c r="M67" s="358">
        <f t="shared" si="51"/>
        <v>140548.79999999999</v>
      </c>
      <c r="N67" s="359">
        <f t="shared" si="52"/>
        <v>14.741999999999999</v>
      </c>
      <c r="O67" s="359">
        <v>17</v>
      </c>
      <c r="P67" s="360">
        <f t="shared" si="53"/>
        <v>250614</v>
      </c>
      <c r="Q67" s="349"/>
      <c r="R67" s="108"/>
      <c r="S67" s="108"/>
      <c r="T67" s="276"/>
      <c r="U67" s="108"/>
      <c r="V67" s="108"/>
      <c r="W67" s="108"/>
      <c r="X67" s="108"/>
      <c r="Y67" s="108"/>
      <c r="Z67" s="108"/>
    </row>
    <row r="68" spans="1:26" ht="24.75" customHeight="1" x14ac:dyDescent="0.2">
      <c r="A68" s="361" t="s">
        <v>318</v>
      </c>
      <c r="B68" s="362"/>
      <c r="C68" s="363">
        <v>523</v>
      </c>
      <c r="D68" s="363">
        <v>541.25</v>
      </c>
      <c r="E68" s="363">
        <v>0</v>
      </c>
      <c r="F68" s="363">
        <v>195.5</v>
      </c>
      <c r="G68" s="363">
        <v>345.75</v>
      </c>
      <c r="H68" s="363">
        <v>541.25</v>
      </c>
      <c r="I68" s="363">
        <v>7.02</v>
      </c>
      <c r="J68" s="363">
        <v>5.6159999999999997</v>
      </c>
      <c r="K68" s="363">
        <v>0.4</v>
      </c>
      <c r="L68" s="363">
        <v>51238</v>
      </c>
      <c r="M68" s="363">
        <v>2264919.5999999996</v>
      </c>
      <c r="N68" s="363">
        <v>295.45425</v>
      </c>
      <c r="O68" s="363">
        <v>34</v>
      </c>
      <c r="P68" s="363">
        <v>5022722.25</v>
      </c>
      <c r="Q68" s="361"/>
      <c r="R68" s="620"/>
      <c r="S68" s="620"/>
      <c r="T68" s="610"/>
      <c r="U68" s="620"/>
      <c r="V68" s="620"/>
      <c r="W68" s="620"/>
      <c r="X68" s="620"/>
      <c r="Y68" s="620"/>
      <c r="Z68" s="620"/>
    </row>
    <row r="69" spans="1:26" ht="24.75" customHeight="1" x14ac:dyDescent="0.2">
      <c r="A69" s="361" t="s">
        <v>319</v>
      </c>
      <c r="B69" s="362"/>
      <c r="C69" s="363">
        <v>495</v>
      </c>
      <c r="D69" s="363">
        <v>612</v>
      </c>
      <c r="E69" s="363">
        <v>0</v>
      </c>
      <c r="F69" s="363">
        <v>225</v>
      </c>
      <c r="G69" s="363">
        <v>387</v>
      </c>
      <c r="H69" s="363">
        <v>612</v>
      </c>
      <c r="I69" s="363">
        <v>7.02</v>
      </c>
      <c r="J69" s="363">
        <v>5.6159999999999997</v>
      </c>
      <c r="K69" s="363">
        <v>0.4</v>
      </c>
      <c r="L69" s="363">
        <v>51238</v>
      </c>
      <c r="M69" s="363">
        <v>6487879.7999999998</v>
      </c>
      <c r="N69" s="363">
        <v>556.68599999999992</v>
      </c>
      <c r="O69" s="363">
        <v>34</v>
      </c>
      <c r="P69" s="363">
        <v>9463661.9999999981</v>
      </c>
      <c r="Q69" s="361"/>
      <c r="R69" s="620"/>
      <c r="S69" s="620"/>
      <c r="T69" s="610"/>
      <c r="U69" s="620"/>
      <c r="V69" s="620"/>
      <c r="W69" s="620"/>
      <c r="X69" s="620"/>
      <c r="Y69" s="620"/>
      <c r="Z69" s="620"/>
    </row>
    <row r="70" spans="1:26" ht="24.75" customHeight="1" x14ac:dyDescent="0.2">
      <c r="A70" s="349" t="s">
        <v>306</v>
      </c>
      <c r="B70" s="350"/>
      <c r="C70" s="351">
        <v>2</v>
      </c>
      <c r="D70" s="351">
        <v>2</v>
      </c>
      <c r="E70" s="352" t="s">
        <v>373</v>
      </c>
      <c r="F70" s="351"/>
      <c r="G70" s="351">
        <v>2</v>
      </c>
      <c r="H70" s="353">
        <f t="shared" ref="H70:H73" si="54">SUM(F70:G70)</f>
        <v>2</v>
      </c>
      <c r="I70" s="354">
        <v>3.51</v>
      </c>
      <c r="J70" s="355">
        <f>3.51*0.7</f>
        <v>2.4569999999999999</v>
      </c>
      <c r="K70" s="356">
        <f t="shared" ref="K70:K73" si="55">(I70-J70)/I70</f>
        <v>0.3</v>
      </c>
      <c r="L70" s="357">
        <v>7470</v>
      </c>
      <c r="M70" s="358">
        <f t="shared" ref="M70:M73" si="56">(H70*L70)*K70</f>
        <v>4482</v>
      </c>
      <c r="N70" s="359">
        <f t="shared" ref="N70:N73" si="57">H70*I70*K70</f>
        <v>2.1059999999999999</v>
      </c>
      <c r="O70" s="359">
        <v>17</v>
      </c>
      <c r="P70" s="360">
        <f t="shared" ref="P70:P73" si="58">N70*1000*17</f>
        <v>35802</v>
      </c>
      <c r="Q70" s="349"/>
      <c r="R70" s="108"/>
      <c r="S70" s="108"/>
      <c r="T70" s="276"/>
      <c r="U70" s="108"/>
      <c r="V70" s="108"/>
      <c r="W70" s="108"/>
      <c r="X70" s="108"/>
      <c r="Y70" s="108"/>
      <c r="Z70" s="108"/>
    </row>
    <row r="71" spans="1:26" ht="24.75" customHeight="1" x14ac:dyDescent="0.2">
      <c r="A71" s="349" t="s">
        <v>307</v>
      </c>
      <c r="B71" s="350"/>
      <c r="C71" s="351"/>
      <c r="D71" s="351">
        <v>62.2</v>
      </c>
      <c r="E71" s="352" t="s">
        <v>192</v>
      </c>
      <c r="F71" s="351">
        <v>62</v>
      </c>
      <c r="G71" s="351"/>
      <c r="H71" s="353">
        <f t="shared" si="54"/>
        <v>62</v>
      </c>
      <c r="I71" s="354">
        <v>3.51</v>
      </c>
      <c r="J71" s="355">
        <f>3.51*0.9</f>
        <v>3.1589999999999998</v>
      </c>
      <c r="K71" s="356">
        <f t="shared" si="55"/>
        <v>0.1</v>
      </c>
      <c r="L71" s="357">
        <v>7470</v>
      </c>
      <c r="M71" s="358">
        <f t="shared" si="56"/>
        <v>46314</v>
      </c>
      <c r="N71" s="359">
        <f t="shared" si="57"/>
        <v>21.762</v>
      </c>
      <c r="O71" s="359">
        <v>17</v>
      </c>
      <c r="P71" s="360">
        <f t="shared" si="58"/>
        <v>369954</v>
      </c>
      <c r="Q71" s="349"/>
      <c r="R71" s="108"/>
      <c r="S71" s="108"/>
      <c r="T71" s="276"/>
      <c r="U71" s="108"/>
      <c r="V71" s="108"/>
      <c r="W71" s="108"/>
      <c r="X71" s="108"/>
      <c r="Y71" s="108"/>
      <c r="Z71" s="108"/>
    </row>
    <row r="72" spans="1:26" ht="24.75" customHeight="1" x14ac:dyDescent="0.2">
      <c r="A72" s="349" t="s">
        <v>229</v>
      </c>
      <c r="B72" s="350"/>
      <c r="C72" s="351">
        <v>50</v>
      </c>
      <c r="D72" s="351">
        <v>50</v>
      </c>
      <c r="E72" s="352" t="s">
        <v>373</v>
      </c>
      <c r="F72" s="351"/>
      <c r="G72" s="351">
        <v>50</v>
      </c>
      <c r="H72" s="353">
        <f t="shared" si="54"/>
        <v>50</v>
      </c>
      <c r="I72" s="354">
        <v>3.51</v>
      </c>
      <c r="J72" s="355">
        <f>3.51*0.7</f>
        <v>2.4569999999999999</v>
      </c>
      <c r="K72" s="356">
        <f t="shared" si="55"/>
        <v>0.3</v>
      </c>
      <c r="L72" s="357">
        <v>43768</v>
      </c>
      <c r="M72" s="358">
        <f t="shared" si="56"/>
        <v>656520</v>
      </c>
      <c r="N72" s="359">
        <f t="shared" si="57"/>
        <v>52.65</v>
      </c>
      <c r="O72" s="359">
        <v>17</v>
      </c>
      <c r="P72" s="360">
        <f t="shared" si="58"/>
        <v>895050</v>
      </c>
      <c r="Q72" s="349"/>
      <c r="R72" s="108"/>
      <c r="S72" s="108"/>
      <c r="T72" s="276"/>
      <c r="U72" s="108"/>
      <c r="V72" s="108"/>
      <c r="W72" s="108"/>
      <c r="X72" s="108"/>
      <c r="Y72" s="108"/>
      <c r="Z72" s="108"/>
    </row>
    <row r="73" spans="1:26" ht="24.75" customHeight="1" x14ac:dyDescent="0.2">
      <c r="A73" s="349" t="s">
        <v>230</v>
      </c>
      <c r="B73" s="350"/>
      <c r="C73" s="351">
        <v>10</v>
      </c>
      <c r="D73" s="351">
        <v>10</v>
      </c>
      <c r="E73" s="352" t="s">
        <v>192</v>
      </c>
      <c r="F73" s="351">
        <v>10</v>
      </c>
      <c r="G73" s="351"/>
      <c r="H73" s="353">
        <f t="shared" si="54"/>
        <v>10</v>
      </c>
      <c r="I73" s="354">
        <v>3.51</v>
      </c>
      <c r="J73" s="355">
        <f>3.51*0.9</f>
        <v>3.1589999999999998</v>
      </c>
      <c r="K73" s="356">
        <f t="shared" si="55"/>
        <v>0.1</v>
      </c>
      <c r="L73" s="357">
        <v>7470</v>
      </c>
      <c r="M73" s="358">
        <f t="shared" si="56"/>
        <v>7470</v>
      </c>
      <c r="N73" s="359">
        <f t="shared" si="57"/>
        <v>3.51</v>
      </c>
      <c r="O73" s="359">
        <v>17</v>
      </c>
      <c r="P73" s="360">
        <f t="shared" si="58"/>
        <v>59670</v>
      </c>
      <c r="Q73" s="349"/>
      <c r="R73" s="108"/>
      <c r="S73" s="108"/>
      <c r="T73" s="276"/>
      <c r="U73" s="108"/>
      <c r="V73" s="108"/>
      <c r="W73" s="108"/>
      <c r="X73" s="108"/>
      <c r="Y73" s="108"/>
      <c r="Z73" s="108"/>
    </row>
    <row r="74" spans="1:26" ht="19.5" customHeight="1" x14ac:dyDescent="0.2">
      <c r="A74" s="373"/>
      <c r="B74" s="350"/>
      <c r="C74" s="374"/>
      <c r="D74" s="374"/>
      <c r="E74" s="375"/>
      <c r="F74" s="374"/>
      <c r="G74" s="374"/>
      <c r="H74" s="374"/>
      <c r="I74" s="377"/>
      <c r="J74" s="355"/>
      <c r="K74" s="356"/>
      <c r="L74" s="374"/>
      <c r="M74" s="374"/>
      <c r="N74" s="374"/>
      <c r="O74" s="378"/>
      <c r="P74" s="374"/>
      <c r="Q74" s="379"/>
      <c r="R74" s="108"/>
      <c r="S74" s="108"/>
      <c r="T74" s="276"/>
      <c r="U74" s="108"/>
      <c r="V74" s="108"/>
      <c r="W74" s="108"/>
      <c r="X74" s="108"/>
      <c r="Y74" s="108"/>
      <c r="Z74" s="108"/>
    </row>
    <row r="75" spans="1:26" ht="19.5" customHeight="1" x14ac:dyDescent="0.2">
      <c r="A75" s="380" t="s">
        <v>379</v>
      </c>
      <c r="B75" s="336"/>
      <c r="C75" s="337"/>
      <c r="D75" s="337"/>
      <c r="E75" s="338"/>
      <c r="F75" s="337"/>
      <c r="G75" s="339"/>
      <c r="H75" s="340"/>
      <c r="I75" s="341"/>
      <c r="J75" s="342"/>
      <c r="K75" s="343"/>
      <c r="L75" s="344"/>
      <c r="M75" s="345"/>
      <c r="N75" s="346"/>
      <c r="O75" s="346"/>
      <c r="P75" s="347"/>
      <c r="Q75" s="348"/>
      <c r="R75" s="108"/>
      <c r="S75" s="108"/>
      <c r="T75" s="276"/>
      <c r="U75" s="108"/>
      <c r="V75" s="108"/>
      <c r="W75" s="108"/>
      <c r="X75" s="108"/>
      <c r="Y75" s="108"/>
      <c r="Z75" s="108"/>
    </row>
    <row r="76" spans="1:26" ht="24.75" customHeight="1" x14ac:dyDescent="0.2">
      <c r="A76" s="349" t="s">
        <v>322</v>
      </c>
      <c r="B76" s="350"/>
      <c r="C76" s="351">
        <v>45</v>
      </c>
      <c r="D76" s="351">
        <v>36</v>
      </c>
      <c r="E76" s="352" t="s">
        <v>373</v>
      </c>
      <c r="F76" s="351"/>
      <c r="G76" s="351">
        <v>36</v>
      </c>
      <c r="H76" s="353">
        <f t="shared" ref="H76:H78" si="59">SUM(F76:G76)</f>
        <v>36</v>
      </c>
      <c r="I76" s="354">
        <v>3.51</v>
      </c>
      <c r="J76" s="355">
        <f>3.51*0.7</f>
        <v>2.4569999999999999</v>
      </c>
      <c r="K76" s="356">
        <f t="shared" ref="K76:K78" si="60">(I76-J76)/I76</f>
        <v>0.3</v>
      </c>
      <c r="L76" s="357">
        <v>43768</v>
      </c>
      <c r="M76" s="358">
        <f t="shared" ref="M76:M78" si="61">(H76*L76)*K76</f>
        <v>472694.39999999997</v>
      </c>
      <c r="N76" s="359">
        <f t="shared" ref="N76:N78" si="62">H76*I76*K76</f>
        <v>37.907999999999994</v>
      </c>
      <c r="O76" s="359">
        <v>17</v>
      </c>
      <c r="P76" s="360">
        <f t="shared" ref="P76:P78" si="63">N76*1000*17</f>
        <v>644435.99999999988</v>
      </c>
      <c r="Q76" s="349"/>
      <c r="R76" s="108"/>
      <c r="S76" s="108"/>
      <c r="T76" s="276"/>
      <c r="U76" s="108"/>
      <c r="V76" s="108"/>
      <c r="W76" s="108"/>
      <c r="X76" s="108"/>
      <c r="Y76" s="108"/>
      <c r="Z76" s="108"/>
    </row>
    <row r="77" spans="1:26" ht="24.75" customHeight="1" x14ac:dyDescent="0.2">
      <c r="A77" s="349" t="s">
        <v>323</v>
      </c>
      <c r="B77" s="350"/>
      <c r="C77" s="351">
        <v>47</v>
      </c>
      <c r="D77" s="351">
        <v>52</v>
      </c>
      <c r="E77" s="352" t="s">
        <v>192</v>
      </c>
      <c r="F77" s="351">
        <v>42</v>
      </c>
      <c r="G77" s="351">
        <v>10</v>
      </c>
      <c r="H77" s="353">
        <f t="shared" si="59"/>
        <v>52</v>
      </c>
      <c r="I77" s="354">
        <v>3.51</v>
      </c>
      <c r="J77" s="355">
        <f t="shared" ref="J77:J78" si="64">3.51*0.9</f>
        <v>3.1589999999999998</v>
      </c>
      <c r="K77" s="356">
        <f t="shared" si="60"/>
        <v>0.1</v>
      </c>
      <c r="L77" s="357">
        <v>7470</v>
      </c>
      <c r="M77" s="358">
        <f t="shared" si="61"/>
        <v>38844</v>
      </c>
      <c r="N77" s="359">
        <f t="shared" si="62"/>
        <v>18.251999999999999</v>
      </c>
      <c r="O77" s="359">
        <v>17</v>
      </c>
      <c r="P77" s="360">
        <f t="shared" si="63"/>
        <v>310284</v>
      </c>
      <c r="Q77" s="349"/>
      <c r="R77" s="108"/>
      <c r="S77" s="108"/>
      <c r="T77" s="276"/>
      <c r="U77" s="108"/>
      <c r="V77" s="108"/>
      <c r="W77" s="108"/>
      <c r="X77" s="108"/>
      <c r="Y77" s="108"/>
      <c r="Z77" s="108"/>
    </row>
    <row r="78" spans="1:26" ht="24.75" customHeight="1" x14ac:dyDescent="0.2">
      <c r="A78" s="349" t="s">
        <v>324</v>
      </c>
      <c r="B78" s="350"/>
      <c r="C78" s="351">
        <v>1200</v>
      </c>
      <c r="D78" s="351">
        <v>1071</v>
      </c>
      <c r="E78" s="352" t="s">
        <v>192</v>
      </c>
      <c r="F78" s="351">
        <v>1071</v>
      </c>
      <c r="G78" s="351"/>
      <c r="H78" s="353">
        <f t="shared" si="59"/>
        <v>1071</v>
      </c>
      <c r="I78" s="354">
        <v>3.51</v>
      </c>
      <c r="J78" s="355">
        <f t="shared" si="64"/>
        <v>3.1589999999999998</v>
      </c>
      <c r="K78" s="356">
        <f t="shared" si="60"/>
        <v>0.1</v>
      </c>
      <c r="L78" s="357">
        <v>7470</v>
      </c>
      <c r="M78" s="358">
        <f t="shared" si="61"/>
        <v>800037</v>
      </c>
      <c r="N78" s="359">
        <f t="shared" si="62"/>
        <v>375.92099999999999</v>
      </c>
      <c r="O78" s="359">
        <v>17</v>
      </c>
      <c r="P78" s="360">
        <f t="shared" si="63"/>
        <v>6390657</v>
      </c>
      <c r="Q78" s="349"/>
      <c r="R78" s="108"/>
      <c r="S78" s="108"/>
      <c r="T78" s="276"/>
      <c r="U78" s="108"/>
      <c r="V78" s="108"/>
      <c r="W78" s="108"/>
      <c r="X78" s="108"/>
      <c r="Y78" s="108"/>
      <c r="Z78" s="108"/>
    </row>
    <row r="79" spans="1:26" ht="24.75" customHeight="1" x14ac:dyDescent="0.2">
      <c r="A79" s="361" t="s">
        <v>325</v>
      </c>
      <c r="B79" s="362"/>
      <c r="C79" s="363">
        <v>295</v>
      </c>
      <c r="D79" s="363">
        <v>1030.0900000000001</v>
      </c>
      <c r="E79" s="363">
        <v>0</v>
      </c>
      <c r="F79" s="363">
        <v>824</v>
      </c>
      <c r="G79" s="363">
        <v>206</v>
      </c>
      <c r="H79" s="363">
        <v>1030</v>
      </c>
      <c r="I79" s="363">
        <v>7.02</v>
      </c>
      <c r="J79" s="363">
        <v>5.6159999999999997</v>
      </c>
      <c r="K79" s="363">
        <v>0.4</v>
      </c>
      <c r="L79" s="363">
        <v>51238</v>
      </c>
      <c r="M79" s="363">
        <v>4385362.8</v>
      </c>
      <c r="N79" s="363">
        <v>566.5139999999999</v>
      </c>
      <c r="O79" s="363">
        <v>34</v>
      </c>
      <c r="P79" s="363">
        <v>9630737.9999999981</v>
      </c>
      <c r="Q79" s="361"/>
      <c r="R79" s="620"/>
      <c r="S79" s="620"/>
      <c r="T79" s="610"/>
      <c r="U79" s="620"/>
      <c r="V79" s="620"/>
      <c r="W79" s="620"/>
      <c r="X79" s="620"/>
      <c r="Y79" s="620"/>
      <c r="Z79" s="620"/>
    </row>
    <row r="80" spans="1:26" ht="24.75" customHeight="1" x14ac:dyDescent="0.2">
      <c r="A80" s="349" t="s">
        <v>326</v>
      </c>
      <c r="B80" s="350"/>
      <c r="C80" s="351">
        <v>2982</v>
      </c>
      <c r="D80" s="351">
        <v>6429</v>
      </c>
      <c r="E80" s="352" t="s">
        <v>192</v>
      </c>
      <c r="F80" s="351">
        <v>4628.25</v>
      </c>
      <c r="G80" s="351">
        <v>1800.75</v>
      </c>
      <c r="H80" s="353">
        <f t="shared" ref="H80:H87" si="65">SUM(F80:G80)</f>
        <v>6429</v>
      </c>
      <c r="I80" s="354">
        <v>3.51</v>
      </c>
      <c r="J80" s="355">
        <f t="shared" ref="J80:J81" si="66">3.51*0.9</f>
        <v>3.1589999999999998</v>
      </c>
      <c r="K80" s="356">
        <f t="shared" ref="K80:K87" si="67">(I80-J80)/I80</f>
        <v>0.1</v>
      </c>
      <c r="L80" s="357">
        <v>7470</v>
      </c>
      <c r="M80" s="358">
        <f t="shared" ref="M80:M87" si="68">(H80*L80)*K80</f>
        <v>4802463</v>
      </c>
      <c r="N80" s="359">
        <f t="shared" ref="N80:N87" si="69">H80*I80*K80</f>
        <v>2256.5789999999997</v>
      </c>
      <c r="O80" s="359">
        <v>17</v>
      </c>
      <c r="P80" s="360">
        <f t="shared" ref="P80:P87" si="70">N80*1000*17</f>
        <v>38361842.999999993</v>
      </c>
      <c r="Q80" s="349"/>
      <c r="R80" s="108"/>
      <c r="S80" s="108"/>
      <c r="T80" s="276"/>
      <c r="U80" s="108"/>
      <c r="V80" s="108"/>
      <c r="W80" s="108"/>
      <c r="X80" s="108"/>
      <c r="Y80" s="108"/>
      <c r="Z80" s="108"/>
    </row>
    <row r="81" spans="1:26" ht="24.75" customHeight="1" x14ac:dyDescent="0.2">
      <c r="A81" s="349" t="s">
        <v>380</v>
      </c>
      <c r="B81" s="350"/>
      <c r="C81" s="351">
        <v>2</v>
      </c>
      <c r="D81" s="351">
        <v>2</v>
      </c>
      <c r="E81" s="352" t="s">
        <v>192</v>
      </c>
      <c r="F81" s="351">
        <v>2</v>
      </c>
      <c r="G81" s="351"/>
      <c r="H81" s="353">
        <f t="shared" si="65"/>
        <v>2</v>
      </c>
      <c r="I81" s="354">
        <v>3.51</v>
      </c>
      <c r="J81" s="355">
        <f t="shared" si="66"/>
        <v>3.1589999999999998</v>
      </c>
      <c r="K81" s="356">
        <f t="shared" si="67"/>
        <v>0.1</v>
      </c>
      <c r="L81" s="357">
        <v>7470</v>
      </c>
      <c r="M81" s="358">
        <f t="shared" si="68"/>
        <v>1494</v>
      </c>
      <c r="N81" s="359">
        <f t="shared" si="69"/>
        <v>0.70199999999999996</v>
      </c>
      <c r="O81" s="359">
        <v>17</v>
      </c>
      <c r="P81" s="360">
        <f t="shared" si="70"/>
        <v>11934</v>
      </c>
      <c r="Q81" s="349"/>
      <c r="R81" s="108"/>
      <c r="S81" s="108"/>
      <c r="T81" s="276"/>
      <c r="U81" s="108"/>
      <c r="V81" s="108"/>
      <c r="W81" s="108"/>
      <c r="X81" s="108"/>
      <c r="Y81" s="108"/>
      <c r="Z81" s="108"/>
    </row>
    <row r="82" spans="1:26" ht="24.75" customHeight="1" x14ac:dyDescent="0.2">
      <c r="A82" s="383" t="s">
        <v>328</v>
      </c>
      <c r="B82" s="350"/>
      <c r="C82" s="351">
        <v>3</v>
      </c>
      <c r="D82" s="351">
        <v>3</v>
      </c>
      <c r="E82" s="352" t="s">
        <v>279</v>
      </c>
      <c r="F82" s="351"/>
      <c r="G82" s="351">
        <v>2.5</v>
      </c>
      <c r="H82" s="353">
        <f t="shared" si="65"/>
        <v>2.5</v>
      </c>
      <c r="I82" s="354">
        <v>3.51</v>
      </c>
      <c r="J82" s="355">
        <f t="shared" ref="J82:J83" si="71">3.51*0.7</f>
        <v>2.4569999999999999</v>
      </c>
      <c r="K82" s="356">
        <f t="shared" si="67"/>
        <v>0.3</v>
      </c>
      <c r="L82" s="357">
        <v>33464</v>
      </c>
      <c r="M82" s="358">
        <f t="shared" si="68"/>
        <v>25098</v>
      </c>
      <c r="N82" s="359">
        <f t="shared" si="69"/>
        <v>2.6324999999999994</v>
      </c>
      <c r="O82" s="359">
        <v>17</v>
      </c>
      <c r="P82" s="360">
        <f t="shared" si="70"/>
        <v>44752.499999999993</v>
      </c>
      <c r="Q82" s="349"/>
      <c r="R82" s="108"/>
      <c r="S82" s="108"/>
      <c r="T82" s="276"/>
      <c r="U82" s="108"/>
      <c r="V82" s="108"/>
      <c r="W82" s="108"/>
      <c r="X82" s="108"/>
      <c r="Y82" s="108"/>
      <c r="Z82" s="108"/>
    </row>
    <row r="83" spans="1:26" ht="24.75" customHeight="1" x14ac:dyDescent="0.2">
      <c r="A83" s="349" t="s">
        <v>232</v>
      </c>
      <c r="B83" s="350"/>
      <c r="C83" s="351">
        <v>25</v>
      </c>
      <c r="D83" s="351">
        <v>15</v>
      </c>
      <c r="E83" s="352" t="s">
        <v>279</v>
      </c>
      <c r="F83" s="351"/>
      <c r="G83" s="351">
        <v>15</v>
      </c>
      <c r="H83" s="353">
        <f t="shared" si="65"/>
        <v>15</v>
      </c>
      <c r="I83" s="354">
        <v>3.51</v>
      </c>
      <c r="J83" s="355">
        <f t="shared" si="71"/>
        <v>2.4569999999999999</v>
      </c>
      <c r="K83" s="356">
        <f t="shared" si="67"/>
        <v>0.3</v>
      </c>
      <c r="L83" s="357">
        <v>43768</v>
      </c>
      <c r="M83" s="358">
        <f t="shared" si="68"/>
        <v>196956</v>
      </c>
      <c r="N83" s="359">
        <f t="shared" si="69"/>
        <v>15.794999999999998</v>
      </c>
      <c r="O83" s="359">
        <v>17</v>
      </c>
      <c r="P83" s="360">
        <f t="shared" si="70"/>
        <v>268514.99999999994</v>
      </c>
      <c r="Q83" s="349"/>
      <c r="R83" s="108"/>
      <c r="S83" s="108"/>
      <c r="T83" s="276"/>
      <c r="U83" s="108"/>
      <c r="V83" s="108"/>
      <c r="W83" s="108"/>
      <c r="X83" s="108"/>
      <c r="Y83" s="108"/>
      <c r="Z83" s="108"/>
    </row>
    <row r="84" spans="1:26" ht="24.75" customHeight="1" x14ac:dyDescent="0.2">
      <c r="A84" s="349" t="s">
        <v>329</v>
      </c>
      <c r="B84" s="350"/>
      <c r="C84" s="351">
        <v>165</v>
      </c>
      <c r="D84" s="351">
        <v>188</v>
      </c>
      <c r="E84" s="352" t="s">
        <v>192</v>
      </c>
      <c r="F84" s="351">
        <v>188</v>
      </c>
      <c r="G84" s="351"/>
      <c r="H84" s="353">
        <f t="shared" si="65"/>
        <v>188</v>
      </c>
      <c r="I84" s="354">
        <v>3.51</v>
      </c>
      <c r="J84" s="355">
        <f t="shared" ref="J84:J87" si="72">3.51*0.9</f>
        <v>3.1589999999999998</v>
      </c>
      <c r="K84" s="356">
        <f t="shared" si="67"/>
        <v>0.1</v>
      </c>
      <c r="L84" s="357">
        <v>7470</v>
      </c>
      <c r="M84" s="358">
        <f t="shared" si="68"/>
        <v>140436</v>
      </c>
      <c r="N84" s="359">
        <f t="shared" si="69"/>
        <v>65.988</v>
      </c>
      <c r="O84" s="359">
        <v>17</v>
      </c>
      <c r="P84" s="360">
        <f t="shared" si="70"/>
        <v>1121796</v>
      </c>
      <c r="Q84" s="349"/>
      <c r="R84" s="108"/>
      <c r="S84" s="108"/>
      <c r="T84" s="276"/>
      <c r="U84" s="108"/>
      <c r="V84" s="108"/>
      <c r="W84" s="108"/>
      <c r="X84" s="108"/>
      <c r="Y84" s="108"/>
      <c r="Z84" s="108"/>
    </row>
    <row r="85" spans="1:26" ht="24.75" customHeight="1" x14ac:dyDescent="0.2">
      <c r="A85" s="349" t="s">
        <v>331</v>
      </c>
      <c r="B85" s="350"/>
      <c r="C85" s="351">
        <v>10</v>
      </c>
      <c r="D85" s="351">
        <v>8</v>
      </c>
      <c r="E85" s="352" t="s">
        <v>192</v>
      </c>
      <c r="F85" s="351">
        <v>4</v>
      </c>
      <c r="G85" s="351">
        <v>4</v>
      </c>
      <c r="H85" s="353">
        <f t="shared" si="65"/>
        <v>8</v>
      </c>
      <c r="I85" s="354">
        <v>3.51</v>
      </c>
      <c r="J85" s="355">
        <f t="shared" si="72"/>
        <v>3.1589999999999998</v>
      </c>
      <c r="K85" s="356">
        <f t="shared" si="67"/>
        <v>0.1</v>
      </c>
      <c r="L85" s="357">
        <v>7470</v>
      </c>
      <c r="M85" s="358">
        <f t="shared" si="68"/>
        <v>5976</v>
      </c>
      <c r="N85" s="359">
        <f t="shared" si="69"/>
        <v>2.8079999999999998</v>
      </c>
      <c r="O85" s="359">
        <v>17</v>
      </c>
      <c r="P85" s="360">
        <f t="shared" si="70"/>
        <v>47736</v>
      </c>
      <c r="Q85" s="349"/>
      <c r="R85" s="108"/>
      <c r="S85" s="108"/>
      <c r="T85" s="276"/>
      <c r="U85" s="108"/>
      <c r="V85" s="108"/>
      <c r="W85" s="108"/>
      <c r="X85" s="108"/>
      <c r="Y85" s="108"/>
      <c r="Z85" s="108"/>
    </row>
    <row r="86" spans="1:26" ht="24.75" customHeight="1" x14ac:dyDescent="0.2">
      <c r="A86" s="349" t="s">
        <v>335</v>
      </c>
      <c r="B86" s="350"/>
      <c r="C86" s="351">
        <v>5</v>
      </c>
      <c r="D86" s="351">
        <v>5</v>
      </c>
      <c r="E86" s="352" t="s">
        <v>192</v>
      </c>
      <c r="F86" s="351">
        <v>5</v>
      </c>
      <c r="G86" s="351"/>
      <c r="H86" s="353">
        <f t="shared" si="65"/>
        <v>5</v>
      </c>
      <c r="I86" s="354">
        <v>3.51</v>
      </c>
      <c r="J86" s="355">
        <f t="shared" si="72"/>
        <v>3.1589999999999998</v>
      </c>
      <c r="K86" s="356">
        <f t="shared" si="67"/>
        <v>0.1</v>
      </c>
      <c r="L86" s="357">
        <v>7470</v>
      </c>
      <c r="M86" s="358">
        <f t="shared" si="68"/>
        <v>3735</v>
      </c>
      <c r="N86" s="359">
        <f t="shared" si="69"/>
        <v>1.7549999999999999</v>
      </c>
      <c r="O86" s="359">
        <v>17</v>
      </c>
      <c r="P86" s="360">
        <f t="shared" si="70"/>
        <v>29835</v>
      </c>
      <c r="Q86" s="349"/>
      <c r="R86" s="108"/>
      <c r="S86" s="108"/>
      <c r="T86" s="276"/>
      <c r="U86" s="108"/>
      <c r="V86" s="108"/>
      <c r="W86" s="108"/>
      <c r="X86" s="108"/>
      <c r="Y86" s="108"/>
      <c r="Z86" s="108"/>
    </row>
    <row r="87" spans="1:26" ht="24.75" customHeight="1" x14ac:dyDescent="0.2">
      <c r="A87" s="349" t="s">
        <v>334</v>
      </c>
      <c r="B87" s="350"/>
      <c r="C87" s="351">
        <v>384</v>
      </c>
      <c r="D87" s="351">
        <v>199</v>
      </c>
      <c r="E87" s="352" t="s">
        <v>192</v>
      </c>
      <c r="F87" s="351">
        <v>199</v>
      </c>
      <c r="G87" s="351"/>
      <c r="H87" s="353">
        <f t="shared" si="65"/>
        <v>199</v>
      </c>
      <c r="I87" s="354">
        <v>3.51</v>
      </c>
      <c r="J87" s="355">
        <f t="shared" si="72"/>
        <v>3.1589999999999998</v>
      </c>
      <c r="K87" s="356">
        <f t="shared" si="67"/>
        <v>0.1</v>
      </c>
      <c r="L87" s="357">
        <v>33464</v>
      </c>
      <c r="M87" s="358">
        <f t="shared" si="68"/>
        <v>665933.60000000009</v>
      </c>
      <c r="N87" s="359">
        <f t="shared" si="69"/>
        <v>69.849000000000004</v>
      </c>
      <c r="O87" s="359">
        <v>17</v>
      </c>
      <c r="P87" s="360">
        <f t="shared" si="70"/>
        <v>1187433</v>
      </c>
      <c r="Q87" s="349"/>
      <c r="R87" s="108"/>
      <c r="S87" s="108"/>
      <c r="T87" s="276"/>
      <c r="U87" s="108"/>
      <c r="V87" s="108"/>
      <c r="W87" s="108"/>
      <c r="X87" s="108"/>
      <c r="Y87" s="108"/>
      <c r="Z87" s="108"/>
    </row>
    <row r="88" spans="1:26" ht="24.75" customHeight="1" x14ac:dyDescent="0.2">
      <c r="A88" s="361" t="s">
        <v>333</v>
      </c>
      <c r="B88" s="362"/>
      <c r="C88" s="363">
        <v>275</v>
      </c>
      <c r="D88" s="363">
        <v>270</v>
      </c>
      <c r="E88" s="363">
        <v>0</v>
      </c>
      <c r="F88" s="363">
        <v>200</v>
      </c>
      <c r="G88" s="363">
        <v>70</v>
      </c>
      <c r="H88" s="363">
        <v>270</v>
      </c>
      <c r="I88" s="363">
        <v>7.02</v>
      </c>
      <c r="J88" s="363">
        <v>5.6159999999999997</v>
      </c>
      <c r="K88" s="363">
        <v>0.4</v>
      </c>
      <c r="L88" s="363">
        <v>77232</v>
      </c>
      <c r="M88" s="363">
        <v>2860328</v>
      </c>
      <c r="N88" s="363">
        <v>235.17</v>
      </c>
      <c r="O88" s="363">
        <v>34</v>
      </c>
      <c r="P88" s="363">
        <v>3997890</v>
      </c>
      <c r="Q88" s="361"/>
      <c r="R88" s="620"/>
      <c r="S88" s="620"/>
      <c r="T88" s="610"/>
      <c r="U88" s="620"/>
      <c r="V88" s="620"/>
      <c r="W88" s="620"/>
      <c r="X88" s="620"/>
      <c r="Y88" s="620"/>
      <c r="Z88" s="620"/>
    </row>
    <row r="89" spans="1:26" ht="24.75" customHeight="1" x14ac:dyDescent="0.2">
      <c r="A89" s="349" t="s">
        <v>336</v>
      </c>
      <c r="B89" s="350"/>
      <c r="C89" s="351">
        <v>155</v>
      </c>
      <c r="D89" s="351">
        <v>152</v>
      </c>
      <c r="E89" s="352" t="s">
        <v>373</v>
      </c>
      <c r="F89" s="351">
        <v>152</v>
      </c>
      <c r="G89" s="351"/>
      <c r="H89" s="353">
        <f t="shared" ref="H89:H90" si="73">SUM(F89:G89)</f>
        <v>152</v>
      </c>
      <c r="I89" s="354">
        <v>3.51</v>
      </c>
      <c r="J89" s="355">
        <f>3.51*0.7</f>
        <v>2.4569999999999999</v>
      </c>
      <c r="K89" s="356">
        <f t="shared" ref="K89:K90" si="74">(I89-J89)/I89</f>
        <v>0.3</v>
      </c>
      <c r="L89" s="357">
        <v>43768</v>
      </c>
      <c r="M89" s="358">
        <f t="shared" ref="M89:M90" si="75">(H89*L89)*K89</f>
        <v>1995820.7999999998</v>
      </c>
      <c r="N89" s="359">
        <f t="shared" ref="N89:N90" si="76">H89*I89*K89</f>
        <v>160.05599999999998</v>
      </c>
      <c r="O89" s="359">
        <v>17</v>
      </c>
      <c r="P89" s="360">
        <f t="shared" ref="P89:P90" si="77">N89*1000*17</f>
        <v>2720951.9999999995</v>
      </c>
      <c r="Q89" s="349"/>
      <c r="R89" s="108"/>
      <c r="S89" s="108"/>
      <c r="T89" s="276"/>
      <c r="U89" s="108"/>
      <c r="V89" s="108"/>
      <c r="W89" s="108"/>
      <c r="X89" s="108"/>
      <c r="Y89" s="108"/>
      <c r="Z89" s="108"/>
    </row>
    <row r="90" spans="1:26" ht="24.75" customHeight="1" x14ac:dyDescent="0.2">
      <c r="A90" s="349" t="s">
        <v>233</v>
      </c>
      <c r="B90" s="350"/>
      <c r="C90" s="351">
        <v>34</v>
      </c>
      <c r="D90" s="351">
        <v>36</v>
      </c>
      <c r="E90" s="352" t="s">
        <v>192</v>
      </c>
      <c r="F90" s="351">
        <v>36</v>
      </c>
      <c r="G90" s="353"/>
      <c r="H90" s="353">
        <f t="shared" si="73"/>
        <v>36</v>
      </c>
      <c r="I90" s="354">
        <v>3.51</v>
      </c>
      <c r="J90" s="355">
        <f>3.51*0.9</f>
        <v>3.1589999999999998</v>
      </c>
      <c r="K90" s="356">
        <f t="shared" si="74"/>
        <v>0.1</v>
      </c>
      <c r="L90" s="357">
        <v>33464</v>
      </c>
      <c r="M90" s="358">
        <f t="shared" si="75"/>
        <v>120470.40000000001</v>
      </c>
      <c r="N90" s="359">
        <f t="shared" si="76"/>
        <v>12.635999999999999</v>
      </c>
      <c r="O90" s="359">
        <v>17</v>
      </c>
      <c r="P90" s="360">
        <f t="shared" si="77"/>
        <v>214812</v>
      </c>
      <c r="Q90" s="349"/>
      <c r="R90" s="108"/>
      <c r="S90" s="108"/>
      <c r="T90" s="276"/>
      <c r="U90" s="108"/>
      <c r="V90" s="108"/>
      <c r="W90" s="108"/>
      <c r="X90" s="108"/>
      <c r="Y90" s="108"/>
      <c r="Z90" s="108"/>
    </row>
    <row r="91" spans="1:26" ht="24.75" customHeight="1" x14ac:dyDescent="0.2">
      <c r="A91" s="361" t="s">
        <v>338</v>
      </c>
      <c r="B91" s="362"/>
      <c r="C91" s="363">
        <v>428</v>
      </c>
      <c r="D91" s="363">
        <v>415.5</v>
      </c>
      <c r="E91" s="363">
        <v>0</v>
      </c>
      <c r="F91" s="363">
        <v>350</v>
      </c>
      <c r="G91" s="363">
        <v>65.5</v>
      </c>
      <c r="H91" s="363">
        <v>415.5</v>
      </c>
      <c r="I91" s="363">
        <v>7.02</v>
      </c>
      <c r="J91" s="363">
        <v>5.6159999999999997</v>
      </c>
      <c r="K91" s="363">
        <v>0.4</v>
      </c>
      <c r="L91" s="363">
        <v>77232</v>
      </c>
      <c r="M91" s="363">
        <v>2031281.2</v>
      </c>
      <c r="N91" s="363">
        <v>191.82150000000001</v>
      </c>
      <c r="O91" s="363">
        <v>34</v>
      </c>
      <c r="P91" s="363">
        <v>3260965.5</v>
      </c>
      <c r="Q91" s="361"/>
      <c r="R91" s="620"/>
      <c r="S91" s="620"/>
      <c r="T91" s="610"/>
      <c r="U91" s="620"/>
      <c r="V91" s="620"/>
      <c r="W91" s="620"/>
      <c r="X91" s="620"/>
      <c r="Y91" s="620"/>
      <c r="Z91" s="620"/>
    </row>
    <row r="92" spans="1:26" ht="24.75" customHeight="1" x14ac:dyDescent="0.2">
      <c r="A92" s="361" t="s">
        <v>340</v>
      </c>
      <c r="B92" s="362"/>
      <c r="C92" s="363">
        <v>557</v>
      </c>
      <c r="D92" s="363">
        <v>542.5</v>
      </c>
      <c r="E92" s="363">
        <v>0</v>
      </c>
      <c r="F92" s="363">
        <v>490.5</v>
      </c>
      <c r="G92" s="363">
        <v>52</v>
      </c>
      <c r="H92" s="363">
        <v>542.5</v>
      </c>
      <c r="I92" s="363">
        <v>7.02</v>
      </c>
      <c r="J92" s="363">
        <v>5.6159999999999997</v>
      </c>
      <c r="K92" s="363">
        <v>0.4</v>
      </c>
      <c r="L92" s="363">
        <v>66928</v>
      </c>
      <c r="M92" s="363">
        <v>2163447.6</v>
      </c>
      <c r="N92" s="363">
        <v>226.92150000000001</v>
      </c>
      <c r="O92" s="363">
        <v>34</v>
      </c>
      <c r="P92" s="363">
        <v>3857665.5</v>
      </c>
      <c r="Q92" s="361"/>
      <c r="R92" s="620"/>
      <c r="S92" s="620"/>
      <c r="T92" s="610"/>
      <c r="U92" s="620"/>
      <c r="V92" s="620"/>
      <c r="W92" s="620"/>
      <c r="X92" s="620"/>
      <c r="Y92" s="620"/>
      <c r="Z92" s="620"/>
    </row>
    <row r="93" spans="1:26" ht="24.75" customHeight="1" x14ac:dyDescent="0.2">
      <c r="A93" s="349" t="s">
        <v>341</v>
      </c>
      <c r="B93" s="350"/>
      <c r="C93" s="351">
        <v>1341</v>
      </c>
      <c r="D93" s="351">
        <v>1283</v>
      </c>
      <c r="E93" s="352" t="s">
        <v>192</v>
      </c>
      <c r="F93" s="351">
        <v>1283</v>
      </c>
      <c r="G93" s="351"/>
      <c r="H93" s="353">
        <f>SUM(F93:G93)</f>
        <v>1283</v>
      </c>
      <c r="I93" s="354">
        <v>3.51</v>
      </c>
      <c r="J93" s="355">
        <f>3.51*0.9</f>
        <v>3.1589999999999998</v>
      </c>
      <c r="K93" s="356">
        <f>(I93-J93)/I93</f>
        <v>0.1</v>
      </c>
      <c r="L93" s="357">
        <v>33464</v>
      </c>
      <c r="M93" s="358">
        <f>(H93*L93)*K93</f>
        <v>4293431.2</v>
      </c>
      <c r="N93" s="359">
        <f>H93*I93*K93</f>
        <v>450.33300000000003</v>
      </c>
      <c r="O93" s="359">
        <v>17</v>
      </c>
      <c r="P93" s="360">
        <f>N93*1000*17</f>
        <v>7655661</v>
      </c>
      <c r="Q93" s="349"/>
      <c r="R93" s="108"/>
      <c r="S93" s="108"/>
      <c r="T93" s="276"/>
      <c r="U93" s="108"/>
      <c r="V93" s="108"/>
      <c r="W93" s="108"/>
      <c r="X93" s="108"/>
      <c r="Y93" s="108"/>
      <c r="Z93" s="108"/>
    </row>
    <row r="94" spans="1:26" ht="24.75" customHeight="1" x14ac:dyDescent="0.2">
      <c r="A94" s="373"/>
      <c r="B94" s="350"/>
      <c r="C94" s="374"/>
      <c r="D94" s="374"/>
      <c r="E94" s="375"/>
      <c r="F94" s="374"/>
      <c r="G94" s="374"/>
      <c r="H94" s="374"/>
      <c r="I94" s="377"/>
      <c r="J94" s="355"/>
      <c r="K94" s="356"/>
      <c r="L94" s="374"/>
      <c r="M94" s="374"/>
      <c r="N94" s="374"/>
      <c r="O94" s="378"/>
      <c r="P94" s="374"/>
      <c r="Q94" s="379"/>
      <c r="R94" s="108"/>
      <c r="S94" s="108"/>
      <c r="T94" s="276"/>
      <c r="U94" s="108"/>
      <c r="V94" s="108"/>
      <c r="W94" s="108"/>
      <c r="X94" s="108"/>
      <c r="Y94" s="108"/>
      <c r="Z94" s="108"/>
    </row>
    <row r="95" spans="1:26" ht="19.5" customHeight="1" x14ac:dyDescent="0.2">
      <c r="A95" s="380" t="s">
        <v>381</v>
      </c>
      <c r="B95" s="336"/>
      <c r="C95" s="337"/>
      <c r="D95" s="337"/>
      <c r="E95" s="338"/>
      <c r="F95" s="337"/>
      <c r="G95" s="339"/>
      <c r="H95" s="340"/>
      <c r="I95" s="341"/>
      <c r="J95" s="342"/>
      <c r="K95" s="343"/>
      <c r="L95" s="344"/>
      <c r="M95" s="345"/>
      <c r="N95" s="346"/>
      <c r="O95" s="346"/>
      <c r="P95" s="347"/>
      <c r="Q95" s="348"/>
      <c r="R95" s="108"/>
      <c r="S95" s="108"/>
      <c r="T95" s="276"/>
      <c r="U95" s="108"/>
      <c r="V95" s="108"/>
      <c r="W95" s="108"/>
      <c r="X95" s="108"/>
      <c r="Y95" s="108"/>
      <c r="Z95" s="108"/>
    </row>
    <row r="96" spans="1:26" ht="24.75" customHeight="1" x14ac:dyDescent="0.2">
      <c r="A96" s="349" t="s">
        <v>344</v>
      </c>
      <c r="B96" s="350"/>
      <c r="C96" s="351">
        <v>13</v>
      </c>
      <c r="D96" s="351">
        <v>13</v>
      </c>
      <c r="E96" s="352" t="s">
        <v>373</v>
      </c>
      <c r="F96" s="351">
        <v>13</v>
      </c>
      <c r="G96" s="351"/>
      <c r="H96" s="353">
        <f t="shared" ref="H96:H106" si="78">SUM(F96:G96)</f>
        <v>13</v>
      </c>
      <c r="I96" s="354">
        <v>3.51</v>
      </c>
      <c r="J96" s="355">
        <f>3.51*0.8</f>
        <v>2.8079999999999998</v>
      </c>
      <c r="K96" s="356">
        <f t="shared" ref="K96:K106" si="79">(I96-J96)/I96</f>
        <v>0.2</v>
      </c>
      <c r="L96" s="357">
        <v>43768</v>
      </c>
      <c r="M96" s="358">
        <f t="shared" ref="M96:M106" si="80">(H96*L96)*K96</f>
        <v>113796.8</v>
      </c>
      <c r="N96" s="359">
        <f t="shared" ref="N96:N106" si="81">H96*I96*K96</f>
        <v>9.1259999999999994</v>
      </c>
      <c r="O96" s="359">
        <v>17</v>
      </c>
      <c r="P96" s="360">
        <f t="shared" ref="P96:P106" si="82">N96*1000*17</f>
        <v>155142</v>
      </c>
      <c r="Q96" s="349"/>
      <c r="R96" s="108"/>
      <c r="S96" s="108"/>
      <c r="T96" s="276"/>
      <c r="U96" s="108"/>
      <c r="V96" s="108"/>
      <c r="W96" s="108"/>
      <c r="X96" s="108"/>
      <c r="Y96" s="108"/>
      <c r="Z96" s="108"/>
    </row>
    <row r="97" spans="1:26" ht="24.75" customHeight="1" x14ac:dyDescent="0.2">
      <c r="A97" s="349" t="s">
        <v>345</v>
      </c>
      <c r="B97" s="350"/>
      <c r="C97" s="351">
        <v>314</v>
      </c>
      <c r="D97" s="351">
        <v>515</v>
      </c>
      <c r="E97" s="352" t="s">
        <v>192</v>
      </c>
      <c r="F97" s="351">
        <v>252.35</v>
      </c>
      <c r="G97" s="351">
        <v>262.64999999999998</v>
      </c>
      <c r="H97" s="353">
        <f t="shared" si="78"/>
        <v>515</v>
      </c>
      <c r="I97" s="354">
        <v>3.51</v>
      </c>
      <c r="J97" s="355">
        <f t="shared" ref="J97:J106" si="83">3.51*0.9</f>
        <v>3.1589999999999998</v>
      </c>
      <c r="K97" s="356">
        <f t="shared" si="79"/>
        <v>0.1</v>
      </c>
      <c r="L97" s="357">
        <v>7470</v>
      </c>
      <c r="M97" s="358">
        <f t="shared" si="80"/>
        <v>384705</v>
      </c>
      <c r="N97" s="359">
        <f t="shared" si="81"/>
        <v>180.76499999999999</v>
      </c>
      <c r="O97" s="359">
        <v>17</v>
      </c>
      <c r="P97" s="360">
        <f t="shared" si="82"/>
        <v>3073005</v>
      </c>
      <c r="Q97" s="349"/>
      <c r="R97" s="108"/>
      <c r="S97" s="108"/>
      <c r="T97" s="276"/>
      <c r="U97" s="108"/>
      <c r="V97" s="108"/>
      <c r="W97" s="108"/>
      <c r="X97" s="108"/>
      <c r="Y97" s="108"/>
      <c r="Z97" s="108"/>
    </row>
    <row r="98" spans="1:26" ht="24.75" customHeight="1" x14ac:dyDescent="0.2">
      <c r="A98" s="349" t="s">
        <v>347</v>
      </c>
      <c r="B98" s="350"/>
      <c r="C98" s="351">
        <v>123</v>
      </c>
      <c r="D98" s="351">
        <v>100</v>
      </c>
      <c r="E98" s="352" t="s">
        <v>192</v>
      </c>
      <c r="F98" s="351">
        <v>100</v>
      </c>
      <c r="G98" s="351"/>
      <c r="H98" s="353">
        <f t="shared" si="78"/>
        <v>100</v>
      </c>
      <c r="I98" s="354">
        <v>3.51</v>
      </c>
      <c r="J98" s="355">
        <f t="shared" si="83"/>
        <v>3.1589999999999998</v>
      </c>
      <c r="K98" s="356">
        <f t="shared" si="79"/>
        <v>0.1</v>
      </c>
      <c r="L98" s="357">
        <v>7470</v>
      </c>
      <c r="M98" s="358">
        <f t="shared" si="80"/>
        <v>74700</v>
      </c>
      <c r="N98" s="359">
        <f t="shared" si="81"/>
        <v>35.1</v>
      </c>
      <c r="O98" s="359">
        <v>17</v>
      </c>
      <c r="P98" s="360">
        <f t="shared" si="82"/>
        <v>596700</v>
      </c>
      <c r="Q98" s="349"/>
      <c r="R98" s="108"/>
      <c r="S98" s="108"/>
      <c r="T98" s="276"/>
      <c r="U98" s="108"/>
      <c r="V98" s="108"/>
      <c r="W98" s="108"/>
      <c r="X98" s="108"/>
      <c r="Y98" s="108"/>
      <c r="Z98" s="108"/>
    </row>
    <row r="99" spans="1:26" ht="24.75" customHeight="1" x14ac:dyDescent="0.2">
      <c r="A99" s="349" t="s">
        <v>346</v>
      </c>
      <c r="B99" s="350"/>
      <c r="C99" s="351">
        <v>58</v>
      </c>
      <c r="D99" s="351">
        <v>55</v>
      </c>
      <c r="E99" s="352" t="s">
        <v>192</v>
      </c>
      <c r="F99" s="351">
        <v>55</v>
      </c>
      <c r="G99" s="351"/>
      <c r="H99" s="353">
        <f t="shared" si="78"/>
        <v>55</v>
      </c>
      <c r="I99" s="354">
        <v>3.51</v>
      </c>
      <c r="J99" s="355">
        <f t="shared" si="83"/>
        <v>3.1589999999999998</v>
      </c>
      <c r="K99" s="356">
        <f t="shared" si="79"/>
        <v>0.1</v>
      </c>
      <c r="L99" s="357">
        <v>7470</v>
      </c>
      <c r="M99" s="358">
        <f t="shared" si="80"/>
        <v>41085</v>
      </c>
      <c r="N99" s="359">
        <f t="shared" si="81"/>
        <v>19.305</v>
      </c>
      <c r="O99" s="359">
        <v>17</v>
      </c>
      <c r="P99" s="360">
        <f t="shared" si="82"/>
        <v>328185</v>
      </c>
      <c r="Q99" s="349"/>
      <c r="R99" s="108"/>
      <c r="S99" s="108"/>
      <c r="T99" s="276"/>
      <c r="U99" s="108"/>
      <c r="V99" s="108"/>
      <c r="W99" s="108"/>
      <c r="X99" s="108"/>
      <c r="Y99" s="108"/>
      <c r="Z99" s="108"/>
    </row>
    <row r="100" spans="1:26" ht="24.75" customHeight="1" x14ac:dyDescent="0.2">
      <c r="A100" s="349" t="s">
        <v>358</v>
      </c>
      <c r="B100" s="350"/>
      <c r="C100" s="351">
        <v>104</v>
      </c>
      <c r="D100" s="351">
        <v>134</v>
      </c>
      <c r="E100" s="352" t="s">
        <v>192</v>
      </c>
      <c r="F100" s="351">
        <v>97</v>
      </c>
      <c r="G100" s="351">
        <v>37</v>
      </c>
      <c r="H100" s="353">
        <f t="shared" si="78"/>
        <v>134</v>
      </c>
      <c r="I100" s="354">
        <v>3.51</v>
      </c>
      <c r="J100" s="355">
        <f t="shared" si="83"/>
        <v>3.1589999999999998</v>
      </c>
      <c r="K100" s="356">
        <f t="shared" si="79"/>
        <v>0.1</v>
      </c>
      <c r="L100" s="357">
        <v>7470</v>
      </c>
      <c r="M100" s="358">
        <f t="shared" si="80"/>
        <v>100098</v>
      </c>
      <c r="N100" s="359">
        <f t="shared" si="81"/>
        <v>47.033999999999999</v>
      </c>
      <c r="O100" s="359">
        <v>17</v>
      </c>
      <c r="P100" s="360">
        <f t="shared" si="82"/>
        <v>799578</v>
      </c>
      <c r="Q100" s="349"/>
      <c r="R100" s="108"/>
      <c r="S100" s="108"/>
      <c r="T100" s="276"/>
      <c r="U100" s="108"/>
      <c r="V100" s="108"/>
      <c r="W100" s="108"/>
      <c r="X100" s="108"/>
      <c r="Y100" s="108"/>
      <c r="Z100" s="108"/>
    </row>
    <row r="101" spans="1:26" ht="24.75" customHeight="1" x14ac:dyDescent="0.2">
      <c r="A101" s="349" t="s">
        <v>360</v>
      </c>
      <c r="B101" s="350"/>
      <c r="C101" s="351">
        <v>298</v>
      </c>
      <c r="D101" s="351">
        <v>310</v>
      </c>
      <c r="E101" s="352" t="s">
        <v>192</v>
      </c>
      <c r="F101" s="351">
        <v>270</v>
      </c>
      <c r="G101" s="351">
        <v>40</v>
      </c>
      <c r="H101" s="353">
        <f t="shared" si="78"/>
        <v>310</v>
      </c>
      <c r="I101" s="354">
        <v>3.51</v>
      </c>
      <c r="J101" s="355">
        <f t="shared" si="83"/>
        <v>3.1589999999999998</v>
      </c>
      <c r="K101" s="356">
        <f t="shared" si="79"/>
        <v>0.1</v>
      </c>
      <c r="L101" s="357">
        <v>7470</v>
      </c>
      <c r="M101" s="358">
        <f t="shared" si="80"/>
        <v>231570</v>
      </c>
      <c r="N101" s="359">
        <f t="shared" si="81"/>
        <v>108.81</v>
      </c>
      <c r="O101" s="359">
        <v>17</v>
      </c>
      <c r="P101" s="360">
        <f t="shared" si="82"/>
        <v>1849770</v>
      </c>
      <c r="Q101" s="349"/>
      <c r="R101" s="108"/>
      <c r="S101" s="108"/>
      <c r="T101" s="276"/>
      <c r="U101" s="108"/>
      <c r="V101" s="108"/>
      <c r="W101" s="108"/>
      <c r="X101" s="108"/>
      <c r="Y101" s="108"/>
      <c r="Z101" s="108"/>
    </row>
    <row r="102" spans="1:26" ht="24.75" customHeight="1" x14ac:dyDescent="0.2">
      <c r="A102" s="349" t="s">
        <v>382</v>
      </c>
      <c r="B102" s="350"/>
      <c r="C102" s="351">
        <v>69</v>
      </c>
      <c r="D102" s="351">
        <v>83</v>
      </c>
      <c r="E102" s="352" t="s">
        <v>192</v>
      </c>
      <c r="F102" s="351">
        <v>83</v>
      </c>
      <c r="G102" s="351"/>
      <c r="H102" s="353">
        <f t="shared" si="78"/>
        <v>83</v>
      </c>
      <c r="I102" s="354">
        <v>3.51</v>
      </c>
      <c r="J102" s="355">
        <f t="shared" si="83"/>
        <v>3.1589999999999998</v>
      </c>
      <c r="K102" s="356">
        <f t="shared" si="79"/>
        <v>0.1</v>
      </c>
      <c r="L102" s="357">
        <v>7470</v>
      </c>
      <c r="M102" s="358">
        <f t="shared" si="80"/>
        <v>62001</v>
      </c>
      <c r="N102" s="359">
        <f t="shared" si="81"/>
        <v>29.132999999999999</v>
      </c>
      <c r="O102" s="359">
        <v>17</v>
      </c>
      <c r="P102" s="360">
        <f t="shared" si="82"/>
        <v>495261</v>
      </c>
      <c r="Q102" s="349"/>
      <c r="R102" s="108"/>
      <c r="S102" s="108"/>
      <c r="T102" s="276"/>
      <c r="U102" s="108"/>
      <c r="V102" s="108"/>
      <c r="W102" s="108"/>
      <c r="X102" s="108"/>
      <c r="Y102" s="108"/>
      <c r="Z102" s="108"/>
    </row>
    <row r="103" spans="1:26" ht="24.75" customHeight="1" x14ac:dyDescent="0.2">
      <c r="A103" s="349" t="s">
        <v>350</v>
      </c>
      <c r="B103" s="350"/>
      <c r="C103" s="351">
        <v>90</v>
      </c>
      <c r="D103" s="351">
        <v>75</v>
      </c>
      <c r="E103" s="352" t="s">
        <v>192</v>
      </c>
      <c r="F103" s="351">
        <v>75</v>
      </c>
      <c r="G103" s="351"/>
      <c r="H103" s="353">
        <f t="shared" si="78"/>
        <v>75</v>
      </c>
      <c r="I103" s="354">
        <v>3.51</v>
      </c>
      <c r="J103" s="355">
        <f t="shared" si="83"/>
        <v>3.1589999999999998</v>
      </c>
      <c r="K103" s="356">
        <f t="shared" si="79"/>
        <v>0.1</v>
      </c>
      <c r="L103" s="357">
        <v>7470</v>
      </c>
      <c r="M103" s="358">
        <f t="shared" si="80"/>
        <v>56025</v>
      </c>
      <c r="N103" s="359">
        <f t="shared" si="81"/>
        <v>26.325000000000003</v>
      </c>
      <c r="O103" s="359">
        <v>17</v>
      </c>
      <c r="P103" s="360">
        <f t="shared" si="82"/>
        <v>447525.00000000006</v>
      </c>
      <c r="Q103" s="349"/>
      <c r="R103" s="108"/>
      <c r="S103" s="108"/>
      <c r="T103" s="276"/>
      <c r="U103" s="108"/>
      <c r="V103" s="108"/>
      <c r="W103" s="108"/>
      <c r="X103" s="108"/>
      <c r="Y103" s="108"/>
      <c r="Z103" s="108"/>
    </row>
    <row r="104" spans="1:26" ht="24.75" customHeight="1" x14ac:dyDescent="0.2">
      <c r="A104" s="349" t="s">
        <v>362</v>
      </c>
      <c r="B104" s="350"/>
      <c r="C104" s="351"/>
      <c r="D104" s="351">
        <v>693.5</v>
      </c>
      <c r="E104" s="352" t="s">
        <v>192</v>
      </c>
      <c r="F104" s="351">
        <v>104.02500000000001</v>
      </c>
      <c r="G104" s="351">
        <v>589.47500000000002</v>
      </c>
      <c r="H104" s="353">
        <f t="shared" si="78"/>
        <v>693.5</v>
      </c>
      <c r="I104" s="354">
        <v>3.51</v>
      </c>
      <c r="J104" s="355">
        <f t="shared" si="83"/>
        <v>3.1589999999999998</v>
      </c>
      <c r="K104" s="356">
        <f t="shared" si="79"/>
        <v>0.1</v>
      </c>
      <c r="L104" s="357">
        <v>7470</v>
      </c>
      <c r="M104" s="358">
        <f t="shared" si="80"/>
        <v>518044.5</v>
      </c>
      <c r="N104" s="359">
        <f t="shared" si="81"/>
        <v>243.41849999999999</v>
      </c>
      <c r="O104" s="359">
        <v>17</v>
      </c>
      <c r="P104" s="360">
        <f t="shared" si="82"/>
        <v>4138114.5</v>
      </c>
      <c r="Q104" s="349"/>
      <c r="R104" s="108"/>
      <c r="S104" s="108"/>
      <c r="T104" s="276"/>
      <c r="U104" s="108"/>
      <c r="V104" s="108"/>
      <c r="W104" s="108"/>
      <c r="X104" s="108"/>
      <c r="Y104" s="108"/>
      <c r="Z104" s="108"/>
    </row>
    <row r="105" spans="1:26" ht="24.75" customHeight="1" x14ac:dyDescent="0.2">
      <c r="A105" s="349" t="s">
        <v>363</v>
      </c>
      <c r="B105" s="350"/>
      <c r="C105" s="351">
        <v>70</v>
      </c>
      <c r="D105" s="351">
        <v>480</v>
      </c>
      <c r="E105" s="352" t="s">
        <v>192</v>
      </c>
      <c r="F105" s="351">
        <v>360</v>
      </c>
      <c r="G105" s="351">
        <v>120</v>
      </c>
      <c r="H105" s="353">
        <f t="shared" si="78"/>
        <v>480</v>
      </c>
      <c r="I105" s="354">
        <v>3.51</v>
      </c>
      <c r="J105" s="355">
        <f t="shared" si="83"/>
        <v>3.1589999999999998</v>
      </c>
      <c r="K105" s="356">
        <f t="shared" si="79"/>
        <v>0.1</v>
      </c>
      <c r="L105" s="357">
        <v>7470</v>
      </c>
      <c r="M105" s="358">
        <f t="shared" si="80"/>
        <v>358560</v>
      </c>
      <c r="N105" s="359">
        <f t="shared" si="81"/>
        <v>168.48000000000002</v>
      </c>
      <c r="O105" s="359">
        <v>17</v>
      </c>
      <c r="P105" s="360">
        <f t="shared" si="82"/>
        <v>2864160.0000000005</v>
      </c>
      <c r="Q105" s="349"/>
      <c r="R105" s="108"/>
      <c r="S105" s="108"/>
      <c r="T105" s="276"/>
      <c r="U105" s="108"/>
      <c r="V105" s="108"/>
      <c r="W105" s="108"/>
      <c r="X105" s="108"/>
      <c r="Y105" s="108"/>
      <c r="Z105" s="108"/>
    </row>
    <row r="106" spans="1:26" ht="24.75" customHeight="1" x14ac:dyDescent="0.2">
      <c r="A106" s="349" t="s">
        <v>354</v>
      </c>
      <c r="B106" s="350"/>
      <c r="C106" s="351">
        <v>190</v>
      </c>
      <c r="D106" s="351">
        <v>198</v>
      </c>
      <c r="E106" s="352" t="s">
        <v>192</v>
      </c>
      <c r="F106" s="351">
        <v>34</v>
      </c>
      <c r="G106" s="351">
        <v>42</v>
      </c>
      <c r="H106" s="353">
        <f t="shared" si="78"/>
        <v>76</v>
      </c>
      <c r="I106" s="354">
        <v>3.51</v>
      </c>
      <c r="J106" s="355">
        <f t="shared" si="83"/>
        <v>3.1589999999999998</v>
      </c>
      <c r="K106" s="356">
        <f t="shared" si="79"/>
        <v>0.1</v>
      </c>
      <c r="L106" s="357">
        <v>7470</v>
      </c>
      <c r="M106" s="358">
        <f t="shared" si="80"/>
        <v>56772</v>
      </c>
      <c r="N106" s="359">
        <f t="shared" si="81"/>
        <v>26.676000000000002</v>
      </c>
      <c r="O106" s="359">
        <v>17</v>
      </c>
      <c r="P106" s="360">
        <f t="shared" si="82"/>
        <v>453492.00000000006</v>
      </c>
      <c r="Q106" s="349"/>
      <c r="R106" s="108"/>
      <c r="S106" s="108"/>
      <c r="T106" s="276"/>
      <c r="U106" s="108"/>
      <c r="V106" s="108"/>
      <c r="W106" s="108"/>
      <c r="X106" s="108"/>
      <c r="Y106" s="108"/>
      <c r="Z106" s="108"/>
    </row>
    <row r="107" spans="1:26" ht="24.75" customHeight="1" x14ac:dyDescent="0.2">
      <c r="A107" s="361" t="s">
        <v>351</v>
      </c>
      <c r="B107" s="362"/>
      <c r="C107" s="363">
        <v>105</v>
      </c>
      <c r="D107" s="363">
        <v>100</v>
      </c>
      <c r="E107" s="363">
        <v>0</v>
      </c>
      <c r="F107" s="363">
        <v>0</v>
      </c>
      <c r="G107" s="363">
        <v>100</v>
      </c>
      <c r="H107" s="363">
        <v>100</v>
      </c>
      <c r="I107" s="363">
        <v>7.02</v>
      </c>
      <c r="J107" s="363">
        <v>5.9669999999999996</v>
      </c>
      <c r="K107" s="363">
        <v>0.30000000000000004</v>
      </c>
      <c r="L107" s="363">
        <v>51238</v>
      </c>
      <c r="M107" s="363">
        <v>226825.40000000002</v>
      </c>
      <c r="N107" s="363">
        <v>41.769000000000005</v>
      </c>
      <c r="O107" s="363">
        <v>34</v>
      </c>
      <c r="P107" s="363">
        <v>710073</v>
      </c>
      <c r="Q107" s="361"/>
      <c r="R107" s="620"/>
      <c r="S107" s="620"/>
      <c r="T107" s="610"/>
      <c r="U107" s="620"/>
      <c r="V107" s="620"/>
      <c r="W107" s="620"/>
      <c r="X107" s="620"/>
      <c r="Y107" s="620"/>
      <c r="Z107" s="620"/>
    </row>
    <row r="108" spans="1:26" ht="24.75" customHeight="1" x14ac:dyDescent="0.2">
      <c r="A108" s="349" t="s">
        <v>257</v>
      </c>
      <c r="B108" s="350"/>
      <c r="C108" s="351">
        <v>4</v>
      </c>
      <c r="D108" s="351">
        <v>6</v>
      </c>
      <c r="E108" s="352" t="s">
        <v>279</v>
      </c>
      <c r="F108" s="351">
        <v>3</v>
      </c>
      <c r="G108" s="353">
        <v>2.5</v>
      </c>
      <c r="H108" s="353">
        <f>G108+F108</f>
        <v>5.5</v>
      </c>
      <c r="I108" s="354">
        <v>3.51</v>
      </c>
      <c r="J108" s="355">
        <f>3.51*0.8</f>
        <v>2.8079999999999998</v>
      </c>
      <c r="K108" s="356">
        <f t="shared" ref="K108:K111" si="84">(I108-J108)/I108</f>
        <v>0.2</v>
      </c>
      <c r="L108" s="357">
        <v>33464</v>
      </c>
      <c r="M108" s="358">
        <f t="shared" ref="M108:M111" si="85">(H108*L108)*K108</f>
        <v>36810.400000000001</v>
      </c>
      <c r="N108" s="359">
        <f t="shared" ref="N108:N111" si="86">H108*I108*K108</f>
        <v>3.8610000000000002</v>
      </c>
      <c r="O108" s="359">
        <v>17</v>
      </c>
      <c r="P108" s="360">
        <f t="shared" ref="P108:P111" si="87">N108*1000*17</f>
        <v>65637</v>
      </c>
      <c r="Q108" s="349"/>
      <c r="R108" s="108"/>
      <c r="S108" s="108"/>
      <c r="T108" s="276"/>
      <c r="U108" s="108"/>
      <c r="V108" s="108"/>
      <c r="W108" s="108"/>
      <c r="X108" s="108"/>
      <c r="Y108" s="108"/>
      <c r="Z108" s="108"/>
    </row>
    <row r="109" spans="1:26" ht="24.75" customHeight="1" x14ac:dyDescent="0.2">
      <c r="A109" s="349" t="s">
        <v>355</v>
      </c>
      <c r="B109" s="350"/>
      <c r="C109" s="351">
        <v>51</v>
      </c>
      <c r="D109" s="351">
        <v>35</v>
      </c>
      <c r="E109" s="352" t="s">
        <v>192</v>
      </c>
      <c r="F109" s="351">
        <v>26</v>
      </c>
      <c r="G109" s="353">
        <v>9</v>
      </c>
      <c r="H109" s="353">
        <f t="shared" ref="H109:H111" si="88">SUM(F109:G109)</f>
        <v>35</v>
      </c>
      <c r="I109" s="354">
        <v>3.51</v>
      </c>
      <c r="J109" s="355">
        <f t="shared" ref="J109:J110" si="89">3.51*0.9</f>
        <v>3.1589999999999998</v>
      </c>
      <c r="K109" s="356">
        <f t="shared" si="84"/>
        <v>0.1</v>
      </c>
      <c r="L109" s="357">
        <v>7470</v>
      </c>
      <c r="M109" s="358">
        <f t="shared" si="85"/>
        <v>26145</v>
      </c>
      <c r="N109" s="359">
        <f t="shared" si="86"/>
        <v>12.285</v>
      </c>
      <c r="O109" s="359">
        <v>17</v>
      </c>
      <c r="P109" s="360">
        <f t="shared" si="87"/>
        <v>208845</v>
      </c>
      <c r="Q109" s="349"/>
      <c r="R109" s="108"/>
      <c r="S109" s="108"/>
      <c r="T109" s="276"/>
      <c r="U109" s="108"/>
      <c r="V109" s="108"/>
      <c r="W109" s="108"/>
      <c r="X109" s="108"/>
      <c r="Y109" s="108"/>
      <c r="Z109" s="108"/>
    </row>
    <row r="110" spans="1:26" ht="24.75" customHeight="1" x14ac:dyDescent="0.2">
      <c r="A110" s="349" t="s">
        <v>383</v>
      </c>
      <c r="B110" s="350"/>
      <c r="C110" s="351">
        <v>591</v>
      </c>
      <c r="D110" s="351">
        <v>482.28</v>
      </c>
      <c r="E110" s="352" t="s">
        <v>192</v>
      </c>
      <c r="F110" s="351">
        <v>225</v>
      </c>
      <c r="G110" s="353">
        <f>482-225</f>
        <v>257</v>
      </c>
      <c r="H110" s="353">
        <f t="shared" si="88"/>
        <v>482</v>
      </c>
      <c r="I110" s="354">
        <v>3.51</v>
      </c>
      <c r="J110" s="355">
        <f t="shared" si="89"/>
        <v>3.1589999999999998</v>
      </c>
      <c r="K110" s="356">
        <f t="shared" si="84"/>
        <v>0.1</v>
      </c>
      <c r="L110" s="357">
        <v>7470</v>
      </c>
      <c r="M110" s="358">
        <f t="shared" si="85"/>
        <v>360054</v>
      </c>
      <c r="N110" s="359">
        <f t="shared" si="86"/>
        <v>169.18200000000002</v>
      </c>
      <c r="O110" s="359">
        <v>17</v>
      </c>
      <c r="P110" s="360">
        <f t="shared" si="87"/>
        <v>2876094.0000000005</v>
      </c>
      <c r="Q110" s="349"/>
      <c r="R110" s="108"/>
      <c r="S110" s="108"/>
      <c r="T110" s="276"/>
      <c r="U110" s="108"/>
      <c r="V110" s="108"/>
      <c r="W110" s="108"/>
      <c r="X110" s="108"/>
      <c r="Y110" s="108"/>
      <c r="Z110" s="108"/>
    </row>
    <row r="111" spans="1:26" ht="24.75" customHeight="1" x14ac:dyDescent="0.2">
      <c r="A111" s="349" t="s">
        <v>353</v>
      </c>
      <c r="B111" s="350"/>
      <c r="C111" s="351">
        <v>17</v>
      </c>
      <c r="D111" s="351">
        <v>14.375</v>
      </c>
      <c r="E111" s="352" t="s">
        <v>192</v>
      </c>
      <c r="F111" s="351">
        <v>14.375</v>
      </c>
      <c r="G111" s="351"/>
      <c r="H111" s="353">
        <f t="shared" si="88"/>
        <v>14.375</v>
      </c>
      <c r="I111" s="354">
        <v>3.51</v>
      </c>
      <c r="J111" s="355">
        <v>2.81</v>
      </c>
      <c r="K111" s="356">
        <f t="shared" si="84"/>
        <v>0.19943019943019938</v>
      </c>
      <c r="L111" s="357">
        <v>7470</v>
      </c>
      <c r="M111" s="358">
        <f t="shared" si="85"/>
        <v>21415.064102564098</v>
      </c>
      <c r="N111" s="359">
        <f t="shared" si="86"/>
        <v>10.062499999999996</v>
      </c>
      <c r="O111" s="359">
        <v>17</v>
      </c>
      <c r="P111" s="360">
        <f t="shared" si="87"/>
        <v>171062.49999999994</v>
      </c>
      <c r="Q111" s="349"/>
      <c r="R111" s="108"/>
      <c r="S111" s="108"/>
      <c r="T111" s="276"/>
      <c r="U111" s="108"/>
      <c r="V111" s="108"/>
      <c r="W111" s="108"/>
      <c r="X111" s="108"/>
      <c r="Y111" s="108"/>
      <c r="Z111" s="108"/>
    </row>
    <row r="112" spans="1:26" ht="24.75" customHeight="1" x14ac:dyDescent="0.2">
      <c r="A112" s="361" t="s">
        <v>356</v>
      </c>
      <c r="B112" s="362"/>
      <c r="C112" s="363">
        <v>287</v>
      </c>
      <c r="D112" s="363">
        <v>564.25</v>
      </c>
      <c r="E112" s="363">
        <v>0</v>
      </c>
      <c r="F112" s="363">
        <v>557.25</v>
      </c>
      <c r="G112" s="363">
        <v>7</v>
      </c>
      <c r="H112" s="363">
        <v>564.25</v>
      </c>
      <c r="I112" s="363">
        <v>7.02</v>
      </c>
      <c r="J112" s="363">
        <v>5.6180000000000003</v>
      </c>
      <c r="K112" s="363">
        <v>0.39943019943019942</v>
      </c>
      <c r="L112" s="363">
        <v>51238</v>
      </c>
      <c r="M112" s="363">
        <v>891434.8153846151</v>
      </c>
      <c r="N112" s="363">
        <v>394.98899999999986</v>
      </c>
      <c r="O112" s="363">
        <v>34</v>
      </c>
      <c r="P112" s="363">
        <v>6714812.9999999981</v>
      </c>
      <c r="Q112" s="361"/>
      <c r="R112" s="620"/>
      <c r="S112" s="620"/>
      <c r="T112" s="610"/>
      <c r="U112" s="620"/>
      <c r="V112" s="620"/>
      <c r="W112" s="620"/>
      <c r="X112" s="620"/>
      <c r="Y112" s="620"/>
      <c r="Z112" s="620"/>
    </row>
    <row r="113" spans="1:26" ht="24.75" customHeight="1" x14ac:dyDescent="0.2">
      <c r="A113" s="349" t="s">
        <v>359</v>
      </c>
      <c r="B113" s="350"/>
      <c r="C113" s="351">
        <v>372</v>
      </c>
      <c r="D113" s="351">
        <v>238.5</v>
      </c>
      <c r="E113" s="352" t="s">
        <v>192</v>
      </c>
      <c r="F113" s="351">
        <v>35.25</v>
      </c>
      <c r="G113" s="351">
        <v>203.25</v>
      </c>
      <c r="H113" s="353">
        <f>SUM(F113:G113)</f>
        <v>238.5</v>
      </c>
      <c r="I113" s="354">
        <v>3.51</v>
      </c>
      <c r="J113" s="355">
        <f>3.51*0.9</f>
        <v>3.1589999999999998</v>
      </c>
      <c r="K113" s="356">
        <f>(I113-J113)/I113</f>
        <v>0.1</v>
      </c>
      <c r="L113" s="357">
        <v>7470</v>
      </c>
      <c r="M113" s="358">
        <f>(H113*L113)*K113</f>
        <v>178159.5</v>
      </c>
      <c r="N113" s="359">
        <f>H113*I113*K113</f>
        <v>83.71350000000001</v>
      </c>
      <c r="O113" s="359">
        <v>17</v>
      </c>
      <c r="P113" s="360">
        <f>N113*1000*17</f>
        <v>1423129.5000000002</v>
      </c>
      <c r="Q113" s="349"/>
      <c r="R113" s="108"/>
      <c r="S113" s="108"/>
      <c r="T113" s="276"/>
      <c r="U113" s="108"/>
      <c r="V113" s="108"/>
      <c r="W113" s="108"/>
      <c r="X113" s="108"/>
      <c r="Y113" s="108"/>
      <c r="Z113" s="108"/>
    </row>
    <row r="114" spans="1:26" ht="24.75" customHeight="1" x14ac:dyDescent="0.2">
      <c r="A114" s="385"/>
      <c r="B114" s="386"/>
      <c r="C114" s="387"/>
      <c r="D114" s="387"/>
      <c r="E114" s="388"/>
      <c r="F114" s="389"/>
      <c r="G114" s="389"/>
      <c r="H114" s="387"/>
      <c r="I114" s="390"/>
      <c r="J114" s="391"/>
      <c r="K114" s="392"/>
      <c r="L114" s="389"/>
      <c r="M114" s="389"/>
      <c r="N114" s="389"/>
      <c r="O114" s="393"/>
      <c r="P114" s="387"/>
      <c r="Q114" s="394"/>
      <c r="R114" s="108"/>
      <c r="S114" s="108"/>
      <c r="T114" s="276"/>
      <c r="U114" s="108"/>
      <c r="V114" s="108"/>
      <c r="W114" s="108"/>
      <c r="X114" s="108"/>
      <c r="Y114" s="108"/>
      <c r="Z114" s="108"/>
    </row>
    <row r="115" spans="1:26" ht="24.75" customHeight="1" x14ac:dyDescent="0.2">
      <c r="A115" s="385"/>
      <c r="B115" s="386"/>
      <c r="C115" s="387"/>
      <c r="D115" s="387"/>
      <c r="E115" s="388"/>
      <c r="F115" s="389"/>
      <c r="G115" s="389"/>
      <c r="H115" s="387"/>
      <c r="I115" s="390"/>
      <c r="J115" s="391"/>
      <c r="K115" s="392"/>
      <c r="L115" s="389"/>
      <c r="M115" s="389"/>
      <c r="N115" s="389"/>
      <c r="O115" s="393"/>
      <c r="P115" s="387"/>
      <c r="Q115" s="394"/>
      <c r="R115" s="108"/>
      <c r="S115" s="108"/>
      <c r="T115" s="276"/>
      <c r="U115" s="108"/>
      <c r="V115" s="108"/>
      <c r="W115" s="108"/>
      <c r="X115" s="108"/>
      <c r="Y115" s="108"/>
      <c r="Z115" s="108"/>
    </row>
    <row r="116" spans="1:26" ht="19.5" customHeight="1" x14ac:dyDescent="0.2">
      <c r="A116" s="385"/>
      <c r="B116" s="386"/>
      <c r="C116" s="389"/>
      <c r="D116" s="389"/>
      <c r="E116" s="395"/>
      <c r="F116" s="389"/>
      <c r="G116" s="389"/>
      <c r="H116" s="389"/>
      <c r="I116" s="390"/>
      <c r="J116" s="391"/>
      <c r="K116" s="392"/>
      <c r="L116" s="389"/>
      <c r="M116" s="389"/>
      <c r="N116" s="389"/>
      <c r="O116" s="396"/>
      <c r="P116" s="389"/>
      <c r="Q116" s="397"/>
      <c r="R116" s="108"/>
      <c r="S116" s="108"/>
      <c r="T116" s="276"/>
      <c r="U116" s="108"/>
      <c r="V116" s="108"/>
      <c r="W116" s="108"/>
      <c r="X116" s="108"/>
      <c r="Y116" s="108"/>
      <c r="Z116" s="108"/>
    </row>
    <row r="117" spans="1:26" ht="19.5" customHeight="1" x14ac:dyDescent="0.25">
      <c r="A117" s="685" t="s">
        <v>384</v>
      </c>
      <c r="B117" s="632"/>
      <c r="C117" s="632"/>
      <c r="D117" s="632"/>
      <c r="E117" s="56"/>
      <c r="F117" s="676" t="s">
        <v>385</v>
      </c>
      <c r="G117" s="632"/>
      <c r="H117" s="632"/>
      <c r="I117" s="632"/>
      <c r="J117" s="632"/>
      <c r="K117" s="56"/>
      <c r="L117" s="87"/>
      <c r="M117" s="676" t="s">
        <v>386</v>
      </c>
      <c r="N117" s="632"/>
      <c r="O117" s="632"/>
      <c r="P117" s="632"/>
      <c r="Q117" s="398"/>
      <c r="R117" s="108"/>
      <c r="S117" s="108"/>
      <c r="T117" s="108"/>
      <c r="U117" s="108"/>
      <c r="V117" s="108"/>
      <c r="W117" s="108"/>
      <c r="X117" s="108"/>
      <c r="Y117" s="108"/>
      <c r="Z117" s="108"/>
    </row>
    <row r="118" spans="1:26" ht="19.5" customHeight="1" x14ac:dyDescent="0.25">
      <c r="A118" s="677"/>
      <c r="B118" s="632"/>
      <c r="C118" s="632"/>
      <c r="D118" s="632"/>
      <c r="E118" s="56"/>
      <c r="F118" s="677" t="s">
        <v>387</v>
      </c>
      <c r="G118" s="632"/>
      <c r="H118" s="632"/>
      <c r="I118" s="632"/>
      <c r="J118" s="632"/>
      <c r="K118" s="56"/>
      <c r="L118" s="87"/>
      <c r="M118" s="677" t="s">
        <v>388</v>
      </c>
      <c r="N118" s="632"/>
      <c r="O118" s="632"/>
      <c r="P118" s="632"/>
      <c r="Q118" s="398"/>
      <c r="R118" s="108"/>
      <c r="S118" s="108"/>
      <c r="T118" s="108"/>
      <c r="U118" s="108"/>
      <c r="V118" s="108"/>
      <c r="W118" s="108"/>
      <c r="X118" s="108"/>
      <c r="Y118" s="108"/>
      <c r="Z118" s="108"/>
    </row>
    <row r="119" spans="1:26" ht="19.5" customHeight="1" x14ac:dyDescent="0.2">
      <c r="A119" s="385"/>
      <c r="B119" s="399"/>
      <c r="C119" s="400"/>
      <c r="D119" s="400"/>
      <c r="E119" s="399"/>
      <c r="F119" s="400"/>
      <c r="G119" s="401"/>
      <c r="H119" s="401"/>
      <c r="I119" s="402"/>
      <c r="J119" s="391"/>
      <c r="K119" s="396"/>
      <c r="L119" s="87"/>
      <c r="M119" s="62"/>
      <c r="N119" s="396"/>
      <c r="O119" s="396"/>
      <c r="P119" s="403"/>
      <c r="Q119" s="394"/>
      <c r="R119" s="108"/>
      <c r="S119" s="108"/>
      <c r="T119" s="108"/>
      <c r="U119" s="108"/>
      <c r="V119" s="108"/>
      <c r="W119" s="108"/>
      <c r="X119" s="108"/>
      <c r="Y119" s="108"/>
      <c r="Z119" s="108"/>
    </row>
    <row r="120" spans="1:26" ht="18.75" customHeight="1" x14ac:dyDescent="0.2">
      <c r="A120" s="54"/>
      <c r="B120" s="54"/>
      <c r="C120" s="321"/>
      <c r="D120" s="321"/>
      <c r="E120" s="55"/>
      <c r="F120" s="320"/>
      <c r="G120" s="320"/>
      <c r="H120" s="320"/>
      <c r="I120" s="54"/>
      <c r="J120" s="54"/>
      <c r="K120" s="54"/>
      <c r="L120" s="227"/>
      <c r="M120" s="227"/>
      <c r="N120" s="227"/>
      <c r="O120" s="227"/>
      <c r="P120" s="227"/>
      <c r="Q120" s="54"/>
      <c r="R120" s="54"/>
      <c r="S120" s="54"/>
      <c r="T120" s="54"/>
      <c r="U120" s="54"/>
      <c r="V120" s="54"/>
      <c r="W120" s="54"/>
      <c r="X120" s="54"/>
      <c r="Y120" s="54"/>
      <c r="Z120" s="54"/>
    </row>
    <row r="121" spans="1:26" ht="18.75" customHeight="1" x14ac:dyDescent="0.2">
      <c r="A121" s="54"/>
      <c r="B121" s="54"/>
      <c r="C121" s="321"/>
      <c r="D121" s="321"/>
      <c r="E121" s="55"/>
      <c r="F121" s="320"/>
      <c r="G121" s="320"/>
      <c r="H121" s="320"/>
      <c r="I121" s="54"/>
      <c r="J121" s="54"/>
      <c r="K121" s="54"/>
      <c r="L121" s="227"/>
      <c r="M121" s="227"/>
      <c r="N121" s="227"/>
      <c r="O121" s="227"/>
      <c r="P121" s="227"/>
      <c r="Q121" s="54"/>
      <c r="R121" s="54"/>
      <c r="S121" s="54"/>
      <c r="T121" s="54"/>
      <c r="U121" s="54"/>
      <c r="V121" s="54"/>
      <c r="W121" s="54"/>
      <c r="X121" s="54"/>
      <c r="Y121" s="54"/>
      <c r="Z121" s="54"/>
    </row>
    <row r="122" spans="1:26" ht="18.75" customHeight="1" x14ac:dyDescent="0.2">
      <c r="A122" s="54"/>
      <c r="B122" s="54"/>
      <c r="C122" s="321"/>
      <c r="D122" s="321"/>
      <c r="E122" s="55"/>
      <c r="F122" s="320"/>
      <c r="G122" s="320"/>
      <c r="H122" s="320"/>
      <c r="I122" s="54"/>
      <c r="J122" s="54"/>
      <c r="K122" s="54"/>
      <c r="L122" s="227"/>
      <c r="M122" s="227"/>
      <c r="N122" s="227"/>
      <c r="O122" s="227"/>
      <c r="P122" s="227"/>
      <c r="Q122" s="54"/>
      <c r="R122" s="54"/>
      <c r="S122" s="54"/>
      <c r="T122" s="54"/>
      <c r="U122" s="54"/>
      <c r="V122" s="54"/>
      <c r="W122" s="54"/>
      <c r="X122" s="54"/>
      <c r="Y122" s="54"/>
      <c r="Z122" s="54"/>
    </row>
    <row r="123" spans="1:26" ht="18.75" customHeight="1" x14ac:dyDescent="0.2">
      <c r="A123" s="54"/>
      <c r="B123" s="54"/>
      <c r="C123" s="321"/>
      <c r="D123" s="321"/>
      <c r="E123" s="55"/>
      <c r="F123" s="320"/>
      <c r="G123" s="320"/>
      <c r="H123" s="320"/>
      <c r="I123" s="54"/>
      <c r="J123" s="54"/>
      <c r="K123" s="54"/>
      <c r="L123" s="227"/>
      <c r="M123" s="227"/>
      <c r="N123" s="227"/>
      <c r="O123" s="227"/>
      <c r="P123" s="227"/>
      <c r="Q123" s="54"/>
      <c r="R123" s="54"/>
      <c r="S123" s="54"/>
      <c r="T123" s="54"/>
      <c r="U123" s="54"/>
      <c r="V123" s="54"/>
      <c r="W123" s="54"/>
      <c r="X123" s="54"/>
      <c r="Y123" s="54"/>
      <c r="Z123" s="54"/>
    </row>
    <row r="124" spans="1:26" ht="18.75" customHeight="1" x14ac:dyDescent="0.2">
      <c r="A124" s="54"/>
      <c r="B124" s="54"/>
      <c r="C124" s="321"/>
      <c r="D124" s="321"/>
      <c r="E124" s="55"/>
      <c r="F124" s="320"/>
      <c r="G124" s="320"/>
      <c r="H124" s="320"/>
      <c r="I124" s="54"/>
      <c r="J124" s="54"/>
      <c r="K124" s="54"/>
      <c r="L124" s="227"/>
      <c r="M124" s="227"/>
      <c r="N124" s="227"/>
      <c r="O124" s="227"/>
      <c r="P124" s="227"/>
      <c r="Q124" s="54"/>
      <c r="R124" s="54"/>
      <c r="S124" s="54"/>
      <c r="T124" s="54"/>
      <c r="U124" s="54"/>
      <c r="V124" s="54"/>
      <c r="W124" s="54"/>
      <c r="X124" s="54"/>
      <c r="Y124" s="54"/>
      <c r="Z124" s="54"/>
    </row>
    <row r="125" spans="1:26" ht="18.75" customHeight="1" x14ac:dyDescent="0.2">
      <c r="A125" s="54"/>
      <c r="B125" s="54"/>
      <c r="C125" s="321"/>
      <c r="D125" s="321"/>
      <c r="E125" s="55"/>
      <c r="F125" s="320"/>
      <c r="G125" s="320"/>
      <c r="H125" s="320"/>
      <c r="I125" s="54"/>
      <c r="J125" s="54"/>
      <c r="K125" s="54"/>
      <c r="L125" s="227"/>
      <c r="M125" s="227"/>
      <c r="N125" s="227"/>
      <c r="O125" s="227"/>
      <c r="P125" s="227"/>
      <c r="Q125" s="54"/>
      <c r="R125" s="54"/>
      <c r="S125" s="54"/>
      <c r="T125" s="54"/>
      <c r="U125" s="54"/>
      <c r="V125" s="54"/>
      <c r="W125" s="54"/>
      <c r="X125" s="54"/>
      <c r="Y125" s="54"/>
      <c r="Z125" s="54"/>
    </row>
    <row r="126" spans="1:26" ht="18.75" customHeight="1" x14ac:dyDescent="0.2">
      <c r="A126" s="54"/>
      <c r="B126" s="54"/>
      <c r="C126" s="321"/>
      <c r="D126" s="321"/>
      <c r="E126" s="55"/>
      <c r="F126" s="320"/>
      <c r="G126" s="320"/>
      <c r="H126" s="320"/>
      <c r="I126" s="54"/>
      <c r="J126" s="54"/>
      <c r="K126" s="54"/>
      <c r="L126" s="227"/>
      <c r="M126" s="227"/>
      <c r="N126" s="227"/>
      <c r="O126" s="227"/>
      <c r="P126" s="227"/>
      <c r="Q126" s="54"/>
      <c r="R126" s="54"/>
      <c r="S126" s="54"/>
      <c r="T126" s="54"/>
      <c r="U126" s="54"/>
      <c r="V126" s="54"/>
      <c r="W126" s="54"/>
      <c r="X126" s="54"/>
      <c r="Y126" s="54"/>
      <c r="Z126" s="54"/>
    </row>
    <row r="127" spans="1:26" ht="18.75" customHeight="1" x14ac:dyDescent="0.2">
      <c r="A127" s="54"/>
      <c r="B127" s="54"/>
      <c r="C127" s="321"/>
      <c r="D127" s="321"/>
      <c r="E127" s="55"/>
      <c r="F127" s="320"/>
      <c r="G127" s="320"/>
      <c r="H127" s="320"/>
      <c r="I127" s="54"/>
      <c r="J127" s="54"/>
      <c r="K127" s="54"/>
      <c r="L127" s="227"/>
      <c r="M127" s="227"/>
      <c r="N127" s="227"/>
      <c r="O127" s="227"/>
      <c r="P127" s="227"/>
      <c r="Q127" s="54"/>
      <c r="R127" s="54"/>
      <c r="S127" s="54"/>
      <c r="T127" s="54"/>
      <c r="U127" s="54"/>
      <c r="V127" s="54"/>
      <c r="W127" s="54"/>
      <c r="X127" s="54"/>
      <c r="Y127" s="54"/>
      <c r="Z127" s="54"/>
    </row>
    <row r="128" spans="1:26" ht="18.75" customHeight="1" x14ac:dyDescent="0.2">
      <c r="A128" s="54"/>
      <c r="B128" s="54"/>
      <c r="C128" s="321"/>
      <c r="D128" s="321"/>
      <c r="E128" s="55"/>
      <c r="F128" s="320"/>
      <c r="G128" s="320"/>
      <c r="H128" s="320"/>
      <c r="I128" s="54"/>
      <c r="J128" s="54"/>
      <c r="K128" s="54"/>
      <c r="L128" s="227"/>
      <c r="M128" s="227"/>
      <c r="N128" s="227"/>
      <c r="O128" s="227"/>
      <c r="P128" s="227"/>
      <c r="Q128" s="54"/>
      <c r="R128" s="54"/>
      <c r="S128" s="54"/>
      <c r="T128" s="54"/>
      <c r="U128" s="54"/>
      <c r="V128" s="54"/>
      <c r="W128" s="54"/>
      <c r="X128" s="54"/>
      <c r="Y128" s="54"/>
      <c r="Z128" s="54"/>
    </row>
    <row r="129" spans="1:26" ht="18.75" customHeight="1" x14ac:dyDescent="0.2">
      <c r="A129" s="54"/>
      <c r="B129" s="54"/>
      <c r="C129" s="321"/>
      <c r="D129" s="321"/>
      <c r="E129" s="55"/>
      <c r="F129" s="320"/>
      <c r="G129" s="320"/>
      <c r="H129" s="320"/>
      <c r="I129" s="54"/>
      <c r="J129" s="54"/>
      <c r="K129" s="54"/>
      <c r="L129" s="227"/>
      <c r="M129" s="227"/>
      <c r="N129" s="227"/>
      <c r="O129" s="227"/>
      <c r="P129" s="227"/>
      <c r="Q129" s="54"/>
      <c r="R129" s="54"/>
      <c r="S129" s="54"/>
      <c r="T129" s="54"/>
      <c r="U129" s="54"/>
      <c r="V129" s="54"/>
      <c r="W129" s="54"/>
      <c r="X129" s="54"/>
      <c r="Y129" s="54"/>
      <c r="Z129" s="54"/>
    </row>
    <row r="130" spans="1:26" ht="18.75" customHeight="1" x14ac:dyDescent="0.2">
      <c r="A130" s="54"/>
      <c r="B130" s="54"/>
      <c r="C130" s="321"/>
      <c r="D130" s="321"/>
      <c r="E130" s="55"/>
      <c r="F130" s="320"/>
      <c r="G130" s="320"/>
      <c r="H130" s="320"/>
      <c r="I130" s="54"/>
      <c r="J130" s="54"/>
      <c r="K130" s="54"/>
      <c r="L130" s="227"/>
      <c r="M130" s="227"/>
      <c r="N130" s="227"/>
      <c r="O130" s="227"/>
      <c r="P130" s="227"/>
      <c r="Q130" s="54"/>
      <c r="R130" s="54"/>
      <c r="S130" s="54"/>
      <c r="T130" s="54"/>
      <c r="U130" s="54"/>
      <c r="V130" s="54"/>
      <c r="W130" s="54"/>
      <c r="X130" s="54"/>
      <c r="Y130" s="54"/>
      <c r="Z130" s="54"/>
    </row>
    <row r="131" spans="1:26" ht="18.75" customHeight="1" x14ac:dyDescent="0.2">
      <c r="A131" s="54"/>
      <c r="B131" s="54"/>
      <c r="C131" s="321"/>
      <c r="D131" s="321"/>
      <c r="E131" s="55"/>
      <c r="F131" s="320"/>
      <c r="G131" s="320"/>
      <c r="H131" s="320"/>
      <c r="I131" s="54"/>
      <c r="J131" s="54"/>
      <c r="K131" s="54"/>
      <c r="L131" s="227"/>
      <c r="M131" s="227"/>
      <c r="N131" s="227"/>
      <c r="O131" s="227"/>
      <c r="P131" s="227"/>
      <c r="Q131" s="54"/>
      <c r="R131" s="54"/>
      <c r="S131" s="54"/>
      <c r="T131" s="54"/>
      <c r="U131" s="54"/>
      <c r="V131" s="54"/>
      <c r="W131" s="54"/>
      <c r="X131" s="54"/>
      <c r="Y131" s="54"/>
      <c r="Z131" s="54"/>
    </row>
    <row r="132" spans="1:26" ht="18.75" customHeight="1" x14ac:dyDescent="0.2">
      <c r="A132" s="54"/>
      <c r="B132" s="54"/>
      <c r="C132" s="321"/>
      <c r="D132" s="321"/>
      <c r="E132" s="55"/>
      <c r="F132" s="320"/>
      <c r="G132" s="320"/>
      <c r="H132" s="320"/>
      <c r="I132" s="54"/>
      <c r="J132" s="54"/>
      <c r="K132" s="54"/>
      <c r="L132" s="227"/>
      <c r="M132" s="227"/>
      <c r="N132" s="227"/>
      <c r="O132" s="227"/>
      <c r="P132" s="227"/>
      <c r="Q132" s="54"/>
      <c r="R132" s="54"/>
      <c r="S132" s="54"/>
      <c r="T132" s="54"/>
      <c r="U132" s="54"/>
      <c r="V132" s="54"/>
      <c r="W132" s="54"/>
      <c r="X132" s="54"/>
      <c r="Y132" s="54"/>
      <c r="Z132" s="54"/>
    </row>
    <row r="133" spans="1:26" ht="18.75" customHeight="1" x14ac:dyDescent="0.2">
      <c r="A133" s="54"/>
      <c r="B133" s="54"/>
      <c r="C133" s="321"/>
      <c r="D133" s="321"/>
      <c r="E133" s="55"/>
      <c r="F133" s="320"/>
      <c r="G133" s="320"/>
      <c r="H133" s="320"/>
      <c r="I133" s="54"/>
      <c r="J133" s="54"/>
      <c r="K133" s="54"/>
      <c r="L133" s="227"/>
      <c r="M133" s="227"/>
      <c r="N133" s="227"/>
      <c r="O133" s="227"/>
      <c r="P133" s="227"/>
      <c r="Q133" s="54"/>
      <c r="R133" s="54"/>
      <c r="S133" s="54"/>
      <c r="T133" s="54"/>
      <c r="U133" s="54"/>
      <c r="V133" s="54"/>
      <c r="W133" s="54"/>
      <c r="X133" s="54"/>
      <c r="Y133" s="54"/>
      <c r="Z133" s="54"/>
    </row>
    <row r="134" spans="1:26" ht="18.75" customHeight="1" x14ac:dyDescent="0.2">
      <c r="A134" s="54"/>
      <c r="B134" s="54"/>
      <c r="C134" s="321"/>
      <c r="D134" s="321"/>
      <c r="E134" s="55"/>
      <c r="F134" s="320"/>
      <c r="G134" s="320"/>
      <c r="H134" s="320"/>
      <c r="I134" s="54"/>
      <c r="J134" s="54"/>
      <c r="K134" s="54"/>
      <c r="L134" s="227"/>
      <c r="M134" s="227"/>
      <c r="N134" s="227"/>
      <c r="O134" s="227"/>
      <c r="P134" s="227"/>
      <c r="Q134" s="54"/>
      <c r="R134" s="54"/>
      <c r="S134" s="54"/>
      <c r="T134" s="54"/>
      <c r="U134" s="54"/>
      <c r="V134" s="54"/>
      <c r="W134" s="54"/>
      <c r="X134" s="54"/>
      <c r="Y134" s="54"/>
      <c r="Z134" s="54"/>
    </row>
    <row r="135" spans="1:26" ht="18.75" customHeight="1" x14ac:dyDescent="0.2">
      <c r="A135" s="54"/>
      <c r="B135" s="54"/>
      <c r="C135" s="321"/>
      <c r="D135" s="321"/>
      <c r="E135" s="55"/>
      <c r="F135" s="320"/>
      <c r="G135" s="320"/>
      <c r="H135" s="320"/>
      <c r="I135" s="54"/>
      <c r="J135" s="54"/>
      <c r="K135" s="54"/>
      <c r="L135" s="227"/>
      <c r="M135" s="227"/>
      <c r="N135" s="227"/>
      <c r="O135" s="227"/>
      <c r="P135" s="227"/>
      <c r="Q135" s="54"/>
      <c r="R135" s="54"/>
      <c r="S135" s="54"/>
      <c r="T135" s="54"/>
      <c r="U135" s="54"/>
      <c r="V135" s="54"/>
      <c r="W135" s="54"/>
      <c r="X135" s="54"/>
      <c r="Y135" s="54"/>
      <c r="Z135" s="54"/>
    </row>
    <row r="136" spans="1:26" ht="18.75" customHeight="1" x14ac:dyDescent="0.2">
      <c r="A136" s="54"/>
      <c r="B136" s="54"/>
      <c r="C136" s="321"/>
      <c r="D136" s="321"/>
      <c r="E136" s="55"/>
      <c r="F136" s="320"/>
      <c r="G136" s="320"/>
      <c r="H136" s="320"/>
      <c r="I136" s="54"/>
      <c r="J136" s="54"/>
      <c r="K136" s="54"/>
      <c r="L136" s="227"/>
      <c r="M136" s="227"/>
      <c r="N136" s="227"/>
      <c r="O136" s="227"/>
      <c r="P136" s="227"/>
      <c r="Q136" s="54"/>
      <c r="R136" s="54"/>
      <c r="S136" s="54"/>
      <c r="T136" s="54"/>
      <c r="U136" s="54"/>
      <c r="V136" s="54"/>
      <c r="W136" s="54"/>
      <c r="X136" s="54"/>
      <c r="Y136" s="54"/>
      <c r="Z136" s="54"/>
    </row>
    <row r="137" spans="1:26" ht="18.75" customHeight="1" x14ac:dyDescent="0.2">
      <c r="A137" s="54"/>
      <c r="B137" s="54"/>
      <c r="C137" s="321"/>
      <c r="D137" s="321"/>
      <c r="E137" s="55"/>
      <c r="F137" s="320"/>
      <c r="G137" s="320"/>
      <c r="H137" s="320"/>
      <c r="I137" s="54"/>
      <c r="J137" s="54"/>
      <c r="K137" s="54"/>
      <c r="L137" s="227"/>
      <c r="M137" s="227"/>
      <c r="N137" s="227"/>
      <c r="O137" s="227"/>
      <c r="P137" s="227"/>
      <c r="Q137" s="54"/>
      <c r="R137" s="54"/>
      <c r="S137" s="54"/>
      <c r="T137" s="54"/>
      <c r="U137" s="54"/>
      <c r="V137" s="54"/>
      <c r="W137" s="54"/>
      <c r="X137" s="54"/>
      <c r="Y137" s="54"/>
      <c r="Z137" s="54"/>
    </row>
    <row r="138" spans="1:26" ht="18.75" customHeight="1" x14ac:dyDescent="0.2">
      <c r="A138" s="54"/>
      <c r="B138" s="54"/>
      <c r="C138" s="321"/>
      <c r="D138" s="321"/>
      <c r="E138" s="55"/>
      <c r="F138" s="320"/>
      <c r="G138" s="320"/>
      <c r="H138" s="320"/>
      <c r="I138" s="54"/>
      <c r="J138" s="54"/>
      <c r="K138" s="54"/>
      <c r="L138" s="227"/>
      <c r="M138" s="227"/>
      <c r="N138" s="227"/>
      <c r="O138" s="227"/>
      <c r="P138" s="227"/>
      <c r="Q138" s="54"/>
      <c r="R138" s="54"/>
      <c r="S138" s="54"/>
      <c r="T138" s="54"/>
      <c r="U138" s="54"/>
      <c r="V138" s="54"/>
      <c r="W138" s="54"/>
      <c r="X138" s="54"/>
      <c r="Y138" s="54"/>
      <c r="Z138" s="54"/>
    </row>
    <row r="139" spans="1:26" ht="18.75" customHeight="1" x14ac:dyDescent="0.2">
      <c r="A139" s="54"/>
      <c r="B139" s="54"/>
      <c r="C139" s="321"/>
      <c r="D139" s="321"/>
      <c r="E139" s="55"/>
      <c r="F139" s="320"/>
      <c r="G139" s="320"/>
      <c r="H139" s="320"/>
      <c r="I139" s="54"/>
      <c r="J139" s="54"/>
      <c r="K139" s="54"/>
      <c r="L139" s="227"/>
      <c r="M139" s="227"/>
      <c r="N139" s="227"/>
      <c r="O139" s="227"/>
      <c r="P139" s="227"/>
      <c r="Q139" s="54"/>
      <c r="R139" s="54"/>
      <c r="S139" s="54"/>
      <c r="T139" s="54"/>
      <c r="U139" s="54"/>
      <c r="V139" s="54"/>
      <c r="W139" s="54"/>
      <c r="X139" s="54"/>
      <c r="Y139" s="54"/>
      <c r="Z139" s="54"/>
    </row>
    <row r="140" spans="1:26" ht="18.75" customHeight="1" x14ac:dyDescent="0.2">
      <c r="A140" s="54"/>
      <c r="B140" s="54"/>
      <c r="C140" s="321"/>
      <c r="D140" s="321"/>
      <c r="E140" s="55"/>
      <c r="F140" s="320"/>
      <c r="G140" s="320"/>
      <c r="H140" s="320"/>
      <c r="I140" s="54"/>
      <c r="J140" s="54"/>
      <c r="K140" s="54"/>
      <c r="L140" s="227"/>
      <c r="M140" s="227"/>
      <c r="N140" s="227"/>
      <c r="O140" s="227"/>
      <c r="P140" s="227"/>
      <c r="Q140" s="54"/>
      <c r="R140" s="54"/>
      <c r="S140" s="54"/>
      <c r="T140" s="54"/>
      <c r="U140" s="54"/>
      <c r="V140" s="54"/>
      <c r="W140" s="54"/>
      <c r="X140" s="54"/>
      <c r="Y140" s="54"/>
      <c r="Z140" s="54"/>
    </row>
    <row r="141" spans="1:26" ht="18.75" customHeight="1" x14ac:dyDescent="0.2">
      <c r="A141" s="54"/>
      <c r="B141" s="54"/>
      <c r="C141" s="321"/>
      <c r="D141" s="321"/>
      <c r="E141" s="55"/>
      <c r="F141" s="320"/>
      <c r="G141" s="320"/>
      <c r="H141" s="320"/>
      <c r="I141" s="54"/>
      <c r="J141" s="54"/>
      <c r="K141" s="54"/>
      <c r="L141" s="227"/>
      <c r="M141" s="227"/>
      <c r="N141" s="227"/>
      <c r="O141" s="227"/>
      <c r="P141" s="227"/>
      <c r="Q141" s="54"/>
      <c r="R141" s="54"/>
      <c r="S141" s="54"/>
      <c r="T141" s="54"/>
      <c r="U141" s="54"/>
      <c r="V141" s="54"/>
      <c r="W141" s="54"/>
      <c r="X141" s="54"/>
      <c r="Y141" s="54"/>
      <c r="Z141" s="54"/>
    </row>
    <row r="142" spans="1:26" ht="18.75" customHeight="1" x14ac:dyDescent="0.2">
      <c r="A142" s="54"/>
      <c r="B142" s="54"/>
      <c r="C142" s="321"/>
      <c r="D142" s="321"/>
      <c r="E142" s="55"/>
      <c r="F142" s="320"/>
      <c r="G142" s="320"/>
      <c r="H142" s="320"/>
      <c r="I142" s="54"/>
      <c r="J142" s="54"/>
      <c r="K142" s="54"/>
      <c r="L142" s="227"/>
      <c r="M142" s="227"/>
      <c r="N142" s="227"/>
      <c r="O142" s="227"/>
      <c r="P142" s="227"/>
      <c r="Q142" s="54"/>
      <c r="R142" s="54"/>
      <c r="S142" s="54"/>
      <c r="T142" s="54"/>
      <c r="U142" s="54"/>
      <c r="V142" s="54"/>
      <c r="W142" s="54"/>
      <c r="X142" s="54"/>
      <c r="Y142" s="54"/>
      <c r="Z142" s="54"/>
    </row>
    <row r="143" spans="1:26" ht="18.75" customHeight="1" x14ac:dyDescent="0.2">
      <c r="A143" s="54"/>
      <c r="B143" s="54"/>
      <c r="C143" s="321"/>
      <c r="D143" s="321"/>
      <c r="E143" s="55"/>
      <c r="F143" s="320"/>
      <c r="G143" s="320"/>
      <c r="H143" s="320"/>
      <c r="I143" s="54"/>
      <c r="J143" s="54"/>
      <c r="K143" s="54"/>
      <c r="L143" s="227"/>
      <c r="M143" s="227"/>
      <c r="N143" s="227"/>
      <c r="O143" s="227"/>
      <c r="P143" s="227"/>
      <c r="Q143" s="54"/>
      <c r="R143" s="54"/>
      <c r="S143" s="54"/>
      <c r="T143" s="54"/>
      <c r="U143" s="54"/>
      <c r="V143" s="54"/>
      <c r="W143" s="54"/>
      <c r="X143" s="54"/>
      <c r="Y143" s="54"/>
      <c r="Z143" s="54"/>
    </row>
    <row r="144" spans="1:26" ht="18.75" customHeight="1" x14ac:dyDescent="0.2">
      <c r="A144" s="54"/>
      <c r="B144" s="54"/>
      <c r="C144" s="321"/>
      <c r="D144" s="321"/>
      <c r="E144" s="55"/>
      <c r="F144" s="320"/>
      <c r="G144" s="320"/>
      <c r="H144" s="320"/>
      <c r="I144" s="54"/>
      <c r="J144" s="54"/>
      <c r="K144" s="54"/>
      <c r="L144" s="227"/>
      <c r="M144" s="227"/>
      <c r="N144" s="227"/>
      <c r="O144" s="227"/>
      <c r="P144" s="227"/>
      <c r="Q144" s="54"/>
      <c r="R144" s="54"/>
      <c r="S144" s="54"/>
      <c r="T144" s="54"/>
      <c r="U144" s="54"/>
      <c r="V144" s="54"/>
      <c r="W144" s="54"/>
      <c r="X144" s="54"/>
      <c r="Y144" s="54"/>
      <c r="Z144" s="54"/>
    </row>
    <row r="145" spans="1:26" ht="18.75" customHeight="1" x14ac:dyDescent="0.2">
      <c r="A145" s="54"/>
      <c r="B145" s="54"/>
      <c r="C145" s="321"/>
      <c r="D145" s="321"/>
      <c r="E145" s="55"/>
      <c r="F145" s="320"/>
      <c r="G145" s="320"/>
      <c r="H145" s="320"/>
      <c r="I145" s="54"/>
      <c r="J145" s="54"/>
      <c r="K145" s="54"/>
      <c r="L145" s="227"/>
      <c r="M145" s="227"/>
      <c r="N145" s="227"/>
      <c r="O145" s="227"/>
      <c r="P145" s="227"/>
      <c r="Q145" s="54"/>
      <c r="R145" s="54"/>
      <c r="S145" s="54"/>
      <c r="T145" s="54"/>
      <c r="U145" s="54"/>
      <c r="V145" s="54"/>
      <c r="W145" s="54"/>
      <c r="X145" s="54"/>
      <c r="Y145" s="54"/>
      <c r="Z145" s="54"/>
    </row>
    <row r="146" spans="1:26" ht="18.75" customHeight="1" x14ac:dyDescent="0.2">
      <c r="A146" s="54"/>
      <c r="B146" s="54"/>
      <c r="C146" s="321"/>
      <c r="D146" s="321"/>
      <c r="E146" s="55"/>
      <c r="F146" s="320"/>
      <c r="G146" s="320"/>
      <c r="H146" s="320"/>
      <c r="I146" s="54"/>
      <c r="J146" s="54"/>
      <c r="K146" s="54"/>
      <c r="L146" s="227"/>
      <c r="M146" s="227"/>
      <c r="N146" s="227"/>
      <c r="O146" s="227"/>
      <c r="P146" s="227"/>
      <c r="Q146" s="54"/>
      <c r="R146" s="54"/>
      <c r="S146" s="54"/>
      <c r="T146" s="54"/>
      <c r="U146" s="54"/>
      <c r="V146" s="54"/>
      <c r="W146" s="54"/>
      <c r="X146" s="54"/>
      <c r="Y146" s="54"/>
      <c r="Z146" s="54"/>
    </row>
    <row r="147" spans="1:26" ht="18.75" customHeight="1" x14ac:dyDescent="0.2">
      <c r="A147" s="54"/>
      <c r="B147" s="54"/>
      <c r="C147" s="321"/>
      <c r="D147" s="321"/>
      <c r="E147" s="55"/>
      <c r="F147" s="320"/>
      <c r="G147" s="320"/>
      <c r="H147" s="320"/>
      <c r="I147" s="54"/>
      <c r="J147" s="54"/>
      <c r="K147" s="54"/>
      <c r="L147" s="227"/>
      <c r="M147" s="227"/>
      <c r="N147" s="227"/>
      <c r="O147" s="227"/>
      <c r="P147" s="227"/>
      <c r="Q147" s="54"/>
      <c r="R147" s="54"/>
      <c r="S147" s="54"/>
      <c r="T147" s="54"/>
      <c r="U147" s="54"/>
      <c r="V147" s="54"/>
      <c r="W147" s="54"/>
      <c r="X147" s="54"/>
      <c r="Y147" s="54"/>
      <c r="Z147" s="54"/>
    </row>
    <row r="148" spans="1:26" ht="18.75" customHeight="1" x14ac:dyDescent="0.2">
      <c r="A148" s="54"/>
      <c r="B148" s="54"/>
      <c r="C148" s="321"/>
      <c r="D148" s="321"/>
      <c r="E148" s="55"/>
      <c r="F148" s="320"/>
      <c r="G148" s="320"/>
      <c r="H148" s="320"/>
      <c r="I148" s="54"/>
      <c r="J148" s="54"/>
      <c r="K148" s="54"/>
      <c r="L148" s="227"/>
      <c r="M148" s="227"/>
      <c r="N148" s="227"/>
      <c r="O148" s="227"/>
      <c r="P148" s="227"/>
      <c r="Q148" s="54"/>
      <c r="R148" s="54"/>
      <c r="S148" s="54"/>
      <c r="T148" s="54"/>
      <c r="U148" s="54"/>
      <c r="V148" s="54"/>
      <c r="W148" s="54"/>
      <c r="X148" s="54"/>
      <c r="Y148" s="54"/>
      <c r="Z148" s="54"/>
    </row>
    <row r="149" spans="1:26" ht="18.75" customHeight="1" x14ac:dyDescent="0.2">
      <c r="A149" s="54"/>
      <c r="B149" s="54"/>
      <c r="C149" s="321"/>
      <c r="D149" s="321"/>
      <c r="E149" s="55"/>
      <c r="F149" s="320"/>
      <c r="G149" s="320"/>
      <c r="H149" s="320"/>
      <c r="I149" s="54"/>
      <c r="J149" s="54"/>
      <c r="K149" s="54"/>
      <c r="L149" s="227"/>
      <c r="M149" s="227"/>
      <c r="N149" s="227"/>
      <c r="O149" s="227"/>
      <c r="P149" s="227"/>
      <c r="Q149" s="54"/>
      <c r="R149" s="54"/>
      <c r="S149" s="54"/>
      <c r="T149" s="54"/>
      <c r="U149" s="54"/>
      <c r="V149" s="54"/>
      <c r="W149" s="54"/>
      <c r="X149" s="54"/>
      <c r="Y149" s="54"/>
      <c r="Z149" s="54"/>
    </row>
    <row r="150" spans="1:26" ht="18.75" customHeight="1" x14ac:dyDescent="0.2">
      <c r="A150" s="54"/>
      <c r="B150" s="54"/>
      <c r="C150" s="321"/>
      <c r="D150" s="321"/>
      <c r="E150" s="55"/>
      <c r="F150" s="320"/>
      <c r="G150" s="320"/>
      <c r="H150" s="320"/>
      <c r="I150" s="54"/>
      <c r="J150" s="54"/>
      <c r="K150" s="54"/>
      <c r="L150" s="227"/>
      <c r="M150" s="227"/>
      <c r="N150" s="227"/>
      <c r="O150" s="227"/>
      <c r="P150" s="227"/>
      <c r="Q150" s="54"/>
      <c r="R150" s="54"/>
      <c r="S150" s="54"/>
      <c r="T150" s="54"/>
      <c r="U150" s="54"/>
      <c r="V150" s="54"/>
      <c r="W150" s="54"/>
      <c r="X150" s="54"/>
      <c r="Y150" s="54"/>
      <c r="Z150" s="54"/>
    </row>
    <row r="151" spans="1:26" ht="18.75" customHeight="1" x14ac:dyDescent="0.2">
      <c r="A151" s="54"/>
      <c r="B151" s="54"/>
      <c r="C151" s="321"/>
      <c r="D151" s="321"/>
      <c r="E151" s="55"/>
      <c r="F151" s="320"/>
      <c r="G151" s="320"/>
      <c r="H151" s="320"/>
      <c r="I151" s="54"/>
      <c r="J151" s="54"/>
      <c r="K151" s="54"/>
      <c r="L151" s="227"/>
      <c r="M151" s="227"/>
      <c r="N151" s="227"/>
      <c r="O151" s="227"/>
      <c r="P151" s="227"/>
      <c r="Q151" s="54"/>
      <c r="R151" s="54"/>
      <c r="S151" s="54"/>
      <c r="T151" s="54"/>
      <c r="U151" s="54"/>
      <c r="V151" s="54"/>
      <c r="W151" s="54"/>
      <c r="X151" s="54"/>
      <c r="Y151" s="54"/>
      <c r="Z151" s="54"/>
    </row>
    <row r="152" spans="1:26" ht="18.75" customHeight="1" x14ac:dyDescent="0.2">
      <c r="A152" s="54"/>
      <c r="B152" s="54"/>
      <c r="C152" s="321"/>
      <c r="D152" s="321"/>
      <c r="E152" s="55"/>
      <c r="F152" s="320"/>
      <c r="G152" s="320"/>
      <c r="H152" s="320"/>
      <c r="I152" s="54"/>
      <c r="J152" s="54"/>
      <c r="K152" s="54"/>
      <c r="L152" s="227"/>
      <c r="M152" s="227"/>
      <c r="N152" s="227"/>
      <c r="O152" s="227"/>
      <c r="P152" s="227"/>
      <c r="Q152" s="54"/>
      <c r="R152" s="54"/>
      <c r="S152" s="54"/>
      <c r="T152" s="54"/>
      <c r="U152" s="54"/>
      <c r="V152" s="54"/>
      <c r="W152" s="54"/>
      <c r="X152" s="54"/>
      <c r="Y152" s="54"/>
      <c r="Z152" s="54"/>
    </row>
    <row r="153" spans="1:26" ht="18.75" customHeight="1" x14ac:dyDescent="0.2">
      <c r="A153" s="54"/>
      <c r="B153" s="54"/>
      <c r="C153" s="321"/>
      <c r="D153" s="321"/>
      <c r="E153" s="55"/>
      <c r="F153" s="320"/>
      <c r="G153" s="320"/>
      <c r="H153" s="320"/>
      <c r="I153" s="54"/>
      <c r="J153" s="54"/>
      <c r="K153" s="54"/>
      <c r="L153" s="227"/>
      <c r="M153" s="227"/>
      <c r="N153" s="227"/>
      <c r="O153" s="227"/>
      <c r="P153" s="227"/>
      <c r="Q153" s="54"/>
      <c r="R153" s="54"/>
      <c r="S153" s="54"/>
      <c r="T153" s="54"/>
      <c r="U153" s="54"/>
      <c r="V153" s="54"/>
      <c r="W153" s="54"/>
      <c r="X153" s="54"/>
      <c r="Y153" s="54"/>
      <c r="Z153" s="54"/>
    </row>
    <row r="154" spans="1:26" ht="18.75" customHeight="1" x14ac:dyDescent="0.2">
      <c r="A154" s="54"/>
      <c r="B154" s="54"/>
      <c r="C154" s="321"/>
      <c r="D154" s="321"/>
      <c r="E154" s="55"/>
      <c r="F154" s="320"/>
      <c r="G154" s="320"/>
      <c r="H154" s="320"/>
      <c r="I154" s="54"/>
      <c r="J154" s="54"/>
      <c r="K154" s="54"/>
      <c r="L154" s="227"/>
      <c r="M154" s="227"/>
      <c r="N154" s="227"/>
      <c r="O154" s="227"/>
      <c r="P154" s="227"/>
      <c r="Q154" s="54"/>
      <c r="R154" s="54"/>
      <c r="S154" s="54"/>
      <c r="T154" s="54"/>
      <c r="U154" s="54"/>
      <c r="V154" s="54"/>
      <c r="W154" s="54"/>
      <c r="X154" s="54"/>
      <c r="Y154" s="54"/>
      <c r="Z154" s="54"/>
    </row>
    <row r="155" spans="1:26" ht="18.75" customHeight="1" x14ac:dyDescent="0.2">
      <c r="A155" s="54"/>
      <c r="B155" s="54"/>
      <c r="C155" s="321"/>
      <c r="D155" s="321"/>
      <c r="E155" s="55"/>
      <c r="F155" s="320"/>
      <c r="G155" s="320"/>
      <c r="H155" s="320"/>
      <c r="I155" s="54"/>
      <c r="J155" s="54"/>
      <c r="K155" s="54"/>
      <c r="L155" s="227"/>
      <c r="M155" s="227"/>
      <c r="N155" s="227"/>
      <c r="O155" s="227"/>
      <c r="P155" s="227"/>
      <c r="Q155" s="54"/>
      <c r="R155" s="54"/>
      <c r="S155" s="54"/>
      <c r="T155" s="54"/>
      <c r="U155" s="54"/>
      <c r="V155" s="54"/>
      <c r="W155" s="54"/>
      <c r="X155" s="54"/>
      <c r="Y155" s="54"/>
      <c r="Z155" s="54"/>
    </row>
    <row r="156" spans="1:26" ht="18.75" customHeight="1" x14ac:dyDescent="0.2">
      <c r="A156" s="54"/>
      <c r="B156" s="54"/>
      <c r="C156" s="321"/>
      <c r="D156" s="321"/>
      <c r="E156" s="55"/>
      <c r="F156" s="320"/>
      <c r="G156" s="320"/>
      <c r="H156" s="320"/>
      <c r="I156" s="54"/>
      <c r="J156" s="54"/>
      <c r="K156" s="54"/>
      <c r="L156" s="227"/>
      <c r="M156" s="227"/>
      <c r="N156" s="227"/>
      <c r="O156" s="227"/>
      <c r="P156" s="227"/>
      <c r="Q156" s="54"/>
      <c r="R156" s="54"/>
      <c r="S156" s="54"/>
      <c r="T156" s="54"/>
      <c r="U156" s="54"/>
      <c r="V156" s="54"/>
      <c r="W156" s="54"/>
      <c r="X156" s="54"/>
      <c r="Y156" s="54"/>
      <c r="Z156" s="54"/>
    </row>
    <row r="157" spans="1:26" ht="18.75" customHeight="1" x14ac:dyDescent="0.2">
      <c r="A157" s="54"/>
      <c r="B157" s="54"/>
      <c r="C157" s="321"/>
      <c r="D157" s="321"/>
      <c r="E157" s="55"/>
      <c r="F157" s="320"/>
      <c r="G157" s="320"/>
      <c r="H157" s="320"/>
      <c r="I157" s="54"/>
      <c r="J157" s="54"/>
      <c r="K157" s="54"/>
      <c r="L157" s="227"/>
      <c r="M157" s="227"/>
      <c r="N157" s="227"/>
      <c r="O157" s="227"/>
      <c r="P157" s="227"/>
      <c r="Q157" s="54"/>
      <c r="R157" s="54"/>
      <c r="S157" s="54"/>
      <c r="T157" s="54"/>
      <c r="U157" s="54"/>
      <c r="V157" s="54"/>
      <c r="W157" s="54"/>
      <c r="X157" s="54"/>
      <c r="Y157" s="54"/>
      <c r="Z157" s="54"/>
    </row>
    <row r="158" spans="1:26" ht="18.75" customHeight="1" x14ac:dyDescent="0.2">
      <c r="A158" s="54"/>
      <c r="B158" s="54"/>
      <c r="C158" s="321"/>
      <c r="D158" s="321"/>
      <c r="E158" s="55"/>
      <c r="F158" s="320"/>
      <c r="G158" s="320"/>
      <c r="H158" s="320"/>
      <c r="I158" s="54"/>
      <c r="J158" s="54"/>
      <c r="K158" s="54"/>
      <c r="L158" s="227"/>
      <c r="M158" s="227"/>
      <c r="N158" s="227"/>
      <c r="O158" s="227"/>
      <c r="P158" s="227"/>
      <c r="Q158" s="54"/>
      <c r="R158" s="54"/>
      <c r="S158" s="54"/>
      <c r="T158" s="54"/>
      <c r="U158" s="54"/>
      <c r="V158" s="54"/>
      <c r="W158" s="54"/>
      <c r="X158" s="54"/>
      <c r="Y158" s="54"/>
      <c r="Z158" s="54"/>
    </row>
    <row r="159" spans="1:26" ht="18.75" customHeight="1" x14ac:dyDescent="0.2">
      <c r="A159" s="54"/>
      <c r="B159" s="54"/>
      <c r="C159" s="321"/>
      <c r="D159" s="321"/>
      <c r="E159" s="55"/>
      <c r="F159" s="320"/>
      <c r="G159" s="320"/>
      <c r="H159" s="320"/>
      <c r="I159" s="54"/>
      <c r="J159" s="54"/>
      <c r="K159" s="54"/>
      <c r="L159" s="227"/>
      <c r="M159" s="227"/>
      <c r="N159" s="227"/>
      <c r="O159" s="227"/>
      <c r="P159" s="227"/>
      <c r="Q159" s="54"/>
      <c r="R159" s="54"/>
      <c r="S159" s="54"/>
      <c r="T159" s="54"/>
      <c r="U159" s="54"/>
      <c r="V159" s="54"/>
      <c r="W159" s="54"/>
      <c r="X159" s="54"/>
      <c r="Y159" s="54"/>
      <c r="Z159" s="54"/>
    </row>
    <row r="160" spans="1:26" ht="18.75" customHeight="1" x14ac:dyDescent="0.2">
      <c r="A160" s="54"/>
      <c r="B160" s="54"/>
      <c r="C160" s="321"/>
      <c r="D160" s="321"/>
      <c r="E160" s="55"/>
      <c r="F160" s="320"/>
      <c r="G160" s="320"/>
      <c r="H160" s="320"/>
      <c r="I160" s="54"/>
      <c r="J160" s="54"/>
      <c r="K160" s="54"/>
      <c r="L160" s="227"/>
      <c r="M160" s="227"/>
      <c r="N160" s="227"/>
      <c r="O160" s="227"/>
      <c r="P160" s="227"/>
      <c r="Q160" s="54"/>
      <c r="R160" s="54"/>
      <c r="S160" s="54"/>
      <c r="T160" s="54"/>
      <c r="U160" s="54"/>
      <c r="V160" s="54"/>
      <c r="W160" s="54"/>
      <c r="X160" s="54"/>
      <c r="Y160" s="54"/>
      <c r="Z160" s="54"/>
    </row>
    <row r="161" spans="1:26" ht="18.75" customHeight="1" x14ac:dyDescent="0.2">
      <c r="A161" s="54"/>
      <c r="B161" s="54"/>
      <c r="C161" s="321"/>
      <c r="D161" s="321"/>
      <c r="E161" s="55"/>
      <c r="F161" s="320"/>
      <c r="G161" s="320"/>
      <c r="H161" s="320"/>
      <c r="I161" s="54"/>
      <c r="J161" s="54"/>
      <c r="K161" s="54"/>
      <c r="L161" s="227"/>
      <c r="M161" s="227"/>
      <c r="N161" s="227"/>
      <c r="O161" s="227"/>
      <c r="P161" s="227"/>
      <c r="Q161" s="54"/>
      <c r="R161" s="54"/>
      <c r="S161" s="54"/>
      <c r="T161" s="54"/>
      <c r="U161" s="54"/>
      <c r="V161" s="54"/>
      <c r="W161" s="54"/>
      <c r="X161" s="54"/>
      <c r="Y161" s="54"/>
      <c r="Z161" s="54"/>
    </row>
    <row r="162" spans="1:26" ht="18.75" customHeight="1" x14ac:dyDescent="0.2">
      <c r="A162" s="54"/>
      <c r="B162" s="54"/>
      <c r="C162" s="321"/>
      <c r="D162" s="321"/>
      <c r="E162" s="55"/>
      <c r="F162" s="320"/>
      <c r="G162" s="320"/>
      <c r="H162" s="320"/>
      <c r="I162" s="54"/>
      <c r="J162" s="54"/>
      <c r="K162" s="54"/>
      <c r="L162" s="227"/>
      <c r="M162" s="227"/>
      <c r="N162" s="227"/>
      <c r="O162" s="227"/>
      <c r="P162" s="227"/>
      <c r="Q162" s="54"/>
      <c r="R162" s="54"/>
      <c r="S162" s="54"/>
      <c r="T162" s="54"/>
      <c r="U162" s="54"/>
      <c r="V162" s="54"/>
      <c r="W162" s="54"/>
      <c r="X162" s="54"/>
      <c r="Y162" s="54"/>
      <c r="Z162" s="54"/>
    </row>
    <row r="163" spans="1:26" ht="18.75" customHeight="1" x14ac:dyDescent="0.2">
      <c r="A163" s="54"/>
      <c r="B163" s="54"/>
      <c r="C163" s="321"/>
      <c r="D163" s="321"/>
      <c r="E163" s="55"/>
      <c r="F163" s="320"/>
      <c r="G163" s="320"/>
      <c r="H163" s="320"/>
      <c r="I163" s="54"/>
      <c r="J163" s="54"/>
      <c r="K163" s="54"/>
      <c r="L163" s="227"/>
      <c r="M163" s="227"/>
      <c r="N163" s="227"/>
      <c r="O163" s="227"/>
      <c r="P163" s="227"/>
      <c r="Q163" s="54"/>
      <c r="R163" s="54"/>
      <c r="S163" s="54"/>
      <c r="T163" s="54"/>
      <c r="U163" s="54"/>
      <c r="V163" s="54"/>
      <c r="W163" s="54"/>
      <c r="X163" s="54"/>
      <c r="Y163" s="54"/>
      <c r="Z163" s="54"/>
    </row>
    <row r="164" spans="1:26" ht="18.75" customHeight="1" x14ac:dyDescent="0.2">
      <c r="A164" s="54"/>
      <c r="B164" s="54"/>
      <c r="C164" s="321"/>
      <c r="D164" s="321"/>
      <c r="E164" s="55"/>
      <c r="F164" s="320"/>
      <c r="G164" s="320"/>
      <c r="H164" s="320"/>
      <c r="I164" s="54"/>
      <c r="J164" s="54"/>
      <c r="K164" s="54"/>
      <c r="L164" s="227"/>
      <c r="M164" s="227"/>
      <c r="N164" s="227"/>
      <c r="O164" s="227"/>
      <c r="P164" s="227"/>
      <c r="Q164" s="54"/>
      <c r="R164" s="54"/>
      <c r="S164" s="54"/>
      <c r="T164" s="54"/>
      <c r="U164" s="54"/>
      <c r="V164" s="54"/>
      <c r="W164" s="54"/>
      <c r="X164" s="54"/>
      <c r="Y164" s="54"/>
      <c r="Z164" s="54"/>
    </row>
    <row r="165" spans="1:26" ht="18.75" customHeight="1" x14ac:dyDescent="0.2">
      <c r="A165" s="54"/>
      <c r="B165" s="54"/>
      <c r="C165" s="321"/>
      <c r="D165" s="321"/>
      <c r="E165" s="55"/>
      <c r="F165" s="320"/>
      <c r="G165" s="320"/>
      <c r="H165" s="320"/>
      <c r="I165" s="54"/>
      <c r="J165" s="54"/>
      <c r="K165" s="54"/>
      <c r="L165" s="227"/>
      <c r="M165" s="227"/>
      <c r="N165" s="227"/>
      <c r="O165" s="227"/>
      <c r="P165" s="227"/>
      <c r="Q165" s="54"/>
      <c r="R165" s="54"/>
      <c r="S165" s="54"/>
      <c r="T165" s="54"/>
      <c r="U165" s="54"/>
      <c r="V165" s="54"/>
      <c r="W165" s="54"/>
      <c r="X165" s="54"/>
      <c r="Y165" s="54"/>
      <c r="Z165" s="54"/>
    </row>
    <row r="166" spans="1:26" ht="18.75" customHeight="1" x14ac:dyDescent="0.2">
      <c r="A166" s="54"/>
      <c r="B166" s="54"/>
      <c r="C166" s="321"/>
      <c r="D166" s="321"/>
      <c r="E166" s="55"/>
      <c r="F166" s="320"/>
      <c r="G166" s="320"/>
      <c r="H166" s="320"/>
      <c r="I166" s="54"/>
      <c r="J166" s="54"/>
      <c r="K166" s="54"/>
      <c r="L166" s="227"/>
      <c r="M166" s="227"/>
      <c r="N166" s="227"/>
      <c r="O166" s="227"/>
      <c r="P166" s="227"/>
      <c r="Q166" s="54"/>
      <c r="R166" s="54"/>
      <c r="S166" s="54"/>
      <c r="T166" s="54"/>
      <c r="U166" s="54"/>
      <c r="V166" s="54"/>
      <c r="W166" s="54"/>
      <c r="X166" s="54"/>
      <c r="Y166" s="54"/>
      <c r="Z166" s="54"/>
    </row>
    <row r="167" spans="1:26" ht="18.75" customHeight="1" x14ac:dyDescent="0.2">
      <c r="A167" s="54"/>
      <c r="B167" s="54"/>
      <c r="C167" s="321"/>
      <c r="D167" s="321"/>
      <c r="E167" s="55"/>
      <c r="F167" s="320"/>
      <c r="G167" s="320"/>
      <c r="H167" s="320"/>
      <c r="I167" s="54"/>
      <c r="J167" s="54"/>
      <c r="K167" s="54"/>
      <c r="L167" s="227"/>
      <c r="M167" s="227"/>
      <c r="N167" s="227"/>
      <c r="O167" s="227"/>
      <c r="P167" s="227"/>
      <c r="Q167" s="54"/>
      <c r="R167" s="54"/>
      <c r="S167" s="54"/>
      <c r="T167" s="54"/>
      <c r="U167" s="54"/>
      <c r="V167" s="54"/>
      <c r="W167" s="54"/>
      <c r="X167" s="54"/>
      <c r="Y167" s="54"/>
      <c r="Z167" s="54"/>
    </row>
    <row r="168" spans="1:26" ht="18.75" customHeight="1" x14ac:dyDescent="0.2">
      <c r="A168" s="54"/>
      <c r="B168" s="54"/>
      <c r="C168" s="321"/>
      <c r="D168" s="321"/>
      <c r="E168" s="55"/>
      <c r="F168" s="320"/>
      <c r="G168" s="320"/>
      <c r="H168" s="320"/>
      <c r="I168" s="54"/>
      <c r="J168" s="54"/>
      <c r="K168" s="54"/>
      <c r="L168" s="227"/>
      <c r="M168" s="227"/>
      <c r="N168" s="227"/>
      <c r="O168" s="227"/>
      <c r="P168" s="227"/>
      <c r="Q168" s="54"/>
      <c r="R168" s="54"/>
      <c r="S168" s="54"/>
      <c r="T168" s="54"/>
      <c r="U168" s="54"/>
      <c r="V168" s="54"/>
      <c r="W168" s="54"/>
      <c r="X168" s="54"/>
      <c r="Y168" s="54"/>
      <c r="Z168" s="54"/>
    </row>
    <row r="169" spans="1:26" ht="18.75" customHeight="1" x14ac:dyDescent="0.2">
      <c r="A169" s="54"/>
      <c r="B169" s="54"/>
      <c r="C169" s="321"/>
      <c r="D169" s="321"/>
      <c r="E169" s="55"/>
      <c r="F169" s="320"/>
      <c r="G169" s="320"/>
      <c r="H169" s="320"/>
      <c r="I169" s="54"/>
      <c r="J169" s="54"/>
      <c r="K169" s="54"/>
      <c r="L169" s="227"/>
      <c r="M169" s="227"/>
      <c r="N169" s="227"/>
      <c r="O169" s="227"/>
      <c r="P169" s="227"/>
      <c r="Q169" s="54"/>
      <c r="R169" s="54"/>
      <c r="S169" s="54"/>
      <c r="T169" s="54"/>
      <c r="U169" s="54"/>
      <c r="V169" s="54"/>
      <c r="W169" s="54"/>
      <c r="X169" s="54"/>
      <c r="Y169" s="54"/>
      <c r="Z169" s="54"/>
    </row>
    <row r="170" spans="1:26" ht="18.75" customHeight="1" x14ac:dyDescent="0.2">
      <c r="A170" s="54"/>
      <c r="B170" s="54"/>
      <c r="C170" s="321"/>
      <c r="D170" s="321"/>
      <c r="E170" s="55"/>
      <c r="F170" s="320"/>
      <c r="G170" s="320"/>
      <c r="H170" s="320"/>
      <c r="I170" s="54"/>
      <c r="J170" s="54"/>
      <c r="K170" s="54"/>
      <c r="L170" s="227"/>
      <c r="M170" s="227"/>
      <c r="N170" s="227"/>
      <c r="O170" s="227"/>
      <c r="P170" s="227"/>
      <c r="Q170" s="54"/>
      <c r="R170" s="54"/>
      <c r="S170" s="54"/>
      <c r="T170" s="54"/>
      <c r="U170" s="54"/>
      <c r="V170" s="54"/>
      <c r="W170" s="54"/>
      <c r="X170" s="54"/>
      <c r="Y170" s="54"/>
      <c r="Z170" s="54"/>
    </row>
    <row r="171" spans="1:26" ht="18.75" customHeight="1" x14ac:dyDescent="0.2">
      <c r="A171" s="54"/>
      <c r="B171" s="54"/>
      <c r="C171" s="321"/>
      <c r="D171" s="321"/>
      <c r="E171" s="55"/>
      <c r="F171" s="320"/>
      <c r="G171" s="320"/>
      <c r="H171" s="320"/>
      <c r="I171" s="54"/>
      <c r="J171" s="54"/>
      <c r="K171" s="54"/>
      <c r="L171" s="227"/>
      <c r="M171" s="227"/>
      <c r="N171" s="227"/>
      <c r="O171" s="227"/>
      <c r="P171" s="227"/>
      <c r="Q171" s="54"/>
      <c r="R171" s="54"/>
      <c r="S171" s="54"/>
      <c r="T171" s="54"/>
      <c r="U171" s="54"/>
      <c r="V171" s="54"/>
      <c r="W171" s="54"/>
      <c r="X171" s="54"/>
      <c r="Y171" s="54"/>
      <c r="Z171" s="54"/>
    </row>
    <row r="172" spans="1:26" ht="18.75" customHeight="1" x14ac:dyDescent="0.2">
      <c r="A172" s="54"/>
      <c r="B172" s="54"/>
      <c r="C172" s="321"/>
      <c r="D172" s="321"/>
      <c r="E172" s="55"/>
      <c r="F172" s="320"/>
      <c r="G172" s="320"/>
      <c r="H172" s="320"/>
      <c r="I172" s="54"/>
      <c r="J172" s="54"/>
      <c r="K172" s="54"/>
      <c r="L172" s="227"/>
      <c r="M172" s="227"/>
      <c r="N172" s="227"/>
      <c r="O172" s="227"/>
      <c r="P172" s="227"/>
      <c r="Q172" s="54"/>
      <c r="R172" s="54"/>
      <c r="S172" s="54"/>
      <c r="T172" s="54"/>
      <c r="U172" s="54"/>
      <c r="V172" s="54"/>
      <c r="W172" s="54"/>
      <c r="X172" s="54"/>
      <c r="Y172" s="54"/>
      <c r="Z172" s="54"/>
    </row>
    <row r="173" spans="1:26" ht="18.75" customHeight="1" x14ac:dyDescent="0.2">
      <c r="A173" s="54"/>
      <c r="B173" s="54"/>
      <c r="C173" s="321"/>
      <c r="D173" s="321"/>
      <c r="E173" s="55"/>
      <c r="F173" s="320"/>
      <c r="G173" s="320"/>
      <c r="H173" s="320"/>
      <c r="I173" s="54"/>
      <c r="J173" s="54"/>
      <c r="K173" s="54"/>
      <c r="L173" s="227"/>
      <c r="M173" s="227"/>
      <c r="N173" s="227"/>
      <c r="O173" s="227"/>
      <c r="P173" s="227"/>
      <c r="Q173" s="54"/>
      <c r="R173" s="54"/>
      <c r="S173" s="54"/>
      <c r="T173" s="54"/>
      <c r="U173" s="54"/>
      <c r="V173" s="54"/>
      <c r="W173" s="54"/>
      <c r="X173" s="54"/>
      <c r="Y173" s="54"/>
      <c r="Z173" s="54"/>
    </row>
    <row r="174" spans="1:26" ht="18.75" customHeight="1" x14ac:dyDescent="0.2">
      <c r="A174" s="54"/>
      <c r="B174" s="54"/>
      <c r="C174" s="321"/>
      <c r="D174" s="321"/>
      <c r="E174" s="55"/>
      <c r="F174" s="320"/>
      <c r="G174" s="320"/>
      <c r="H174" s="320"/>
      <c r="I174" s="54"/>
      <c r="J174" s="54"/>
      <c r="K174" s="54"/>
      <c r="L174" s="227"/>
      <c r="M174" s="227"/>
      <c r="N174" s="227"/>
      <c r="O174" s="227"/>
      <c r="P174" s="227"/>
      <c r="Q174" s="54"/>
      <c r="R174" s="54"/>
      <c r="S174" s="54"/>
      <c r="T174" s="54"/>
      <c r="U174" s="54"/>
      <c r="V174" s="54"/>
      <c r="W174" s="54"/>
      <c r="X174" s="54"/>
      <c r="Y174" s="54"/>
      <c r="Z174" s="54"/>
    </row>
    <row r="175" spans="1:26" ht="18.75" customHeight="1" x14ac:dyDescent="0.2">
      <c r="A175" s="54"/>
      <c r="B175" s="54"/>
      <c r="C175" s="321"/>
      <c r="D175" s="321"/>
      <c r="E175" s="55"/>
      <c r="F175" s="320"/>
      <c r="G175" s="320"/>
      <c r="H175" s="320"/>
      <c r="I175" s="54"/>
      <c r="J175" s="54"/>
      <c r="K175" s="54"/>
      <c r="L175" s="227"/>
      <c r="M175" s="227"/>
      <c r="N175" s="227"/>
      <c r="O175" s="227"/>
      <c r="P175" s="227"/>
      <c r="Q175" s="54"/>
      <c r="R175" s="54"/>
      <c r="S175" s="54"/>
      <c r="T175" s="54"/>
      <c r="U175" s="54"/>
      <c r="V175" s="54"/>
      <c r="W175" s="54"/>
      <c r="X175" s="54"/>
      <c r="Y175" s="54"/>
      <c r="Z175" s="54"/>
    </row>
    <row r="176" spans="1:26" ht="18.75" customHeight="1" x14ac:dyDescent="0.2">
      <c r="A176" s="54"/>
      <c r="B176" s="54"/>
      <c r="C176" s="321"/>
      <c r="D176" s="321"/>
      <c r="E176" s="55"/>
      <c r="F176" s="320"/>
      <c r="G176" s="320"/>
      <c r="H176" s="320"/>
      <c r="I176" s="54"/>
      <c r="J176" s="54"/>
      <c r="K176" s="54"/>
      <c r="L176" s="227"/>
      <c r="M176" s="227"/>
      <c r="N176" s="227"/>
      <c r="O176" s="227"/>
      <c r="P176" s="227"/>
      <c r="Q176" s="54"/>
      <c r="R176" s="54"/>
      <c r="S176" s="54"/>
      <c r="T176" s="54"/>
      <c r="U176" s="54"/>
      <c r="V176" s="54"/>
      <c r="W176" s="54"/>
      <c r="X176" s="54"/>
      <c r="Y176" s="54"/>
      <c r="Z176" s="54"/>
    </row>
    <row r="177" spans="1:26" ht="18.75" customHeight="1" x14ac:dyDescent="0.2">
      <c r="A177" s="54"/>
      <c r="B177" s="54"/>
      <c r="C177" s="321"/>
      <c r="D177" s="321"/>
      <c r="E177" s="55"/>
      <c r="F177" s="320"/>
      <c r="G177" s="320"/>
      <c r="H177" s="320"/>
      <c r="I177" s="54"/>
      <c r="J177" s="54"/>
      <c r="K177" s="54"/>
      <c r="L177" s="227"/>
      <c r="M177" s="227"/>
      <c r="N177" s="227"/>
      <c r="O177" s="227"/>
      <c r="P177" s="227"/>
      <c r="Q177" s="54"/>
      <c r="R177" s="54"/>
      <c r="S177" s="54"/>
      <c r="T177" s="54"/>
      <c r="U177" s="54"/>
      <c r="V177" s="54"/>
      <c r="W177" s="54"/>
      <c r="X177" s="54"/>
      <c r="Y177" s="54"/>
      <c r="Z177" s="54"/>
    </row>
    <row r="178" spans="1:26" ht="18.75" customHeight="1" x14ac:dyDescent="0.2">
      <c r="A178" s="54"/>
      <c r="B178" s="54"/>
      <c r="C178" s="321"/>
      <c r="D178" s="321"/>
      <c r="E178" s="55"/>
      <c r="F178" s="320"/>
      <c r="G178" s="320"/>
      <c r="H178" s="320"/>
      <c r="I178" s="54"/>
      <c r="J178" s="54"/>
      <c r="K178" s="54"/>
      <c r="L178" s="227"/>
      <c r="M178" s="227"/>
      <c r="N178" s="227"/>
      <c r="O178" s="227"/>
      <c r="P178" s="227"/>
      <c r="Q178" s="54"/>
      <c r="R178" s="54"/>
      <c r="S178" s="54"/>
      <c r="T178" s="54"/>
      <c r="U178" s="54"/>
      <c r="V178" s="54"/>
      <c r="W178" s="54"/>
      <c r="X178" s="54"/>
      <c r="Y178" s="54"/>
      <c r="Z178" s="54"/>
    </row>
    <row r="179" spans="1:26" ht="18.75" customHeight="1" x14ac:dyDescent="0.2">
      <c r="A179" s="54"/>
      <c r="B179" s="54"/>
      <c r="C179" s="321"/>
      <c r="D179" s="321"/>
      <c r="E179" s="55"/>
      <c r="F179" s="320"/>
      <c r="G179" s="320"/>
      <c r="H179" s="320"/>
      <c r="I179" s="54"/>
      <c r="J179" s="54"/>
      <c r="K179" s="54"/>
      <c r="L179" s="227"/>
      <c r="M179" s="227"/>
      <c r="N179" s="227"/>
      <c r="O179" s="227"/>
      <c r="P179" s="227"/>
      <c r="Q179" s="54"/>
      <c r="R179" s="54"/>
      <c r="S179" s="54"/>
      <c r="T179" s="54"/>
      <c r="U179" s="54"/>
      <c r="V179" s="54"/>
      <c r="W179" s="54"/>
      <c r="X179" s="54"/>
      <c r="Y179" s="54"/>
      <c r="Z179" s="54"/>
    </row>
    <row r="180" spans="1:26" ht="18.75" customHeight="1" x14ac:dyDescent="0.2">
      <c r="A180" s="54"/>
      <c r="B180" s="54"/>
      <c r="C180" s="321"/>
      <c r="D180" s="321"/>
      <c r="E180" s="55"/>
      <c r="F180" s="320"/>
      <c r="G180" s="320"/>
      <c r="H180" s="320"/>
      <c r="I180" s="54"/>
      <c r="J180" s="54"/>
      <c r="K180" s="54"/>
      <c r="L180" s="227"/>
      <c r="M180" s="227"/>
      <c r="N180" s="227"/>
      <c r="O180" s="227"/>
      <c r="P180" s="227"/>
      <c r="Q180" s="54"/>
      <c r="R180" s="54"/>
      <c r="S180" s="54"/>
      <c r="T180" s="54"/>
      <c r="U180" s="54"/>
      <c r="V180" s="54"/>
      <c r="W180" s="54"/>
      <c r="X180" s="54"/>
      <c r="Y180" s="54"/>
      <c r="Z180" s="54"/>
    </row>
    <row r="181" spans="1:26" ht="18.75" customHeight="1" x14ac:dyDescent="0.2">
      <c r="A181" s="54"/>
      <c r="B181" s="54"/>
      <c r="C181" s="321"/>
      <c r="D181" s="321"/>
      <c r="E181" s="55"/>
      <c r="F181" s="320"/>
      <c r="G181" s="320"/>
      <c r="H181" s="320"/>
      <c r="I181" s="54"/>
      <c r="J181" s="54"/>
      <c r="K181" s="54"/>
      <c r="L181" s="227"/>
      <c r="M181" s="227"/>
      <c r="N181" s="227"/>
      <c r="O181" s="227"/>
      <c r="P181" s="227"/>
      <c r="Q181" s="54"/>
      <c r="R181" s="54"/>
      <c r="S181" s="54"/>
      <c r="T181" s="54"/>
      <c r="U181" s="54"/>
      <c r="V181" s="54"/>
      <c r="W181" s="54"/>
      <c r="X181" s="54"/>
      <c r="Y181" s="54"/>
      <c r="Z181" s="54"/>
    </row>
    <row r="182" spans="1:26" ht="18.75" customHeight="1" x14ac:dyDescent="0.2">
      <c r="A182" s="54"/>
      <c r="B182" s="54"/>
      <c r="C182" s="321"/>
      <c r="D182" s="321"/>
      <c r="E182" s="55"/>
      <c r="F182" s="320"/>
      <c r="G182" s="320"/>
      <c r="H182" s="320"/>
      <c r="I182" s="54"/>
      <c r="J182" s="54"/>
      <c r="K182" s="54"/>
      <c r="L182" s="227"/>
      <c r="M182" s="227"/>
      <c r="N182" s="227"/>
      <c r="O182" s="227"/>
      <c r="P182" s="227"/>
      <c r="Q182" s="54"/>
      <c r="R182" s="54"/>
      <c r="S182" s="54"/>
      <c r="T182" s="54"/>
      <c r="U182" s="54"/>
      <c r="V182" s="54"/>
      <c r="W182" s="54"/>
      <c r="X182" s="54"/>
      <c r="Y182" s="54"/>
      <c r="Z182" s="54"/>
    </row>
    <row r="183" spans="1:26" ht="18.75" customHeight="1" x14ac:dyDescent="0.2">
      <c r="A183" s="54"/>
      <c r="B183" s="54"/>
      <c r="C183" s="321"/>
      <c r="D183" s="321"/>
      <c r="E183" s="55"/>
      <c r="F183" s="320"/>
      <c r="G183" s="320"/>
      <c r="H183" s="320"/>
      <c r="I183" s="54"/>
      <c r="J183" s="54"/>
      <c r="K183" s="54"/>
      <c r="L183" s="227"/>
      <c r="M183" s="227"/>
      <c r="N183" s="227"/>
      <c r="O183" s="227"/>
      <c r="P183" s="227"/>
      <c r="Q183" s="54"/>
      <c r="R183" s="54"/>
      <c r="S183" s="54"/>
      <c r="T183" s="54"/>
      <c r="U183" s="54"/>
      <c r="V183" s="54"/>
      <c r="W183" s="54"/>
      <c r="X183" s="54"/>
      <c r="Y183" s="54"/>
      <c r="Z183" s="54"/>
    </row>
    <row r="184" spans="1:26" ht="18.75" customHeight="1" x14ac:dyDescent="0.2">
      <c r="A184" s="54"/>
      <c r="B184" s="54"/>
      <c r="C184" s="321"/>
      <c r="D184" s="321"/>
      <c r="E184" s="55"/>
      <c r="F184" s="320"/>
      <c r="G184" s="320"/>
      <c r="H184" s="320"/>
      <c r="I184" s="54"/>
      <c r="J184" s="54"/>
      <c r="K184" s="54"/>
      <c r="L184" s="227"/>
      <c r="M184" s="227"/>
      <c r="N184" s="227"/>
      <c r="O184" s="227"/>
      <c r="P184" s="227"/>
      <c r="Q184" s="54"/>
      <c r="R184" s="54"/>
      <c r="S184" s="54"/>
      <c r="T184" s="54"/>
      <c r="U184" s="54"/>
      <c r="V184" s="54"/>
      <c r="W184" s="54"/>
      <c r="X184" s="54"/>
      <c r="Y184" s="54"/>
      <c r="Z184" s="54"/>
    </row>
    <row r="185" spans="1:26" ht="18.75" customHeight="1" x14ac:dyDescent="0.2">
      <c r="A185" s="54"/>
      <c r="B185" s="54"/>
      <c r="C185" s="321"/>
      <c r="D185" s="321"/>
      <c r="E185" s="55"/>
      <c r="F185" s="320"/>
      <c r="G185" s="320"/>
      <c r="H185" s="320"/>
      <c r="I185" s="54"/>
      <c r="J185" s="54"/>
      <c r="K185" s="54"/>
      <c r="L185" s="227"/>
      <c r="M185" s="227"/>
      <c r="N185" s="227"/>
      <c r="O185" s="227"/>
      <c r="P185" s="227"/>
      <c r="Q185" s="54"/>
      <c r="R185" s="54"/>
      <c r="S185" s="54"/>
      <c r="T185" s="54"/>
      <c r="U185" s="54"/>
      <c r="V185" s="54"/>
      <c r="W185" s="54"/>
      <c r="X185" s="54"/>
      <c r="Y185" s="54"/>
      <c r="Z185" s="54"/>
    </row>
    <row r="186" spans="1:26" ht="18.75" customHeight="1" x14ac:dyDescent="0.2">
      <c r="A186" s="54"/>
      <c r="B186" s="54"/>
      <c r="C186" s="321"/>
      <c r="D186" s="321"/>
      <c r="E186" s="55"/>
      <c r="F186" s="320"/>
      <c r="G186" s="320"/>
      <c r="H186" s="320"/>
      <c r="I186" s="54"/>
      <c r="J186" s="54"/>
      <c r="K186" s="54"/>
      <c r="L186" s="227"/>
      <c r="M186" s="227"/>
      <c r="N186" s="227"/>
      <c r="O186" s="227"/>
      <c r="P186" s="227"/>
      <c r="Q186" s="54"/>
      <c r="R186" s="54"/>
      <c r="S186" s="54"/>
      <c r="T186" s="54"/>
      <c r="U186" s="54"/>
      <c r="V186" s="54"/>
      <c r="W186" s="54"/>
      <c r="X186" s="54"/>
      <c r="Y186" s="54"/>
      <c r="Z186" s="54"/>
    </row>
    <row r="187" spans="1:26" ht="18.75" customHeight="1" x14ac:dyDescent="0.2">
      <c r="A187" s="54"/>
      <c r="B187" s="54"/>
      <c r="C187" s="321"/>
      <c r="D187" s="321"/>
      <c r="E187" s="55"/>
      <c r="F187" s="320"/>
      <c r="G187" s="320"/>
      <c r="H187" s="320"/>
      <c r="I187" s="54"/>
      <c r="J187" s="54"/>
      <c r="K187" s="54"/>
      <c r="L187" s="227"/>
      <c r="M187" s="227"/>
      <c r="N187" s="227"/>
      <c r="O187" s="227"/>
      <c r="P187" s="227"/>
      <c r="Q187" s="54"/>
      <c r="R187" s="54"/>
      <c r="S187" s="54"/>
      <c r="T187" s="54"/>
      <c r="U187" s="54"/>
      <c r="V187" s="54"/>
      <c r="W187" s="54"/>
      <c r="X187" s="54"/>
      <c r="Y187" s="54"/>
      <c r="Z187" s="54"/>
    </row>
    <row r="188" spans="1:26" ht="18.75" customHeight="1" x14ac:dyDescent="0.2">
      <c r="A188" s="54"/>
      <c r="B188" s="54"/>
      <c r="C188" s="321"/>
      <c r="D188" s="321"/>
      <c r="E188" s="55"/>
      <c r="F188" s="320"/>
      <c r="G188" s="320"/>
      <c r="H188" s="320"/>
      <c r="I188" s="54"/>
      <c r="J188" s="54"/>
      <c r="K188" s="54"/>
      <c r="L188" s="227"/>
      <c r="M188" s="227"/>
      <c r="N188" s="227"/>
      <c r="O188" s="227"/>
      <c r="P188" s="227"/>
      <c r="Q188" s="54"/>
      <c r="R188" s="54"/>
      <c r="S188" s="54"/>
      <c r="T188" s="54"/>
      <c r="U188" s="54"/>
      <c r="V188" s="54"/>
      <c r="W188" s="54"/>
      <c r="X188" s="54"/>
      <c r="Y188" s="54"/>
      <c r="Z188" s="54"/>
    </row>
    <row r="189" spans="1:26" ht="18.75" customHeight="1" x14ac:dyDescent="0.2">
      <c r="A189" s="54"/>
      <c r="B189" s="54"/>
      <c r="C189" s="321"/>
      <c r="D189" s="321"/>
      <c r="E189" s="55"/>
      <c r="F189" s="320"/>
      <c r="G189" s="320"/>
      <c r="H189" s="320"/>
      <c r="I189" s="54"/>
      <c r="J189" s="54"/>
      <c r="K189" s="54"/>
      <c r="L189" s="227"/>
      <c r="M189" s="227"/>
      <c r="N189" s="227"/>
      <c r="O189" s="227"/>
      <c r="P189" s="227"/>
      <c r="Q189" s="54"/>
      <c r="R189" s="54"/>
      <c r="S189" s="54"/>
      <c r="T189" s="54"/>
      <c r="U189" s="54"/>
      <c r="V189" s="54"/>
      <c r="W189" s="54"/>
      <c r="X189" s="54"/>
      <c r="Y189" s="54"/>
      <c r="Z189" s="54"/>
    </row>
    <row r="190" spans="1:26" ht="18.75" customHeight="1" x14ac:dyDescent="0.2">
      <c r="A190" s="54"/>
      <c r="B190" s="54"/>
      <c r="C190" s="321"/>
      <c r="D190" s="321"/>
      <c r="E190" s="55"/>
      <c r="F190" s="320"/>
      <c r="G190" s="320"/>
      <c r="H190" s="320"/>
      <c r="I190" s="54"/>
      <c r="J190" s="54"/>
      <c r="K190" s="54"/>
      <c r="L190" s="227"/>
      <c r="M190" s="227"/>
      <c r="N190" s="227"/>
      <c r="O190" s="227"/>
      <c r="P190" s="227"/>
      <c r="Q190" s="54"/>
      <c r="R190" s="54"/>
      <c r="S190" s="54"/>
      <c r="T190" s="54"/>
      <c r="U190" s="54"/>
      <c r="V190" s="54"/>
      <c r="W190" s="54"/>
      <c r="X190" s="54"/>
      <c r="Y190" s="54"/>
      <c r="Z190" s="54"/>
    </row>
    <row r="191" spans="1:26" ht="18.75" customHeight="1" x14ac:dyDescent="0.2">
      <c r="A191" s="54"/>
      <c r="B191" s="54"/>
      <c r="C191" s="321"/>
      <c r="D191" s="321"/>
      <c r="E191" s="55"/>
      <c r="F191" s="320"/>
      <c r="G191" s="320"/>
      <c r="H191" s="320"/>
      <c r="I191" s="54"/>
      <c r="J191" s="54"/>
      <c r="K191" s="54"/>
      <c r="L191" s="227"/>
      <c r="M191" s="227"/>
      <c r="N191" s="227"/>
      <c r="O191" s="227"/>
      <c r="P191" s="227"/>
      <c r="Q191" s="54"/>
      <c r="R191" s="54"/>
      <c r="S191" s="54"/>
      <c r="T191" s="54"/>
      <c r="U191" s="54"/>
      <c r="V191" s="54"/>
      <c r="W191" s="54"/>
      <c r="X191" s="54"/>
      <c r="Y191" s="54"/>
      <c r="Z191" s="54"/>
    </row>
    <row r="192" spans="1:26" ht="18.75" customHeight="1" x14ac:dyDescent="0.2">
      <c r="A192" s="54"/>
      <c r="B192" s="54"/>
      <c r="C192" s="321"/>
      <c r="D192" s="321"/>
      <c r="E192" s="55"/>
      <c r="F192" s="320"/>
      <c r="G192" s="320"/>
      <c r="H192" s="320"/>
      <c r="I192" s="54"/>
      <c r="J192" s="54"/>
      <c r="K192" s="54"/>
      <c r="L192" s="227"/>
      <c r="M192" s="227"/>
      <c r="N192" s="227"/>
      <c r="O192" s="227"/>
      <c r="P192" s="227"/>
      <c r="Q192" s="54"/>
      <c r="R192" s="54"/>
      <c r="S192" s="54"/>
      <c r="T192" s="54"/>
      <c r="U192" s="54"/>
      <c r="V192" s="54"/>
      <c r="W192" s="54"/>
      <c r="X192" s="54"/>
      <c r="Y192" s="54"/>
      <c r="Z192" s="54"/>
    </row>
    <row r="193" spans="1:26" ht="18.75" customHeight="1" x14ac:dyDescent="0.2">
      <c r="A193" s="54"/>
      <c r="B193" s="54"/>
      <c r="C193" s="321"/>
      <c r="D193" s="321"/>
      <c r="E193" s="55"/>
      <c r="F193" s="320"/>
      <c r="G193" s="320"/>
      <c r="H193" s="320"/>
      <c r="I193" s="54"/>
      <c r="J193" s="54"/>
      <c r="K193" s="54"/>
      <c r="L193" s="227"/>
      <c r="M193" s="227"/>
      <c r="N193" s="227"/>
      <c r="O193" s="227"/>
      <c r="P193" s="227"/>
      <c r="Q193" s="54"/>
      <c r="R193" s="54"/>
      <c r="S193" s="54"/>
      <c r="T193" s="54"/>
      <c r="U193" s="54"/>
      <c r="V193" s="54"/>
      <c r="W193" s="54"/>
      <c r="X193" s="54"/>
      <c r="Y193" s="54"/>
      <c r="Z193" s="54"/>
    </row>
    <row r="194" spans="1:26" ht="18.75" customHeight="1" x14ac:dyDescent="0.2">
      <c r="A194" s="54"/>
      <c r="B194" s="54"/>
      <c r="C194" s="321"/>
      <c r="D194" s="321"/>
      <c r="E194" s="55"/>
      <c r="F194" s="320"/>
      <c r="G194" s="320"/>
      <c r="H194" s="320"/>
      <c r="I194" s="54"/>
      <c r="J194" s="54"/>
      <c r="K194" s="54"/>
      <c r="L194" s="227"/>
      <c r="M194" s="227"/>
      <c r="N194" s="227"/>
      <c r="O194" s="227"/>
      <c r="P194" s="227"/>
      <c r="Q194" s="54"/>
      <c r="R194" s="54"/>
      <c r="S194" s="54"/>
      <c r="T194" s="54"/>
      <c r="U194" s="54"/>
      <c r="V194" s="54"/>
      <c r="W194" s="54"/>
      <c r="X194" s="54"/>
      <c r="Y194" s="54"/>
      <c r="Z194" s="54"/>
    </row>
    <row r="195" spans="1:26" ht="18.75" customHeight="1" x14ac:dyDescent="0.2">
      <c r="A195" s="54"/>
      <c r="B195" s="54"/>
      <c r="C195" s="321"/>
      <c r="D195" s="321"/>
      <c r="E195" s="55"/>
      <c r="F195" s="320"/>
      <c r="G195" s="320"/>
      <c r="H195" s="320"/>
      <c r="I195" s="54"/>
      <c r="J195" s="54"/>
      <c r="K195" s="54"/>
      <c r="L195" s="227"/>
      <c r="M195" s="227"/>
      <c r="N195" s="227"/>
      <c r="O195" s="227"/>
      <c r="P195" s="227"/>
      <c r="Q195" s="54"/>
      <c r="R195" s="54"/>
      <c r="S195" s="54"/>
      <c r="T195" s="54"/>
      <c r="U195" s="54"/>
      <c r="V195" s="54"/>
      <c r="W195" s="54"/>
      <c r="X195" s="54"/>
      <c r="Y195" s="54"/>
      <c r="Z195" s="54"/>
    </row>
    <row r="196" spans="1:26" ht="18.75" customHeight="1" x14ac:dyDescent="0.2">
      <c r="A196" s="54"/>
      <c r="B196" s="54"/>
      <c r="C196" s="321"/>
      <c r="D196" s="321"/>
      <c r="E196" s="55"/>
      <c r="F196" s="320"/>
      <c r="G196" s="320"/>
      <c r="H196" s="320"/>
      <c r="I196" s="54"/>
      <c r="J196" s="54"/>
      <c r="K196" s="54"/>
      <c r="L196" s="227"/>
      <c r="M196" s="227"/>
      <c r="N196" s="227"/>
      <c r="O196" s="227"/>
      <c r="P196" s="227"/>
      <c r="Q196" s="54"/>
      <c r="R196" s="54"/>
      <c r="S196" s="54"/>
      <c r="T196" s="54"/>
      <c r="U196" s="54"/>
      <c r="V196" s="54"/>
      <c r="W196" s="54"/>
      <c r="X196" s="54"/>
      <c r="Y196" s="54"/>
      <c r="Z196" s="54"/>
    </row>
    <row r="197" spans="1:26" ht="18.75" customHeight="1" x14ac:dyDescent="0.2">
      <c r="A197" s="54"/>
      <c r="B197" s="54"/>
      <c r="C197" s="321"/>
      <c r="D197" s="321"/>
      <c r="E197" s="55"/>
      <c r="F197" s="320"/>
      <c r="G197" s="320"/>
      <c r="H197" s="320"/>
      <c r="I197" s="54"/>
      <c r="J197" s="54"/>
      <c r="K197" s="54"/>
      <c r="L197" s="227"/>
      <c r="M197" s="227"/>
      <c r="N197" s="227"/>
      <c r="O197" s="227"/>
      <c r="P197" s="227"/>
      <c r="Q197" s="54"/>
      <c r="R197" s="54"/>
      <c r="S197" s="54"/>
      <c r="T197" s="54"/>
      <c r="U197" s="54"/>
      <c r="V197" s="54"/>
      <c r="W197" s="54"/>
      <c r="X197" s="54"/>
      <c r="Y197" s="54"/>
      <c r="Z197" s="54"/>
    </row>
    <row r="198" spans="1:26" ht="18.75" customHeight="1" x14ac:dyDescent="0.2">
      <c r="A198" s="54"/>
      <c r="B198" s="54"/>
      <c r="C198" s="321"/>
      <c r="D198" s="321"/>
      <c r="E198" s="55"/>
      <c r="F198" s="320"/>
      <c r="G198" s="320"/>
      <c r="H198" s="320"/>
      <c r="I198" s="54"/>
      <c r="J198" s="54"/>
      <c r="K198" s="54"/>
      <c r="L198" s="227"/>
      <c r="M198" s="227"/>
      <c r="N198" s="227"/>
      <c r="O198" s="227"/>
      <c r="P198" s="227"/>
      <c r="Q198" s="54"/>
      <c r="R198" s="54"/>
      <c r="S198" s="54"/>
      <c r="T198" s="54"/>
      <c r="U198" s="54"/>
      <c r="V198" s="54"/>
      <c r="W198" s="54"/>
      <c r="X198" s="54"/>
      <c r="Y198" s="54"/>
      <c r="Z198" s="54"/>
    </row>
    <row r="199" spans="1:26" ht="18.75" customHeight="1" x14ac:dyDescent="0.2">
      <c r="A199" s="54"/>
      <c r="B199" s="54"/>
      <c r="C199" s="321"/>
      <c r="D199" s="321"/>
      <c r="E199" s="55"/>
      <c r="F199" s="320"/>
      <c r="G199" s="320"/>
      <c r="H199" s="320"/>
      <c r="I199" s="54"/>
      <c r="J199" s="54"/>
      <c r="K199" s="54"/>
      <c r="L199" s="227"/>
      <c r="M199" s="227"/>
      <c r="N199" s="227"/>
      <c r="O199" s="227"/>
      <c r="P199" s="227"/>
      <c r="Q199" s="54"/>
      <c r="R199" s="54"/>
      <c r="S199" s="54"/>
      <c r="T199" s="54"/>
      <c r="U199" s="54"/>
      <c r="V199" s="54"/>
      <c r="W199" s="54"/>
      <c r="X199" s="54"/>
      <c r="Y199" s="54"/>
      <c r="Z199" s="54"/>
    </row>
    <row r="200" spans="1:26" ht="18.75" customHeight="1" x14ac:dyDescent="0.2">
      <c r="A200" s="54"/>
      <c r="B200" s="54"/>
      <c r="C200" s="321"/>
      <c r="D200" s="321"/>
      <c r="E200" s="55"/>
      <c r="F200" s="320"/>
      <c r="G200" s="320"/>
      <c r="H200" s="320"/>
      <c r="I200" s="54"/>
      <c r="J200" s="54"/>
      <c r="K200" s="54"/>
      <c r="L200" s="227"/>
      <c r="M200" s="227"/>
      <c r="N200" s="227"/>
      <c r="O200" s="227"/>
      <c r="P200" s="227"/>
      <c r="Q200" s="54"/>
      <c r="R200" s="54"/>
      <c r="S200" s="54"/>
      <c r="T200" s="54"/>
      <c r="U200" s="54"/>
      <c r="V200" s="54"/>
      <c r="W200" s="54"/>
      <c r="X200" s="54"/>
      <c r="Y200" s="54"/>
      <c r="Z200" s="54"/>
    </row>
    <row r="201" spans="1:26" ht="18.75" customHeight="1" x14ac:dyDescent="0.2">
      <c r="A201" s="54"/>
      <c r="B201" s="54"/>
      <c r="C201" s="321"/>
      <c r="D201" s="321"/>
      <c r="E201" s="55"/>
      <c r="F201" s="320"/>
      <c r="G201" s="320"/>
      <c r="H201" s="320"/>
      <c r="I201" s="54"/>
      <c r="J201" s="54"/>
      <c r="K201" s="54"/>
      <c r="L201" s="227"/>
      <c r="M201" s="227"/>
      <c r="N201" s="227"/>
      <c r="O201" s="227"/>
      <c r="P201" s="227"/>
      <c r="Q201" s="54"/>
      <c r="R201" s="54"/>
      <c r="S201" s="54"/>
      <c r="T201" s="54"/>
      <c r="U201" s="54"/>
      <c r="V201" s="54"/>
      <c r="W201" s="54"/>
      <c r="X201" s="54"/>
      <c r="Y201" s="54"/>
      <c r="Z201" s="54"/>
    </row>
    <row r="202" spans="1:26" ht="18.75" customHeight="1" x14ac:dyDescent="0.2">
      <c r="A202" s="54"/>
      <c r="B202" s="54"/>
      <c r="C202" s="321"/>
      <c r="D202" s="321"/>
      <c r="E202" s="55"/>
      <c r="F202" s="320"/>
      <c r="G202" s="320"/>
      <c r="H202" s="320"/>
      <c r="I202" s="54"/>
      <c r="J202" s="54"/>
      <c r="K202" s="54"/>
      <c r="L202" s="227"/>
      <c r="M202" s="227"/>
      <c r="N202" s="227"/>
      <c r="O202" s="227"/>
      <c r="P202" s="227"/>
      <c r="Q202" s="54"/>
      <c r="R202" s="54"/>
      <c r="S202" s="54"/>
      <c r="T202" s="54"/>
      <c r="U202" s="54"/>
      <c r="V202" s="54"/>
      <c r="W202" s="54"/>
      <c r="X202" s="54"/>
      <c r="Y202" s="54"/>
      <c r="Z202" s="54"/>
    </row>
    <row r="203" spans="1:26" ht="18.75" customHeight="1" x14ac:dyDescent="0.2">
      <c r="A203" s="54"/>
      <c r="B203" s="54"/>
      <c r="C203" s="321"/>
      <c r="D203" s="321"/>
      <c r="E203" s="55"/>
      <c r="F203" s="320"/>
      <c r="G203" s="320"/>
      <c r="H203" s="320"/>
      <c r="I203" s="54"/>
      <c r="J203" s="54"/>
      <c r="K203" s="54"/>
      <c r="L203" s="227"/>
      <c r="M203" s="227"/>
      <c r="N203" s="227"/>
      <c r="O203" s="227"/>
      <c r="P203" s="227"/>
      <c r="Q203" s="54"/>
      <c r="R203" s="54"/>
      <c r="S203" s="54"/>
      <c r="T203" s="54"/>
      <c r="U203" s="54"/>
      <c r="V203" s="54"/>
      <c r="W203" s="54"/>
      <c r="X203" s="54"/>
      <c r="Y203" s="54"/>
      <c r="Z203" s="54"/>
    </row>
    <row r="204" spans="1:26" ht="18.75" customHeight="1" x14ac:dyDescent="0.2">
      <c r="A204" s="54"/>
      <c r="B204" s="54"/>
      <c r="C204" s="321"/>
      <c r="D204" s="321"/>
      <c r="E204" s="55"/>
      <c r="F204" s="320"/>
      <c r="G204" s="320"/>
      <c r="H204" s="320"/>
      <c r="I204" s="54"/>
      <c r="J204" s="54"/>
      <c r="K204" s="54"/>
      <c r="L204" s="227"/>
      <c r="M204" s="227"/>
      <c r="N204" s="227"/>
      <c r="O204" s="227"/>
      <c r="P204" s="227"/>
      <c r="Q204" s="54"/>
      <c r="R204" s="54"/>
      <c r="S204" s="54"/>
      <c r="T204" s="54"/>
      <c r="U204" s="54"/>
      <c r="V204" s="54"/>
      <c r="W204" s="54"/>
      <c r="X204" s="54"/>
      <c r="Y204" s="54"/>
      <c r="Z204" s="54"/>
    </row>
    <row r="205" spans="1:26" ht="18.75" customHeight="1" x14ac:dyDescent="0.2">
      <c r="A205" s="54"/>
      <c r="B205" s="54"/>
      <c r="C205" s="321"/>
      <c r="D205" s="321"/>
      <c r="E205" s="55"/>
      <c r="F205" s="320"/>
      <c r="G205" s="320"/>
      <c r="H205" s="320"/>
      <c r="I205" s="54"/>
      <c r="J205" s="54"/>
      <c r="K205" s="54"/>
      <c r="L205" s="227"/>
      <c r="M205" s="227"/>
      <c r="N205" s="227"/>
      <c r="O205" s="227"/>
      <c r="P205" s="227"/>
      <c r="Q205" s="54"/>
      <c r="R205" s="54"/>
      <c r="S205" s="54"/>
      <c r="T205" s="54"/>
      <c r="U205" s="54"/>
      <c r="V205" s="54"/>
      <c r="W205" s="54"/>
      <c r="X205" s="54"/>
      <c r="Y205" s="54"/>
      <c r="Z205" s="54"/>
    </row>
    <row r="206" spans="1:26" ht="18.75" customHeight="1" x14ac:dyDescent="0.2">
      <c r="A206" s="54"/>
      <c r="B206" s="54"/>
      <c r="C206" s="321"/>
      <c r="D206" s="321"/>
      <c r="E206" s="55"/>
      <c r="F206" s="320"/>
      <c r="G206" s="320"/>
      <c r="H206" s="320"/>
      <c r="I206" s="54"/>
      <c r="J206" s="54"/>
      <c r="K206" s="54"/>
      <c r="L206" s="227"/>
      <c r="M206" s="227"/>
      <c r="N206" s="227"/>
      <c r="O206" s="227"/>
      <c r="P206" s="227"/>
      <c r="Q206" s="54"/>
      <c r="R206" s="54"/>
      <c r="S206" s="54"/>
      <c r="T206" s="54"/>
      <c r="U206" s="54"/>
      <c r="V206" s="54"/>
      <c r="W206" s="54"/>
      <c r="X206" s="54"/>
      <c r="Y206" s="54"/>
      <c r="Z206" s="54"/>
    </row>
    <row r="207" spans="1:26" ht="18.75" customHeight="1" x14ac:dyDescent="0.2">
      <c r="A207" s="54"/>
      <c r="B207" s="54"/>
      <c r="C207" s="321"/>
      <c r="D207" s="321"/>
      <c r="E207" s="55"/>
      <c r="F207" s="320"/>
      <c r="G207" s="320"/>
      <c r="H207" s="320"/>
      <c r="I207" s="54"/>
      <c r="J207" s="54"/>
      <c r="K207" s="54"/>
      <c r="L207" s="227"/>
      <c r="M207" s="227"/>
      <c r="N207" s="227"/>
      <c r="O207" s="227"/>
      <c r="P207" s="227"/>
      <c r="Q207" s="54"/>
      <c r="R207" s="54"/>
      <c r="S207" s="54"/>
      <c r="T207" s="54"/>
      <c r="U207" s="54"/>
      <c r="V207" s="54"/>
      <c r="W207" s="54"/>
      <c r="X207" s="54"/>
      <c r="Y207" s="54"/>
      <c r="Z207" s="54"/>
    </row>
    <row r="208" spans="1:26" ht="18.75" customHeight="1" x14ac:dyDescent="0.2">
      <c r="A208" s="54"/>
      <c r="B208" s="54"/>
      <c r="C208" s="321"/>
      <c r="D208" s="321"/>
      <c r="E208" s="55"/>
      <c r="F208" s="320"/>
      <c r="G208" s="320"/>
      <c r="H208" s="320"/>
      <c r="I208" s="54"/>
      <c r="J208" s="54"/>
      <c r="K208" s="54"/>
      <c r="L208" s="227"/>
      <c r="M208" s="227"/>
      <c r="N208" s="227"/>
      <c r="O208" s="227"/>
      <c r="P208" s="227"/>
      <c r="Q208" s="54"/>
      <c r="R208" s="54"/>
      <c r="S208" s="54"/>
      <c r="T208" s="54"/>
      <c r="U208" s="54"/>
      <c r="V208" s="54"/>
      <c r="W208" s="54"/>
      <c r="X208" s="54"/>
      <c r="Y208" s="54"/>
      <c r="Z208" s="54"/>
    </row>
    <row r="209" spans="1:26" ht="18.75" customHeight="1" x14ac:dyDescent="0.2">
      <c r="A209" s="54"/>
      <c r="B209" s="54"/>
      <c r="C209" s="321"/>
      <c r="D209" s="321"/>
      <c r="E209" s="55"/>
      <c r="F209" s="320"/>
      <c r="G209" s="320"/>
      <c r="H209" s="320"/>
      <c r="I209" s="54"/>
      <c r="J209" s="54"/>
      <c r="K209" s="54"/>
      <c r="L209" s="227"/>
      <c r="M209" s="227"/>
      <c r="N209" s="227"/>
      <c r="O209" s="227"/>
      <c r="P209" s="227"/>
      <c r="Q209" s="54"/>
      <c r="R209" s="54"/>
      <c r="S209" s="54"/>
      <c r="T209" s="54"/>
      <c r="U209" s="54"/>
      <c r="V209" s="54"/>
      <c r="W209" s="54"/>
      <c r="X209" s="54"/>
      <c r="Y209" s="54"/>
      <c r="Z209" s="54"/>
    </row>
    <row r="210" spans="1:26" ht="18.75" customHeight="1" x14ac:dyDescent="0.2">
      <c r="A210" s="54"/>
      <c r="B210" s="54"/>
      <c r="C210" s="321"/>
      <c r="D210" s="321"/>
      <c r="E210" s="55"/>
      <c r="F210" s="320"/>
      <c r="G210" s="320"/>
      <c r="H210" s="320"/>
      <c r="I210" s="54"/>
      <c r="J210" s="54"/>
      <c r="K210" s="54"/>
      <c r="L210" s="227"/>
      <c r="M210" s="227"/>
      <c r="N210" s="227"/>
      <c r="O210" s="227"/>
      <c r="P210" s="227"/>
      <c r="Q210" s="54"/>
      <c r="R210" s="54"/>
      <c r="S210" s="54"/>
      <c r="T210" s="54"/>
      <c r="U210" s="54"/>
      <c r="V210" s="54"/>
      <c r="W210" s="54"/>
      <c r="X210" s="54"/>
      <c r="Y210" s="54"/>
      <c r="Z210" s="54"/>
    </row>
    <row r="211" spans="1:26" ht="18.75" customHeight="1" x14ac:dyDescent="0.2">
      <c r="A211" s="54"/>
      <c r="B211" s="54"/>
      <c r="C211" s="321"/>
      <c r="D211" s="321"/>
      <c r="E211" s="55"/>
      <c r="F211" s="320"/>
      <c r="G211" s="320"/>
      <c r="H211" s="320"/>
      <c r="I211" s="54"/>
      <c r="J211" s="54"/>
      <c r="K211" s="54"/>
      <c r="L211" s="227"/>
      <c r="M211" s="227"/>
      <c r="N211" s="227"/>
      <c r="O211" s="227"/>
      <c r="P211" s="227"/>
      <c r="Q211" s="54"/>
      <c r="R211" s="54"/>
      <c r="S211" s="54"/>
      <c r="T211" s="54"/>
      <c r="U211" s="54"/>
      <c r="V211" s="54"/>
      <c r="W211" s="54"/>
      <c r="X211" s="54"/>
      <c r="Y211" s="54"/>
      <c r="Z211" s="54"/>
    </row>
    <row r="212" spans="1:26" ht="18.75" customHeight="1" x14ac:dyDescent="0.2">
      <c r="A212" s="54"/>
      <c r="B212" s="54"/>
      <c r="C212" s="321"/>
      <c r="D212" s="321"/>
      <c r="E212" s="55"/>
      <c r="F212" s="320"/>
      <c r="G212" s="320"/>
      <c r="H212" s="320"/>
      <c r="I212" s="54"/>
      <c r="J212" s="54"/>
      <c r="K212" s="54"/>
      <c r="L212" s="227"/>
      <c r="M212" s="227"/>
      <c r="N212" s="227"/>
      <c r="O212" s="227"/>
      <c r="P212" s="227"/>
      <c r="Q212" s="54"/>
      <c r="R212" s="54"/>
      <c r="S212" s="54"/>
      <c r="T212" s="54"/>
      <c r="U212" s="54"/>
      <c r="V212" s="54"/>
      <c r="W212" s="54"/>
      <c r="X212" s="54"/>
      <c r="Y212" s="54"/>
      <c r="Z212" s="54"/>
    </row>
    <row r="213" spans="1:26" ht="18.75" customHeight="1" x14ac:dyDescent="0.2">
      <c r="A213" s="54"/>
      <c r="B213" s="54"/>
      <c r="C213" s="321"/>
      <c r="D213" s="321"/>
      <c r="E213" s="55"/>
      <c r="F213" s="320"/>
      <c r="G213" s="320"/>
      <c r="H213" s="320"/>
      <c r="I213" s="54"/>
      <c r="J213" s="54"/>
      <c r="K213" s="54"/>
      <c r="L213" s="227"/>
      <c r="M213" s="227"/>
      <c r="N213" s="227"/>
      <c r="O213" s="227"/>
      <c r="P213" s="227"/>
      <c r="Q213" s="54"/>
      <c r="R213" s="54"/>
      <c r="S213" s="54"/>
      <c r="T213" s="54"/>
      <c r="U213" s="54"/>
      <c r="V213" s="54"/>
      <c r="W213" s="54"/>
      <c r="X213" s="54"/>
      <c r="Y213" s="54"/>
      <c r="Z213" s="54"/>
    </row>
    <row r="214" spans="1:26" ht="18.75" customHeight="1" x14ac:dyDescent="0.2">
      <c r="A214" s="54"/>
      <c r="B214" s="54"/>
      <c r="C214" s="321"/>
      <c r="D214" s="321"/>
      <c r="E214" s="55"/>
      <c r="F214" s="320"/>
      <c r="G214" s="320"/>
      <c r="H214" s="320"/>
      <c r="I214" s="54"/>
      <c r="J214" s="54"/>
      <c r="K214" s="54"/>
      <c r="L214" s="227"/>
      <c r="M214" s="227"/>
      <c r="N214" s="227"/>
      <c r="O214" s="227"/>
      <c r="P214" s="227"/>
      <c r="Q214" s="54"/>
      <c r="R214" s="54"/>
      <c r="S214" s="54"/>
      <c r="T214" s="54"/>
      <c r="U214" s="54"/>
      <c r="V214" s="54"/>
      <c r="W214" s="54"/>
      <c r="X214" s="54"/>
      <c r="Y214" s="54"/>
      <c r="Z214" s="54"/>
    </row>
    <row r="215" spans="1:26" ht="18.75" customHeight="1" x14ac:dyDescent="0.2">
      <c r="A215" s="54"/>
      <c r="B215" s="54"/>
      <c r="C215" s="321"/>
      <c r="D215" s="321"/>
      <c r="E215" s="55"/>
      <c r="F215" s="320"/>
      <c r="G215" s="320"/>
      <c r="H215" s="320"/>
      <c r="I215" s="54"/>
      <c r="J215" s="54"/>
      <c r="K215" s="54"/>
      <c r="L215" s="227"/>
      <c r="M215" s="227"/>
      <c r="N215" s="227"/>
      <c r="O215" s="227"/>
      <c r="P215" s="227"/>
      <c r="Q215" s="54"/>
      <c r="R215" s="54"/>
      <c r="S215" s="54"/>
      <c r="T215" s="54"/>
      <c r="U215" s="54"/>
      <c r="V215" s="54"/>
      <c r="W215" s="54"/>
      <c r="X215" s="54"/>
      <c r="Y215" s="54"/>
      <c r="Z215" s="54"/>
    </row>
    <row r="216" spans="1:26" ht="18.75" customHeight="1" x14ac:dyDescent="0.2">
      <c r="A216" s="54"/>
      <c r="B216" s="54"/>
      <c r="C216" s="321"/>
      <c r="D216" s="321"/>
      <c r="E216" s="55"/>
      <c r="F216" s="320"/>
      <c r="G216" s="320"/>
      <c r="H216" s="320"/>
      <c r="I216" s="54"/>
      <c r="J216" s="54"/>
      <c r="K216" s="54"/>
      <c r="L216" s="227"/>
      <c r="M216" s="227"/>
      <c r="N216" s="227"/>
      <c r="O216" s="227"/>
      <c r="P216" s="227"/>
      <c r="Q216" s="54"/>
      <c r="R216" s="54"/>
      <c r="S216" s="54"/>
      <c r="T216" s="54"/>
      <c r="U216" s="54"/>
      <c r="V216" s="54"/>
      <c r="W216" s="54"/>
      <c r="X216" s="54"/>
      <c r="Y216" s="54"/>
      <c r="Z216" s="54"/>
    </row>
    <row r="217" spans="1:26" ht="18.75" customHeight="1" x14ac:dyDescent="0.2">
      <c r="A217" s="54"/>
      <c r="B217" s="54"/>
      <c r="C217" s="321"/>
      <c r="D217" s="321"/>
      <c r="E217" s="55"/>
      <c r="F217" s="320"/>
      <c r="G217" s="320"/>
      <c r="H217" s="320"/>
      <c r="I217" s="54"/>
      <c r="J217" s="54"/>
      <c r="K217" s="54"/>
      <c r="L217" s="227"/>
      <c r="M217" s="227"/>
      <c r="N217" s="227"/>
      <c r="O217" s="227"/>
      <c r="P217" s="227"/>
      <c r="Q217" s="54"/>
      <c r="R217" s="54"/>
      <c r="S217" s="54"/>
      <c r="T217" s="54"/>
      <c r="U217" s="54"/>
      <c r="V217" s="54"/>
      <c r="W217" s="54"/>
      <c r="X217" s="54"/>
      <c r="Y217" s="54"/>
      <c r="Z217" s="54"/>
    </row>
    <row r="218" spans="1:26" ht="18.75" customHeight="1" x14ac:dyDescent="0.2">
      <c r="A218" s="54"/>
      <c r="B218" s="54"/>
      <c r="C218" s="321"/>
      <c r="D218" s="321"/>
      <c r="E218" s="55"/>
      <c r="F218" s="320"/>
      <c r="G218" s="320"/>
      <c r="H218" s="320"/>
      <c r="I218" s="54"/>
      <c r="J218" s="54"/>
      <c r="K218" s="54"/>
      <c r="L218" s="227"/>
      <c r="M218" s="227"/>
      <c r="N218" s="227"/>
      <c r="O218" s="227"/>
      <c r="P218" s="227"/>
      <c r="Q218" s="54"/>
      <c r="R218" s="54"/>
      <c r="S218" s="54"/>
      <c r="T218" s="54"/>
      <c r="U218" s="54"/>
      <c r="V218" s="54"/>
      <c r="W218" s="54"/>
      <c r="X218" s="54"/>
      <c r="Y218" s="54"/>
      <c r="Z218" s="54"/>
    </row>
    <row r="219" spans="1:26" ht="18.75" customHeight="1" x14ac:dyDescent="0.2">
      <c r="A219" s="54"/>
      <c r="B219" s="54"/>
      <c r="C219" s="321"/>
      <c r="D219" s="321"/>
      <c r="E219" s="55"/>
      <c r="F219" s="320"/>
      <c r="G219" s="320"/>
      <c r="H219" s="320"/>
      <c r="I219" s="54"/>
      <c r="J219" s="54"/>
      <c r="K219" s="54"/>
      <c r="L219" s="227"/>
      <c r="M219" s="227"/>
      <c r="N219" s="227"/>
      <c r="O219" s="227"/>
      <c r="P219" s="227"/>
      <c r="Q219" s="54"/>
      <c r="R219" s="54"/>
      <c r="S219" s="54"/>
      <c r="T219" s="54"/>
      <c r="U219" s="54"/>
      <c r="V219" s="54"/>
      <c r="W219" s="54"/>
      <c r="X219" s="54"/>
      <c r="Y219" s="54"/>
      <c r="Z219" s="54"/>
    </row>
    <row r="220" spans="1:26" ht="18.75" customHeight="1" x14ac:dyDescent="0.2">
      <c r="A220" s="54"/>
      <c r="B220" s="54"/>
      <c r="C220" s="321"/>
      <c r="D220" s="321"/>
      <c r="E220" s="55"/>
      <c r="F220" s="320"/>
      <c r="G220" s="320"/>
      <c r="H220" s="320"/>
      <c r="I220" s="54"/>
      <c r="J220" s="54"/>
      <c r="K220" s="54"/>
      <c r="L220" s="227"/>
      <c r="M220" s="227"/>
      <c r="N220" s="227"/>
      <c r="O220" s="227"/>
      <c r="P220" s="227"/>
      <c r="Q220" s="54"/>
      <c r="R220" s="54"/>
      <c r="S220" s="54"/>
      <c r="T220" s="54"/>
      <c r="U220" s="54"/>
      <c r="V220" s="54"/>
      <c r="W220" s="54"/>
      <c r="X220" s="54"/>
      <c r="Y220" s="54"/>
      <c r="Z220" s="54"/>
    </row>
    <row r="221" spans="1:26" ht="18.75" customHeight="1" x14ac:dyDescent="0.2">
      <c r="A221" s="54"/>
      <c r="B221" s="54"/>
      <c r="C221" s="321"/>
      <c r="D221" s="321"/>
      <c r="E221" s="55"/>
      <c r="F221" s="320"/>
      <c r="G221" s="320"/>
      <c r="H221" s="320"/>
      <c r="I221" s="54"/>
      <c r="J221" s="54"/>
      <c r="K221" s="54"/>
      <c r="L221" s="227"/>
      <c r="M221" s="227"/>
      <c r="N221" s="227"/>
      <c r="O221" s="227"/>
      <c r="P221" s="227"/>
      <c r="Q221" s="54"/>
      <c r="R221" s="54"/>
      <c r="S221" s="54"/>
      <c r="T221" s="54"/>
      <c r="U221" s="54"/>
      <c r="V221" s="54"/>
      <c r="W221" s="54"/>
      <c r="X221" s="54"/>
      <c r="Y221" s="54"/>
      <c r="Z221" s="54"/>
    </row>
    <row r="222" spans="1:26" ht="18.75" customHeight="1" x14ac:dyDescent="0.2">
      <c r="A222" s="54"/>
      <c r="B222" s="54"/>
      <c r="C222" s="321"/>
      <c r="D222" s="321"/>
      <c r="E222" s="55"/>
      <c r="F222" s="320"/>
      <c r="G222" s="320"/>
      <c r="H222" s="320"/>
      <c r="I222" s="54"/>
      <c r="J222" s="54"/>
      <c r="K222" s="54"/>
      <c r="L222" s="227"/>
      <c r="M222" s="227"/>
      <c r="N222" s="227"/>
      <c r="O222" s="227"/>
      <c r="P222" s="227"/>
      <c r="Q222" s="54"/>
      <c r="R222" s="54"/>
      <c r="S222" s="54"/>
      <c r="T222" s="54"/>
      <c r="U222" s="54"/>
      <c r="V222" s="54"/>
      <c r="W222" s="54"/>
      <c r="X222" s="54"/>
      <c r="Y222" s="54"/>
      <c r="Z222" s="54"/>
    </row>
    <row r="223" spans="1:26" ht="18.75" customHeight="1" x14ac:dyDescent="0.2">
      <c r="A223" s="54"/>
      <c r="B223" s="54"/>
      <c r="C223" s="321"/>
      <c r="D223" s="321"/>
      <c r="E223" s="55"/>
      <c r="F223" s="320"/>
      <c r="G223" s="320"/>
      <c r="H223" s="320"/>
      <c r="I223" s="54"/>
      <c r="J223" s="54"/>
      <c r="K223" s="54"/>
      <c r="L223" s="227"/>
      <c r="M223" s="227"/>
      <c r="N223" s="227"/>
      <c r="O223" s="227"/>
      <c r="P223" s="227"/>
      <c r="Q223" s="54"/>
      <c r="R223" s="54"/>
      <c r="S223" s="54"/>
      <c r="T223" s="54"/>
      <c r="U223" s="54"/>
      <c r="V223" s="54"/>
      <c r="W223" s="54"/>
      <c r="X223" s="54"/>
      <c r="Y223" s="54"/>
      <c r="Z223" s="54"/>
    </row>
    <row r="224" spans="1:26" ht="18.75" customHeight="1" x14ac:dyDescent="0.2">
      <c r="A224" s="54"/>
      <c r="B224" s="54"/>
      <c r="C224" s="321"/>
      <c r="D224" s="321"/>
      <c r="E224" s="55"/>
      <c r="F224" s="320"/>
      <c r="G224" s="320"/>
      <c r="H224" s="320"/>
      <c r="I224" s="54"/>
      <c r="J224" s="54"/>
      <c r="K224" s="54"/>
      <c r="L224" s="227"/>
      <c r="M224" s="227"/>
      <c r="N224" s="227"/>
      <c r="O224" s="227"/>
      <c r="P224" s="227"/>
      <c r="Q224" s="54"/>
      <c r="R224" s="54"/>
      <c r="S224" s="54"/>
      <c r="T224" s="54"/>
      <c r="U224" s="54"/>
      <c r="V224" s="54"/>
      <c r="W224" s="54"/>
      <c r="X224" s="54"/>
      <c r="Y224" s="54"/>
      <c r="Z224" s="54"/>
    </row>
    <row r="225" spans="1:26" ht="18.75" customHeight="1" x14ac:dyDescent="0.2">
      <c r="A225" s="54"/>
      <c r="B225" s="54"/>
      <c r="C225" s="321"/>
      <c r="D225" s="321"/>
      <c r="E225" s="55"/>
      <c r="F225" s="320"/>
      <c r="G225" s="320"/>
      <c r="H225" s="320"/>
      <c r="I225" s="54"/>
      <c r="J225" s="54"/>
      <c r="K225" s="54"/>
      <c r="L225" s="227"/>
      <c r="M225" s="227"/>
      <c r="N225" s="227"/>
      <c r="O225" s="227"/>
      <c r="P225" s="227"/>
      <c r="Q225" s="54"/>
      <c r="R225" s="54"/>
      <c r="S225" s="54"/>
      <c r="T225" s="54"/>
      <c r="U225" s="54"/>
      <c r="V225" s="54"/>
      <c r="W225" s="54"/>
      <c r="X225" s="54"/>
      <c r="Y225" s="54"/>
      <c r="Z225" s="54"/>
    </row>
    <row r="226" spans="1:26" ht="18.75" customHeight="1" x14ac:dyDescent="0.2">
      <c r="A226" s="54"/>
      <c r="B226" s="54"/>
      <c r="C226" s="321"/>
      <c r="D226" s="321"/>
      <c r="E226" s="55"/>
      <c r="F226" s="320"/>
      <c r="G226" s="320"/>
      <c r="H226" s="320"/>
      <c r="I226" s="54"/>
      <c r="J226" s="54"/>
      <c r="K226" s="54"/>
      <c r="L226" s="227"/>
      <c r="M226" s="227"/>
      <c r="N226" s="227"/>
      <c r="O226" s="227"/>
      <c r="P226" s="227"/>
      <c r="Q226" s="54"/>
      <c r="R226" s="54"/>
      <c r="S226" s="54"/>
      <c r="T226" s="54"/>
      <c r="U226" s="54"/>
      <c r="V226" s="54"/>
      <c r="W226" s="54"/>
      <c r="X226" s="54"/>
      <c r="Y226" s="54"/>
      <c r="Z226" s="54"/>
    </row>
    <row r="227" spans="1:26" ht="18.75" customHeight="1" x14ac:dyDescent="0.2">
      <c r="A227" s="54"/>
      <c r="B227" s="54"/>
      <c r="C227" s="321"/>
      <c r="D227" s="321"/>
      <c r="E227" s="55"/>
      <c r="F227" s="320"/>
      <c r="G227" s="320"/>
      <c r="H227" s="320"/>
      <c r="I227" s="54"/>
      <c r="J227" s="54"/>
      <c r="K227" s="54"/>
      <c r="L227" s="227"/>
      <c r="M227" s="227"/>
      <c r="N227" s="227"/>
      <c r="O227" s="227"/>
      <c r="P227" s="227"/>
      <c r="Q227" s="54"/>
      <c r="R227" s="54"/>
      <c r="S227" s="54"/>
      <c r="T227" s="54"/>
      <c r="U227" s="54"/>
      <c r="V227" s="54"/>
      <c r="W227" s="54"/>
      <c r="X227" s="54"/>
      <c r="Y227" s="54"/>
      <c r="Z227" s="54"/>
    </row>
    <row r="228" spans="1:26" ht="18.75" customHeight="1" x14ac:dyDescent="0.2">
      <c r="A228" s="54"/>
      <c r="B228" s="54"/>
      <c r="C228" s="321"/>
      <c r="D228" s="321"/>
      <c r="E228" s="55"/>
      <c r="F228" s="320"/>
      <c r="G228" s="320"/>
      <c r="H228" s="320"/>
      <c r="I228" s="54"/>
      <c r="J228" s="54"/>
      <c r="K228" s="54"/>
      <c r="L228" s="227"/>
      <c r="M228" s="227"/>
      <c r="N228" s="227"/>
      <c r="O228" s="227"/>
      <c r="P228" s="227"/>
      <c r="Q228" s="54"/>
      <c r="R228" s="54"/>
      <c r="S228" s="54"/>
      <c r="T228" s="54"/>
      <c r="U228" s="54"/>
      <c r="V228" s="54"/>
      <c r="W228" s="54"/>
      <c r="X228" s="54"/>
      <c r="Y228" s="54"/>
      <c r="Z228" s="54"/>
    </row>
    <row r="229" spans="1:26" ht="18.75" customHeight="1" x14ac:dyDescent="0.2">
      <c r="A229" s="54"/>
      <c r="B229" s="54"/>
      <c r="C229" s="321"/>
      <c r="D229" s="321"/>
      <c r="E229" s="55"/>
      <c r="F229" s="320"/>
      <c r="G229" s="320"/>
      <c r="H229" s="320"/>
      <c r="I229" s="54"/>
      <c r="J229" s="54"/>
      <c r="K229" s="54"/>
      <c r="L229" s="227"/>
      <c r="M229" s="227"/>
      <c r="N229" s="227"/>
      <c r="O229" s="227"/>
      <c r="P229" s="227"/>
      <c r="Q229" s="54"/>
      <c r="R229" s="54"/>
      <c r="S229" s="54"/>
      <c r="T229" s="54"/>
      <c r="U229" s="54"/>
      <c r="V229" s="54"/>
      <c r="W229" s="54"/>
      <c r="X229" s="54"/>
      <c r="Y229" s="54"/>
      <c r="Z229" s="54"/>
    </row>
    <row r="230" spans="1:26" ht="18.75" customHeight="1" x14ac:dyDescent="0.2">
      <c r="A230" s="54"/>
      <c r="B230" s="54"/>
      <c r="C230" s="321"/>
      <c r="D230" s="321"/>
      <c r="E230" s="55"/>
      <c r="F230" s="320"/>
      <c r="G230" s="320"/>
      <c r="H230" s="320"/>
      <c r="I230" s="54"/>
      <c r="J230" s="54"/>
      <c r="K230" s="54"/>
      <c r="L230" s="227"/>
      <c r="M230" s="227"/>
      <c r="N230" s="227"/>
      <c r="O230" s="227"/>
      <c r="P230" s="227"/>
      <c r="Q230" s="54"/>
      <c r="R230" s="54"/>
      <c r="S230" s="54"/>
      <c r="T230" s="54"/>
      <c r="U230" s="54"/>
      <c r="V230" s="54"/>
      <c r="W230" s="54"/>
      <c r="X230" s="54"/>
      <c r="Y230" s="54"/>
      <c r="Z230" s="54"/>
    </row>
    <row r="231" spans="1:26" ht="18.75" customHeight="1" x14ac:dyDescent="0.2">
      <c r="A231" s="54"/>
      <c r="B231" s="54"/>
      <c r="C231" s="321"/>
      <c r="D231" s="321"/>
      <c r="E231" s="55"/>
      <c r="F231" s="320"/>
      <c r="G231" s="320"/>
      <c r="H231" s="320"/>
      <c r="I231" s="54"/>
      <c r="J231" s="54"/>
      <c r="K231" s="54"/>
      <c r="L231" s="227"/>
      <c r="M231" s="227"/>
      <c r="N231" s="227"/>
      <c r="O231" s="227"/>
      <c r="P231" s="227"/>
      <c r="Q231" s="54"/>
      <c r="R231" s="54"/>
      <c r="S231" s="54"/>
      <c r="T231" s="54"/>
      <c r="U231" s="54"/>
      <c r="V231" s="54"/>
      <c r="W231" s="54"/>
      <c r="X231" s="54"/>
      <c r="Y231" s="54"/>
      <c r="Z231" s="54"/>
    </row>
    <row r="232" spans="1:26" ht="18.75" customHeight="1" x14ac:dyDescent="0.2">
      <c r="A232" s="54"/>
      <c r="B232" s="54"/>
      <c r="C232" s="321"/>
      <c r="D232" s="321"/>
      <c r="E232" s="55"/>
      <c r="F232" s="320"/>
      <c r="G232" s="320"/>
      <c r="H232" s="320"/>
      <c r="I232" s="54"/>
      <c r="J232" s="54"/>
      <c r="K232" s="54"/>
      <c r="L232" s="227"/>
      <c r="M232" s="227"/>
      <c r="N232" s="227"/>
      <c r="O232" s="227"/>
      <c r="P232" s="227"/>
      <c r="Q232" s="54"/>
      <c r="R232" s="54"/>
      <c r="S232" s="54"/>
      <c r="T232" s="54"/>
      <c r="U232" s="54"/>
      <c r="V232" s="54"/>
      <c r="W232" s="54"/>
      <c r="X232" s="54"/>
      <c r="Y232" s="54"/>
      <c r="Z232" s="54"/>
    </row>
    <row r="233" spans="1:26" ht="18.75" customHeight="1" x14ac:dyDescent="0.2">
      <c r="A233" s="54"/>
      <c r="B233" s="54"/>
      <c r="C233" s="321"/>
      <c r="D233" s="321"/>
      <c r="E233" s="55"/>
      <c r="F233" s="320"/>
      <c r="G233" s="320"/>
      <c r="H233" s="320"/>
      <c r="I233" s="54"/>
      <c r="J233" s="54"/>
      <c r="K233" s="54"/>
      <c r="L233" s="227"/>
      <c r="M233" s="227"/>
      <c r="N233" s="227"/>
      <c r="O233" s="227"/>
      <c r="P233" s="227"/>
      <c r="Q233" s="54"/>
      <c r="R233" s="54"/>
      <c r="S233" s="54"/>
      <c r="T233" s="54"/>
      <c r="U233" s="54"/>
      <c r="V233" s="54"/>
      <c r="W233" s="54"/>
      <c r="X233" s="54"/>
      <c r="Y233" s="54"/>
      <c r="Z233" s="54"/>
    </row>
    <row r="234" spans="1:26" ht="18.75" customHeight="1" x14ac:dyDescent="0.2">
      <c r="A234" s="54"/>
      <c r="B234" s="54"/>
      <c r="C234" s="321"/>
      <c r="D234" s="321"/>
      <c r="E234" s="55"/>
      <c r="F234" s="320"/>
      <c r="G234" s="320"/>
      <c r="H234" s="320"/>
      <c r="I234" s="54"/>
      <c r="J234" s="54"/>
      <c r="K234" s="54"/>
      <c r="L234" s="227"/>
      <c r="M234" s="227"/>
      <c r="N234" s="227"/>
      <c r="O234" s="227"/>
      <c r="P234" s="227"/>
      <c r="Q234" s="54"/>
      <c r="R234" s="54"/>
      <c r="S234" s="54"/>
      <c r="T234" s="54"/>
      <c r="U234" s="54"/>
      <c r="V234" s="54"/>
      <c r="W234" s="54"/>
      <c r="X234" s="54"/>
      <c r="Y234" s="54"/>
      <c r="Z234" s="54"/>
    </row>
    <row r="235" spans="1:26" ht="18.75" customHeight="1" x14ac:dyDescent="0.2">
      <c r="A235" s="54"/>
      <c r="B235" s="54"/>
      <c r="C235" s="321"/>
      <c r="D235" s="321"/>
      <c r="E235" s="55"/>
      <c r="F235" s="320"/>
      <c r="G235" s="320"/>
      <c r="H235" s="320"/>
      <c r="I235" s="54"/>
      <c r="J235" s="54"/>
      <c r="K235" s="54"/>
      <c r="L235" s="227"/>
      <c r="M235" s="227"/>
      <c r="N235" s="227"/>
      <c r="O235" s="227"/>
      <c r="P235" s="227"/>
      <c r="Q235" s="54"/>
      <c r="R235" s="54"/>
      <c r="S235" s="54"/>
      <c r="T235" s="54"/>
      <c r="U235" s="54"/>
      <c r="V235" s="54"/>
      <c r="W235" s="54"/>
      <c r="X235" s="54"/>
      <c r="Y235" s="54"/>
      <c r="Z235" s="54"/>
    </row>
    <row r="236" spans="1:26" ht="18.75" customHeight="1" x14ac:dyDescent="0.2">
      <c r="A236" s="54"/>
      <c r="B236" s="54"/>
      <c r="C236" s="321"/>
      <c r="D236" s="321"/>
      <c r="E236" s="55"/>
      <c r="F236" s="320"/>
      <c r="G236" s="320"/>
      <c r="H236" s="320"/>
      <c r="I236" s="54"/>
      <c r="J236" s="54"/>
      <c r="K236" s="54"/>
      <c r="L236" s="227"/>
      <c r="M236" s="227"/>
      <c r="N236" s="227"/>
      <c r="O236" s="227"/>
      <c r="P236" s="227"/>
      <c r="Q236" s="54"/>
      <c r="R236" s="54"/>
      <c r="S236" s="54"/>
      <c r="T236" s="54"/>
      <c r="U236" s="54"/>
      <c r="V236" s="54"/>
      <c r="W236" s="54"/>
      <c r="X236" s="54"/>
      <c r="Y236" s="54"/>
      <c r="Z236" s="54"/>
    </row>
    <row r="237" spans="1:26" ht="18.75" customHeight="1" x14ac:dyDescent="0.2">
      <c r="A237" s="54"/>
      <c r="B237" s="54"/>
      <c r="C237" s="321"/>
      <c r="D237" s="321"/>
      <c r="E237" s="55"/>
      <c r="F237" s="320"/>
      <c r="G237" s="320"/>
      <c r="H237" s="320"/>
      <c r="I237" s="54"/>
      <c r="J237" s="54"/>
      <c r="K237" s="54"/>
      <c r="L237" s="227"/>
      <c r="M237" s="227"/>
      <c r="N237" s="227"/>
      <c r="O237" s="227"/>
      <c r="P237" s="227"/>
      <c r="Q237" s="54"/>
      <c r="R237" s="54"/>
      <c r="S237" s="54"/>
      <c r="T237" s="54"/>
      <c r="U237" s="54"/>
      <c r="V237" s="54"/>
      <c r="W237" s="54"/>
      <c r="X237" s="54"/>
      <c r="Y237" s="54"/>
      <c r="Z237" s="54"/>
    </row>
    <row r="238" spans="1:26" ht="18.75" customHeight="1" x14ac:dyDescent="0.2">
      <c r="A238" s="54"/>
      <c r="B238" s="54"/>
      <c r="C238" s="321"/>
      <c r="D238" s="321"/>
      <c r="E238" s="55"/>
      <c r="F238" s="320"/>
      <c r="G238" s="320"/>
      <c r="H238" s="320"/>
      <c r="I238" s="54"/>
      <c r="J238" s="54"/>
      <c r="K238" s="54"/>
      <c r="L238" s="227"/>
      <c r="M238" s="227"/>
      <c r="N238" s="227"/>
      <c r="O238" s="227"/>
      <c r="P238" s="227"/>
      <c r="Q238" s="54"/>
      <c r="R238" s="54"/>
      <c r="S238" s="54"/>
      <c r="T238" s="54"/>
      <c r="U238" s="54"/>
      <c r="V238" s="54"/>
      <c r="W238" s="54"/>
      <c r="X238" s="54"/>
      <c r="Y238" s="54"/>
      <c r="Z238" s="54"/>
    </row>
    <row r="239" spans="1:26" ht="18.75" customHeight="1" x14ac:dyDescent="0.2">
      <c r="A239" s="54"/>
      <c r="B239" s="54"/>
      <c r="C239" s="321"/>
      <c r="D239" s="321"/>
      <c r="E239" s="55"/>
      <c r="F239" s="320"/>
      <c r="G239" s="320"/>
      <c r="H239" s="320"/>
      <c r="I239" s="54"/>
      <c r="J239" s="54"/>
      <c r="K239" s="54"/>
      <c r="L239" s="227"/>
      <c r="M239" s="227"/>
      <c r="N239" s="227"/>
      <c r="O239" s="227"/>
      <c r="P239" s="227"/>
      <c r="Q239" s="54"/>
      <c r="R239" s="54"/>
      <c r="S239" s="54"/>
      <c r="T239" s="54"/>
      <c r="U239" s="54"/>
      <c r="V239" s="54"/>
      <c r="W239" s="54"/>
      <c r="X239" s="54"/>
      <c r="Y239" s="54"/>
      <c r="Z239" s="54"/>
    </row>
    <row r="240" spans="1:26" ht="18.75" customHeight="1" x14ac:dyDescent="0.2">
      <c r="A240" s="54"/>
      <c r="B240" s="54"/>
      <c r="C240" s="321"/>
      <c r="D240" s="321"/>
      <c r="E240" s="55"/>
      <c r="F240" s="320"/>
      <c r="G240" s="320"/>
      <c r="H240" s="320"/>
      <c r="I240" s="54"/>
      <c r="J240" s="54"/>
      <c r="K240" s="54"/>
      <c r="L240" s="227"/>
      <c r="M240" s="227"/>
      <c r="N240" s="227"/>
      <c r="O240" s="227"/>
      <c r="P240" s="227"/>
      <c r="Q240" s="54"/>
      <c r="R240" s="54"/>
      <c r="S240" s="54"/>
      <c r="T240" s="54"/>
      <c r="U240" s="54"/>
      <c r="V240" s="54"/>
      <c r="W240" s="54"/>
      <c r="X240" s="54"/>
      <c r="Y240" s="54"/>
      <c r="Z240" s="54"/>
    </row>
    <row r="241" spans="1:26" ht="18.75" customHeight="1" x14ac:dyDescent="0.2">
      <c r="A241" s="54"/>
      <c r="B241" s="54"/>
      <c r="C241" s="321"/>
      <c r="D241" s="321"/>
      <c r="E241" s="55"/>
      <c r="F241" s="320"/>
      <c r="G241" s="320"/>
      <c r="H241" s="320"/>
      <c r="I241" s="54"/>
      <c r="J241" s="54"/>
      <c r="K241" s="54"/>
      <c r="L241" s="227"/>
      <c r="M241" s="227"/>
      <c r="N241" s="227"/>
      <c r="O241" s="227"/>
      <c r="P241" s="227"/>
      <c r="Q241" s="54"/>
      <c r="R241" s="54"/>
      <c r="S241" s="54"/>
      <c r="T241" s="54"/>
      <c r="U241" s="54"/>
      <c r="V241" s="54"/>
      <c r="W241" s="54"/>
      <c r="X241" s="54"/>
      <c r="Y241" s="54"/>
      <c r="Z241" s="54"/>
    </row>
    <row r="242" spans="1:26" ht="18.75" customHeight="1" x14ac:dyDescent="0.2">
      <c r="A242" s="54"/>
      <c r="B242" s="54"/>
      <c r="C242" s="321"/>
      <c r="D242" s="321"/>
      <c r="E242" s="55"/>
      <c r="F242" s="320"/>
      <c r="G242" s="320"/>
      <c r="H242" s="320"/>
      <c r="I242" s="54"/>
      <c r="J242" s="54"/>
      <c r="K242" s="54"/>
      <c r="L242" s="227"/>
      <c r="M242" s="227"/>
      <c r="N242" s="227"/>
      <c r="O242" s="227"/>
      <c r="P242" s="227"/>
      <c r="Q242" s="54"/>
      <c r="R242" s="54"/>
      <c r="S242" s="54"/>
      <c r="T242" s="54"/>
      <c r="U242" s="54"/>
      <c r="V242" s="54"/>
      <c r="W242" s="54"/>
      <c r="X242" s="54"/>
      <c r="Y242" s="54"/>
      <c r="Z242" s="54"/>
    </row>
    <row r="243" spans="1:26" ht="18.75" customHeight="1" x14ac:dyDescent="0.2">
      <c r="A243" s="54"/>
      <c r="B243" s="54"/>
      <c r="C243" s="321"/>
      <c r="D243" s="321"/>
      <c r="E243" s="55"/>
      <c r="F243" s="320"/>
      <c r="G243" s="320"/>
      <c r="H243" s="320"/>
      <c r="I243" s="54"/>
      <c r="J243" s="54"/>
      <c r="K243" s="54"/>
      <c r="L243" s="227"/>
      <c r="M243" s="227"/>
      <c r="N243" s="227"/>
      <c r="O243" s="227"/>
      <c r="P243" s="227"/>
      <c r="Q243" s="54"/>
      <c r="R243" s="54"/>
      <c r="S243" s="54"/>
      <c r="T243" s="54"/>
      <c r="U243" s="54"/>
      <c r="V243" s="54"/>
      <c r="W243" s="54"/>
      <c r="X243" s="54"/>
      <c r="Y243" s="54"/>
      <c r="Z243" s="54"/>
    </row>
    <row r="244" spans="1:26" ht="18.75" customHeight="1" x14ac:dyDescent="0.2">
      <c r="A244" s="54"/>
      <c r="B244" s="54"/>
      <c r="C244" s="321"/>
      <c r="D244" s="321"/>
      <c r="E244" s="55"/>
      <c r="F244" s="320"/>
      <c r="G244" s="320"/>
      <c r="H244" s="320"/>
      <c r="I244" s="54"/>
      <c r="J244" s="54"/>
      <c r="K244" s="54"/>
      <c r="L244" s="227"/>
      <c r="M244" s="227"/>
      <c r="N244" s="227"/>
      <c r="O244" s="227"/>
      <c r="P244" s="227"/>
      <c r="Q244" s="54"/>
      <c r="R244" s="54"/>
      <c r="S244" s="54"/>
      <c r="T244" s="54"/>
      <c r="U244" s="54"/>
      <c r="V244" s="54"/>
      <c r="W244" s="54"/>
      <c r="X244" s="54"/>
      <c r="Y244" s="54"/>
      <c r="Z244" s="54"/>
    </row>
    <row r="245" spans="1:26" ht="18.75" customHeight="1" x14ac:dyDescent="0.2">
      <c r="A245" s="54"/>
      <c r="B245" s="54"/>
      <c r="C245" s="321"/>
      <c r="D245" s="321"/>
      <c r="E245" s="55"/>
      <c r="F245" s="320"/>
      <c r="G245" s="320"/>
      <c r="H245" s="320"/>
      <c r="I245" s="54"/>
      <c r="J245" s="54"/>
      <c r="K245" s="54"/>
      <c r="L245" s="227"/>
      <c r="M245" s="227"/>
      <c r="N245" s="227"/>
      <c r="O245" s="227"/>
      <c r="P245" s="227"/>
      <c r="Q245" s="54"/>
      <c r="R245" s="54"/>
      <c r="S245" s="54"/>
      <c r="T245" s="54"/>
      <c r="U245" s="54"/>
      <c r="V245" s="54"/>
      <c r="W245" s="54"/>
      <c r="X245" s="54"/>
      <c r="Y245" s="54"/>
      <c r="Z245" s="54"/>
    </row>
    <row r="246" spans="1:26" ht="18.75" customHeight="1" x14ac:dyDescent="0.2">
      <c r="A246" s="54"/>
      <c r="B246" s="54"/>
      <c r="C246" s="321"/>
      <c r="D246" s="321"/>
      <c r="E246" s="55"/>
      <c r="F246" s="320"/>
      <c r="G246" s="320"/>
      <c r="H246" s="320"/>
      <c r="I246" s="54"/>
      <c r="J246" s="54"/>
      <c r="K246" s="54"/>
      <c r="L246" s="227"/>
      <c r="M246" s="227"/>
      <c r="N246" s="227"/>
      <c r="O246" s="227"/>
      <c r="P246" s="227"/>
      <c r="Q246" s="54"/>
      <c r="R246" s="54"/>
      <c r="S246" s="54"/>
      <c r="T246" s="54"/>
      <c r="U246" s="54"/>
      <c r="V246" s="54"/>
      <c r="W246" s="54"/>
      <c r="X246" s="54"/>
      <c r="Y246" s="54"/>
      <c r="Z246" s="54"/>
    </row>
    <row r="247" spans="1:26" ht="18.75" customHeight="1" x14ac:dyDescent="0.2">
      <c r="A247" s="54"/>
      <c r="B247" s="54"/>
      <c r="C247" s="321"/>
      <c r="D247" s="321"/>
      <c r="E247" s="55"/>
      <c r="F247" s="320"/>
      <c r="G247" s="320"/>
      <c r="H247" s="320"/>
      <c r="I247" s="54"/>
      <c r="J247" s="54"/>
      <c r="K247" s="54"/>
      <c r="L247" s="227"/>
      <c r="M247" s="227"/>
      <c r="N247" s="227"/>
      <c r="O247" s="227"/>
      <c r="P247" s="227"/>
      <c r="Q247" s="54"/>
      <c r="R247" s="54"/>
      <c r="S247" s="54"/>
      <c r="T247" s="54"/>
      <c r="U247" s="54"/>
      <c r="V247" s="54"/>
      <c r="W247" s="54"/>
      <c r="X247" s="54"/>
      <c r="Y247" s="54"/>
      <c r="Z247" s="54"/>
    </row>
    <row r="248" spans="1:26" ht="18.75" customHeight="1" x14ac:dyDescent="0.2">
      <c r="A248" s="54"/>
      <c r="B248" s="54"/>
      <c r="C248" s="321"/>
      <c r="D248" s="321"/>
      <c r="E248" s="55"/>
      <c r="F248" s="320"/>
      <c r="G248" s="320"/>
      <c r="H248" s="320"/>
      <c r="I248" s="54"/>
      <c r="J248" s="54"/>
      <c r="K248" s="54"/>
      <c r="L248" s="227"/>
      <c r="M248" s="227"/>
      <c r="N248" s="227"/>
      <c r="O248" s="227"/>
      <c r="P248" s="227"/>
      <c r="Q248" s="54"/>
      <c r="R248" s="54"/>
      <c r="S248" s="54"/>
      <c r="T248" s="54"/>
      <c r="U248" s="54"/>
      <c r="V248" s="54"/>
      <c r="W248" s="54"/>
      <c r="X248" s="54"/>
      <c r="Y248" s="54"/>
      <c r="Z248" s="54"/>
    </row>
    <row r="249" spans="1:26" ht="18.75" customHeight="1" x14ac:dyDescent="0.2">
      <c r="A249" s="54"/>
      <c r="B249" s="54"/>
      <c r="C249" s="321"/>
      <c r="D249" s="321"/>
      <c r="E249" s="55"/>
      <c r="F249" s="320"/>
      <c r="G249" s="320"/>
      <c r="H249" s="320"/>
      <c r="I249" s="54"/>
      <c r="J249" s="54"/>
      <c r="K249" s="54"/>
      <c r="L249" s="227"/>
      <c r="M249" s="227"/>
      <c r="N249" s="227"/>
      <c r="O249" s="227"/>
      <c r="P249" s="227"/>
      <c r="Q249" s="54"/>
      <c r="R249" s="54"/>
      <c r="S249" s="54"/>
      <c r="T249" s="54"/>
      <c r="U249" s="54"/>
      <c r="V249" s="54"/>
      <c r="W249" s="54"/>
      <c r="X249" s="54"/>
      <c r="Y249" s="54"/>
      <c r="Z249" s="54"/>
    </row>
    <row r="250" spans="1:26" ht="18.75" customHeight="1" x14ac:dyDescent="0.2">
      <c r="A250" s="54"/>
      <c r="B250" s="54"/>
      <c r="C250" s="321"/>
      <c r="D250" s="321"/>
      <c r="E250" s="55"/>
      <c r="F250" s="320"/>
      <c r="G250" s="320"/>
      <c r="H250" s="320"/>
      <c r="I250" s="54"/>
      <c r="J250" s="54"/>
      <c r="K250" s="54"/>
      <c r="L250" s="227"/>
      <c r="M250" s="227"/>
      <c r="N250" s="227"/>
      <c r="O250" s="227"/>
      <c r="P250" s="227"/>
      <c r="Q250" s="54"/>
      <c r="R250" s="54"/>
      <c r="S250" s="54"/>
      <c r="T250" s="54"/>
      <c r="U250" s="54"/>
      <c r="V250" s="54"/>
      <c r="W250" s="54"/>
      <c r="X250" s="54"/>
      <c r="Y250" s="54"/>
      <c r="Z250" s="54"/>
    </row>
    <row r="251" spans="1:26" ht="18.75" customHeight="1" x14ac:dyDescent="0.2">
      <c r="A251" s="54"/>
      <c r="B251" s="54"/>
      <c r="C251" s="321"/>
      <c r="D251" s="321"/>
      <c r="E251" s="55"/>
      <c r="F251" s="320"/>
      <c r="G251" s="320"/>
      <c r="H251" s="320"/>
      <c r="I251" s="54"/>
      <c r="J251" s="54"/>
      <c r="K251" s="54"/>
      <c r="L251" s="227"/>
      <c r="M251" s="227"/>
      <c r="N251" s="227"/>
      <c r="O251" s="227"/>
      <c r="P251" s="227"/>
      <c r="Q251" s="54"/>
      <c r="R251" s="54"/>
      <c r="S251" s="54"/>
      <c r="T251" s="54"/>
      <c r="U251" s="54"/>
      <c r="V251" s="54"/>
      <c r="W251" s="54"/>
      <c r="X251" s="54"/>
      <c r="Y251" s="54"/>
      <c r="Z251" s="54"/>
    </row>
    <row r="252" spans="1:26" ht="18.75" customHeight="1" x14ac:dyDescent="0.2">
      <c r="A252" s="54"/>
      <c r="B252" s="54"/>
      <c r="C252" s="321"/>
      <c r="D252" s="321"/>
      <c r="E252" s="55"/>
      <c r="F252" s="320"/>
      <c r="G252" s="320"/>
      <c r="H252" s="320"/>
      <c r="I252" s="54"/>
      <c r="J252" s="54"/>
      <c r="K252" s="54"/>
      <c r="L252" s="227"/>
      <c r="M252" s="227"/>
      <c r="N252" s="227"/>
      <c r="O252" s="227"/>
      <c r="P252" s="227"/>
      <c r="Q252" s="54"/>
      <c r="R252" s="54"/>
      <c r="S252" s="54"/>
      <c r="T252" s="54"/>
      <c r="U252" s="54"/>
      <c r="V252" s="54"/>
      <c r="W252" s="54"/>
      <c r="X252" s="54"/>
      <c r="Y252" s="54"/>
      <c r="Z252" s="54"/>
    </row>
    <row r="253" spans="1:26" ht="18.75" customHeight="1" x14ac:dyDescent="0.2">
      <c r="A253" s="54"/>
      <c r="B253" s="54"/>
      <c r="C253" s="321"/>
      <c r="D253" s="321"/>
      <c r="E253" s="55"/>
      <c r="F253" s="320"/>
      <c r="G253" s="320"/>
      <c r="H253" s="320"/>
      <c r="I253" s="54"/>
      <c r="J253" s="54"/>
      <c r="K253" s="54"/>
      <c r="L253" s="227"/>
      <c r="M253" s="227"/>
      <c r="N253" s="227"/>
      <c r="O253" s="227"/>
      <c r="P253" s="227"/>
      <c r="Q253" s="54"/>
      <c r="R253" s="54"/>
      <c r="S253" s="54"/>
      <c r="T253" s="54"/>
      <c r="U253" s="54"/>
      <c r="V253" s="54"/>
      <c r="W253" s="54"/>
      <c r="X253" s="54"/>
      <c r="Y253" s="54"/>
      <c r="Z253" s="54"/>
    </row>
    <row r="254" spans="1:26" ht="18.75" customHeight="1" x14ac:dyDescent="0.2">
      <c r="A254" s="54"/>
      <c r="B254" s="54"/>
      <c r="C254" s="321"/>
      <c r="D254" s="321"/>
      <c r="E254" s="55"/>
      <c r="F254" s="320"/>
      <c r="G254" s="320"/>
      <c r="H254" s="320"/>
      <c r="I254" s="54"/>
      <c r="J254" s="54"/>
      <c r="K254" s="54"/>
      <c r="L254" s="227"/>
      <c r="M254" s="227"/>
      <c r="N254" s="227"/>
      <c r="O254" s="227"/>
      <c r="P254" s="227"/>
      <c r="Q254" s="54"/>
      <c r="R254" s="54"/>
      <c r="S254" s="54"/>
      <c r="T254" s="54"/>
      <c r="U254" s="54"/>
      <c r="V254" s="54"/>
      <c r="W254" s="54"/>
      <c r="X254" s="54"/>
      <c r="Y254" s="54"/>
      <c r="Z254" s="54"/>
    </row>
    <row r="255" spans="1:26" ht="18.75" customHeight="1" x14ac:dyDescent="0.2">
      <c r="A255" s="54"/>
      <c r="B255" s="54"/>
      <c r="C255" s="321"/>
      <c r="D255" s="321"/>
      <c r="E255" s="55"/>
      <c r="F255" s="320"/>
      <c r="G255" s="320"/>
      <c r="H255" s="320"/>
      <c r="I255" s="54"/>
      <c r="J255" s="54"/>
      <c r="K255" s="54"/>
      <c r="L255" s="227"/>
      <c r="M255" s="227"/>
      <c r="N255" s="227"/>
      <c r="O255" s="227"/>
      <c r="P255" s="227"/>
      <c r="Q255" s="54"/>
      <c r="R255" s="54"/>
      <c r="S255" s="54"/>
      <c r="T255" s="54"/>
      <c r="U255" s="54"/>
      <c r="V255" s="54"/>
      <c r="W255" s="54"/>
      <c r="X255" s="54"/>
      <c r="Y255" s="54"/>
      <c r="Z255" s="54"/>
    </row>
    <row r="256" spans="1:26" ht="18.75" customHeight="1" x14ac:dyDescent="0.2">
      <c r="A256" s="54"/>
      <c r="B256" s="54"/>
      <c r="C256" s="321"/>
      <c r="D256" s="321"/>
      <c r="E256" s="55"/>
      <c r="F256" s="320"/>
      <c r="G256" s="320"/>
      <c r="H256" s="320"/>
      <c r="I256" s="54"/>
      <c r="J256" s="54"/>
      <c r="K256" s="54"/>
      <c r="L256" s="227"/>
      <c r="M256" s="227"/>
      <c r="N256" s="227"/>
      <c r="O256" s="227"/>
      <c r="P256" s="227"/>
      <c r="Q256" s="54"/>
      <c r="R256" s="54"/>
      <c r="S256" s="54"/>
      <c r="T256" s="54"/>
      <c r="U256" s="54"/>
      <c r="V256" s="54"/>
      <c r="W256" s="54"/>
      <c r="X256" s="54"/>
      <c r="Y256" s="54"/>
      <c r="Z256" s="54"/>
    </row>
    <row r="257" spans="1:26" ht="18.75" customHeight="1" x14ac:dyDescent="0.2">
      <c r="A257" s="54"/>
      <c r="B257" s="54"/>
      <c r="C257" s="321"/>
      <c r="D257" s="321"/>
      <c r="E257" s="55"/>
      <c r="F257" s="320"/>
      <c r="G257" s="320"/>
      <c r="H257" s="320"/>
      <c r="I257" s="54"/>
      <c r="J257" s="54"/>
      <c r="K257" s="54"/>
      <c r="L257" s="227"/>
      <c r="M257" s="227"/>
      <c r="N257" s="227"/>
      <c r="O257" s="227"/>
      <c r="P257" s="227"/>
      <c r="Q257" s="54"/>
      <c r="R257" s="54"/>
      <c r="S257" s="54"/>
      <c r="T257" s="54"/>
      <c r="U257" s="54"/>
      <c r="V257" s="54"/>
      <c r="W257" s="54"/>
      <c r="X257" s="54"/>
      <c r="Y257" s="54"/>
      <c r="Z257" s="54"/>
    </row>
    <row r="258" spans="1:26" ht="18.75" customHeight="1" x14ac:dyDescent="0.2">
      <c r="A258" s="54"/>
      <c r="B258" s="54"/>
      <c r="C258" s="321"/>
      <c r="D258" s="321"/>
      <c r="E258" s="55"/>
      <c r="F258" s="320"/>
      <c r="G258" s="320"/>
      <c r="H258" s="320"/>
      <c r="I258" s="54"/>
      <c r="J258" s="54"/>
      <c r="K258" s="54"/>
      <c r="L258" s="227"/>
      <c r="M258" s="227"/>
      <c r="N258" s="227"/>
      <c r="O258" s="227"/>
      <c r="P258" s="227"/>
      <c r="Q258" s="54"/>
      <c r="R258" s="54"/>
      <c r="S258" s="54"/>
      <c r="T258" s="54"/>
      <c r="U258" s="54"/>
      <c r="V258" s="54"/>
      <c r="W258" s="54"/>
      <c r="X258" s="54"/>
      <c r="Y258" s="54"/>
      <c r="Z258" s="54"/>
    </row>
    <row r="259" spans="1:26" ht="18.75" customHeight="1" x14ac:dyDescent="0.2">
      <c r="A259" s="54"/>
      <c r="B259" s="54"/>
      <c r="C259" s="321"/>
      <c r="D259" s="321"/>
      <c r="E259" s="55"/>
      <c r="F259" s="320"/>
      <c r="G259" s="320"/>
      <c r="H259" s="320"/>
      <c r="I259" s="54"/>
      <c r="J259" s="54"/>
      <c r="K259" s="54"/>
      <c r="L259" s="227"/>
      <c r="M259" s="227"/>
      <c r="N259" s="227"/>
      <c r="O259" s="227"/>
      <c r="P259" s="227"/>
      <c r="Q259" s="54"/>
      <c r="R259" s="54"/>
      <c r="S259" s="54"/>
      <c r="T259" s="54"/>
      <c r="U259" s="54"/>
      <c r="V259" s="54"/>
      <c r="W259" s="54"/>
      <c r="X259" s="54"/>
      <c r="Y259" s="54"/>
      <c r="Z259" s="54"/>
    </row>
    <row r="260" spans="1:26" ht="18.75" customHeight="1" x14ac:dyDescent="0.2">
      <c r="A260" s="54"/>
      <c r="B260" s="54"/>
      <c r="C260" s="321"/>
      <c r="D260" s="321"/>
      <c r="E260" s="55"/>
      <c r="F260" s="320"/>
      <c r="G260" s="320"/>
      <c r="H260" s="320"/>
      <c r="I260" s="54"/>
      <c r="J260" s="54"/>
      <c r="K260" s="54"/>
      <c r="L260" s="227"/>
      <c r="M260" s="227"/>
      <c r="N260" s="227"/>
      <c r="O260" s="227"/>
      <c r="P260" s="227"/>
      <c r="Q260" s="54"/>
      <c r="R260" s="54"/>
      <c r="S260" s="54"/>
      <c r="T260" s="54"/>
      <c r="U260" s="54"/>
      <c r="V260" s="54"/>
      <c r="W260" s="54"/>
      <c r="X260" s="54"/>
      <c r="Y260" s="54"/>
      <c r="Z260" s="54"/>
    </row>
    <row r="261" spans="1:26" ht="18.75" customHeight="1" x14ac:dyDescent="0.2">
      <c r="A261" s="54"/>
      <c r="B261" s="54"/>
      <c r="C261" s="321"/>
      <c r="D261" s="321"/>
      <c r="E261" s="55"/>
      <c r="F261" s="320"/>
      <c r="G261" s="320"/>
      <c r="H261" s="320"/>
      <c r="I261" s="54"/>
      <c r="J261" s="54"/>
      <c r="K261" s="54"/>
      <c r="L261" s="227"/>
      <c r="M261" s="227"/>
      <c r="N261" s="227"/>
      <c r="O261" s="227"/>
      <c r="P261" s="227"/>
      <c r="Q261" s="54"/>
      <c r="R261" s="54"/>
      <c r="S261" s="54"/>
      <c r="T261" s="54"/>
      <c r="U261" s="54"/>
      <c r="V261" s="54"/>
      <c r="W261" s="54"/>
      <c r="X261" s="54"/>
      <c r="Y261" s="54"/>
      <c r="Z261" s="54"/>
    </row>
    <row r="262" spans="1:26" ht="18.75" customHeight="1" x14ac:dyDescent="0.2">
      <c r="A262" s="54"/>
      <c r="B262" s="54"/>
      <c r="C262" s="321"/>
      <c r="D262" s="321"/>
      <c r="E262" s="55"/>
      <c r="F262" s="320"/>
      <c r="G262" s="320"/>
      <c r="H262" s="320"/>
      <c r="I262" s="54"/>
      <c r="J262" s="54"/>
      <c r="K262" s="54"/>
      <c r="L262" s="227"/>
      <c r="M262" s="227"/>
      <c r="N262" s="227"/>
      <c r="O262" s="227"/>
      <c r="P262" s="227"/>
      <c r="Q262" s="54"/>
      <c r="R262" s="54"/>
      <c r="S262" s="54"/>
      <c r="T262" s="54"/>
      <c r="U262" s="54"/>
      <c r="V262" s="54"/>
      <c r="W262" s="54"/>
      <c r="X262" s="54"/>
      <c r="Y262" s="54"/>
      <c r="Z262" s="54"/>
    </row>
    <row r="263" spans="1:26" ht="18.75" customHeight="1" x14ac:dyDescent="0.2">
      <c r="A263" s="54"/>
      <c r="B263" s="54"/>
      <c r="C263" s="321"/>
      <c r="D263" s="321"/>
      <c r="E263" s="55"/>
      <c r="F263" s="320"/>
      <c r="G263" s="320"/>
      <c r="H263" s="320"/>
      <c r="I263" s="54"/>
      <c r="J263" s="54"/>
      <c r="K263" s="54"/>
      <c r="L263" s="227"/>
      <c r="M263" s="227"/>
      <c r="N263" s="227"/>
      <c r="O263" s="227"/>
      <c r="P263" s="227"/>
      <c r="Q263" s="54"/>
      <c r="R263" s="54"/>
      <c r="S263" s="54"/>
      <c r="T263" s="54"/>
      <c r="U263" s="54"/>
      <c r="V263" s="54"/>
      <c r="W263" s="54"/>
      <c r="X263" s="54"/>
      <c r="Y263" s="54"/>
      <c r="Z263" s="54"/>
    </row>
    <row r="264" spans="1:26" ht="18.75" customHeight="1" x14ac:dyDescent="0.2">
      <c r="A264" s="54"/>
      <c r="B264" s="54"/>
      <c r="C264" s="321"/>
      <c r="D264" s="321"/>
      <c r="E264" s="55"/>
      <c r="F264" s="320"/>
      <c r="G264" s="320"/>
      <c r="H264" s="320"/>
      <c r="I264" s="54"/>
      <c r="J264" s="54"/>
      <c r="K264" s="54"/>
      <c r="L264" s="227"/>
      <c r="M264" s="227"/>
      <c r="N264" s="227"/>
      <c r="O264" s="227"/>
      <c r="P264" s="227"/>
      <c r="Q264" s="54"/>
      <c r="R264" s="54"/>
      <c r="S264" s="54"/>
      <c r="T264" s="54"/>
      <c r="U264" s="54"/>
      <c r="V264" s="54"/>
      <c r="W264" s="54"/>
      <c r="X264" s="54"/>
      <c r="Y264" s="54"/>
      <c r="Z264" s="54"/>
    </row>
    <row r="265" spans="1:26" ht="18.75" customHeight="1" x14ac:dyDescent="0.2">
      <c r="A265" s="54"/>
      <c r="B265" s="54"/>
      <c r="C265" s="321"/>
      <c r="D265" s="321"/>
      <c r="E265" s="55"/>
      <c r="F265" s="320"/>
      <c r="G265" s="320"/>
      <c r="H265" s="320"/>
      <c r="I265" s="54"/>
      <c r="J265" s="54"/>
      <c r="K265" s="54"/>
      <c r="L265" s="227"/>
      <c r="M265" s="227"/>
      <c r="N265" s="227"/>
      <c r="O265" s="227"/>
      <c r="P265" s="227"/>
      <c r="Q265" s="54"/>
      <c r="R265" s="54"/>
      <c r="S265" s="54"/>
      <c r="T265" s="54"/>
      <c r="U265" s="54"/>
      <c r="V265" s="54"/>
      <c r="W265" s="54"/>
      <c r="X265" s="54"/>
      <c r="Y265" s="54"/>
      <c r="Z265" s="54"/>
    </row>
    <row r="266" spans="1:26" ht="18.75" customHeight="1" x14ac:dyDescent="0.2">
      <c r="A266" s="54"/>
      <c r="B266" s="54"/>
      <c r="C266" s="321"/>
      <c r="D266" s="321"/>
      <c r="E266" s="55"/>
      <c r="F266" s="320"/>
      <c r="G266" s="320"/>
      <c r="H266" s="320"/>
      <c r="I266" s="54"/>
      <c r="J266" s="54"/>
      <c r="K266" s="54"/>
      <c r="L266" s="227"/>
      <c r="M266" s="227"/>
      <c r="N266" s="227"/>
      <c r="O266" s="227"/>
      <c r="P266" s="227"/>
      <c r="Q266" s="54"/>
      <c r="R266" s="54"/>
      <c r="S266" s="54"/>
      <c r="T266" s="54"/>
      <c r="U266" s="54"/>
      <c r="V266" s="54"/>
      <c r="W266" s="54"/>
      <c r="X266" s="54"/>
      <c r="Y266" s="54"/>
      <c r="Z266" s="54"/>
    </row>
    <row r="267" spans="1:26" ht="18.75" customHeight="1" x14ac:dyDescent="0.2">
      <c r="A267" s="54"/>
      <c r="B267" s="54"/>
      <c r="C267" s="321"/>
      <c r="D267" s="321"/>
      <c r="E267" s="55"/>
      <c r="F267" s="320"/>
      <c r="G267" s="320"/>
      <c r="H267" s="320"/>
      <c r="I267" s="54"/>
      <c r="J267" s="54"/>
      <c r="K267" s="54"/>
      <c r="L267" s="227"/>
      <c r="M267" s="227"/>
      <c r="N267" s="227"/>
      <c r="O267" s="227"/>
      <c r="P267" s="227"/>
      <c r="Q267" s="54"/>
      <c r="R267" s="54"/>
      <c r="S267" s="54"/>
      <c r="T267" s="54"/>
      <c r="U267" s="54"/>
      <c r="V267" s="54"/>
      <c r="W267" s="54"/>
      <c r="X267" s="54"/>
      <c r="Y267" s="54"/>
      <c r="Z267" s="54"/>
    </row>
    <row r="268" spans="1:26" ht="18.75" customHeight="1" x14ac:dyDescent="0.2">
      <c r="A268" s="54"/>
      <c r="B268" s="54"/>
      <c r="C268" s="321"/>
      <c r="D268" s="321"/>
      <c r="E268" s="55"/>
      <c r="F268" s="320"/>
      <c r="G268" s="320"/>
      <c r="H268" s="320"/>
      <c r="I268" s="54"/>
      <c r="J268" s="54"/>
      <c r="K268" s="54"/>
      <c r="L268" s="227"/>
      <c r="M268" s="227"/>
      <c r="N268" s="227"/>
      <c r="O268" s="227"/>
      <c r="P268" s="227"/>
      <c r="Q268" s="54"/>
      <c r="R268" s="54"/>
      <c r="S268" s="54"/>
      <c r="T268" s="54"/>
      <c r="U268" s="54"/>
      <c r="V268" s="54"/>
      <c r="W268" s="54"/>
      <c r="X268" s="54"/>
      <c r="Y268" s="54"/>
      <c r="Z268" s="54"/>
    </row>
    <row r="269" spans="1:26" ht="18.75" customHeight="1" x14ac:dyDescent="0.2">
      <c r="A269" s="54"/>
      <c r="B269" s="54"/>
      <c r="C269" s="321"/>
      <c r="D269" s="321"/>
      <c r="E269" s="55"/>
      <c r="F269" s="320"/>
      <c r="G269" s="320"/>
      <c r="H269" s="320"/>
      <c r="I269" s="54"/>
      <c r="J269" s="54"/>
      <c r="K269" s="54"/>
      <c r="L269" s="227"/>
      <c r="M269" s="227"/>
      <c r="N269" s="227"/>
      <c r="O269" s="227"/>
      <c r="P269" s="227"/>
      <c r="Q269" s="54"/>
      <c r="R269" s="54"/>
      <c r="S269" s="54"/>
      <c r="T269" s="54"/>
      <c r="U269" s="54"/>
      <c r="V269" s="54"/>
      <c r="W269" s="54"/>
      <c r="X269" s="54"/>
      <c r="Y269" s="54"/>
      <c r="Z269" s="54"/>
    </row>
    <row r="270" spans="1:26" ht="18.75" customHeight="1" x14ac:dyDescent="0.2">
      <c r="A270" s="54"/>
      <c r="B270" s="54"/>
      <c r="C270" s="321"/>
      <c r="D270" s="321"/>
      <c r="E270" s="55"/>
      <c r="F270" s="320"/>
      <c r="G270" s="320"/>
      <c r="H270" s="320"/>
      <c r="I270" s="54"/>
      <c r="J270" s="54"/>
      <c r="K270" s="54"/>
      <c r="L270" s="227"/>
      <c r="M270" s="227"/>
      <c r="N270" s="227"/>
      <c r="O270" s="227"/>
      <c r="P270" s="227"/>
      <c r="Q270" s="54"/>
      <c r="R270" s="54"/>
      <c r="S270" s="54"/>
      <c r="T270" s="54"/>
      <c r="U270" s="54"/>
      <c r="V270" s="54"/>
      <c r="W270" s="54"/>
      <c r="X270" s="54"/>
      <c r="Y270" s="54"/>
      <c r="Z270" s="54"/>
    </row>
    <row r="271" spans="1:26" ht="18.75" customHeight="1" x14ac:dyDescent="0.2">
      <c r="A271" s="54"/>
      <c r="B271" s="54"/>
      <c r="C271" s="321"/>
      <c r="D271" s="321"/>
      <c r="E271" s="55"/>
      <c r="F271" s="320"/>
      <c r="G271" s="320"/>
      <c r="H271" s="320"/>
      <c r="I271" s="54"/>
      <c r="J271" s="54"/>
      <c r="K271" s="54"/>
      <c r="L271" s="227"/>
      <c r="M271" s="227"/>
      <c r="N271" s="227"/>
      <c r="O271" s="227"/>
      <c r="P271" s="227"/>
      <c r="Q271" s="54"/>
      <c r="R271" s="54"/>
      <c r="S271" s="54"/>
      <c r="T271" s="54"/>
      <c r="U271" s="54"/>
      <c r="V271" s="54"/>
      <c r="W271" s="54"/>
      <c r="X271" s="54"/>
      <c r="Y271" s="54"/>
      <c r="Z271" s="54"/>
    </row>
    <row r="272" spans="1:26" ht="18.75" customHeight="1" x14ac:dyDescent="0.2">
      <c r="A272" s="54"/>
      <c r="B272" s="54"/>
      <c r="C272" s="321"/>
      <c r="D272" s="321"/>
      <c r="E272" s="55"/>
      <c r="F272" s="320"/>
      <c r="G272" s="320"/>
      <c r="H272" s="320"/>
      <c r="I272" s="54"/>
      <c r="J272" s="54"/>
      <c r="K272" s="54"/>
      <c r="L272" s="227"/>
      <c r="M272" s="227"/>
      <c r="N272" s="227"/>
      <c r="O272" s="227"/>
      <c r="P272" s="227"/>
      <c r="Q272" s="54"/>
      <c r="R272" s="54"/>
      <c r="S272" s="54"/>
      <c r="T272" s="54"/>
      <c r="U272" s="54"/>
      <c r="V272" s="54"/>
      <c r="W272" s="54"/>
      <c r="X272" s="54"/>
      <c r="Y272" s="54"/>
      <c r="Z272" s="54"/>
    </row>
    <row r="273" spans="1:26" ht="18.75" customHeight="1" x14ac:dyDescent="0.2">
      <c r="A273" s="54"/>
      <c r="B273" s="54"/>
      <c r="C273" s="321"/>
      <c r="D273" s="321"/>
      <c r="E273" s="55"/>
      <c r="F273" s="320"/>
      <c r="G273" s="320"/>
      <c r="H273" s="320"/>
      <c r="I273" s="54"/>
      <c r="J273" s="54"/>
      <c r="K273" s="54"/>
      <c r="L273" s="227"/>
      <c r="M273" s="227"/>
      <c r="N273" s="227"/>
      <c r="O273" s="227"/>
      <c r="P273" s="227"/>
      <c r="Q273" s="54"/>
      <c r="R273" s="54"/>
      <c r="S273" s="54"/>
      <c r="T273" s="54"/>
      <c r="U273" s="54"/>
      <c r="V273" s="54"/>
      <c r="W273" s="54"/>
      <c r="X273" s="54"/>
      <c r="Y273" s="54"/>
      <c r="Z273" s="54"/>
    </row>
    <row r="274" spans="1:26" ht="18.75" customHeight="1" x14ac:dyDescent="0.2">
      <c r="A274" s="54"/>
      <c r="B274" s="54"/>
      <c r="C274" s="321"/>
      <c r="D274" s="321"/>
      <c r="E274" s="55"/>
      <c r="F274" s="320"/>
      <c r="G274" s="320"/>
      <c r="H274" s="320"/>
      <c r="I274" s="54"/>
      <c r="J274" s="54"/>
      <c r="K274" s="54"/>
      <c r="L274" s="227"/>
      <c r="M274" s="227"/>
      <c r="N274" s="227"/>
      <c r="O274" s="227"/>
      <c r="P274" s="227"/>
      <c r="Q274" s="54"/>
      <c r="R274" s="54"/>
      <c r="S274" s="54"/>
      <c r="T274" s="54"/>
      <c r="U274" s="54"/>
      <c r="V274" s="54"/>
      <c r="W274" s="54"/>
      <c r="X274" s="54"/>
      <c r="Y274" s="54"/>
      <c r="Z274" s="54"/>
    </row>
    <row r="275" spans="1:26" ht="18.75" customHeight="1" x14ac:dyDescent="0.2">
      <c r="A275" s="54"/>
      <c r="B275" s="54"/>
      <c r="C275" s="321"/>
      <c r="D275" s="321"/>
      <c r="E275" s="55"/>
      <c r="F275" s="320"/>
      <c r="G275" s="320"/>
      <c r="H275" s="320"/>
      <c r="I275" s="54"/>
      <c r="J275" s="54"/>
      <c r="K275" s="54"/>
      <c r="L275" s="227"/>
      <c r="M275" s="227"/>
      <c r="N275" s="227"/>
      <c r="O275" s="227"/>
      <c r="P275" s="227"/>
      <c r="Q275" s="54"/>
      <c r="R275" s="54"/>
      <c r="S275" s="54"/>
      <c r="T275" s="54"/>
      <c r="U275" s="54"/>
      <c r="V275" s="54"/>
      <c r="W275" s="54"/>
      <c r="X275" s="54"/>
      <c r="Y275" s="54"/>
      <c r="Z275" s="54"/>
    </row>
    <row r="276" spans="1:26" ht="18.75" customHeight="1" x14ac:dyDescent="0.2">
      <c r="A276" s="54"/>
      <c r="B276" s="54"/>
      <c r="C276" s="321"/>
      <c r="D276" s="321"/>
      <c r="E276" s="55"/>
      <c r="F276" s="320"/>
      <c r="G276" s="320"/>
      <c r="H276" s="320"/>
      <c r="I276" s="54"/>
      <c r="J276" s="54"/>
      <c r="K276" s="54"/>
      <c r="L276" s="227"/>
      <c r="M276" s="227"/>
      <c r="N276" s="227"/>
      <c r="O276" s="227"/>
      <c r="P276" s="227"/>
      <c r="Q276" s="54"/>
      <c r="R276" s="54"/>
      <c r="S276" s="54"/>
      <c r="T276" s="54"/>
      <c r="U276" s="54"/>
      <c r="V276" s="54"/>
      <c r="W276" s="54"/>
      <c r="X276" s="54"/>
      <c r="Y276" s="54"/>
      <c r="Z276" s="54"/>
    </row>
    <row r="277" spans="1:26" ht="18.75" customHeight="1" x14ac:dyDescent="0.2">
      <c r="A277" s="54"/>
      <c r="B277" s="54"/>
      <c r="C277" s="321"/>
      <c r="D277" s="321"/>
      <c r="E277" s="55"/>
      <c r="F277" s="320"/>
      <c r="G277" s="320"/>
      <c r="H277" s="320"/>
      <c r="I277" s="54"/>
      <c r="J277" s="54"/>
      <c r="K277" s="54"/>
      <c r="L277" s="227"/>
      <c r="M277" s="227"/>
      <c r="N277" s="227"/>
      <c r="O277" s="227"/>
      <c r="P277" s="227"/>
      <c r="Q277" s="54"/>
      <c r="R277" s="54"/>
      <c r="S277" s="54"/>
      <c r="T277" s="54"/>
      <c r="U277" s="54"/>
      <c r="V277" s="54"/>
      <c r="W277" s="54"/>
      <c r="X277" s="54"/>
      <c r="Y277" s="54"/>
      <c r="Z277" s="54"/>
    </row>
    <row r="278" spans="1:26" ht="18.75" customHeight="1" x14ac:dyDescent="0.2">
      <c r="A278" s="54"/>
      <c r="B278" s="54"/>
      <c r="C278" s="321"/>
      <c r="D278" s="321"/>
      <c r="E278" s="55"/>
      <c r="F278" s="320"/>
      <c r="G278" s="320"/>
      <c r="H278" s="320"/>
      <c r="I278" s="54"/>
      <c r="J278" s="54"/>
      <c r="K278" s="54"/>
      <c r="L278" s="227"/>
      <c r="M278" s="227"/>
      <c r="N278" s="227"/>
      <c r="O278" s="227"/>
      <c r="P278" s="227"/>
      <c r="Q278" s="54"/>
      <c r="R278" s="54"/>
      <c r="S278" s="54"/>
      <c r="T278" s="54"/>
      <c r="U278" s="54"/>
      <c r="V278" s="54"/>
      <c r="W278" s="54"/>
      <c r="X278" s="54"/>
      <c r="Y278" s="54"/>
      <c r="Z278" s="54"/>
    </row>
    <row r="279" spans="1:26" ht="18.75" customHeight="1" x14ac:dyDescent="0.2">
      <c r="A279" s="54"/>
      <c r="B279" s="54"/>
      <c r="C279" s="321"/>
      <c r="D279" s="321"/>
      <c r="E279" s="55"/>
      <c r="F279" s="320"/>
      <c r="G279" s="320"/>
      <c r="H279" s="320"/>
      <c r="I279" s="54"/>
      <c r="J279" s="54"/>
      <c r="K279" s="54"/>
      <c r="L279" s="227"/>
      <c r="M279" s="227"/>
      <c r="N279" s="227"/>
      <c r="O279" s="227"/>
      <c r="P279" s="227"/>
      <c r="Q279" s="54"/>
      <c r="R279" s="54"/>
      <c r="S279" s="54"/>
      <c r="T279" s="54"/>
      <c r="U279" s="54"/>
      <c r="V279" s="54"/>
      <c r="W279" s="54"/>
      <c r="X279" s="54"/>
      <c r="Y279" s="54"/>
      <c r="Z279" s="54"/>
    </row>
    <row r="280" spans="1:26" ht="18.75" customHeight="1" x14ac:dyDescent="0.2">
      <c r="A280" s="54"/>
      <c r="B280" s="54"/>
      <c r="C280" s="321"/>
      <c r="D280" s="321"/>
      <c r="E280" s="55"/>
      <c r="F280" s="320"/>
      <c r="G280" s="320"/>
      <c r="H280" s="320"/>
      <c r="I280" s="54"/>
      <c r="J280" s="54"/>
      <c r="K280" s="54"/>
      <c r="L280" s="227"/>
      <c r="M280" s="227"/>
      <c r="N280" s="227"/>
      <c r="O280" s="227"/>
      <c r="P280" s="227"/>
      <c r="Q280" s="54"/>
      <c r="R280" s="54"/>
      <c r="S280" s="54"/>
      <c r="T280" s="54"/>
      <c r="U280" s="54"/>
      <c r="V280" s="54"/>
      <c r="W280" s="54"/>
      <c r="X280" s="54"/>
      <c r="Y280" s="54"/>
      <c r="Z280" s="54"/>
    </row>
    <row r="281" spans="1:26" ht="18.75" customHeight="1" x14ac:dyDescent="0.2">
      <c r="A281" s="54"/>
      <c r="B281" s="54"/>
      <c r="C281" s="321"/>
      <c r="D281" s="321"/>
      <c r="E281" s="55"/>
      <c r="F281" s="320"/>
      <c r="G281" s="320"/>
      <c r="H281" s="320"/>
      <c r="I281" s="54"/>
      <c r="J281" s="54"/>
      <c r="K281" s="54"/>
      <c r="L281" s="227"/>
      <c r="M281" s="227"/>
      <c r="N281" s="227"/>
      <c r="O281" s="227"/>
      <c r="P281" s="227"/>
      <c r="Q281" s="54"/>
      <c r="R281" s="54"/>
      <c r="S281" s="54"/>
      <c r="T281" s="54"/>
      <c r="U281" s="54"/>
      <c r="V281" s="54"/>
      <c r="W281" s="54"/>
      <c r="X281" s="54"/>
      <c r="Y281" s="54"/>
      <c r="Z281" s="54"/>
    </row>
    <row r="282" spans="1:26" ht="18.75" customHeight="1" x14ac:dyDescent="0.2">
      <c r="A282" s="54"/>
      <c r="B282" s="54"/>
      <c r="C282" s="321"/>
      <c r="D282" s="321"/>
      <c r="E282" s="55"/>
      <c r="F282" s="320"/>
      <c r="G282" s="320"/>
      <c r="H282" s="320"/>
      <c r="I282" s="54"/>
      <c r="J282" s="54"/>
      <c r="K282" s="54"/>
      <c r="L282" s="227"/>
      <c r="M282" s="227"/>
      <c r="N282" s="227"/>
      <c r="O282" s="227"/>
      <c r="P282" s="227"/>
      <c r="Q282" s="54"/>
      <c r="R282" s="54"/>
      <c r="S282" s="54"/>
      <c r="T282" s="54"/>
      <c r="U282" s="54"/>
      <c r="V282" s="54"/>
      <c r="W282" s="54"/>
      <c r="X282" s="54"/>
      <c r="Y282" s="54"/>
      <c r="Z282" s="54"/>
    </row>
    <row r="283" spans="1:26" ht="18.75" customHeight="1" x14ac:dyDescent="0.2">
      <c r="A283" s="54"/>
      <c r="B283" s="54"/>
      <c r="C283" s="321"/>
      <c r="D283" s="321"/>
      <c r="E283" s="55"/>
      <c r="F283" s="320"/>
      <c r="G283" s="320"/>
      <c r="H283" s="320"/>
      <c r="I283" s="54"/>
      <c r="J283" s="54"/>
      <c r="K283" s="54"/>
      <c r="L283" s="227"/>
      <c r="M283" s="227"/>
      <c r="N283" s="227"/>
      <c r="O283" s="227"/>
      <c r="P283" s="227"/>
      <c r="Q283" s="54"/>
      <c r="R283" s="54"/>
      <c r="S283" s="54"/>
      <c r="T283" s="54"/>
      <c r="U283" s="54"/>
      <c r="V283" s="54"/>
      <c r="W283" s="54"/>
      <c r="X283" s="54"/>
      <c r="Y283" s="54"/>
      <c r="Z283" s="54"/>
    </row>
    <row r="284" spans="1:26" ht="18.75" customHeight="1" x14ac:dyDescent="0.2">
      <c r="A284" s="54"/>
      <c r="B284" s="54"/>
      <c r="C284" s="321"/>
      <c r="D284" s="321"/>
      <c r="E284" s="55"/>
      <c r="F284" s="320"/>
      <c r="G284" s="320"/>
      <c r="H284" s="320"/>
      <c r="I284" s="54"/>
      <c r="J284" s="54"/>
      <c r="K284" s="54"/>
      <c r="L284" s="227"/>
      <c r="M284" s="227"/>
      <c r="N284" s="227"/>
      <c r="O284" s="227"/>
      <c r="P284" s="227"/>
      <c r="Q284" s="54"/>
      <c r="R284" s="54"/>
      <c r="S284" s="54"/>
      <c r="T284" s="54"/>
      <c r="U284" s="54"/>
      <c r="V284" s="54"/>
      <c r="W284" s="54"/>
      <c r="X284" s="54"/>
      <c r="Y284" s="54"/>
      <c r="Z284" s="54"/>
    </row>
    <row r="285" spans="1:26" ht="18.75" customHeight="1" x14ac:dyDescent="0.2">
      <c r="A285" s="54"/>
      <c r="B285" s="54"/>
      <c r="C285" s="321"/>
      <c r="D285" s="321"/>
      <c r="E285" s="55"/>
      <c r="F285" s="320"/>
      <c r="G285" s="320"/>
      <c r="H285" s="320"/>
      <c r="I285" s="54"/>
      <c r="J285" s="54"/>
      <c r="K285" s="54"/>
      <c r="L285" s="227"/>
      <c r="M285" s="227"/>
      <c r="N285" s="227"/>
      <c r="O285" s="227"/>
      <c r="P285" s="227"/>
      <c r="Q285" s="54"/>
      <c r="R285" s="54"/>
      <c r="S285" s="54"/>
      <c r="T285" s="54"/>
      <c r="U285" s="54"/>
      <c r="V285" s="54"/>
      <c r="W285" s="54"/>
      <c r="X285" s="54"/>
      <c r="Y285" s="54"/>
      <c r="Z285" s="54"/>
    </row>
    <row r="286" spans="1:26" ht="18.75" customHeight="1" x14ac:dyDescent="0.2">
      <c r="A286" s="54"/>
      <c r="B286" s="54"/>
      <c r="C286" s="321"/>
      <c r="D286" s="321"/>
      <c r="E286" s="55"/>
      <c r="F286" s="320"/>
      <c r="G286" s="320"/>
      <c r="H286" s="320"/>
      <c r="I286" s="54"/>
      <c r="J286" s="54"/>
      <c r="K286" s="54"/>
      <c r="L286" s="227"/>
      <c r="M286" s="227"/>
      <c r="N286" s="227"/>
      <c r="O286" s="227"/>
      <c r="P286" s="227"/>
      <c r="Q286" s="54"/>
      <c r="R286" s="54"/>
      <c r="S286" s="54"/>
      <c r="T286" s="54"/>
      <c r="U286" s="54"/>
      <c r="V286" s="54"/>
      <c r="W286" s="54"/>
      <c r="X286" s="54"/>
      <c r="Y286" s="54"/>
      <c r="Z286" s="54"/>
    </row>
    <row r="287" spans="1:26" ht="18.75" customHeight="1" x14ac:dyDescent="0.2">
      <c r="A287" s="54"/>
      <c r="B287" s="54"/>
      <c r="C287" s="321"/>
      <c r="D287" s="321"/>
      <c r="E287" s="55"/>
      <c r="F287" s="320"/>
      <c r="G287" s="320"/>
      <c r="H287" s="320"/>
      <c r="I287" s="54"/>
      <c r="J287" s="54"/>
      <c r="K287" s="54"/>
      <c r="L287" s="227"/>
      <c r="M287" s="227"/>
      <c r="N287" s="227"/>
      <c r="O287" s="227"/>
      <c r="P287" s="227"/>
      <c r="Q287" s="54"/>
      <c r="R287" s="54"/>
      <c r="S287" s="54"/>
      <c r="T287" s="54"/>
      <c r="U287" s="54"/>
      <c r="V287" s="54"/>
      <c r="W287" s="54"/>
      <c r="X287" s="54"/>
      <c r="Y287" s="54"/>
      <c r="Z287" s="54"/>
    </row>
    <row r="288" spans="1:26" ht="18.75" customHeight="1" x14ac:dyDescent="0.2">
      <c r="A288" s="54"/>
      <c r="B288" s="54"/>
      <c r="C288" s="321"/>
      <c r="D288" s="321"/>
      <c r="E288" s="55"/>
      <c r="F288" s="320"/>
      <c r="G288" s="320"/>
      <c r="H288" s="320"/>
      <c r="I288" s="54"/>
      <c r="J288" s="54"/>
      <c r="K288" s="54"/>
      <c r="L288" s="227"/>
      <c r="M288" s="227"/>
      <c r="N288" s="227"/>
      <c r="O288" s="227"/>
      <c r="P288" s="227"/>
      <c r="Q288" s="54"/>
      <c r="R288" s="54"/>
      <c r="S288" s="54"/>
      <c r="T288" s="54"/>
      <c r="U288" s="54"/>
      <c r="V288" s="54"/>
      <c r="W288" s="54"/>
      <c r="X288" s="54"/>
      <c r="Y288" s="54"/>
      <c r="Z288" s="54"/>
    </row>
    <row r="289" spans="1:26" ht="18.75" customHeight="1" x14ac:dyDescent="0.2">
      <c r="A289" s="54"/>
      <c r="B289" s="54"/>
      <c r="C289" s="321"/>
      <c r="D289" s="321"/>
      <c r="E289" s="55"/>
      <c r="F289" s="320"/>
      <c r="G289" s="320"/>
      <c r="H289" s="320"/>
      <c r="I289" s="54"/>
      <c r="J289" s="54"/>
      <c r="K289" s="54"/>
      <c r="L289" s="227"/>
      <c r="M289" s="227"/>
      <c r="N289" s="227"/>
      <c r="O289" s="227"/>
      <c r="P289" s="227"/>
      <c r="Q289" s="54"/>
      <c r="R289" s="54"/>
      <c r="S289" s="54"/>
      <c r="T289" s="54"/>
      <c r="U289" s="54"/>
      <c r="V289" s="54"/>
      <c r="W289" s="54"/>
      <c r="X289" s="54"/>
      <c r="Y289" s="54"/>
      <c r="Z289" s="54"/>
    </row>
    <row r="290" spans="1:26" ht="18.75" customHeight="1" x14ac:dyDescent="0.2">
      <c r="A290" s="54"/>
      <c r="B290" s="54"/>
      <c r="C290" s="321"/>
      <c r="D290" s="321"/>
      <c r="E290" s="55"/>
      <c r="F290" s="320"/>
      <c r="G290" s="320"/>
      <c r="H290" s="320"/>
      <c r="I290" s="54"/>
      <c r="J290" s="54"/>
      <c r="K290" s="54"/>
      <c r="L290" s="227"/>
      <c r="M290" s="227"/>
      <c r="N290" s="227"/>
      <c r="O290" s="227"/>
      <c r="P290" s="227"/>
      <c r="Q290" s="54"/>
      <c r="R290" s="54"/>
      <c r="S290" s="54"/>
      <c r="T290" s="54"/>
      <c r="U290" s="54"/>
      <c r="V290" s="54"/>
      <c r="W290" s="54"/>
      <c r="X290" s="54"/>
      <c r="Y290" s="54"/>
      <c r="Z290" s="54"/>
    </row>
    <row r="291" spans="1:26" ht="18.75" customHeight="1" x14ac:dyDescent="0.2">
      <c r="A291" s="54"/>
      <c r="B291" s="54"/>
      <c r="C291" s="321"/>
      <c r="D291" s="321"/>
      <c r="E291" s="55"/>
      <c r="F291" s="320"/>
      <c r="G291" s="320"/>
      <c r="H291" s="320"/>
      <c r="I291" s="54"/>
      <c r="J291" s="54"/>
      <c r="K291" s="54"/>
      <c r="L291" s="227"/>
      <c r="M291" s="227"/>
      <c r="N291" s="227"/>
      <c r="O291" s="227"/>
      <c r="P291" s="227"/>
      <c r="Q291" s="54"/>
      <c r="R291" s="54"/>
      <c r="S291" s="54"/>
      <c r="T291" s="54"/>
      <c r="U291" s="54"/>
      <c r="V291" s="54"/>
      <c r="W291" s="54"/>
      <c r="X291" s="54"/>
      <c r="Y291" s="54"/>
      <c r="Z291" s="54"/>
    </row>
    <row r="292" spans="1:26" ht="18.75" customHeight="1" x14ac:dyDescent="0.2">
      <c r="A292" s="54"/>
      <c r="B292" s="54"/>
      <c r="C292" s="321"/>
      <c r="D292" s="321"/>
      <c r="E292" s="55"/>
      <c r="F292" s="320"/>
      <c r="G292" s="320"/>
      <c r="H292" s="320"/>
      <c r="I292" s="54"/>
      <c r="J292" s="54"/>
      <c r="K292" s="54"/>
      <c r="L292" s="227"/>
      <c r="M292" s="227"/>
      <c r="N292" s="227"/>
      <c r="O292" s="227"/>
      <c r="P292" s="227"/>
      <c r="Q292" s="54"/>
      <c r="R292" s="54"/>
      <c r="S292" s="54"/>
      <c r="T292" s="54"/>
      <c r="U292" s="54"/>
      <c r="V292" s="54"/>
      <c r="W292" s="54"/>
      <c r="X292" s="54"/>
      <c r="Y292" s="54"/>
      <c r="Z292" s="54"/>
    </row>
    <row r="293" spans="1:26" ht="18.75" customHeight="1" x14ac:dyDescent="0.2">
      <c r="A293" s="54"/>
      <c r="B293" s="54"/>
      <c r="C293" s="321"/>
      <c r="D293" s="321"/>
      <c r="E293" s="55"/>
      <c r="F293" s="320"/>
      <c r="G293" s="320"/>
      <c r="H293" s="320"/>
      <c r="I293" s="54"/>
      <c r="J293" s="54"/>
      <c r="K293" s="54"/>
      <c r="L293" s="227"/>
      <c r="M293" s="227"/>
      <c r="N293" s="227"/>
      <c r="O293" s="227"/>
      <c r="P293" s="227"/>
      <c r="Q293" s="54"/>
      <c r="R293" s="54"/>
      <c r="S293" s="54"/>
      <c r="T293" s="54"/>
      <c r="U293" s="54"/>
      <c r="V293" s="54"/>
      <c r="W293" s="54"/>
      <c r="X293" s="54"/>
      <c r="Y293" s="54"/>
      <c r="Z293" s="54"/>
    </row>
    <row r="294" spans="1:26" ht="18.75" customHeight="1" x14ac:dyDescent="0.2">
      <c r="A294" s="54"/>
      <c r="B294" s="54"/>
      <c r="C294" s="321"/>
      <c r="D294" s="321"/>
      <c r="E294" s="55"/>
      <c r="F294" s="320"/>
      <c r="G294" s="320"/>
      <c r="H294" s="320"/>
      <c r="I294" s="54"/>
      <c r="J294" s="54"/>
      <c r="K294" s="54"/>
      <c r="L294" s="227"/>
      <c r="M294" s="227"/>
      <c r="N294" s="227"/>
      <c r="O294" s="227"/>
      <c r="P294" s="227"/>
      <c r="Q294" s="54"/>
      <c r="R294" s="54"/>
      <c r="S294" s="54"/>
      <c r="T294" s="54"/>
      <c r="U294" s="54"/>
      <c r="V294" s="54"/>
      <c r="W294" s="54"/>
      <c r="X294" s="54"/>
      <c r="Y294" s="54"/>
      <c r="Z294" s="54"/>
    </row>
    <row r="295" spans="1:26" ht="18.75" customHeight="1" x14ac:dyDescent="0.2">
      <c r="A295" s="54"/>
      <c r="B295" s="54"/>
      <c r="C295" s="321"/>
      <c r="D295" s="321"/>
      <c r="E295" s="55"/>
      <c r="F295" s="320"/>
      <c r="G295" s="320"/>
      <c r="H295" s="320"/>
      <c r="I295" s="54"/>
      <c r="J295" s="54"/>
      <c r="K295" s="54"/>
      <c r="L295" s="227"/>
      <c r="M295" s="227"/>
      <c r="N295" s="227"/>
      <c r="O295" s="227"/>
      <c r="P295" s="227"/>
      <c r="Q295" s="54"/>
      <c r="R295" s="54"/>
      <c r="S295" s="54"/>
      <c r="T295" s="54"/>
      <c r="U295" s="54"/>
      <c r="V295" s="54"/>
      <c r="W295" s="54"/>
      <c r="X295" s="54"/>
      <c r="Y295" s="54"/>
      <c r="Z295" s="54"/>
    </row>
    <row r="296" spans="1:26" ht="18.75" customHeight="1" x14ac:dyDescent="0.2">
      <c r="A296" s="54"/>
      <c r="B296" s="54"/>
      <c r="C296" s="321"/>
      <c r="D296" s="321"/>
      <c r="E296" s="55"/>
      <c r="F296" s="320"/>
      <c r="G296" s="320"/>
      <c r="H296" s="320"/>
      <c r="I296" s="54"/>
      <c r="J296" s="54"/>
      <c r="K296" s="54"/>
      <c r="L296" s="227"/>
      <c r="M296" s="227"/>
      <c r="N296" s="227"/>
      <c r="O296" s="227"/>
      <c r="P296" s="227"/>
      <c r="Q296" s="54"/>
      <c r="R296" s="54"/>
      <c r="S296" s="54"/>
      <c r="T296" s="54"/>
      <c r="U296" s="54"/>
      <c r="V296" s="54"/>
      <c r="W296" s="54"/>
      <c r="X296" s="54"/>
      <c r="Y296" s="54"/>
      <c r="Z296" s="54"/>
    </row>
    <row r="297" spans="1:26" ht="18.75" customHeight="1" x14ac:dyDescent="0.2">
      <c r="A297" s="54"/>
      <c r="B297" s="54"/>
      <c r="C297" s="321"/>
      <c r="D297" s="321"/>
      <c r="E297" s="55"/>
      <c r="F297" s="320"/>
      <c r="G297" s="320"/>
      <c r="H297" s="320"/>
      <c r="I297" s="54"/>
      <c r="J297" s="54"/>
      <c r="K297" s="54"/>
      <c r="L297" s="227"/>
      <c r="M297" s="227"/>
      <c r="N297" s="227"/>
      <c r="O297" s="227"/>
      <c r="P297" s="227"/>
      <c r="Q297" s="54"/>
      <c r="R297" s="54"/>
      <c r="S297" s="54"/>
      <c r="T297" s="54"/>
      <c r="U297" s="54"/>
      <c r="V297" s="54"/>
      <c r="W297" s="54"/>
      <c r="X297" s="54"/>
      <c r="Y297" s="54"/>
      <c r="Z297" s="54"/>
    </row>
    <row r="298" spans="1:26" ht="18.75" customHeight="1" x14ac:dyDescent="0.2">
      <c r="A298" s="54"/>
      <c r="B298" s="54"/>
      <c r="C298" s="321"/>
      <c r="D298" s="321"/>
      <c r="E298" s="55"/>
      <c r="F298" s="320"/>
      <c r="G298" s="320"/>
      <c r="H298" s="320"/>
      <c r="I298" s="54"/>
      <c r="J298" s="54"/>
      <c r="K298" s="54"/>
      <c r="L298" s="227"/>
      <c r="M298" s="227"/>
      <c r="N298" s="227"/>
      <c r="O298" s="227"/>
      <c r="P298" s="227"/>
      <c r="Q298" s="54"/>
      <c r="R298" s="54"/>
      <c r="S298" s="54"/>
      <c r="T298" s="54"/>
      <c r="U298" s="54"/>
      <c r="V298" s="54"/>
      <c r="W298" s="54"/>
      <c r="X298" s="54"/>
      <c r="Y298" s="54"/>
      <c r="Z298" s="54"/>
    </row>
    <row r="299" spans="1:26" ht="18.75" customHeight="1" x14ac:dyDescent="0.2">
      <c r="A299" s="54"/>
      <c r="B299" s="54"/>
      <c r="C299" s="321"/>
      <c r="D299" s="321"/>
      <c r="E299" s="55"/>
      <c r="F299" s="320"/>
      <c r="G299" s="320"/>
      <c r="H299" s="320"/>
      <c r="I299" s="54"/>
      <c r="J299" s="54"/>
      <c r="K299" s="54"/>
      <c r="L299" s="227"/>
      <c r="M299" s="227"/>
      <c r="N299" s="227"/>
      <c r="O299" s="227"/>
      <c r="P299" s="227"/>
      <c r="Q299" s="54"/>
      <c r="R299" s="54"/>
      <c r="S299" s="54"/>
      <c r="T299" s="54"/>
      <c r="U299" s="54"/>
      <c r="V299" s="54"/>
      <c r="W299" s="54"/>
      <c r="X299" s="54"/>
      <c r="Y299" s="54"/>
      <c r="Z299" s="54"/>
    </row>
    <row r="300" spans="1:26" ht="18.75" customHeight="1" x14ac:dyDescent="0.2">
      <c r="A300" s="54"/>
      <c r="B300" s="54"/>
      <c r="C300" s="321"/>
      <c r="D300" s="321"/>
      <c r="E300" s="55"/>
      <c r="F300" s="320"/>
      <c r="G300" s="320"/>
      <c r="H300" s="320"/>
      <c r="I300" s="54"/>
      <c r="J300" s="54"/>
      <c r="K300" s="54"/>
      <c r="L300" s="227"/>
      <c r="M300" s="227"/>
      <c r="N300" s="227"/>
      <c r="O300" s="227"/>
      <c r="P300" s="227"/>
      <c r="Q300" s="54"/>
      <c r="R300" s="54"/>
      <c r="S300" s="54"/>
      <c r="T300" s="54"/>
      <c r="U300" s="54"/>
      <c r="V300" s="54"/>
      <c r="W300" s="54"/>
      <c r="X300" s="54"/>
      <c r="Y300" s="54"/>
      <c r="Z300" s="54"/>
    </row>
    <row r="301" spans="1:26" ht="18.75" customHeight="1" x14ac:dyDescent="0.2">
      <c r="A301" s="54"/>
      <c r="B301" s="54"/>
      <c r="C301" s="321"/>
      <c r="D301" s="321"/>
      <c r="E301" s="55"/>
      <c r="F301" s="320"/>
      <c r="G301" s="320"/>
      <c r="H301" s="320"/>
      <c r="I301" s="54"/>
      <c r="J301" s="54"/>
      <c r="K301" s="54"/>
      <c r="L301" s="227"/>
      <c r="M301" s="227"/>
      <c r="N301" s="227"/>
      <c r="O301" s="227"/>
      <c r="P301" s="227"/>
      <c r="Q301" s="54"/>
      <c r="R301" s="54"/>
      <c r="S301" s="54"/>
      <c r="T301" s="54"/>
      <c r="U301" s="54"/>
      <c r="V301" s="54"/>
      <c r="W301" s="54"/>
      <c r="X301" s="54"/>
      <c r="Y301" s="54"/>
      <c r="Z301" s="54"/>
    </row>
    <row r="302" spans="1:26" ht="18.75" customHeight="1" x14ac:dyDescent="0.2">
      <c r="A302" s="54"/>
      <c r="B302" s="54"/>
      <c r="C302" s="321"/>
      <c r="D302" s="321"/>
      <c r="E302" s="55"/>
      <c r="F302" s="320"/>
      <c r="G302" s="320"/>
      <c r="H302" s="320"/>
      <c r="I302" s="54"/>
      <c r="J302" s="54"/>
      <c r="K302" s="54"/>
      <c r="L302" s="227"/>
      <c r="M302" s="227"/>
      <c r="N302" s="227"/>
      <c r="O302" s="227"/>
      <c r="P302" s="227"/>
      <c r="Q302" s="54"/>
      <c r="R302" s="54"/>
      <c r="S302" s="54"/>
      <c r="T302" s="54"/>
      <c r="U302" s="54"/>
      <c r="V302" s="54"/>
      <c r="W302" s="54"/>
      <c r="X302" s="54"/>
      <c r="Y302" s="54"/>
      <c r="Z302" s="54"/>
    </row>
    <row r="303" spans="1:26" ht="18.75" customHeight="1" x14ac:dyDescent="0.2">
      <c r="A303" s="54"/>
      <c r="B303" s="54"/>
      <c r="C303" s="321"/>
      <c r="D303" s="321"/>
      <c r="E303" s="55"/>
      <c r="F303" s="320"/>
      <c r="G303" s="320"/>
      <c r="H303" s="320"/>
      <c r="I303" s="54"/>
      <c r="J303" s="54"/>
      <c r="K303" s="54"/>
      <c r="L303" s="227"/>
      <c r="M303" s="227"/>
      <c r="N303" s="227"/>
      <c r="O303" s="227"/>
      <c r="P303" s="227"/>
      <c r="Q303" s="54"/>
      <c r="R303" s="54"/>
      <c r="S303" s="54"/>
      <c r="T303" s="54"/>
      <c r="U303" s="54"/>
      <c r="V303" s="54"/>
      <c r="W303" s="54"/>
      <c r="X303" s="54"/>
      <c r="Y303" s="54"/>
      <c r="Z303" s="54"/>
    </row>
    <row r="304" spans="1:26" ht="18.75" customHeight="1" x14ac:dyDescent="0.2">
      <c r="A304" s="54"/>
      <c r="B304" s="54"/>
      <c r="C304" s="321"/>
      <c r="D304" s="321"/>
      <c r="E304" s="55"/>
      <c r="F304" s="320"/>
      <c r="G304" s="320"/>
      <c r="H304" s="320"/>
      <c r="I304" s="54"/>
      <c r="J304" s="54"/>
      <c r="K304" s="54"/>
      <c r="L304" s="227"/>
      <c r="M304" s="227"/>
      <c r="N304" s="227"/>
      <c r="O304" s="227"/>
      <c r="P304" s="227"/>
      <c r="Q304" s="54"/>
      <c r="R304" s="54"/>
      <c r="S304" s="54"/>
      <c r="T304" s="54"/>
      <c r="U304" s="54"/>
      <c r="V304" s="54"/>
      <c r="W304" s="54"/>
      <c r="X304" s="54"/>
      <c r="Y304" s="54"/>
      <c r="Z304" s="54"/>
    </row>
    <row r="305" spans="1:26" ht="18.75" customHeight="1" x14ac:dyDescent="0.2">
      <c r="A305" s="54"/>
      <c r="B305" s="54"/>
      <c r="C305" s="321"/>
      <c r="D305" s="321"/>
      <c r="E305" s="55"/>
      <c r="F305" s="320"/>
      <c r="G305" s="320"/>
      <c r="H305" s="320"/>
      <c r="I305" s="54"/>
      <c r="J305" s="54"/>
      <c r="K305" s="54"/>
      <c r="L305" s="227"/>
      <c r="M305" s="227"/>
      <c r="N305" s="227"/>
      <c r="O305" s="227"/>
      <c r="P305" s="227"/>
      <c r="Q305" s="54"/>
      <c r="R305" s="54"/>
      <c r="S305" s="54"/>
      <c r="T305" s="54"/>
      <c r="U305" s="54"/>
      <c r="V305" s="54"/>
      <c r="W305" s="54"/>
      <c r="X305" s="54"/>
      <c r="Y305" s="54"/>
      <c r="Z305" s="54"/>
    </row>
    <row r="306" spans="1:26" ht="18.75" customHeight="1" x14ac:dyDescent="0.2">
      <c r="A306" s="54"/>
      <c r="B306" s="54"/>
      <c r="C306" s="321"/>
      <c r="D306" s="321"/>
      <c r="E306" s="55"/>
      <c r="F306" s="320"/>
      <c r="G306" s="320"/>
      <c r="H306" s="320"/>
      <c r="I306" s="54"/>
      <c r="J306" s="54"/>
      <c r="K306" s="54"/>
      <c r="L306" s="227"/>
      <c r="M306" s="227"/>
      <c r="N306" s="227"/>
      <c r="O306" s="227"/>
      <c r="P306" s="227"/>
      <c r="Q306" s="54"/>
      <c r="R306" s="54"/>
      <c r="S306" s="54"/>
      <c r="T306" s="54"/>
      <c r="U306" s="54"/>
      <c r="V306" s="54"/>
      <c r="W306" s="54"/>
      <c r="X306" s="54"/>
      <c r="Y306" s="54"/>
      <c r="Z306" s="54"/>
    </row>
    <row r="307" spans="1:26" ht="18.75" customHeight="1" x14ac:dyDescent="0.2">
      <c r="A307" s="54"/>
      <c r="B307" s="54"/>
      <c r="C307" s="321"/>
      <c r="D307" s="321"/>
      <c r="E307" s="55"/>
      <c r="F307" s="320"/>
      <c r="G307" s="320"/>
      <c r="H307" s="320"/>
      <c r="I307" s="54"/>
      <c r="J307" s="54"/>
      <c r="K307" s="54"/>
      <c r="L307" s="227"/>
      <c r="M307" s="227"/>
      <c r="N307" s="227"/>
      <c r="O307" s="227"/>
      <c r="P307" s="227"/>
      <c r="Q307" s="54"/>
      <c r="R307" s="54"/>
      <c r="S307" s="54"/>
      <c r="T307" s="54"/>
      <c r="U307" s="54"/>
      <c r="V307" s="54"/>
      <c r="W307" s="54"/>
      <c r="X307" s="54"/>
      <c r="Y307" s="54"/>
      <c r="Z307" s="54"/>
    </row>
    <row r="308" spans="1:26" ht="18.75" customHeight="1" x14ac:dyDescent="0.2">
      <c r="A308" s="54"/>
      <c r="B308" s="54"/>
      <c r="C308" s="321"/>
      <c r="D308" s="321"/>
      <c r="E308" s="55"/>
      <c r="F308" s="320"/>
      <c r="G308" s="320"/>
      <c r="H308" s="320"/>
      <c r="I308" s="54"/>
      <c r="J308" s="54"/>
      <c r="K308" s="54"/>
      <c r="L308" s="227"/>
      <c r="M308" s="227"/>
      <c r="N308" s="227"/>
      <c r="O308" s="227"/>
      <c r="P308" s="227"/>
      <c r="Q308" s="54"/>
      <c r="R308" s="54"/>
      <c r="S308" s="54"/>
      <c r="T308" s="54"/>
      <c r="U308" s="54"/>
      <c r="V308" s="54"/>
      <c r="W308" s="54"/>
      <c r="X308" s="54"/>
      <c r="Y308" s="54"/>
      <c r="Z308" s="54"/>
    </row>
    <row r="309" spans="1:26" ht="18.75" customHeight="1" x14ac:dyDescent="0.2">
      <c r="A309" s="54"/>
      <c r="B309" s="54"/>
      <c r="C309" s="321"/>
      <c r="D309" s="321"/>
      <c r="E309" s="55"/>
      <c r="F309" s="320"/>
      <c r="G309" s="320"/>
      <c r="H309" s="320"/>
      <c r="I309" s="54"/>
      <c r="J309" s="54"/>
      <c r="K309" s="54"/>
      <c r="L309" s="227"/>
      <c r="M309" s="227"/>
      <c r="N309" s="227"/>
      <c r="O309" s="227"/>
      <c r="P309" s="227"/>
      <c r="Q309" s="54"/>
      <c r="R309" s="54"/>
      <c r="S309" s="54"/>
      <c r="T309" s="54"/>
      <c r="U309" s="54"/>
      <c r="V309" s="54"/>
      <c r="W309" s="54"/>
      <c r="X309" s="54"/>
      <c r="Y309" s="54"/>
      <c r="Z309" s="54"/>
    </row>
    <row r="310" spans="1:26" ht="18.75" customHeight="1" x14ac:dyDescent="0.2">
      <c r="A310" s="54"/>
      <c r="B310" s="54"/>
      <c r="C310" s="321"/>
      <c r="D310" s="321"/>
      <c r="E310" s="55"/>
      <c r="F310" s="320"/>
      <c r="G310" s="320"/>
      <c r="H310" s="320"/>
      <c r="I310" s="54"/>
      <c r="J310" s="54"/>
      <c r="K310" s="54"/>
      <c r="L310" s="227"/>
      <c r="M310" s="227"/>
      <c r="N310" s="227"/>
      <c r="O310" s="227"/>
      <c r="P310" s="227"/>
      <c r="Q310" s="54"/>
      <c r="R310" s="54"/>
      <c r="S310" s="54"/>
      <c r="T310" s="54"/>
      <c r="U310" s="54"/>
      <c r="V310" s="54"/>
      <c r="W310" s="54"/>
      <c r="X310" s="54"/>
      <c r="Y310" s="54"/>
      <c r="Z310" s="54"/>
    </row>
    <row r="311" spans="1:26" ht="18.75" customHeight="1" x14ac:dyDescent="0.2">
      <c r="A311" s="54"/>
      <c r="B311" s="54"/>
      <c r="C311" s="321"/>
      <c r="D311" s="321"/>
      <c r="E311" s="55"/>
      <c r="F311" s="320"/>
      <c r="G311" s="320"/>
      <c r="H311" s="320"/>
      <c r="I311" s="54"/>
      <c r="J311" s="54"/>
      <c r="K311" s="54"/>
      <c r="L311" s="227"/>
      <c r="M311" s="227"/>
      <c r="N311" s="227"/>
      <c r="O311" s="227"/>
      <c r="P311" s="227"/>
      <c r="Q311" s="54"/>
      <c r="R311" s="54"/>
      <c r="S311" s="54"/>
      <c r="T311" s="54"/>
      <c r="U311" s="54"/>
      <c r="V311" s="54"/>
      <c r="W311" s="54"/>
      <c r="X311" s="54"/>
      <c r="Y311" s="54"/>
      <c r="Z311" s="54"/>
    </row>
    <row r="312" spans="1:26" ht="18.75" customHeight="1" x14ac:dyDescent="0.2">
      <c r="A312" s="54"/>
      <c r="B312" s="54"/>
      <c r="C312" s="321"/>
      <c r="D312" s="321"/>
      <c r="E312" s="55"/>
      <c r="F312" s="320"/>
      <c r="G312" s="320"/>
      <c r="H312" s="320"/>
      <c r="I312" s="54"/>
      <c r="J312" s="54"/>
      <c r="K312" s="54"/>
      <c r="L312" s="227"/>
      <c r="M312" s="227"/>
      <c r="N312" s="227"/>
      <c r="O312" s="227"/>
      <c r="P312" s="227"/>
      <c r="Q312" s="54"/>
      <c r="R312" s="54"/>
      <c r="S312" s="54"/>
      <c r="T312" s="54"/>
      <c r="U312" s="54"/>
      <c r="V312" s="54"/>
      <c r="W312" s="54"/>
      <c r="X312" s="54"/>
      <c r="Y312" s="54"/>
      <c r="Z312" s="54"/>
    </row>
    <row r="313" spans="1:26" ht="18.75" customHeight="1" x14ac:dyDescent="0.2">
      <c r="A313" s="54"/>
      <c r="B313" s="54"/>
      <c r="C313" s="321"/>
      <c r="D313" s="321"/>
      <c r="E313" s="55"/>
      <c r="F313" s="320"/>
      <c r="G313" s="320"/>
      <c r="H313" s="320"/>
      <c r="I313" s="54"/>
      <c r="J313" s="54"/>
      <c r="K313" s="54"/>
      <c r="L313" s="227"/>
      <c r="M313" s="227"/>
      <c r="N313" s="227"/>
      <c r="O313" s="227"/>
      <c r="P313" s="227"/>
      <c r="Q313" s="54"/>
      <c r="R313" s="54"/>
      <c r="S313" s="54"/>
      <c r="T313" s="54"/>
      <c r="U313" s="54"/>
      <c r="V313" s="54"/>
      <c r="W313" s="54"/>
      <c r="X313" s="54"/>
      <c r="Y313" s="54"/>
      <c r="Z313" s="54"/>
    </row>
    <row r="314" spans="1:26" ht="18.75" customHeight="1" x14ac:dyDescent="0.2">
      <c r="A314" s="54"/>
      <c r="B314" s="54"/>
      <c r="C314" s="321"/>
      <c r="D314" s="321"/>
      <c r="E314" s="55"/>
      <c r="F314" s="320"/>
      <c r="G314" s="320"/>
      <c r="H314" s="320"/>
      <c r="I314" s="54"/>
      <c r="J314" s="54"/>
      <c r="K314" s="54"/>
      <c r="L314" s="227"/>
      <c r="M314" s="227"/>
      <c r="N314" s="227"/>
      <c r="O314" s="227"/>
      <c r="P314" s="227"/>
      <c r="Q314" s="54"/>
      <c r="R314" s="54"/>
      <c r="S314" s="54"/>
      <c r="T314" s="54"/>
      <c r="U314" s="54"/>
      <c r="V314" s="54"/>
      <c r="W314" s="54"/>
      <c r="X314" s="54"/>
      <c r="Y314" s="54"/>
      <c r="Z314" s="54"/>
    </row>
    <row r="315" spans="1:26" ht="18.75" customHeight="1" x14ac:dyDescent="0.2">
      <c r="A315" s="54"/>
      <c r="B315" s="54"/>
      <c r="C315" s="321"/>
      <c r="D315" s="321"/>
      <c r="E315" s="55"/>
      <c r="F315" s="320"/>
      <c r="G315" s="320"/>
      <c r="H315" s="320"/>
      <c r="I315" s="54"/>
      <c r="J315" s="54"/>
      <c r="K315" s="54"/>
      <c r="L315" s="227"/>
      <c r="M315" s="227"/>
      <c r="N315" s="227"/>
      <c r="O315" s="227"/>
      <c r="P315" s="227"/>
      <c r="Q315" s="54"/>
      <c r="R315" s="54"/>
      <c r="S315" s="54"/>
      <c r="T315" s="54"/>
      <c r="U315" s="54"/>
      <c r="V315" s="54"/>
      <c r="W315" s="54"/>
      <c r="X315" s="54"/>
      <c r="Y315" s="54"/>
      <c r="Z315" s="54"/>
    </row>
    <row r="316" spans="1:26" ht="18.75" customHeight="1" x14ac:dyDescent="0.2">
      <c r="A316" s="54"/>
      <c r="B316" s="54"/>
      <c r="C316" s="321"/>
      <c r="D316" s="321"/>
      <c r="E316" s="55"/>
      <c r="F316" s="320"/>
      <c r="G316" s="320"/>
      <c r="H316" s="320"/>
      <c r="I316" s="54"/>
      <c r="J316" s="54"/>
      <c r="K316" s="54"/>
      <c r="L316" s="227"/>
      <c r="M316" s="227"/>
      <c r="N316" s="227"/>
      <c r="O316" s="227"/>
      <c r="P316" s="227"/>
      <c r="Q316" s="54"/>
      <c r="R316" s="54"/>
      <c r="S316" s="54"/>
      <c r="T316" s="54"/>
      <c r="U316" s="54"/>
      <c r="V316" s="54"/>
      <c r="W316" s="54"/>
      <c r="X316" s="54"/>
      <c r="Y316" s="54"/>
      <c r="Z316" s="54"/>
    </row>
    <row r="317" spans="1:26" ht="18.75" customHeight="1" x14ac:dyDescent="0.2">
      <c r="A317" s="54"/>
      <c r="B317" s="54"/>
      <c r="C317" s="321"/>
      <c r="D317" s="321"/>
      <c r="E317" s="55"/>
      <c r="F317" s="320"/>
      <c r="G317" s="320"/>
      <c r="H317" s="320"/>
      <c r="I317" s="54"/>
      <c r="J317" s="54"/>
      <c r="K317" s="54"/>
      <c r="L317" s="227"/>
      <c r="M317" s="227"/>
      <c r="N317" s="227"/>
      <c r="O317" s="227"/>
      <c r="P317" s="227"/>
      <c r="Q317" s="54"/>
      <c r="R317" s="54"/>
      <c r="S317" s="54"/>
      <c r="T317" s="54"/>
      <c r="U317" s="54"/>
      <c r="V317" s="54"/>
      <c r="W317" s="54"/>
      <c r="X317" s="54"/>
      <c r="Y317" s="54"/>
      <c r="Z317" s="54"/>
    </row>
    <row r="318" spans="1:26" ht="18.75" customHeight="1" x14ac:dyDescent="0.2">
      <c r="A318" s="54"/>
      <c r="B318" s="54"/>
      <c r="C318" s="321"/>
      <c r="D318" s="321"/>
      <c r="E318" s="55"/>
      <c r="F318" s="320"/>
      <c r="G318" s="320"/>
      <c r="H318" s="320"/>
      <c r="I318" s="54"/>
      <c r="J318" s="54"/>
      <c r="K318" s="54"/>
      <c r="L318" s="227"/>
      <c r="M318" s="227"/>
      <c r="N318" s="227"/>
      <c r="O318" s="227"/>
      <c r="P318" s="227"/>
      <c r="Q318" s="54"/>
      <c r="R318" s="54"/>
      <c r="S318" s="54"/>
      <c r="T318" s="54"/>
      <c r="U318" s="54"/>
      <c r="V318" s="54"/>
      <c r="W318" s="54"/>
      <c r="X318" s="54"/>
      <c r="Y318" s="54"/>
      <c r="Z318" s="54"/>
    </row>
    <row r="319" spans="1:26" ht="18.75" customHeight="1" x14ac:dyDescent="0.2">
      <c r="A319" s="54"/>
      <c r="B319" s="54"/>
      <c r="C319" s="321"/>
      <c r="D319" s="321"/>
      <c r="E319" s="55"/>
      <c r="F319" s="320"/>
      <c r="G319" s="320"/>
      <c r="H319" s="320"/>
      <c r="I319" s="54"/>
      <c r="J319" s="54"/>
      <c r="K319" s="54"/>
      <c r="L319" s="227"/>
      <c r="M319" s="227"/>
      <c r="N319" s="227"/>
      <c r="O319" s="227"/>
      <c r="P319" s="227"/>
      <c r="Q319" s="54"/>
      <c r="R319" s="54"/>
      <c r="S319" s="54"/>
      <c r="T319" s="54"/>
      <c r="U319" s="54"/>
      <c r="V319" s="54"/>
      <c r="W319" s="54"/>
      <c r="X319" s="54"/>
      <c r="Y319" s="54"/>
      <c r="Z319" s="54"/>
    </row>
    <row r="320" spans="1:26" ht="18.75" customHeight="1" x14ac:dyDescent="0.2">
      <c r="A320" s="54"/>
      <c r="B320" s="54"/>
      <c r="C320" s="321"/>
      <c r="D320" s="321"/>
      <c r="E320" s="55"/>
      <c r="F320" s="320"/>
      <c r="G320" s="320"/>
      <c r="H320" s="320"/>
      <c r="I320" s="54"/>
      <c r="J320" s="54"/>
      <c r="K320" s="54"/>
      <c r="L320" s="227"/>
      <c r="M320" s="227"/>
      <c r="N320" s="227"/>
      <c r="O320" s="227"/>
      <c r="P320" s="227"/>
      <c r="Q320" s="54"/>
      <c r="R320" s="54"/>
      <c r="S320" s="54"/>
      <c r="T320" s="54"/>
      <c r="U320" s="54"/>
      <c r="V320" s="54"/>
      <c r="W320" s="54"/>
      <c r="X320" s="54"/>
      <c r="Y320" s="54"/>
      <c r="Z320" s="54"/>
    </row>
    <row r="321" spans="1:26" ht="18.75" customHeight="1" x14ac:dyDescent="0.2">
      <c r="A321" s="54"/>
      <c r="B321" s="54"/>
      <c r="C321" s="321"/>
      <c r="D321" s="321"/>
      <c r="E321" s="55"/>
      <c r="F321" s="320"/>
      <c r="G321" s="320"/>
      <c r="H321" s="320"/>
      <c r="I321" s="54"/>
      <c r="J321" s="54"/>
      <c r="K321" s="54"/>
      <c r="L321" s="227"/>
      <c r="M321" s="227"/>
      <c r="N321" s="227"/>
      <c r="O321" s="227"/>
      <c r="P321" s="227"/>
      <c r="Q321" s="54"/>
      <c r="R321" s="54"/>
      <c r="S321" s="54"/>
      <c r="T321" s="54"/>
      <c r="U321" s="54"/>
      <c r="V321" s="54"/>
      <c r="W321" s="54"/>
      <c r="X321" s="54"/>
      <c r="Y321" s="54"/>
      <c r="Z321" s="54"/>
    </row>
    <row r="322" spans="1:26" ht="18.75" customHeight="1" x14ac:dyDescent="0.2">
      <c r="A322" s="54"/>
      <c r="B322" s="54"/>
      <c r="C322" s="321"/>
      <c r="D322" s="321"/>
      <c r="E322" s="55"/>
      <c r="F322" s="320"/>
      <c r="G322" s="320"/>
      <c r="H322" s="320"/>
      <c r="I322" s="54"/>
      <c r="J322" s="54"/>
      <c r="K322" s="54"/>
      <c r="L322" s="227"/>
      <c r="M322" s="227"/>
      <c r="N322" s="227"/>
      <c r="O322" s="227"/>
      <c r="P322" s="227"/>
      <c r="Q322" s="54"/>
      <c r="R322" s="54"/>
      <c r="S322" s="54"/>
      <c r="T322" s="54"/>
      <c r="U322" s="54"/>
      <c r="V322" s="54"/>
      <c r="W322" s="54"/>
      <c r="X322" s="54"/>
      <c r="Y322" s="54"/>
      <c r="Z322" s="54"/>
    </row>
    <row r="323" spans="1:26" ht="18.75" customHeight="1" x14ac:dyDescent="0.2">
      <c r="A323" s="54"/>
      <c r="B323" s="54"/>
      <c r="C323" s="321"/>
      <c r="D323" s="321"/>
      <c r="E323" s="55"/>
      <c r="F323" s="320"/>
      <c r="G323" s="320"/>
      <c r="H323" s="320"/>
      <c r="I323" s="54"/>
      <c r="J323" s="54"/>
      <c r="K323" s="54"/>
      <c r="L323" s="227"/>
      <c r="M323" s="227"/>
      <c r="N323" s="227"/>
      <c r="O323" s="227"/>
      <c r="P323" s="227"/>
      <c r="Q323" s="54"/>
      <c r="R323" s="54"/>
      <c r="S323" s="54"/>
      <c r="T323" s="54"/>
      <c r="U323" s="54"/>
      <c r="V323" s="54"/>
      <c r="W323" s="54"/>
      <c r="X323" s="54"/>
      <c r="Y323" s="54"/>
      <c r="Z323" s="54"/>
    </row>
    <row r="324" spans="1:26" ht="18.75" customHeight="1" x14ac:dyDescent="0.2">
      <c r="A324" s="54"/>
      <c r="B324" s="54"/>
      <c r="C324" s="321"/>
      <c r="D324" s="321"/>
      <c r="E324" s="55"/>
      <c r="F324" s="320"/>
      <c r="G324" s="320"/>
      <c r="H324" s="320"/>
      <c r="I324" s="54"/>
      <c r="J324" s="54"/>
      <c r="K324" s="54"/>
      <c r="L324" s="227"/>
      <c r="M324" s="227"/>
      <c r="N324" s="227"/>
      <c r="O324" s="227"/>
      <c r="P324" s="227"/>
      <c r="Q324" s="54"/>
      <c r="R324" s="54"/>
      <c r="S324" s="54"/>
      <c r="T324" s="54"/>
      <c r="U324" s="54"/>
      <c r="V324" s="54"/>
      <c r="W324" s="54"/>
      <c r="X324" s="54"/>
      <c r="Y324" s="54"/>
      <c r="Z324" s="54"/>
    </row>
    <row r="325" spans="1:26" ht="18.75" customHeight="1" x14ac:dyDescent="0.2">
      <c r="A325" s="54"/>
      <c r="B325" s="54"/>
      <c r="C325" s="321"/>
      <c r="D325" s="321"/>
      <c r="E325" s="55"/>
      <c r="F325" s="320"/>
      <c r="G325" s="320"/>
      <c r="H325" s="320"/>
      <c r="I325" s="54"/>
      <c r="J325" s="54"/>
      <c r="K325" s="54"/>
      <c r="L325" s="227"/>
      <c r="M325" s="227"/>
      <c r="N325" s="227"/>
      <c r="O325" s="227"/>
      <c r="P325" s="227"/>
      <c r="Q325" s="54"/>
      <c r="R325" s="54"/>
      <c r="S325" s="54"/>
      <c r="T325" s="54"/>
      <c r="U325" s="54"/>
      <c r="V325" s="54"/>
      <c r="W325" s="54"/>
      <c r="X325" s="54"/>
      <c r="Y325" s="54"/>
      <c r="Z325" s="54"/>
    </row>
    <row r="326" spans="1:26" ht="18.75" customHeight="1" x14ac:dyDescent="0.2">
      <c r="A326" s="54"/>
      <c r="B326" s="54"/>
      <c r="C326" s="321"/>
      <c r="D326" s="321"/>
      <c r="E326" s="55"/>
      <c r="F326" s="320"/>
      <c r="G326" s="320"/>
      <c r="H326" s="320"/>
      <c r="I326" s="54"/>
      <c r="J326" s="54"/>
      <c r="K326" s="54"/>
      <c r="L326" s="227"/>
      <c r="M326" s="227"/>
      <c r="N326" s="227"/>
      <c r="O326" s="227"/>
      <c r="P326" s="227"/>
      <c r="Q326" s="54"/>
      <c r="R326" s="54"/>
      <c r="S326" s="54"/>
      <c r="T326" s="54"/>
      <c r="U326" s="54"/>
      <c r="V326" s="54"/>
      <c r="W326" s="54"/>
      <c r="X326" s="54"/>
      <c r="Y326" s="54"/>
      <c r="Z326" s="54"/>
    </row>
    <row r="327" spans="1:26" ht="18.75" customHeight="1" x14ac:dyDescent="0.2">
      <c r="A327" s="54"/>
      <c r="B327" s="54"/>
      <c r="C327" s="321"/>
      <c r="D327" s="321"/>
      <c r="E327" s="55"/>
      <c r="F327" s="320"/>
      <c r="G327" s="320"/>
      <c r="H327" s="320"/>
      <c r="I327" s="54"/>
      <c r="J327" s="54"/>
      <c r="K327" s="54"/>
      <c r="L327" s="227"/>
      <c r="M327" s="227"/>
      <c r="N327" s="227"/>
      <c r="O327" s="227"/>
      <c r="P327" s="227"/>
      <c r="Q327" s="54"/>
      <c r="R327" s="54"/>
      <c r="S327" s="54"/>
      <c r="T327" s="54"/>
      <c r="U327" s="54"/>
      <c r="V327" s="54"/>
      <c r="W327" s="54"/>
      <c r="X327" s="54"/>
      <c r="Y327" s="54"/>
      <c r="Z327" s="54"/>
    </row>
    <row r="328" spans="1:26" ht="18.75" customHeight="1" x14ac:dyDescent="0.2">
      <c r="A328" s="54"/>
      <c r="B328" s="54"/>
      <c r="C328" s="321"/>
      <c r="D328" s="321"/>
      <c r="E328" s="55"/>
      <c r="F328" s="320"/>
      <c r="G328" s="320"/>
      <c r="H328" s="320"/>
      <c r="I328" s="54"/>
      <c r="J328" s="54"/>
      <c r="K328" s="54"/>
      <c r="L328" s="227"/>
      <c r="M328" s="227"/>
      <c r="N328" s="227"/>
      <c r="O328" s="227"/>
      <c r="P328" s="227"/>
      <c r="Q328" s="54"/>
      <c r="R328" s="54"/>
      <c r="S328" s="54"/>
      <c r="T328" s="54"/>
      <c r="U328" s="54"/>
      <c r="V328" s="54"/>
      <c r="W328" s="54"/>
      <c r="X328" s="54"/>
      <c r="Y328" s="54"/>
      <c r="Z328" s="54"/>
    </row>
    <row r="329" spans="1:26" ht="18.75" customHeight="1" x14ac:dyDescent="0.2">
      <c r="A329" s="54"/>
      <c r="B329" s="54"/>
      <c r="C329" s="321"/>
      <c r="D329" s="321"/>
      <c r="E329" s="55"/>
      <c r="F329" s="320"/>
      <c r="G329" s="320"/>
      <c r="H329" s="320"/>
      <c r="I329" s="54"/>
      <c r="J329" s="54"/>
      <c r="K329" s="54"/>
      <c r="L329" s="227"/>
      <c r="M329" s="227"/>
      <c r="N329" s="227"/>
      <c r="O329" s="227"/>
      <c r="P329" s="227"/>
      <c r="Q329" s="54"/>
      <c r="R329" s="54"/>
      <c r="S329" s="54"/>
      <c r="T329" s="54"/>
      <c r="U329" s="54"/>
      <c r="V329" s="54"/>
      <c r="W329" s="54"/>
      <c r="X329" s="54"/>
      <c r="Y329" s="54"/>
      <c r="Z329" s="54"/>
    </row>
    <row r="330" spans="1:26" ht="18.75" customHeight="1" x14ac:dyDescent="0.2">
      <c r="A330" s="54"/>
      <c r="B330" s="54"/>
      <c r="C330" s="321"/>
      <c r="D330" s="321"/>
      <c r="E330" s="55"/>
      <c r="F330" s="320"/>
      <c r="G330" s="320"/>
      <c r="H330" s="320"/>
      <c r="I330" s="54"/>
      <c r="J330" s="54"/>
      <c r="K330" s="54"/>
      <c r="L330" s="227"/>
      <c r="M330" s="227"/>
      <c r="N330" s="227"/>
      <c r="O330" s="227"/>
      <c r="P330" s="227"/>
      <c r="Q330" s="54"/>
      <c r="R330" s="54"/>
      <c r="S330" s="54"/>
      <c r="T330" s="54"/>
      <c r="U330" s="54"/>
      <c r="V330" s="54"/>
      <c r="W330" s="54"/>
      <c r="X330" s="54"/>
      <c r="Y330" s="54"/>
      <c r="Z330" s="54"/>
    </row>
    <row r="331" spans="1:26" ht="18.75" customHeight="1" x14ac:dyDescent="0.2">
      <c r="A331" s="54"/>
      <c r="B331" s="54"/>
      <c r="C331" s="321"/>
      <c r="D331" s="321"/>
      <c r="E331" s="55"/>
      <c r="F331" s="320"/>
      <c r="G331" s="320"/>
      <c r="H331" s="320"/>
      <c r="I331" s="54"/>
      <c r="J331" s="54"/>
      <c r="K331" s="54"/>
      <c r="L331" s="227"/>
      <c r="M331" s="227"/>
      <c r="N331" s="227"/>
      <c r="O331" s="227"/>
      <c r="P331" s="227"/>
      <c r="Q331" s="54"/>
      <c r="R331" s="54"/>
      <c r="S331" s="54"/>
      <c r="T331" s="54"/>
      <c r="U331" s="54"/>
      <c r="V331" s="54"/>
      <c r="W331" s="54"/>
      <c r="X331" s="54"/>
      <c r="Y331" s="54"/>
      <c r="Z331" s="54"/>
    </row>
    <row r="332" spans="1:26" ht="18.75" customHeight="1" x14ac:dyDescent="0.2">
      <c r="A332" s="54"/>
      <c r="B332" s="54"/>
      <c r="C332" s="321"/>
      <c r="D332" s="321"/>
      <c r="E332" s="55"/>
      <c r="F332" s="320"/>
      <c r="G332" s="320"/>
      <c r="H332" s="320"/>
      <c r="I332" s="54"/>
      <c r="J332" s="54"/>
      <c r="K332" s="54"/>
      <c r="L332" s="227"/>
      <c r="M332" s="227"/>
      <c r="N332" s="227"/>
      <c r="O332" s="227"/>
      <c r="P332" s="227"/>
      <c r="Q332" s="54"/>
      <c r="R332" s="54"/>
      <c r="S332" s="54"/>
      <c r="T332" s="54"/>
      <c r="U332" s="54"/>
      <c r="V332" s="54"/>
      <c r="W332" s="54"/>
      <c r="X332" s="54"/>
      <c r="Y332" s="54"/>
      <c r="Z332" s="54"/>
    </row>
    <row r="333" spans="1:26" ht="18.75" customHeight="1" x14ac:dyDescent="0.2">
      <c r="A333" s="54"/>
      <c r="B333" s="54"/>
      <c r="C333" s="321"/>
      <c r="D333" s="321"/>
      <c r="E333" s="55"/>
      <c r="F333" s="320"/>
      <c r="G333" s="320"/>
      <c r="H333" s="320"/>
      <c r="I333" s="54"/>
      <c r="J333" s="54"/>
      <c r="K333" s="54"/>
      <c r="L333" s="227"/>
      <c r="M333" s="227"/>
      <c r="N333" s="227"/>
      <c r="O333" s="227"/>
      <c r="P333" s="227"/>
      <c r="Q333" s="54"/>
      <c r="R333" s="54"/>
      <c r="S333" s="54"/>
      <c r="T333" s="54"/>
      <c r="U333" s="54"/>
      <c r="V333" s="54"/>
      <c r="W333" s="54"/>
      <c r="X333" s="54"/>
      <c r="Y333" s="54"/>
      <c r="Z333" s="54"/>
    </row>
    <row r="334" spans="1:26" ht="18.75" customHeight="1" x14ac:dyDescent="0.2">
      <c r="A334" s="54"/>
      <c r="B334" s="54"/>
      <c r="C334" s="321"/>
      <c r="D334" s="321"/>
      <c r="E334" s="55"/>
      <c r="F334" s="320"/>
      <c r="G334" s="320"/>
      <c r="H334" s="320"/>
      <c r="I334" s="54"/>
      <c r="J334" s="54"/>
      <c r="K334" s="54"/>
      <c r="L334" s="227"/>
      <c r="M334" s="227"/>
      <c r="N334" s="227"/>
      <c r="O334" s="227"/>
      <c r="P334" s="227"/>
      <c r="Q334" s="54"/>
      <c r="R334" s="54"/>
      <c r="S334" s="54"/>
      <c r="T334" s="54"/>
      <c r="U334" s="54"/>
      <c r="V334" s="54"/>
      <c r="W334" s="54"/>
      <c r="X334" s="54"/>
      <c r="Y334" s="54"/>
      <c r="Z334" s="54"/>
    </row>
    <row r="335" spans="1:26" ht="18.75" customHeight="1" x14ac:dyDescent="0.2">
      <c r="A335" s="54"/>
      <c r="B335" s="54"/>
      <c r="C335" s="321"/>
      <c r="D335" s="321"/>
      <c r="E335" s="55"/>
      <c r="F335" s="320"/>
      <c r="G335" s="320"/>
      <c r="H335" s="320"/>
      <c r="I335" s="54"/>
      <c r="J335" s="54"/>
      <c r="K335" s="54"/>
      <c r="L335" s="227"/>
      <c r="M335" s="227"/>
      <c r="N335" s="227"/>
      <c r="O335" s="227"/>
      <c r="P335" s="227"/>
      <c r="Q335" s="54"/>
      <c r="R335" s="54"/>
      <c r="S335" s="54"/>
      <c r="T335" s="54"/>
      <c r="U335" s="54"/>
      <c r="V335" s="54"/>
      <c r="W335" s="54"/>
      <c r="X335" s="54"/>
      <c r="Y335" s="54"/>
      <c r="Z335" s="54"/>
    </row>
    <row r="336" spans="1:26" ht="18.75" customHeight="1" x14ac:dyDescent="0.2">
      <c r="A336" s="54"/>
      <c r="B336" s="54"/>
      <c r="C336" s="321"/>
      <c r="D336" s="321"/>
      <c r="E336" s="55"/>
      <c r="F336" s="320"/>
      <c r="G336" s="320"/>
      <c r="H336" s="320"/>
      <c r="I336" s="54"/>
      <c r="J336" s="54"/>
      <c r="K336" s="54"/>
      <c r="L336" s="227"/>
      <c r="M336" s="227"/>
      <c r="N336" s="227"/>
      <c r="O336" s="227"/>
      <c r="P336" s="227"/>
      <c r="Q336" s="54"/>
      <c r="R336" s="54"/>
      <c r="S336" s="54"/>
      <c r="T336" s="54"/>
      <c r="U336" s="54"/>
      <c r="V336" s="54"/>
      <c r="W336" s="54"/>
      <c r="X336" s="54"/>
      <c r="Y336" s="54"/>
      <c r="Z336" s="54"/>
    </row>
    <row r="337" spans="1:26" ht="18.75" customHeight="1" x14ac:dyDescent="0.2">
      <c r="A337" s="54"/>
      <c r="B337" s="54"/>
      <c r="C337" s="321"/>
      <c r="D337" s="321"/>
      <c r="E337" s="55"/>
      <c r="F337" s="320"/>
      <c r="G337" s="320"/>
      <c r="H337" s="320"/>
      <c r="I337" s="54"/>
      <c r="J337" s="54"/>
      <c r="K337" s="54"/>
      <c r="L337" s="227"/>
      <c r="M337" s="227"/>
      <c r="N337" s="227"/>
      <c r="O337" s="227"/>
      <c r="P337" s="227"/>
      <c r="Q337" s="54"/>
      <c r="R337" s="54"/>
      <c r="S337" s="54"/>
      <c r="T337" s="54"/>
      <c r="U337" s="54"/>
      <c r="V337" s="54"/>
      <c r="W337" s="54"/>
      <c r="X337" s="54"/>
      <c r="Y337" s="54"/>
      <c r="Z337" s="54"/>
    </row>
    <row r="338" spans="1:26" ht="18.75" customHeight="1" x14ac:dyDescent="0.2">
      <c r="A338" s="54"/>
      <c r="B338" s="54"/>
      <c r="C338" s="321"/>
      <c r="D338" s="321"/>
      <c r="E338" s="55"/>
      <c r="F338" s="320"/>
      <c r="G338" s="320"/>
      <c r="H338" s="320"/>
      <c r="I338" s="54"/>
      <c r="J338" s="54"/>
      <c r="K338" s="54"/>
      <c r="L338" s="227"/>
      <c r="M338" s="227"/>
      <c r="N338" s="227"/>
      <c r="O338" s="227"/>
      <c r="P338" s="227"/>
      <c r="Q338" s="54"/>
      <c r="R338" s="54"/>
      <c r="S338" s="54"/>
      <c r="T338" s="54"/>
      <c r="U338" s="54"/>
      <c r="V338" s="54"/>
      <c r="W338" s="54"/>
      <c r="X338" s="54"/>
      <c r="Y338" s="54"/>
      <c r="Z338" s="54"/>
    </row>
    <row r="339" spans="1:26" ht="18.75" customHeight="1" x14ac:dyDescent="0.2">
      <c r="A339" s="54"/>
      <c r="B339" s="54"/>
      <c r="C339" s="321"/>
      <c r="D339" s="321"/>
      <c r="E339" s="55"/>
      <c r="F339" s="320"/>
      <c r="G339" s="320"/>
      <c r="H339" s="320"/>
      <c r="I339" s="54"/>
      <c r="J339" s="54"/>
      <c r="K339" s="54"/>
      <c r="L339" s="227"/>
      <c r="M339" s="227"/>
      <c r="N339" s="227"/>
      <c r="O339" s="227"/>
      <c r="P339" s="227"/>
      <c r="Q339" s="54"/>
      <c r="R339" s="54"/>
      <c r="S339" s="54"/>
      <c r="T339" s="54"/>
      <c r="U339" s="54"/>
      <c r="V339" s="54"/>
      <c r="W339" s="54"/>
      <c r="X339" s="54"/>
      <c r="Y339" s="54"/>
      <c r="Z339" s="54"/>
    </row>
    <row r="340" spans="1:26" ht="18.75" customHeight="1" x14ac:dyDescent="0.2">
      <c r="A340" s="54"/>
      <c r="B340" s="54"/>
      <c r="C340" s="321"/>
      <c r="D340" s="321"/>
      <c r="E340" s="55"/>
      <c r="F340" s="320"/>
      <c r="G340" s="320"/>
      <c r="H340" s="320"/>
      <c r="I340" s="54"/>
      <c r="J340" s="54"/>
      <c r="K340" s="54"/>
      <c r="L340" s="227"/>
      <c r="M340" s="227"/>
      <c r="N340" s="227"/>
      <c r="O340" s="227"/>
      <c r="P340" s="227"/>
      <c r="Q340" s="54"/>
      <c r="R340" s="54"/>
      <c r="S340" s="54"/>
      <c r="T340" s="54"/>
      <c r="U340" s="54"/>
      <c r="V340" s="54"/>
      <c r="W340" s="54"/>
      <c r="X340" s="54"/>
      <c r="Y340" s="54"/>
      <c r="Z340" s="54"/>
    </row>
    <row r="341" spans="1:26" ht="18.75" customHeight="1" x14ac:dyDescent="0.2">
      <c r="A341" s="54"/>
      <c r="B341" s="54"/>
      <c r="C341" s="321"/>
      <c r="D341" s="321"/>
      <c r="E341" s="55"/>
      <c r="F341" s="320"/>
      <c r="G341" s="320"/>
      <c r="H341" s="320"/>
      <c r="I341" s="54"/>
      <c r="J341" s="54"/>
      <c r="K341" s="54"/>
      <c r="L341" s="227"/>
      <c r="M341" s="227"/>
      <c r="N341" s="227"/>
      <c r="O341" s="227"/>
      <c r="P341" s="227"/>
      <c r="Q341" s="54"/>
      <c r="R341" s="54"/>
      <c r="S341" s="54"/>
      <c r="T341" s="54"/>
      <c r="U341" s="54"/>
      <c r="V341" s="54"/>
      <c r="W341" s="54"/>
      <c r="X341" s="54"/>
      <c r="Y341" s="54"/>
      <c r="Z341" s="54"/>
    </row>
    <row r="342" spans="1:26" ht="18.75" customHeight="1" x14ac:dyDescent="0.2">
      <c r="A342" s="54"/>
      <c r="B342" s="54"/>
      <c r="C342" s="321"/>
      <c r="D342" s="321"/>
      <c r="E342" s="55"/>
      <c r="F342" s="320"/>
      <c r="G342" s="320"/>
      <c r="H342" s="320"/>
      <c r="I342" s="54"/>
      <c r="J342" s="54"/>
      <c r="K342" s="54"/>
      <c r="L342" s="227"/>
      <c r="M342" s="227"/>
      <c r="N342" s="227"/>
      <c r="O342" s="227"/>
      <c r="P342" s="227"/>
      <c r="Q342" s="54"/>
      <c r="R342" s="54"/>
      <c r="S342" s="54"/>
      <c r="T342" s="54"/>
      <c r="U342" s="54"/>
      <c r="V342" s="54"/>
      <c r="W342" s="54"/>
      <c r="X342" s="54"/>
      <c r="Y342" s="54"/>
      <c r="Z342" s="54"/>
    </row>
    <row r="343" spans="1:26" ht="18.75" customHeight="1" x14ac:dyDescent="0.2">
      <c r="A343" s="54"/>
      <c r="B343" s="54"/>
      <c r="C343" s="321"/>
      <c r="D343" s="321"/>
      <c r="E343" s="55"/>
      <c r="F343" s="320"/>
      <c r="G343" s="320"/>
      <c r="H343" s="320"/>
      <c r="I343" s="54"/>
      <c r="J343" s="54"/>
      <c r="K343" s="54"/>
      <c r="L343" s="227"/>
      <c r="M343" s="227"/>
      <c r="N343" s="227"/>
      <c r="O343" s="227"/>
      <c r="P343" s="227"/>
      <c r="Q343" s="54"/>
      <c r="R343" s="54"/>
      <c r="S343" s="54"/>
      <c r="T343" s="54"/>
      <c r="U343" s="54"/>
      <c r="V343" s="54"/>
      <c r="W343" s="54"/>
      <c r="X343" s="54"/>
      <c r="Y343" s="54"/>
      <c r="Z343" s="54"/>
    </row>
    <row r="344" spans="1:26" ht="18.75" customHeight="1" x14ac:dyDescent="0.2">
      <c r="A344" s="54"/>
      <c r="B344" s="54"/>
      <c r="C344" s="321"/>
      <c r="D344" s="321"/>
      <c r="E344" s="55"/>
      <c r="F344" s="320"/>
      <c r="G344" s="320"/>
      <c r="H344" s="320"/>
      <c r="I344" s="54"/>
      <c r="J344" s="54"/>
      <c r="K344" s="54"/>
      <c r="L344" s="227"/>
      <c r="M344" s="227"/>
      <c r="N344" s="227"/>
      <c r="O344" s="227"/>
      <c r="P344" s="227"/>
      <c r="Q344" s="54"/>
      <c r="R344" s="54"/>
      <c r="S344" s="54"/>
      <c r="T344" s="54"/>
      <c r="U344" s="54"/>
      <c r="V344" s="54"/>
      <c r="W344" s="54"/>
      <c r="X344" s="54"/>
      <c r="Y344" s="54"/>
      <c r="Z344" s="54"/>
    </row>
    <row r="345" spans="1:26" ht="18.75" customHeight="1" x14ac:dyDescent="0.2">
      <c r="A345" s="54"/>
      <c r="B345" s="54"/>
      <c r="C345" s="321"/>
      <c r="D345" s="321"/>
      <c r="E345" s="55"/>
      <c r="F345" s="320"/>
      <c r="G345" s="320"/>
      <c r="H345" s="320"/>
      <c r="I345" s="54"/>
      <c r="J345" s="54"/>
      <c r="K345" s="54"/>
      <c r="L345" s="227"/>
      <c r="M345" s="227"/>
      <c r="N345" s="227"/>
      <c r="O345" s="227"/>
      <c r="P345" s="227"/>
      <c r="Q345" s="54"/>
      <c r="R345" s="54"/>
      <c r="S345" s="54"/>
      <c r="T345" s="54"/>
      <c r="U345" s="54"/>
      <c r="V345" s="54"/>
      <c r="W345" s="54"/>
      <c r="X345" s="54"/>
      <c r="Y345" s="54"/>
      <c r="Z345" s="54"/>
    </row>
    <row r="346" spans="1:26" ht="18.75" customHeight="1" x14ac:dyDescent="0.2">
      <c r="A346" s="54"/>
      <c r="B346" s="54"/>
      <c r="C346" s="321"/>
      <c r="D346" s="321"/>
      <c r="E346" s="55"/>
      <c r="F346" s="320"/>
      <c r="G346" s="320"/>
      <c r="H346" s="320"/>
      <c r="I346" s="54"/>
      <c r="J346" s="54"/>
      <c r="K346" s="54"/>
      <c r="L346" s="227"/>
      <c r="M346" s="227"/>
      <c r="N346" s="227"/>
      <c r="O346" s="227"/>
      <c r="P346" s="227"/>
      <c r="Q346" s="54"/>
      <c r="R346" s="54"/>
      <c r="S346" s="54"/>
      <c r="T346" s="54"/>
      <c r="U346" s="54"/>
      <c r="V346" s="54"/>
      <c r="W346" s="54"/>
      <c r="X346" s="54"/>
      <c r="Y346" s="54"/>
      <c r="Z346" s="54"/>
    </row>
    <row r="347" spans="1:26" ht="18.75" customHeight="1" x14ac:dyDescent="0.2">
      <c r="A347" s="54"/>
      <c r="B347" s="54"/>
      <c r="C347" s="321"/>
      <c r="D347" s="321"/>
      <c r="E347" s="55"/>
      <c r="F347" s="320"/>
      <c r="G347" s="320"/>
      <c r="H347" s="320"/>
      <c r="I347" s="54"/>
      <c r="J347" s="54"/>
      <c r="K347" s="54"/>
      <c r="L347" s="227"/>
      <c r="M347" s="227"/>
      <c r="N347" s="227"/>
      <c r="O347" s="227"/>
      <c r="P347" s="227"/>
      <c r="Q347" s="54"/>
      <c r="R347" s="54"/>
      <c r="S347" s="54"/>
      <c r="T347" s="54"/>
      <c r="U347" s="54"/>
      <c r="V347" s="54"/>
      <c r="W347" s="54"/>
      <c r="X347" s="54"/>
      <c r="Y347" s="54"/>
      <c r="Z347" s="54"/>
    </row>
    <row r="348" spans="1:26" ht="18.75" customHeight="1" x14ac:dyDescent="0.2">
      <c r="A348" s="54"/>
      <c r="B348" s="54"/>
      <c r="C348" s="321"/>
      <c r="D348" s="321"/>
      <c r="E348" s="55"/>
      <c r="F348" s="320"/>
      <c r="G348" s="320"/>
      <c r="H348" s="320"/>
      <c r="I348" s="54"/>
      <c r="J348" s="54"/>
      <c r="K348" s="54"/>
      <c r="L348" s="227"/>
      <c r="M348" s="227"/>
      <c r="N348" s="227"/>
      <c r="O348" s="227"/>
      <c r="P348" s="227"/>
      <c r="Q348" s="54"/>
      <c r="R348" s="54"/>
      <c r="S348" s="54"/>
      <c r="T348" s="54"/>
      <c r="U348" s="54"/>
      <c r="V348" s="54"/>
      <c r="W348" s="54"/>
      <c r="X348" s="54"/>
      <c r="Y348" s="54"/>
      <c r="Z348" s="54"/>
    </row>
    <row r="349" spans="1:26" ht="18.75" customHeight="1" x14ac:dyDescent="0.2">
      <c r="A349" s="54"/>
      <c r="B349" s="54"/>
      <c r="C349" s="321"/>
      <c r="D349" s="321"/>
      <c r="E349" s="55"/>
      <c r="F349" s="320"/>
      <c r="G349" s="320"/>
      <c r="H349" s="320"/>
      <c r="I349" s="54"/>
      <c r="J349" s="54"/>
      <c r="K349" s="54"/>
      <c r="L349" s="227"/>
      <c r="M349" s="227"/>
      <c r="N349" s="227"/>
      <c r="O349" s="227"/>
      <c r="P349" s="227"/>
      <c r="Q349" s="54"/>
      <c r="R349" s="54"/>
      <c r="S349" s="54"/>
      <c r="T349" s="54"/>
      <c r="U349" s="54"/>
      <c r="V349" s="54"/>
      <c r="W349" s="54"/>
      <c r="X349" s="54"/>
      <c r="Y349" s="54"/>
      <c r="Z349" s="54"/>
    </row>
    <row r="350" spans="1:26" ht="18.75" customHeight="1" x14ac:dyDescent="0.2">
      <c r="A350" s="54"/>
      <c r="B350" s="54"/>
      <c r="C350" s="321"/>
      <c r="D350" s="321"/>
      <c r="E350" s="55"/>
      <c r="F350" s="320"/>
      <c r="G350" s="320"/>
      <c r="H350" s="320"/>
      <c r="I350" s="54"/>
      <c r="J350" s="54"/>
      <c r="K350" s="54"/>
      <c r="L350" s="227"/>
      <c r="M350" s="227"/>
      <c r="N350" s="227"/>
      <c r="O350" s="227"/>
      <c r="P350" s="227"/>
      <c r="Q350" s="54"/>
      <c r="R350" s="54"/>
      <c r="S350" s="54"/>
      <c r="T350" s="54"/>
      <c r="U350" s="54"/>
      <c r="V350" s="54"/>
      <c r="W350" s="54"/>
      <c r="X350" s="54"/>
      <c r="Y350" s="54"/>
      <c r="Z350" s="54"/>
    </row>
    <row r="351" spans="1:26" ht="18.75" customHeight="1" x14ac:dyDescent="0.2">
      <c r="A351" s="54"/>
      <c r="B351" s="54"/>
      <c r="C351" s="321"/>
      <c r="D351" s="321"/>
      <c r="E351" s="55"/>
      <c r="F351" s="320"/>
      <c r="G351" s="320"/>
      <c r="H351" s="320"/>
      <c r="I351" s="54"/>
      <c r="J351" s="54"/>
      <c r="K351" s="54"/>
      <c r="L351" s="227"/>
      <c r="M351" s="227"/>
      <c r="N351" s="227"/>
      <c r="O351" s="227"/>
      <c r="P351" s="227"/>
      <c r="Q351" s="54"/>
      <c r="R351" s="54"/>
      <c r="S351" s="54"/>
      <c r="T351" s="54"/>
      <c r="U351" s="54"/>
      <c r="V351" s="54"/>
      <c r="W351" s="54"/>
      <c r="X351" s="54"/>
      <c r="Y351" s="54"/>
      <c r="Z351" s="54"/>
    </row>
    <row r="352" spans="1:26" ht="18.75" customHeight="1" x14ac:dyDescent="0.2">
      <c r="A352" s="54"/>
      <c r="B352" s="54"/>
      <c r="C352" s="321"/>
      <c r="D352" s="321"/>
      <c r="E352" s="55"/>
      <c r="F352" s="320"/>
      <c r="G352" s="320"/>
      <c r="H352" s="320"/>
      <c r="I352" s="54"/>
      <c r="J352" s="54"/>
      <c r="K352" s="54"/>
      <c r="L352" s="227"/>
      <c r="M352" s="227"/>
      <c r="N352" s="227"/>
      <c r="O352" s="227"/>
      <c r="P352" s="227"/>
      <c r="Q352" s="54"/>
      <c r="R352" s="54"/>
      <c r="S352" s="54"/>
      <c r="T352" s="54"/>
      <c r="U352" s="54"/>
      <c r="V352" s="54"/>
      <c r="W352" s="54"/>
      <c r="X352" s="54"/>
      <c r="Y352" s="54"/>
      <c r="Z352" s="54"/>
    </row>
    <row r="353" spans="1:26" ht="18.75" customHeight="1" x14ac:dyDescent="0.2">
      <c r="A353" s="54"/>
      <c r="B353" s="54"/>
      <c r="C353" s="321"/>
      <c r="D353" s="321"/>
      <c r="E353" s="55"/>
      <c r="F353" s="320"/>
      <c r="G353" s="320"/>
      <c r="H353" s="320"/>
      <c r="I353" s="54"/>
      <c r="J353" s="54"/>
      <c r="K353" s="54"/>
      <c r="L353" s="227"/>
      <c r="M353" s="227"/>
      <c r="N353" s="227"/>
      <c r="O353" s="227"/>
      <c r="P353" s="227"/>
      <c r="Q353" s="54"/>
      <c r="R353" s="54"/>
      <c r="S353" s="54"/>
      <c r="T353" s="54"/>
      <c r="U353" s="54"/>
      <c r="V353" s="54"/>
      <c r="W353" s="54"/>
      <c r="X353" s="54"/>
      <c r="Y353" s="54"/>
      <c r="Z353" s="54"/>
    </row>
    <row r="354" spans="1:26" ht="18.75" customHeight="1" x14ac:dyDescent="0.2">
      <c r="A354" s="54"/>
      <c r="B354" s="54"/>
      <c r="C354" s="321"/>
      <c r="D354" s="321"/>
      <c r="E354" s="55"/>
      <c r="F354" s="320"/>
      <c r="G354" s="320"/>
      <c r="H354" s="320"/>
      <c r="I354" s="54"/>
      <c r="J354" s="54"/>
      <c r="K354" s="54"/>
      <c r="L354" s="227"/>
      <c r="M354" s="227"/>
      <c r="N354" s="227"/>
      <c r="O354" s="227"/>
      <c r="P354" s="227"/>
      <c r="Q354" s="54"/>
      <c r="R354" s="54"/>
      <c r="S354" s="54"/>
      <c r="T354" s="54"/>
      <c r="U354" s="54"/>
      <c r="V354" s="54"/>
      <c r="W354" s="54"/>
      <c r="X354" s="54"/>
      <c r="Y354" s="54"/>
      <c r="Z354" s="54"/>
    </row>
    <row r="355" spans="1:26" ht="18.75" customHeight="1" x14ac:dyDescent="0.2">
      <c r="A355" s="54"/>
      <c r="B355" s="54"/>
      <c r="C355" s="321"/>
      <c r="D355" s="321"/>
      <c r="E355" s="55"/>
      <c r="F355" s="320"/>
      <c r="G355" s="320"/>
      <c r="H355" s="320"/>
      <c r="I355" s="54"/>
      <c r="J355" s="54"/>
      <c r="K355" s="54"/>
      <c r="L355" s="227"/>
      <c r="M355" s="227"/>
      <c r="N355" s="227"/>
      <c r="O355" s="227"/>
      <c r="P355" s="227"/>
      <c r="Q355" s="54"/>
      <c r="R355" s="54"/>
      <c r="S355" s="54"/>
      <c r="T355" s="54"/>
      <c r="U355" s="54"/>
      <c r="V355" s="54"/>
      <c r="W355" s="54"/>
      <c r="X355" s="54"/>
      <c r="Y355" s="54"/>
      <c r="Z355" s="54"/>
    </row>
    <row r="356" spans="1:26" ht="18.75" customHeight="1" x14ac:dyDescent="0.2">
      <c r="A356" s="54"/>
      <c r="B356" s="54"/>
      <c r="C356" s="321"/>
      <c r="D356" s="321"/>
      <c r="E356" s="55"/>
      <c r="F356" s="320"/>
      <c r="G356" s="320"/>
      <c r="H356" s="320"/>
      <c r="I356" s="54"/>
      <c r="J356" s="54"/>
      <c r="K356" s="54"/>
      <c r="L356" s="227"/>
      <c r="M356" s="227"/>
      <c r="N356" s="227"/>
      <c r="O356" s="227"/>
      <c r="P356" s="227"/>
      <c r="Q356" s="54"/>
      <c r="R356" s="54"/>
      <c r="S356" s="54"/>
      <c r="T356" s="54"/>
      <c r="U356" s="54"/>
      <c r="V356" s="54"/>
      <c r="W356" s="54"/>
      <c r="X356" s="54"/>
      <c r="Y356" s="54"/>
      <c r="Z356" s="54"/>
    </row>
    <row r="357" spans="1:26" ht="18.75" customHeight="1" x14ac:dyDescent="0.2">
      <c r="A357" s="54"/>
      <c r="B357" s="54"/>
      <c r="C357" s="321"/>
      <c r="D357" s="321"/>
      <c r="E357" s="55"/>
      <c r="F357" s="320"/>
      <c r="G357" s="320"/>
      <c r="H357" s="320"/>
      <c r="I357" s="54"/>
      <c r="J357" s="54"/>
      <c r="K357" s="54"/>
      <c r="L357" s="227"/>
      <c r="M357" s="227"/>
      <c r="N357" s="227"/>
      <c r="O357" s="227"/>
      <c r="P357" s="227"/>
      <c r="Q357" s="54"/>
      <c r="R357" s="54"/>
      <c r="S357" s="54"/>
      <c r="T357" s="54"/>
      <c r="U357" s="54"/>
      <c r="V357" s="54"/>
      <c r="W357" s="54"/>
      <c r="X357" s="54"/>
      <c r="Y357" s="54"/>
      <c r="Z357" s="54"/>
    </row>
    <row r="358" spans="1:26" ht="18.75" customHeight="1" x14ac:dyDescent="0.2">
      <c r="A358" s="54"/>
      <c r="B358" s="54"/>
      <c r="C358" s="321"/>
      <c r="D358" s="321"/>
      <c r="E358" s="55"/>
      <c r="F358" s="320"/>
      <c r="G358" s="320"/>
      <c r="H358" s="320"/>
      <c r="I358" s="54"/>
      <c r="J358" s="54"/>
      <c r="K358" s="54"/>
      <c r="L358" s="227"/>
      <c r="M358" s="227"/>
      <c r="N358" s="227"/>
      <c r="O358" s="227"/>
      <c r="P358" s="227"/>
      <c r="Q358" s="54"/>
      <c r="R358" s="54"/>
      <c r="S358" s="54"/>
      <c r="T358" s="54"/>
      <c r="U358" s="54"/>
      <c r="V358" s="54"/>
      <c r="W358" s="54"/>
      <c r="X358" s="54"/>
      <c r="Y358" s="54"/>
      <c r="Z358" s="54"/>
    </row>
    <row r="359" spans="1:26" ht="18.75" customHeight="1" x14ac:dyDescent="0.2">
      <c r="A359" s="54"/>
      <c r="B359" s="54"/>
      <c r="C359" s="321"/>
      <c r="D359" s="321"/>
      <c r="E359" s="55"/>
      <c r="F359" s="320"/>
      <c r="G359" s="320"/>
      <c r="H359" s="320"/>
      <c r="I359" s="54"/>
      <c r="J359" s="54"/>
      <c r="K359" s="54"/>
      <c r="L359" s="227"/>
      <c r="M359" s="227"/>
      <c r="N359" s="227"/>
      <c r="O359" s="227"/>
      <c r="P359" s="227"/>
      <c r="Q359" s="54"/>
      <c r="R359" s="54"/>
      <c r="S359" s="54"/>
      <c r="T359" s="54"/>
      <c r="U359" s="54"/>
      <c r="V359" s="54"/>
      <c r="W359" s="54"/>
      <c r="X359" s="54"/>
      <c r="Y359" s="54"/>
      <c r="Z359" s="54"/>
    </row>
    <row r="360" spans="1:26" ht="18.75" customHeight="1" x14ac:dyDescent="0.2">
      <c r="A360" s="54"/>
      <c r="B360" s="54"/>
      <c r="C360" s="321"/>
      <c r="D360" s="321"/>
      <c r="E360" s="55"/>
      <c r="F360" s="320"/>
      <c r="G360" s="320"/>
      <c r="H360" s="320"/>
      <c r="I360" s="54"/>
      <c r="J360" s="54"/>
      <c r="K360" s="54"/>
      <c r="L360" s="227"/>
      <c r="M360" s="227"/>
      <c r="N360" s="227"/>
      <c r="O360" s="227"/>
      <c r="P360" s="227"/>
      <c r="Q360" s="54"/>
      <c r="R360" s="54"/>
      <c r="S360" s="54"/>
      <c r="T360" s="54"/>
      <c r="U360" s="54"/>
      <c r="V360" s="54"/>
      <c r="W360" s="54"/>
      <c r="X360" s="54"/>
      <c r="Y360" s="54"/>
      <c r="Z360" s="54"/>
    </row>
    <row r="361" spans="1:26" ht="18.75" customHeight="1" x14ac:dyDescent="0.2">
      <c r="A361" s="54"/>
      <c r="B361" s="54"/>
      <c r="C361" s="321"/>
      <c r="D361" s="321"/>
      <c r="E361" s="55"/>
      <c r="F361" s="320"/>
      <c r="G361" s="320"/>
      <c r="H361" s="320"/>
      <c r="I361" s="54"/>
      <c r="J361" s="54"/>
      <c r="K361" s="54"/>
      <c r="L361" s="227"/>
      <c r="M361" s="227"/>
      <c r="N361" s="227"/>
      <c r="O361" s="227"/>
      <c r="P361" s="227"/>
      <c r="Q361" s="54"/>
      <c r="R361" s="54"/>
      <c r="S361" s="54"/>
      <c r="T361" s="54"/>
      <c r="U361" s="54"/>
      <c r="V361" s="54"/>
      <c r="W361" s="54"/>
      <c r="X361" s="54"/>
      <c r="Y361" s="54"/>
      <c r="Z361" s="54"/>
    </row>
    <row r="362" spans="1:26" ht="18.75" customHeight="1" x14ac:dyDescent="0.2">
      <c r="A362" s="54"/>
      <c r="B362" s="54"/>
      <c r="C362" s="321"/>
      <c r="D362" s="321"/>
      <c r="E362" s="55"/>
      <c r="F362" s="320"/>
      <c r="G362" s="320"/>
      <c r="H362" s="320"/>
      <c r="I362" s="54"/>
      <c r="J362" s="54"/>
      <c r="K362" s="54"/>
      <c r="L362" s="227"/>
      <c r="M362" s="227"/>
      <c r="N362" s="227"/>
      <c r="O362" s="227"/>
      <c r="P362" s="227"/>
      <c r="Q362" s="54"/>
      <c r="R362" s="54"/>
      <c r="S362" s="54"/>
      <c r="T362" s="54"/>
      <c r="U362" s="54"/>
      <c r="V362" s="54"/>
      <c r="W362" s="54"/>
      <c r="X362" s="54"/>
      <c r="Y362" s="54"/>
      <c r="Z362" s="54"/>
    </row>
    <row r="363" spans="1:26" ht="18.75" customHeight="1" x14ac:dyDescent="0.2">
      <c r="A363" s="54"/>
      <c r="B363" s="54"/>
      <c r="C363" s="321"/>
      <c r="D363" s="321"/>
      <c r="E363" s="55"/>
      <c r="F363" s="320"/>
      <c r="G363" s="320"/>
      <c r="H363" s="320"/>
      <c r="I363" s="54"/>
      <c r="J363" s="54"/>
      <c r="K363" s="54"/>
      <c r="L363" s="227"/>
      <c r="M363" s="227"/>
      <c r="N363" s="227"/>
      <c r="O363" s="227"/>
      <c r="P363" s="227"/>
      <c r="Q363" s="54"/>
      <c r="R363" s="54"/>
      <c r="S363" s="54"/>
      <c r="T363" s="54"/>
      <c r="U363" s="54"/>
      <c r="V363" s="54"/>
      <c r="W363" s="54"/>
      <c r="X363" s="54"/>
      <c r="Y363" s="54"/>
      <c r="Z363" s="54"/>
    </row>
    <row r="364" spans="1:26" ht="18.75" customHeight="1" x14ac:dyDescent="0.2">
      <c r="A364" s="54"/>
      <c r="B364" s="54"/>
      <c r="C364" s="321"/>
      <c r="D364" s="321"/>
      <c r="E364" s="55"/>
      <c r="F364" s="320"/>
      <c r="G364" s="320"/>
      <c r="H364" s="320"/>
      <c r="I364" s="54"/>
      <c r="J364" s="54"/>
      <c r="K364" s="54"/>
      <c r="L364" s="227"/>
      <c r="M364" s="227"/>
      <c r="N364" s="227"/>
      <c r="O364" s="227"/>
      <c r="P364" s="227"/>
      <c r="Q364" s="54"/>
      <c r="R364" s="54"/>
      <c r="S364" s="54"/>
      <c r="T364" s="54"/>
      <c r="U364" s="54"/>
      <c r="V364" s="54"/>
      <c r="W364" s="54"/>
      <c r="X364" s="54"/>
      <c r="Y364" s="54"/>
      <c r="Z364" s="54"/>
    </row>
    <row r="365" spans="1:26" ht="18.75" customHeight="1" x14ac:dyDescent="0.2">
      <c r="A365" s="54"/>
      <c r="B365" s="54"/>
      <c r="C365" s="321"/>
      <c r="D365" s="321"/>
      <c r="E365" s="55"/>
      <c r="F365" s="320"/>
      <c r="G365" s="320"/>
      <c r="H365" s="320"/>
      <c r="I365" s="54"/>
      <c r="J365" s="54"/>
      <c r="K365" s="54"/>
      <c r="L365" s="227"/>
      <c r="M365" s="227"/>
      <c r="N365" s="227"/>
      <c r="O365" s="227"/>
      <c r="P365" s="227"/>
      <c r="Q365" s="54"/>
      <c r="R365" s="54"/>
      <c r="S365" s="54"/>
      <c r="T365" s="54"/>
      <c r="U365" s="54"/>
      <c r="V365" s="54"/>
      <c r="W365" s="54"/>
      <c r="X365" s="54"/>
      <c r="Y365" s="54"/>
      <c r="Z365" s="54"/>
    </row>
    <row r="366" spans="1:26" ht="18.75" customHeight="1" x14ac:dyDescent="0.2">
      <c r="A366" s="54"/>
      <c r="B366" s="54"/>
      <c r="C366" s="321"/>
      <c r="D366" s="321"/>
      <c r="E366" s="55"/>
      <c r="F366" s="320"/>
      <c r="G366" s="320"/>
      <c r="H366" s="320"/>
      <c r="I366" s="54"/>
      <c r="J366" s="54"/>
      <c r="K366" s="54"/>
      <c r="L366" s="227"/>
      <c r="M366" s="227"/>
      <c r="N366" s="227"/>
      <c r="O366" s="227"/>
      <c r="P366" s="227"/>
      <c r="Q366" s="54"/>
      <c r="R366" s="54"/>
      <c r="S366" s="54"/>
      <c r="T366" s="54"/>
      <c r="U366" s="54"/>
      <c r="V366" s="54"/>
      <c r="W366" s="54"/>
      <c r="X366" s="54"/>
      <c r="Y366" s="54"/>
      <c r="Z366" s="54"/>
    </row>
    <row r="367" spans="1:26" ht="18.75" customHeight="1" x14ac:dyDescent="0.2">
      <c r="A367" s="54"/>
      <c r="B367" s="54"/>
      <c r="C367" s="321"/>
      <c r="D367" s="321"/>
      <c r="E367" s="55"/>
      <c r="F367" s="320"/>
      <c r="G367" s="320"/>
      <c r="H367" s="320"/>
      <c r="I367" s="54"/>
      <c r="J367" s="54"/>
      <c r="K367" s="54"/>
      <c r="L367" s="227"/>
      <c r="M367" s="227"/>
      <c r="N367" s="227"/>
      <c r="O367" s="227"/>
      <c r="P367" s="227"/>
      <c r="Q367" s="54"/>
      <c r="R367" s="54"/>
      <c r="S367" s="54"/>
      <c r="T367" s="54"/>
      <c r="U367" s="54"/>
      <c r="V367" s="54"/>
      <c r="W367" s="54"/>
      <c r="X367" s="54"/>
      <c r="Y367" s="54"/>
      <c r="Z367" s="54"/>
    </row>
    <row r="368" spans="1:26" ht="18.75" customHeight="1" x14ac:dyDescent="0.2">
      <c r="A368" s="54"/>
      <c r="B368" s="54"/>
      <c r="C368" s="321"/>
      <c r="D368" s="321"/>
      <c r="E368" s="55"/>
      <c r="F368" s="320"/>
      <c r="G368" s="320"/>
      <c r="H368" s="320"/>
      <c r="I368" s="54"/>
      <c r="J368" s="54"/>
      <c r="K368" s="54"/>
      <c r="L368" s="227"/>
      <c r="M368" s="227"/>
      <c r="N368" s="227"/>
      <c r="O368" s="227"/>
      <c r="P368" s="227"/>
      <c r="Q368" s="54"/>
      <c r="R368" s="54"/>
      <c r="S368" s="54"/>
      <c r="T368" s="54"/>
      <c r="U368" s="54"/>
      <c r="V368" s="54"/>
      <c r="W368" s="54"/>
      <c r="X368" s="54"/>
      <c r="Y368" s="54"/>
      <c r="Z368" s="54"/>
    </row>
    <row r="369" spans="1:26" ht="18.75" customHeight="1" x14ac:dyDescent="0.2">
      <c r="A369" s="54"/>
      <c r="B369" s="54"/>
      <c r="C369" s="321"/>
      <c r="D369" s="321"/>
      <c r="E369" s="55"/>
      <c r="F369" s="320"/>
      <c r="G369" s="320"/>
      <c r="H369" s="320"/>
      <c r="I369" s="54"/>
      <c r="J369" s="54"/>
      <c r="K369" s="54"/>
      <c r="L369" s="227"/>
      <c r="M369" s="227"/>
      <c r="N369" s="227"/>
      <c r="O369" s="227"/>
      <c r="P369" s="227"/>
      <c r="Q369" s="54"/>
      <c r="R369" s="54"/>
      <c r="S369" s="54"/>
      <c r="T369" s="54"/>
      <c r="U369" s="54"/>
      <c r="V369" s="54"/>
      <c r="W369" s="54"/>
      <c r="X369" s="54"/>
      <c r="Y369" s="54"/>
      <c r="Z369" s="54"/>
    </row>
    <row r="370" spans="1:26" ht="18.75" customHeight="1" x14ac:dyDescent="0.2">
      <c r="A370" s="54"/>
      <c r="B370" s="54"/>
      <c r="C370" s="321"/>
      <c r="D370" s="321"/>
      <c r="E370" s="55"/>
      <c r="F370" s="320"/>
      <c r="G370" s="320"/>
      <c r="H370" s="320"/>
      <c r="I370" s="54"/>
      <c r="J370" s="54"/>
      <c r="K370" s="54"/>
      <c r="L370" s="227"/>
      <c r="M370" s="227"/>
      <c r="N370" s="227"/>
      <c r="O370" s="227"/>
      <c r="P370" s="227"/>
      <c r="Q370" s="54"/>
      <c r="R370" s="54"/>
      <c r="S370" s="54"/>
      <c r="T370" s="54"/>
      <c r="U370" s="54"/>
      <c r="V370" s="54"/>
      <c r="W370" s="54"/>
      <c r="X370" s="54"/>
      <c r="Y370" s="54"/>
      <c r="Z370" s="54"/>
    </row>
    <row r="371" spans="1:26" ht="18.75" customHeight="1" x14ac:dyDescent="0.2">
      <c r="A371" s="54"/>
      <c r="B371" s="54"/>
      <c r="C371" s="321"/>
      <c r="D371" s="321"/>
      <c r="E371" s="55"/>
      <c r="F371" s="320"/>
      <c r="G371" s="320"/>
      <c r="H371" s="320"/>
      <c r="I371" s="54"/>
      <c r="J371" s="54"/>
      <c r="K371" s="54"/>
      <c r="L371" s="227"/>
      <c r="M371" s="227"/>
      <c r="N371" s="227"/>
      <c r="O371" s="227"/>
      <c r="P371" s="227"/>
      <c r="Q371" s="54"/>
      <c r="R371" s="54"/>
      <c r="S371" s="54"/>
      <c r="T371" s="54"/>
      <c r="U371" s="54"/>
      <c r="V371" s="54"/>
      <c r="W371" s="54"/>
      <c r="X371" s="54"/>
      <c r="Y371" s="54"/>
      <c r="Z371" s="54"/>
    </row>
    <row r="372" spans="1:26" ht="18.75" customHeight="1" x14ac:dyDescent="0.2">
      <c r="A372" s="54"/>
      <c r="B372" s="54"/>
      <c r="C372" s="321"/>
      <c r="D372" s="321"/>
      <c r="E372" s="55"/>
      <c r="F372" s="320"/>
      <c r="G372" s="320"/>
      <c r="H372" s="320"/>
      <c r="I372" s="54"/>
      <c r="J372" s="54"/>
      <c r="K372" s="54"/>
      <c r="L372" s="227"/>
      <c r="M372" s="227"/>
      <c r="N372" s="227"/>
      <c r="O372" s="227"/>
      <c r="P372" s="227"/>
      <c r="Q372" s="54"/>
      <c r="R372" s="54"/>
      <c r="S372" s="54"/>
      <c r="T372" s="54"/>
      <c r="U372" s="54"/>
      <c r="V372" s="54"/>
      <c r="W372" s="54"/>
      <c r="X372" s="54"/>
      <c r="Y372" s="54"/>
      <c r="Z372" s="54"/>
    </row>
    <row r="373" spans="1:26" ht="18.75" customHeight="1" x14ac:dyDescent="0.2">
      <c r="A373" s="54"/>
      <c r="B373" s="54"/>
      <c r="C373" s="321"/>
      <c r="D373" s="321"/>
      <c r="E373" s="55"/>
      <c r="F373" s="320"/>
      <c r="G373" s="320"/>
      <c r="H373" s="320"/>
      <c r="I373" s="54"/>
      <c r="J373" s="54"/>
      <c r="K373" s="54"/>
      <c r="L373" s="227"/>
      <c r="M373" s="227"/>
      <c r="N373" s="227"/>
      <c r="O373" s="227"/>
      <c r="P373" s="227"/>
      <c r="Q373" s="54"/>
      <c r="R373" s="54"/>
      <c r="S373" s="54"/>
      <c r="T373" s="54"/>
      <c r="U373" s="54"/>
      <c r="V373" s="54"/>
      <c r="W373" s="54"/>
      <c r="X373" s="54"/>
      <c r="Y373" s="54"/>
      <c r="Z373" s="54"/>
    </row>
    <row r="374" spans="1:26" ht="18.75" customHeight="1" x14ac:dyDescent="0.2">
      <c r="A374" s="54"/>
      <c r="B374" s="54"/>
      <c r="C374" s="321"/>
      <c r="D374" s="321"/>
      <c r="E374" s="55"/>
      <c r="F374" s="320"/>
      <c r="G374" s="320"/>
      <c r="H374" s="320"/>
      <c r="I374" s="54"/>
      <c r="J374" s="54"/>
      <c r="K374" s="54"/>
      <c r="L374" s="227"/>
      <c r="M374" s="227"/>
      <c r="N374" s="227"/>
      <c r="O374" s="227"/>
      <c r="P374" s="227"/>
      <c r="Q374" s="54"/>
      <c r="R374" s="54"/>
      <c r="S374" s="54"/>
      <c r="T374" s="54"/>
      <c r="U374" s="54"/>
      <c r="V374" s="54"/>
      <c r="W374" s="54"/>
      <c r="X374" s="54"/>
      <c r="Y374" s="54"/>
      <c r="Z374" s="54"/>
    </row>
    <row r="375" spans="1:26" ht="18.75" customHeight="1" x14ac:dyDescent="0.2">
      <c r="A375" s="54"/>
      <c r="B375" s="54"/>
      <c r="C375" s="321"/>
      <c r="D375" s="321"/>
      <c r="E375" s="55"/>
      <c r="F375" s="320"/>
      <c r="G375" s="320"/>
      <c r="H375" s="320"/>
      <c r="I375" s="54"/>
      <c r="J375" s="54"/>
      <c r="K375" s="54"/>
      <c r="L375" s="227"/>
      <c r="M375" s="227"/>
      <c r="N375" s="227"/>
      <c r="O375" s="227"/>
      <c r="P375" s="227"/>
      <c r="Q375" s="54"/>
      <c r="R375" s="54"/>
      <c r="S375" s="54"/>
      <c r="T375" s="54"/>
      <c r="U375" s="54"/>
      <c r="V375" s="54"/>
      <c r="W375" s="54"/>
      <c r="X375" s="54"/>
      <c r="Y375" s="54"/>
      <c r="Z375" s="54"/>
    </row>
    <row r="376" spans="1:26" ht="18.75" customHeight="1" x14ac:dyDescent="0.2">
      <c r="A376" s="54"/>
      <c r="B376" s="54"/>
      <c r="C376" s="321"/>
      <c r="D376" s="321"/>
      <c r="E376" s="55"/>
      <c r="F376" s="320"/>
      <c r="G376" s="320"/>
      <c r="H376" s="320"/>
      <c r="I376" s="54"/>
      <c r="J376" s="54"/>
      <c r="K376" s="54"/>
      <c r="L376" s="227"/>
      <c r="M376" s="227"/>
      <c r="N376" s="227"/>
      <c r="O376" s="227"/>
      <c r="P376" s="227"/>
      <c r="Q376" s="54"/>
      <c r="R376" s="54"/>
      <c r="S376" s="54"/>
      <c r="T376" s="54"/>
      <c r="U376" s="54"/>
      <c r="V376" s="54"/>
      <c r="W376" s="54"/>
      <c r="X376" s="54"/>
      <c r="Y376" s="54"/>
      <c r="Z376" s="54"/>
    </row>
    <row r="377" spans="1:26" ht="18.75" customHeight="1" x14ac:dyDescent="0.2">
      <c r="A377" s="54"/>
      <c r="B377" s="54"/>
      <c r="C377" s="321"/>
      <c r="D377" s="321"/>
      <c r="E377" s="55"/>
      <c r="F377" s="320"/>
      <c r="G377" s="320"/>
      <c r="H377" s="320"/>
      <c r="I377" s="54"/>
      <c r="J377" s="54"/>
      <c r="K377" s="54"/>
      <c r="L377" s="227"/>
      <c r="M377" s="227"/>
      <c r="N377" s="227"/>
      <c r="O377" s="227"/>
      <c r="P377" s="227"/>
      <c r="Q377" s="54"/>
      <c r="R377" s="54"/>
      <c r="S377" s="54"/>
      <c r="T377" s="54"/>
      <c r="U377" s="54"/>
      <c r="V377" s="54"/>
      <c r="W377" s="54"/>
      <c r="X377" s="54"/>
      <c r="Y377" s="54"/>
      <c r="Z377" s="54"/>
    </row>
    <row r="378" spans="1:26" ht="18.75" customHeight="1" x14ac:dyDescent="0.2">
      <c r="A378" s="54"/>
      <c r="B378" s="54"/>
      <c r="C378" s="321"/>
      <c r="D378" s="321"/>
      <c r="E378" s="55"/>
      <c r="F378" s="320"/>
      <c r="G378" s="320"/>
      <c r="H378" s="320"/>
      <c r="I378" s="54"/>
      <c r="J378" s="54"/>
      <c r="K378" s="54"/>
      <c r="L378" s="227"/>
      <c r="M378" s="227"/>
      <c r="N378" s="227"/>
      <c r="O378" s="227"/>
      <c r="P378" s="227"/>
      <c r="Q378" s="54"/>
      <c r="R378" s="54"/>
      <c r="S378" s="54"/>
      <c r="T378" s="54"/>
      <c r="U378" s="54"/>
      <c r="V378" s="54"/>
      <c r="W378" s="54"/>
      <c r="X378" s="54"/>
      <c r="Y378" s="54"/>
      <c r="Z378" s="54"/>
    </row>
    <row r="379" spans="1:26" ht="18.75" customHeight="1" x14ac:dyDescent="0.2">
      <c r="A379" s="54"/>
      <c r="B379" s="54"/>
      <c r="C379" s="321"/>
      <c r="D379" s="321"/>
      <c r="E379" s="55"/>
      <c r="F379" s="320"/>
      <c r="G379" s="320"/>
      <c r="H379" s="320"/>
      <c r="I379" s="54"/>
      <c r="J379" s="54"/>
      <c r="K379" s="54"/>
      <c r="L379" s="227"/>
      <c r="M379" s="227"/>
      <c r="N379" s="227"/>
      <c r="O379" s="227"/>
      <c r="P379" s="227"/>
      <c r="Q379" s="54"/>
      <c r="R379" s="54"/>
      <c r="S379" s="54"/>
      <c r="T379" s="54"/>
      <c r="U379" s="54"/>
      <c r="V379" s="54"/>
      <c r="W379" s="54"/>
      <c r="X379" s="54"/>
      <c r="Y379" s="54"/>
      <c r="Z379" s="54"/>
    </row>
    <row r="380" spans="1:26" ht="18.75" customHeight="1" x14ac:dyDescent="0.2">
      <c r="A380" s="54"/>
      <c r="B380" s="54"/>
      <c r="C380" s="321"/>
      <c r="D380" s="321"/>
      <c r="E380" s="55"/>
      <c r="F380" s="320"/>
      <c r="G380" s="320"/>
      <c r="H380" s="320"/>
      <c r="I380" s="54"/>
      <c r="J380" s="54"/>
      <c r="K380" s="54"/>
      <c r="L380" s="227"/>
      <c r="M380" s="227"/>
      <c r="N380" s="227"/>
      <c r="O380" s="227"/>
      <c r="P380" s="227"/>
      <c r="Q380" s="54"/>
      <c r="R380" s="54"/>
      <c r="S380" s="54"/>
      <c r="T380" s="54"/>
      <c r="U380" s="54"/>
      <c r="V380" s="54"/>
      <c r="W380" s="54"/>
      <c r="X380" s="54"/>
      <c r="Y380" s="54"/>
      <c r="Z380" s="54"/>
    </row>
    <row r="381" spans="1:26" ht="18.75" customHeight="1" x14ac:dyDescent="0.2">
      <c r="A381" s="54"/>
      <c r="B381" s="54"/>
      <c r="C381" s="321"/>
      <c r="D381" s="321"/>
      <c r="E381" s="55"/>
      <c r="F381" s="320"/>
      <c r="G381" s="320"/>
      <c r="H381" s="320"/>
      <c r="I381" s="54"/>
      <c r="J381" s="54"/>
      <c r="K381" s="54"/>
      <c r="L381" s="227"/>
      <c r="M381" s="227"/>
      <c r="N381" s="227"/>
      <c r="O381" s="227"/>
      <c r="P381" s="227"/>
      <c r="Q381" s="54"/>
      <c r="R381" s="54"/>
      <c r="S381" s="54"/>
      <c r="T381" s="54"/>
      <c r="U381" s="54"/>
      <c r="V381" s="54"/>
      <c r="W381" s="54"/>
      <c r="X381" s="54"/>
      <c r="Y381" s="54"/>
      <c r="Z381" s="54"/>
    </row>
    <row r="382" spans="1:26" ht="18.75" customHeight="1" x14ac:dyDescent="0.2">
      <c r="A382" s="54"/>
      <c r="B382" s="54"/>
      <c r="C382" s="321"/>
      <c r="D382" s="321"/>
      <c r="E382" s="55"/>
      <c r="F382" s="320"/>
      <c r="G382" s="320"/>
      <c r="H382" s="320"/>
      <c r="I382" s="54"/>
      <c r="J382" s="54"/>
      <c r="K382" s="54"/>
      <c r="L382" s="227"/>
      <c r="M382" s="227"/>
      <c r="N382" s="227"/>
      <c r="O382" s="227"/>
      <c r="P382" s="227"/>
      <c r="Q382" s="54"/>
      <c r="R382" s="54"/>
      <c r="S382" s="54"/>
      <c r="T382" s="54"/>
      <c r="U382" s="54"/>
      <c r="V382" s="54"/>
      <c r="W382" s="54"/>
      <c r="X382" s="54"/>
      <c r="Y382" s="54"/>
      <c r="Z382" s="54"/>
    </row>
    <row r="383" spans="1:26" ht="18.75" customHeight="1" x14ac:dyDescent="0.2">
      <c r="A383" s="54"/>
      <c r="B383" s="54"/>
      <c r="C383" s="321"/>
      <c r="D383" s="321"/>
      <c r="E383" s="55"/>
      <c r="F383" s="320"/>
      <c r="G383" s="320"/>
      <c r="H383" s="320"/>
      <c r="I383" s="54"/>
      <c r="J383" s="54"/>
      <c r="K383" s="54"/>
      <c r="L383" s="227"/>
      <c r="M383" s="227"/>
      <c r="N383" s="227"/>
      <c r="O383" s="227"/>
      <c r="P383" s="227"/>
      <c r="Q383" s="54"/>
      <c r="R383" s="54"/>
      <c r="S383" s="54"/>
      <c r="T383" s="54"/>
      <c r="U383" s="54"/>
      <c r="V383" s="54"/>
      <c r="W383" s="54"/>
      <c r="X383" s="54"/>
      <c r="Y383" s="54"/>
      <c r="Z383" s="54"/>
    </row>
    <row r="384" spans="1:26" ht="18.75" customHeight="1" x14ac:dyDescent="0.2">
      <c r="A384" s="54"/>
      <c r="B384" s="54"/>
      <c r="C384" s="321"/>
      <c r="D384" s="321"/>
      <c r="E384" s="55"/>
      <c r="F384" s="320"/>
      <c r="G384" s="320"/>
      <c r="H384" s="320"/>
      <c r="I384" s="54"/>
      <c r="J384" s="54"/>
      <c r="K384" s="54"/>
      <c r="L384" s="227"/>
      <c r="M384" s="227"/>
      <c r="N384" s="227"/>
      <c r="O384" s="227"/>
      <c r="P384" s="227"/>
      <c r="Q384" s="54"/>
      <c r="R384" s="54"/>
      <c r="S384" s="54"/>
      <c r="T384" s="54"/>
      <c r="U384" s="54"/>
      <c r="V384" s="54"/>
      <c r="W384" s="54"/>
      <c r="X384" s="54"/>
      <c r="Y384" s="54"/>
      <c r="Z384" s="54"/>
    </row>
    <row r="385" spans="1:26" ht="18.75" customHeight="1" x14ac:dyDescent="0.2">
      <c r="A385" s="54"/>
      <c r="B385" s="54"/>
      <c r="C385" s="321"/>
      <c r="D385" s="321"/>
      <c r="E385" s="55"/>
      <c r="F385" s="320"/>
      <c r="G385" s="320"/>
      <c r="H385" s="320"/>
      <c r="I385" s="54"/>
      <c r="J385" s="54"/>
      <c r="K385" s="54"/>
      <c r="L385" s="227"/>
      <c r="M385" s="227"/>
      <c r="N385" s="227"/>
      <c r="O385" s="227"/>
      <c r="P385" s="227"/>
      <c r="Q385" s="54"/>
      <c r="R385" s="54"/>
      <c r="S385" s="54"/>
      <c r="T385" s="54"/>
      <c r="U385" s="54"/>
      <c r="V385" s="54"/>
      <c r="W385" s="54"/>
      <c r="X385" s="54"/>
      <c r="Y385" s="54"/>
      <c r="Z385" s="54"/>
    </row>
    <row r="386" spans="1:26" ht="18.75" customHeight="1" x14ac:dyDescent="0.2">
      <c r="A386" s="54"/>
      <c r="B386" s="54"/>
      <c r="C386" s="321"/>
      <c r="D386" s="321"/>
      <c r="E386" s="55"/>
      <c r="F386" s="320"/>
      <c r="G386" s="320"/>
      <c r="H386" s="320"/>
      <c r="I386" s="54"/>
      <c r="J386" s="54"/>
      <c r="K386" s="54"/>
      <c r="L386" s="227"/>
      <c r="M386" s="227"/>
      <c r="N386" s="227"/>
      <c r="O386" s="227"/>
      <c r="P386" s="227"/>
      <c r="Q386" s="54"/>
      <c r="R386" s="54"/>
      <c r="S386" s="54"/>
      <c r="T386" s="54"/>
      <c r="U386" s="54"/>
      <c r="V386" s="54"/>
      <c r="W386" s="54"/>
      <c r="X386" s="54"/>
      <c r="Y386" s="54"/>
      <c r="Z386" s="54"/>
    </row>
    <row r="387" spans="1:26" ht="18.75" customHeight="1" x14ac:dyDescent="0.2">
      <c r="A387" s="54"/>
      <c r="B387" s="54"/>
      <c r="C387" s="321"/>
      <c r="D387" s="321"/>
      <c r="E387" s="55"/>
      <c r="F387" s="320"/>
      <c r="G387" s="320"/>
      <c r="H387" s="320"/>
      <c r="I387" s="54"/>
      <c r="J387" s="54"/>
      <c r="K387" s="54"/>
      <c r="L387" s="227"/>
      <c r="M387" s="227"/>
      <c r="N387" s="227"/>
      <c r="O387" s="227"/>
      <c r="P387" s="227"/>
      <c r="Q387" s="54"/>
      <c r="R387" s="54"/>
      <c r="S387" s="54"/>
      <c r="T387" s="54"/>
      <c r="U387" s="54"/>
      <c r="V387" s="54"/>
      <c r="W387" s="54"/>
      <c r="X387" s="54"/>
      <c r="Y387" s="54"/>
      <c r="Z387" s="54"/>
    </row>
    <row r="388" spans="1:26" ht="18.75" customHeight="1" x14ac:dyDescent="0.2">
      <c r="A388" s="54"/>
      <c r="B388" s="54"/>
      <c r="C388" s="321"/>
      <c r="D388" s="321"/>
      <c r="E388" s="55"/>
      <c r="F388" s="320"/>
      <c r="G388" s="320"/>
      <c r="H388" s="320"/>
      <c r="I388" s="54"/>
      <c r="J388" s="54"/>
      <c r="K388" s="54"/>
      <c r="L388" s="227"/>
      <c r="M388" s="227"/>
      <c r="N388" s="227"/>
      <c r="O388" s="227"/>
      <c r="P388" s="227"/>
      <c r="Q388" s="54"/>
      <c r="R388" s="54"/>
      <c r="S388" s="54"/>
      <c r="T388" s="54"/>
      <c r="U388" s="54"/>
      <c r="V388" s="54"/>
      <c r="W388" s="54"/>
      <c r="X388" s="54"/>
      <c r="Y388" s="54"/>
      <c r="Z388" s="54"/>
    </row>
    <row r="389" spans="1:26" ht="18.75" customHeight="1" x14ac:dyDescent="0.2">
      <c r="A389" s="54"/>
      <c r="B389" s="54"/>
      <c r="C389" s="321"/>
      <c r="D389" s="321"/>
      <c r="E389" s="55"/>
      <c r="F389" s="320"/>
      <c r="G389" s="320"/>
      <c r="H389" s="320"/>
      <c r="I389" s="54"/>
      <c r="J389" s="54"/>
      <c r="K389" s="54"/>
      <c r="L389" s="227"/>
      <c r="M389" s="227"/>
      <c r="N389" s="227"/>
      <c r="O389" s="227"/>
      <c r="P389" s="227"/>
      <c r="Q389" s="54"/>
      <c r="R389" s="54"/>
      <c r="S389" s="54"/>
      <c r="T389" s="54"/>
      <c r="U389" s="54"/>
      <c r="V389" s="54"/>
      <c r="W389" s="54"/>
      <c r="X389" s="54"/>
      <c r="Y389" s="54"/>
      <c r="Z389" s="54"/>
    </row>
    <row r="390" spans="1:26" ht="18.75" customHeight="1" x14ac:dyDescent="0.2">
      <c r="A390" s="54"/>
      <c r="B390" s="54"/>
      <c r="C390" s="321"/>
      <c r="D390" s="321"/>
      <c r="E390" s="55"/>
      <c r="F390" s="320"/>
      <c r="G390" s="320"/>
      <c r="H390" s="320"/>
      <c r="I390" s="54"/>
      <c r="J390" s="54"/>
      <c r="K390" s="54"/>
      <c r="L390" s="227"/>
      <c r="M390" s="227"/>
      <c r="N390" s="227"/>
      <c r="O390" s="227"/>
      <c r="P390" s="227"/>
      <c r="Q390" s="54"/>
      <c r="R390" s="54"/>
      <c r="S390" s="54"/>
      <c r="T390" s="54"/>
      <c r="U390" s="54"/>
      <c r="V390" s="54"/>
      <c r="W390" s="54"/>
      <c r="X390" s="54"/>
      <c r="Y390" s="54"/>
      <c r="Z390" s="54"/>
    </row>
    <row r="391" spans="1:26" ht="18.75" customHeight="1" x14ac:dyDescent="0.2">
      <c r="A391" s="54"/>
      <c r="B391" s="54"/>
      <c r="C391" s="321"/>
      <c r="D391" s="321"/>
      <c r="E391" s="55"/>
      <c r="F391" s="320"/>
      <c r="G391" s="320"/>
      <c r="H391" s="320"/>
      <c r="I391" s="54"/>
      <c r="J391" s="54"/>
      <c r="K391" s="54"/>
      <c r="L391" s="227"/>
      <c r="M391" s="227"/>
      <c r="N391" s="227"/>
      <c r="O391" s="227"/>
      <c r="P391" s="227"/>
      <c r="Q391" s="54"/>
      <c r="R391" s="54"/>
      <c r="S391" s="54"/>
      <c r="T391" s="54"/>
      <c r="U391" s="54"/>
      <c r="V391" s="54"/>
      <c r="W391" s="54"/>
      <c r="X391" s="54"/>
      <c r="Y391" s="54"/>
      <c r="Z391" s="54"/>
    </row>
    <row r="392" spans="1:26" ht="18.75" customHeight="1" x14ac:dyDescent="0.2">
      <c r="A392" s="54"/>
      <c r="B392" s="54"/>
      <c r="C392" s="321"/>
      <c r="D392" s="321"/>
      <c r="E392" s="55"/>
      <c r="F392" s="320"/>
      <c r="G392" s="320"/>
      <c r="H392" s="320"/>
      <c r="I392" s="54"/>
      <c r="J392" s="54"/>
      <c r="K392" s="54"/>
      <c r="L392" s="227"/>
      <c r="M392" s="227"/>
      <c r="N392" s="227"/>
      <c r="O392" s="227"/>
      <c r="P392" s="227"/>
      <c r="Q392" s="54"/>
      <c r="R392" s="54"/>
      <c r="S392" s="54"/>
      <c r="T392" s="54"/>
      <c r="U392" s="54"/>
      <c r="V392" s="54"/>
      <c r="W392" s="54"/>
      <c r="X392" s="54"/>
      <c r="Y392" s="54"/>
      <c r="Z392" s="54"/>
    </row>
    <row r="393" spans="1:26" ht="18.75" customHeight="1" x14ac:dyDescent="0.2">
      <c r="A393" s="54"/>
      <c r="B393" s="54"/>
      <c r="C393" s="321"/>
      <c r="D393" s="321"/>
      <c r="E393" s="55"/>
      <c r="F393" s="320"/>
      <c r="G393" s="320"/>
      <c r="H393" s="320"/>
      <c r="I393" s="54"/>
      <c r="J393" s="54"/>
      <c r="K393" s="54"/>
      <c r="L393" s="227"/>
      <c r="M393" s="227"/>
      <c r="N393" s="227"/>
      <c r="O393" s="227"/>
      <c r="P393" s="227"/>
      <c r="Q393" s="54"/>
      <c r="R393" s="54"/>
      <c r="S393" s="54"/>
      <c r="T393" s="54"/>
      <c r="U393" s="54"/>
      <c r="V393" s="54"/>
      <c r="W393" s="54"/>
      <c r="X393" s="54"/>
      <c r="Y393" s="54"/>
      <c r="Z393" s="54"/>
    </row>
    <row r="394" spans="1:26" ht="18.75" customHeight="1" x14ac:dyDescent="0.2">
      <c r="A394" s="54"/>
      <c r="B394" s="54"/>
      <c r="C394" s="321"/>
      <c r="D394" s="321"/>
      <c r="E394" s="55"/>
      <c r="F394" s="320"/>
      <c r="G394" s="320"/>
      <c r="H394" s="320"/>
      <c r="I394" s="54"/>
      <c r="J394" s="54"/>
      <c r="K394" s="54"/>
      <c r="L394" s="227"/>
      <c r="M394" s="227"/>
      <c r="N394" s="227"/>
      <c r="O394" s="227"/>
      <c r="P394" s="227"/>
      <c r="Q394" s="54"/>
      <c r="R394" s="54"/>
      <c r="S394" s="54"/>
      <c r="T394" s="54"/>
      <c r="U394" s="54"/>
      <c r="V394" s="54"/>
      <c r="W394" s="54"/>
      <c r="X394" s="54"/>
      <c r="Y394" s="54"/>
      <c r="Z394" s="54"/>
    </row>
    <row r="395" spans="1:26" ht="18.75" customHeight="1" x14ac:dyDescent="0.2">
      <c r="A395" s="54"/>
      <c r="B395" s="54"/>
      <c r="C395" s="321"/>
      <c r="D395" s="321"/>
      <c r="E395" s="55"/>
      <c r="F395" s="320"/>
      <c r="G395" s="320"/>
      <c r="H395" s="320"/>
      <c r="I395" s="54"/>
      <c r="J395" s="54"/>
      <c r="K395" s="54"/>
      <c r="L395" s="227"/>
      <c r="M395" s="227"/>
      <c r="N395" s="227"/>
      <c r="O395" s="227"/>
      <c r="P395" s="227"/>
      <c r="Q395" s="54"/>
      <c r="R395" s="54"/>
      <c r="S395" s="54"/>
      <c r="T395" s="54"/>
      <c r="U395" s="54"/>
      <c r="V395" s="54"/>
      <c r="W395" s="54"/>
      <c r="X395" s="54"/>
      <c r="Y395" s="54"/>
      <c r="Z395" s="54"/>
    </row>
    <row r="396" spans="1:26" ht="18.75" customHeight="1" x14ac:dyDescent="0.2">
      <c r="A396" s="54"/>
      <c r="B396" s="54"/>
      <c r="C396" s="321"/>
      <c r="D396" s="321"/>
      <c r="E396" s="55"/>
      <c r="F396" s="320"/>
      <c r="G396" s="320"/>
      <c r="H396" s="320"/>
      <c r="I396" s="54"/>
      <c r="J396" s="54"/>
      <c r="K396" s="54"/>
      <c r="L396" s="227"/>
      <c r="M396" s="227"/>
      <c r="N396" s="227"/>
      <c r="O396" s="227"/>
      <c r="P396" s="227"/>
      <c r="Q396" s="54"/>
      <c r="R396" s="54"/>
      <c r="S396" s="54"/>
      <c r="T396" s="54"/>
      <c r="U396" s="54"/>
      <c r="V396" s="54"/>
      <c r="W396" s="54"/>
      <c r="X396" s="54"/>
      <c r="Y396" s="54"/>
      <c r="Z396" s="54"/>
    </row>
    <row r="397" spans="1:26" ht="18.75" customHeight="1" x14ac:dyDescent="0.2">
      <c r="A397" s="54"/>
      <c r="B397" s="54"/>
      <c r="C397" s="321"/>
      <c r="D397" s="321"/>
      <c r="E397" s="55"/>
      <c r="F397" s="320"/>
      <c r="G397" s="320"/>
      <c r="H397" s="320"/>
      <c r="I397" s="54"/>
      <c r="J397" s="54"/>
      <c r="K397" s="54"/>
      <c r="L397" s="227"/>
      <c r="M397" s="227"/>
      <c r="N397" s="227"/>
      <c r="O397" s="227"/>
      <c r="P397" s="227"/>
      <c r="Q397" s="54"/>
      <c r="R397" s="54"/>
      <c r="S397" s="54"/>
      <c r="T397" s="54"/>
      <c r="U397" s="54"/>
      <c r="V397" s="54"/>
      <c r="W397" s="54"/>
      <c r="X397" s="54"/>
      <c r="Y397" s="54"/>
      <c r="Z397" s="54"/>
    </row>
    <row r="398" spans="1:26" ht="18.75" customHeight="1" x14ac:dyDescent="0.2">
      <c r="A398" s="54"/>
      <c r="B398" s="54"/>
      <c r="C398" s="321"/>
      <c r="D398" s="321"/>
      <c r="E398" s="55"/>
      <c r="F398" s="320"/>
      <c r="G398" s="320"/>
      <c r="H398" s="320"/>
      <c r="I398" s="54"/>
      <c r="J398" s="54"/>
      <c r="K398" s="54"/>
      <c r="L398" s="227"/>
      <c r="M398" s="227"/>
      <c r="N398" s="227"/>
      <c r="O398" s="227"/>
      <c r="P398" s="227"/>
      <c r="Q398" s="54"/>
      <c r="R398" s="54"/>
      <c r="S398" s="54"/>
      <c r="T398" s="54"/>
      <c r="U398" s="54"/>
      <c r="V398" s="54"/>
      <c r="W398" s="54"/>
      <c r="X398" s="54"/>
      <c r="Y398" s="54"/>
      <c r="Z398" s="54"/>
    </row>
    <row r="399" spans="1:26" ht="18.75" customHeight="1" x14ac:dyDescent="0.2">
      <c r="A399" s="54"/>
      <c r="B399" s="54"/>
      <c r="C399" s="321"/>
      <c r="D399" s="321"/>
      <c r="E399" s="55"/>
      <c r="F399" s="320"/>
      <c r="G399" s="320"/>
      <c r="H399" s="320"/>
      <c r="I399" s="54"/>
      <c r="J399" s="54"/>
      <c r="K399" s="54"/>
      <c r="L399" s="227"/>
      <c r="M399" s="227"/>
      <c r="N399" s="227"/>
      <c r="O399" s="227"/>
      <c r="P399" s="227"/>
      <c r="Q399" s="54"/>
      <c r="R399" s="54"/>
      <c r="S399" s="54"/>
      <c r="T399" s="54"/>
      <c r="U399" s="54"/>
      <c r="V399" s="54"/>
      <c r="W399" s="54"/>
      <c r="X399" s="54"/>
      <c r="Y399" s="54"/>
      <c r="Z399" s="54"/>
    </row>
    <row r="400" spans="1:26" ht="18.75" customHeight="1" x14ac:dyDescent="0.2">
      <c r="A400" s="54"/>
      <c r="B400" s="54"/>
      <c r="C400" s="321"/>
      <c r="D400" s="321"/>
      <c r="E400" s="55"/>
      <c r="F400" s="320"/>
      <c r="G400" s="320"/>
      <c r="H400" s="320"/>
      <c r="I400" s="54"/>
      <c r="J400" s="54"/>
      <c r="K400" s="54"/>
      <c r="L400" s="227"/>
      <c r="M400" s="227"/>
      <c r="N400" s="227"/>
      <c r="O400" s="227"/>
      <c r="P400" s="227"/>
      <c r="Q400" s="54"/>
      <c r="R400" s="54"/>
      <c r="S400" s="54"/>
      <c r="T400" s="54"/>
      <c r="U400" s="54"/>
      <c r="V400" s="54"/>
      <c r="W400" s="54"/>
      <c r="X400" s="54"/>
      <c r="Y400" s="54"/>
      <c r="Z400" s="54"/>
    </row>
    <row r="401" spans="1:26" ht="18.75" customHeight="1" x14ac:dyDescent="0.2">
      <c r="A401" s="54"/>
      <c r="B401" s="54"/>
      <c r="C401" s="321"/>
      <c r="D401" s="321"/>
      <c r="E401" s="55"/>
      <c r="F401" s="320"/>
      <c r="G401" s="320"/>
      <c r="H401" s="320"/>
      <c r="I401" s="54"/>
      <c r="J401" s="54"/>
      <c r="K401" s="54"/>
      <c r="L401" s="227"/>
      <c r="M401" s="227"/>
      <c r="N401" s="227"/>
      <c r="O401" s="227"/>
      <c r="P401" s="227"/>
      <c r="Q401" s="54"/>
      <c r="R401" s="54"/>
      <c r="S401" s="54"/>
      <c r="T401" s="54"/>
      <c r="U401" s="54"/>
      <c r="V401" s="54"/>
      <c r="W401" s="54"/>
      <c r="X401" s="54"/>
      <c r="Y401" s="54"/>
      <c r="Z401" s="54"/>
    </row>
    <row r="402" spans="1:26" ht="18.75" customHeight="1" x14ac:dyDescent="0.2">
      <c r="A402" s="54"/>
      <c r="B402" s="54"/>
      <c r="C402" s="321"/>
      <c r="D402" s="321"/>
      <c r="E402" s="55"/>
      <c r="F402" s="320"/>
      <c r="G402" s="320"/>
      <c r="H402" s="320"/>
      <c r="I402" s="54"/>
      <c r="J402" s="54"/>
      <c r="K402" s="54"/>
      <c r="L402" s="227"/>
      <c r="M402" s="227"/>
      <c r="N402" s="227"/>
      <c r="O402" s="227"/>
      <c r="P402" s="227"/>
      <c r="Q402" s="54"/>
      <c r="R402" s="54"/>
      <c r="S402" s="54"/>
      <c r="T402" s="54"/>
      <c r="U402" s="54"/>
      <c r="V402" s="54"/>
      <c r="W402" s="54"/>
      <c r="X402" s="54"/>
      <c r="Y402" s="54"/>
      <c r="Z402" s="54"/>
    </row>
    <row r="403" spans="1:26" ht="18.75" customHeight="1" x14ac:dyDescent="0.2">
      <c r="A403" s="54"/>
      <c r="B403" s="54"/>
      <c r="C403" s="321"/>
      <c r="D403" s="321"/>
      <c r="E403" s="55"/>
      <c r="F403" s="320"/>
      <c r="G403" s="320"/>
      <c r="H403" s="320"/>
      <c r="I403" s="54"/>
      <c r="J403" s="54"/>
      <c r="K403" s="54"/>
      <c r="L403" s="227"/>
      <c r="M403" s="227"/>
      <c r="N403" s="227"/>
      <c r="O403" s="227"/>
      <c r="P403" s="227"/>
      <c r="Q403" s="54"/>
      <c r="R403" s="54"/>
      <c r="S403" s="54"/>
      <c r="T403" s="54"/>
      <c r="U403" s="54"/>
      <c r="V403" s="54"/>
      <c r="W403" s="54"/>
      <c r="X403" s="54"/>
      <c r="Y403" s="54"/>
      <c r="Z403" s="54"/>
    </row>
    <row r="404" spans="1:26" ht="18.75" customHeight="1" x14ac:dyDescent="0.2">
      <c r="A404" s="54"/>
      <c r="B404" s="54"/>
      <c r="C404" s="321"/>
      <c r="D404" s="321"/>
      <c r="E404" s="55"/>
      <c r="F404" s="320"/>
      <c r="G404" s="320"/>
      <c r="H404" s="320"/>
      <c r="I404" s="54"/>
      <c r="J404" s="54"/>
      <c r="K404" s="54"/>
      <c r="L404" s="227"/>
      <c r="M404" s="227"/>
      <c r="N404" s="227"/>
      <c r="O404" s="227"/>
      <c r="P404" s="227"/>
      <c r="Q404" s="54"/>
      <c r="R404" s="54"/>
      <c r="S404" s="54"/>
      <c r="T404" s="54"/>
      <c r="U404" s="54"/>
      <c r="V404" s="54"/>
      <c r="W404" s="54"/>
      <c r="X404" s="54"/>
      <c r="Y404" s="54"/>
      <c r="Z404" s="54"/>
    </row>
    <row r="405" spans="1:26" ht="18.75" customHeight="1" x14ac:dyDescent="0.2">
      <c r="A405" s="54"/>
      <c r="B405" s="54"/>
      <c r="C405" s="321"/>
      <c r="D405" s="321"/>
      <c r="E405" s="55"/>
      <c r="F405" s="320"/>
      <c r="G405" s="320"/>
      <c r="H405" s="320"/>
      <c r="I405" s="54"/>
      <c r="J405" s="54"/>
      <c r="K405" s="54"/>
      <c r="L405" s="227"/>
      <c r="M405" s="227"/>
      <c r="N405" s="227"/>
      <c r="O405" s="227"/>
      <c r="P405" s="227"/>
      <c r="Q405" s="54"/>
      <c r="R405" s="54"/>
      <c r="S405" s="54"/>
      <c r="T405" s="54"/>
      <c r="U405" s="54"/>
      <c r="V405" s="54"/>
      <c r="W405" s="54"/>
      <c r="X405" s="54"/>
      <c r="Y405" s="54"/>
      <c r="Z405" s="54"/>
    </row>
    <row r="406" spans="1:26" ht="18.75" customHeight="1" x14ac:dyDescent="0.2">
      <c r="A406" s="54"/>
      <c r="B406" s="54"/>
      <c r="C406" s="321"/>
      <c r="D406" s="321"/>
      <c r="E406" s="55"/>
      <c r="F406" s="320"/>
      <c r="G406" s="320"/>
      <c r="H406" s="320"/>
      <c r="I406" s="54"/>
      <c r="J406" s="54"/>
      <c r="K406" s="54"/>
      <c r="L406" s="227"/>
      <c r="M406" s="227"/>
      <c r="N406" s="227"/>
      <c r="O406" s="227"/>
      <c r="P406" s="227"/>
      <c r="Q406" s="54"/>
      <c r="R406" s="54"/>
      <c r="S406" s="54"/>
      <c r="T406" s="54"/>
      <c r="U406" s="54"/>
      <c r="V406" s="54"/>
      <c r="W406" s="54"/>
      <c r="X406" s="54"/>
      <c r="Y406" s="54"/>
      <c r="Z406" s="54"/>
    </row>
    <row r="407" spans="1:26" ht="18.75" customHeight="1" x14ac:dyDescent="0.2">
      <c r="A407" s="54"/>
      <c r="B407" s="54"/>
      <c r="C407" s="321"/>
      <c r="D407" s="321"/>
      <c r="E407" s="55"/>
      <c r="F407" s="320"/>
      <c r="G407" s="320"/>
      <c r="H407" s="320"/>
      <c r="I407" s="54"/>
      <c r="J407" s="54"/>
      <c r="K407" s="54"/>
      <c r="L407" s="227"/>
      <c r="M407" s="227"/>
      <c r="N407" s="227"/>
      <c r="O407" s="227"/>
      <c r="P407" s="227"/>
      <c r="Q407" s="54"/>
      <c r="R407" s="54"/>
      <c r="S407" s="54"/>
      <c r="T407" s="54"/>
      <c r="U407" s="54"/>
      <c r="V407" s="54"/>
      <c r="W407" s="54"/>
      <c r="X407" s="54"/>
      <c r="Y407" s="54"/>
      <c r="Z407" s="54"/>
    </row>
    <row r="408" spans="1:26" ht="18.75" customHeight="1" x14ac:dyDescent="0.2">
      <c r="A408" s="54"/>
      <c r="B408" s="54"/>
      <c r="C408" s="321"/>
      <c r="D408" s="321"/>
      <c r="E408" s="55"/>
      <c r="F408" s="320"/>
      <c r="G408" s="320"/>
      <c r="H408" s="320"/>
      <c r="I408" s="54"/>
      <c r="J408" s="54"/>
      <c r="K408" s="54"/>
      <c r="L408" s="227"/>
      <c r="M408" s="227"/>
      <c r="N408" s="227"/>
      <c r="O408" s="227"/>
      <c r="P408" s="227"/>
      <c r="Q408" s="54"/>
      <c r="R408" s="54"/>
      <c r="S408" s="54"/>
      <c r="T408" s="54"/>
      <c r="U408" s="54"/>
      <c r="V408" s="54"/>
      <c r="W408" s="54"/>
      <c r="X408" s="54"/>
      <c r="Y408" s="54"/>
      <c r="Z408" s="54"/>
    </row>
    <row r="409" spans="1:26" ht="18.75" customHeight="1" x14ac:dyDescent="0.2">
      <c r="A409" s="54"/>
      <c r="B409" s="54"/>
      <c r="C409" s="321"/>
      <c r="D409" s="321"/>
      <c r="E409" s="55"/>
      <c r="F409" s="320"/>
      <c r="G409" s="320"/>
      <c r="H409" s="320"/>
      <c r="I409" s="54"/>
      <c r="J409" s="54"/>
      <c r="K409" s="54"/>
      <c r="L409" s="227"/>
      <c r="M409" s="227"/>
      <c r="N409" s="227"/>
      <c r="O409" s="227"/>
      <c r="P409" s="227"/>
      <c r="Q409" s="54"/>
      <c r="R409" s="54"/>
      <c r="S409" s="54"/>
      <c r="T409" s="54"/>
      <c r="U409" s="54"/>
      <c r="V409" s="54"/>
      <c r="W409" s="54"/>
      <c r="X409" s="54"/>
      <c r="Y409" s="54"/>
      <c r="Z409" s="54"/>
    </row>
    <row r="410" spans="1:26" ht="18.75" customHeight="1" x14ac:dyDescent="0.2">
      <c r="A410" s="54"/>
      <c r="B410" s="54"/>
      <c r="C410" s="321"/>
      <c r="D410" s="321"/>
      <c r="E410" s="55"/>
      <c r="F410" s="320"/>
      <c r="G410" s="320"/>
      <c r="H410" s="320"/>
      <c r="I410" s="54"/>
      <c r="J410" s="54"/>
      <c r="K410" s="54"/>
      <c r="L410" s="227"/>
      <c r="M410" s="227"/>
      <c r="N410" s="227"/>
      <c r="O410" s="227"/>
      <c r="P410" s="227"/>
      <c r="Q410" s="54"/>
      <c r="R410" s="54"/>
      <c r="S410" s="54"/>
      <c r="T410" s="54"/>
      <c r="U410" s="54"/>
      <c r="V410" s="54"/>
      <c r="W410" s="54"/>
      <c r="X410" s="54"/>
      <c r="Y410" s="54"/>
      <c r="Z410" s="54"/>
    </row>
    <row r="411" spans="1:26" ht="18.75" customHeight="1" x14ac:dyDescent="0.2">
      <c r="A411" s="54"/>
      <c r="B411" s="54"/>
      <c r="C411" s="321"/>
      <c r="D411" s="321"/>
      <c r="E411" s="55"/>
      <c r="F411" s="320"/>
      <c r="G411" s="320"/>
      <c r="H411" s="320"/>
      <c r="I411" s="54"/>
      <c r="J411" s="54"/>
      <c r="K411" s="54"/>
      <c r="L411" s="227"/>
      <c r="M411" s="227"/>
      <c r="N411" s="227"/>
      <c r="O411" s="227"/>
      <c r="P411" s="227"/>
      <c r="Q411" s="54"/>
      <c r="R411" s="54"/>
      <c r="S411" s="54"/>
      <c r="T411" s="54"/>
      <c r="U411" s="54"/>
      <c r="V411" s="54"/>
      <c r="W411" s="54"/>
      <c r="X411" s="54"/>
      <c r="Y411" s="54"/>
      <c r="Z411" s="54"/>
    </row>
    <row r="412" spans="1:26" ht="18.75" customHeight="1" x14ac:dyDescent="0.2">
      <c r="A412" s="54"/>
      <c r="B412" s="54"/>
      <c r="C412" s="321"/>
      <c r="D412" s="321"/>
      <c r="E412" s="55"/>
      <c r="F412" s="320"/>
      <c r="G412" s="320"/>
      <c r="H412" s="320"/>
      <c r="I412" s="54"/>
      <c r="J412" s="54"/>
      <c r="K412" s="54"/>
      <c r="L412" s="227"/>
      <c r="M412" s="227"/>
      <c r="N412" s="227"/>
      <c r="O412" s="227"/>
      <c r="P412" s="227"/>
      <c r="Q412" s="54"/>
      <c r="R412" s="54"/>
      <c r="S412" s="54"/>
      <c r="T412" s="54"/>
      <c r="U412" s="54"/>
      <c r="V412" s="54"/>
      <c r="W412" s="54"/>
      <c r="X412" s="54"/>
      <c r="Y412" s="54"/>
      <c r="Z412" s="54"/>
    </row>
    <row r="413" spans="1:26" ht="18.75" customHeight="1" x14ac:dyDescent="0.2">
      <c r="A413" s="54"/>
      <c r="B413" s="54"/>
      <c r="C413" s="321"/>
      <c r="D413" s="321"/>
      <c r="E413" s="55"/>
      <c r="F413" s="320"/>
      <c r="G413" s="320"/>
      <c r="H413" s="320"/>
      <c r="I413" s="54"/>
      <c r="J413" s="54"/>
      <c r="K413" s="54"/>
      <c r="L413" s="227"/>
      <c r="M413" s="227"/>
      <c r="N413" s="227"/>
      <c r="O413" s="227"/>
      <c r="P413" s="227"/>
      <c r="Q413" s="54"/>
      <c r="R413" s="54"/>
      <c r="S413" s="54"/>
      <c r="T413" s="54"/>
      <c r="U413" s="54"/>
      <c r="V413" s="54"/>
      <c r="W413" s="54"/>
      <c r="X413" s="54"/>
      <c r="Y413" s="54"/>
      <c r="Z413" s="54"/>
    </row>
    <row r="414" spans="1:26" ht="18.75" customHeight="1" x14ac:dyDescent="0.2">
      <c r="A414" s="54"/>
      <c r="B414" s="54"/>
      <c r="C414" s="321"/>
      <c r="D414" s="321"/>
      <c r="E414" s="55"/>
      <c r="F414" s="320"/>
      <c r="G414" s="320"/>
      <c r="H414" s="320"/>
      <c r="I414" s="54"/>
      <c r="J414" s="54"/>
      <c r="K414" s="54"/>
      <c r="L414" s="227"/>
      <c r="M414" s="227"/>
      <c r="N414" s="227"/>
      <c r="O414" s="227"/>
      <c r="P414" s="227"/>
      <c r="Q414" s="54"/>
      <c r="R414" s="54"/>
      <c r="S414" s="54"/>
      <c r="T414" s="54"/>
      <c r="U414" s="54"/>
      <c r="V414" s="54"/>
      <c r="W414" s="54"/>
      <c r="X414" s="54"/>
      <c r="Y414" s="54"/>
      <c r="Z414" s="54"/>
    </row>
    <row r="415" spans="1:26" ht="18.75" customHeight="1" x14ac:dyDescent="0.2">
      <c r="A415" s="54"/>
      <c r="B415" s="54"/>
      <c r="C415" s="321"/>
      <c r="D415" s="321"/>
      <c r="E415" s="55"/>
      <c r="F415" s="320"/>
      <c r="G415" s="320"/>
      <c r="H415" s="320"/>
      <c r="I415" s="54"/>
      <c r="J415" s="54"/>
      <c r="K415" s="54"/>
      <c r="L415" s="227"/>
      <c r="M415" s="227"/>
      <c r="N415" s="227"/>
      <c r="O415" s="227"/>
      <c r="P415" s="227"/>
      <c r="Q415" s="54"/>
      <c r="R415" s="54"/>
      <c r="S415" s="54"/>
      <c r="T415" s="54"/>
      <c r="U415" s="54"/>
      <c r="V415" s="54"/>
      <c r="W415" s="54"/>
      <c r="X415" s="54"/>
      <c r="Y415" s="54"/>
      <c r="Z415" s="54"/>
    </row>
    <row r="416" spans="1:26" ht="18.75" customHeight="1" x14ac:dyDescent="0.2">
      <c r="A416" s="54"/>
      <c r="B416" s="54"/>
      <c r="C416" s="321"/>
      <c r="D416" s="321"/>
      <c r="E416" s="55"/>
      <c r="F416" s="320"/>
      <c r="G416" s="320"/>
      <c r="H416" s="320"/>
      <c r="I416" s="54"/>
      <c r="J416" s="54"/>
      <c r="K416" s="54"/>
      <c r="L416" s="227"/>
      <c r="M416" s="227"/>
      <c r="N416" s="227"/>
      <c r="O416" s="227"/>
      <c r="P416" s="227"/>
      <c r="Q416" s="54"/>
      <c r="R416" s="54"/>
      <c r="S416" s="54"/>
      <c r="T416" s="54"/>
      <c r="U416" s="54"/>
      <c r="V416" s="54"/>
      <c r="W416" s="54"/>
      <c r="X416" s="54"/>
      <c r="Y416" s="54"/>
      <c r="Z416" s="54"/>
    </row>
    <row r="417" spans="1:26" ht="18.75" customHeight="1" x14ac:dyDescent="0.2">
      <c r="A417" s="54"/>
      <c r="B417" s="54"/>
      <c r="C417" s="321"/>
      <c r="D417" s="321"/>
      <c r="E417" s="55"/>
      <c r="F417" s="320"/>
      <c r="G417" s="320"/>
      <c r="H417" s="320"/>
      <c r="I417" s="54"/>
      <c r="J417" s="54"/>
      <c r="K417" s="54"/>
      <c r="L417" s="227"/>
      <c r="M417" s="227"/>
      <c r="N417" s="227"/>
      <c r="O417" s="227"/>
      <c r="P417" s="227"/>
      <c r="Q417" s="54"/>
      <c r="R417" s="54"/>
      <c r="S417" s="54"/>
      <c r="T417" s="54"/>
      <c r="U417" s="54"/>
      <c r="V417" s="54"/>
      <c r="W417" s="54"/>
      <c r="X417" s="54"/>
      <c r="Y417" s="54"/>
      <c r="Z417" s="54"/>
    </row>
    <row r="418" spans="1:26" ht="18.75" customHeight="1" x14ac:dyDescent="0.2">
      <c r="A418" s="54"/>
      <c r="B418" s="54"/>
      <c r="C418" s="321"/>
      <c r="D418" s="321"/>
      <c r="E418" s="55"/>
      <c r="F418" s="320"/>
      <c r="G418" s="320"/>
      <c r="H418" s="320"/>
      <c r="I418" s="54"/>
      <c r="J418" s="54"/>
      <c r="K418" s="54"/>
      <c r="L418" s="227"/>
      <c r="M418" s="227"/>
      <c r="N418" s="227"/>
      <c r="O418" s="227"/>
      <c r="P418" s="227"/>
      <c r="Q418" s="54"/>
      <c r="R418" s="54"/>
      <c r="S418" s="54"/>
      <c r="T418" s="54"/>
      <c r="U418" s="54"/>
      <c r="V418" s="54"/>
      <c r="W418" s="54"/>
      <c r="X418" s="54"/>
      <c r="Y418" s="54"/>
      <c r="Z418" s="54"/>
    </row>
    <row r="419" spans="1:26" ht="18.75" customHeight="1" x14ac:dyDescent="0.2">
      <c r="A419" s="54"/>
      <c r="B419" s="54"/>
      <c r="C419" s="321"/>
      <c r="D419" s="321"/>
      <c r="E419" s="55"/>
      <c r="F419" s="320"/>
      <c r="G419" s="320"/>
      <c r="H419" s="320"/>
      <c r="I419" s="54"/>
      <c r="J419" s="54"/>
      <c r="K419" s="54"/>
      <c r="L419" s="227"/>
      <c r="M419" s="227"/>
      <c r="N419" s="227"/>
      <c r="O419" s="227"/>
      <c r="P419" s="227"/>
      <c r="Q419" s="54"/>
      <c r="R419" s="54"/>
      <c r="S419" s="54"/>
      <c r="T419" s="54"/>
      <c r="U419" s="54"/>
      <c r="V419" s="54"/>
      <c r="W419" s="54"/>
      <c r="X419" s="54"/>
      <c r="Y419" s="54"/>
      <c r="Z419" s="54"/>
    </row>
    <row r="420" spans="1:26" ht="18.75" customHeight="1" x14ac:dyDescent="0.2">
      <c r="A420" s="54"/>
      <c r="B420" s="54"/>
      <c r="C420" s="321"/>
      <c r="D420" s="321"/>
      <c r="E420" s="55"/>
      <c r="F420" s="320"/>
      <c r="G420" s="320"/>
      <c r="H420" s="320"/>
      <c r="I420" s="54"/>
      <c r="J420" s="54"/>
      <c r="K420" s="54"/>
      <c r="L420" s="227"/>
      <c r="M420" s="227"/>
      <c r="N420" s="227"/>
      <c r="O420" s="227"/>
      <c r="P420" s="227"/>
      <c r="Q420" s="54"/>
      <c r="R420" s="54"/>
      <c r="S420" s="54"/>
      <c r="T420" s="54"/>
      <c r="U420" s="54"/>
      <c r="V420" s="54"/>
      <c r="W420" s="54"/>
      <c r="X420" s="54"/>
      <c r="Y420" s="54"/>
      <c r="Z420" s="54"/>
    </row>
    <row r="421" spans="1:26" ht="18.75" customHeight="1" x14ac:dyDescent="0.2">
      <c r="A421" s="54"/>
      <c r="B421" s="54"/>
      <c r="C421" s="321"/>
      <c r="D421" s="321"/>
      <c r="E421" s="55"/>
      <c r="F421" s="320"/>
      <c r="G421" s="320"/>
      <c r="H421" s="320"/>
      <c r="I421" s="54"/>
      <c r="J421" s="54"/>
      <c r="K421" s="54"/>
      <c r="L421" s="227"/>
      <c r="M421" s="227"/>
      <c r="N421" s="227"/>
      <c r="O421" s="227"/>
      <c r="P421" s="227"/>
      <c r="Q421" s="54"/>
      <c r="R421" s="54"/>
      <c r="S421" s="54"/>
      <c r="T421" s="54"/>
      <c r="U421" s="54"/>
      <c r="V421" s="54"/>
      <c r="W421" s="54"/>
      <c r="X421" s="54"/>
      <c r="Y421" s="54"/>
      <c r="Z421" s="54"/>
    </row>
    <row r="422" spans="1:26" ht="18.75" customHeight="1" x14ac:dyDescent="0.2">
      <c r="A422" s="54"/>
      <c r="B422" s="54"/>
      <c r="C422" s="321"/>
      <c r="D422" s="321"/>
      <c r="E422" s="55"/>
      <c r="F422" s="320"/>
      <c r="G422" s="320"/>
      <c r="H422" s="320"/>
      <c r="I422" s="54"/>
      <c r="J422" s="54"/>
      <c r="K422" s="54"/>
      <c r="L422" s="227"/>
      <c r="M422" s="227"/>
      <c r="N422" s="227"/>
      <c r="O422" s="227"/>
      <c r="P422" s="227"/>
      <c r="Q422" s="54"/>
      <c r="R422" s="54"/>
      <c r="S422" s="54"/>
      <c r="T422" s="54"/>
      <c r="U422" s="54"/>
      <c r="V422" s="54"/>
      <c r="W422" s="54"/>
      <c r="X422" s="54"/>
      <c r="Y422" s="54"/>
      <c r="Z422" s="54"/>
    </row>
    <row r="423" spans="1:26" ht="18.75" customHeight="1" x14ac:dyDescent="0.2">
      <c r="A423" s="54"/>
      <c r="B423" s="54"/>
      <c r="C423" s="321"/>
      <c r="D423" s="321"/>
      <c r="E423" s="55"/>
      <c r="F423" s="320"/>
      <c r="G423" s="320"/>
      <c r="H423" s="320"/>
      <c r="I423" s="54"/>
      <c r="J423" s="54"/>
      <c r="K423" s="54"/>
      <c r="L423" s="227"/>
      <c r="M423" s="227"/>
      <c r="N423" s="227"/>
      <c r="O423" s="227"/>
      <c r="P423" s="227"/>
      <c r="Q423" s="54"/>
      <c r="R423" s="54"/>
      <c r="S423" s="54"/>
      <c r="T423" s="54"/>
      <c r="U423" s="54"/>
      <c r="V423" s="54"/>
      <c r="W423" s="54"/>
      <c r="X423" s="54"/>
      <c r="Y423" s="54"/>
      <c r="Z423" s="54"/>
    </row>
    <row r="424" spans="1:26" ht="18.75" customHeight="1" x14ac:dyDescent="0.2">
      <c r="A424" s="54"/>
      <c r="B424" s="54"/>
      <c r="C424" s="321"/>
      <c r="D424" s="321"/>
      <c r="E424" s="55"/>
      <c r="F424" s="320"/>
      <c r="G424" s="320"/>
      <c r="H424" s="320"/>
      <c r="I424" s="54"/>
      <c r="J424" s="54"/>
      <c r="K424" s="54"/>
      <c r="L424" s="227"/>
      <c r="M424" s="227"/>
      <c r="N424" s="227"/>
      <c r="O424" s="227"/>
      <c r="P424" s="227"/>
      <c r="Q424" s="54"/>
      <c r="R424" s="54"/>
      <c r="S424" s="54"/>
      <c r="T424" s="54"/>
      <c r="U424" s="54"/>
      <c r="V424" s="54"/>
      <c r="W424" s="54"/>
      <c r="X424" s="54"/>
      <c r="Y424" s="54"/>
      <c r="Z424" s="54"/>
    </row>
    <row r="425" spans="1:26" ht="18.75" customHeight="1" x14ac:dyDescent="0.2">
      <c r="A425" s="54"/>
      <c r="B425" s="54"/>
      <c r="C425" s="321"/>
      <c r="D425" s="321"/>
      <c r="E425" s="55"/>
      <c r="F425" s="320"/>
      <c r="G425" s="320"/>
      <c r="H425" s="320"/>
      <c r="I425" s="54"/>
      <c r="J425" s="54"/>
      <c r="K425" s="54"/>
      <c r="L425" s="227"/>
      <c r="M425" s="227"/>
      <c r="N425" s="227"/>
      <c r="O425" s="227"/>
      <c r="P425" s="227"/>
      <c r="Q425" s="54"/>
      <c r="R425" s="54"/>
      <c r="S425" s="54"/>
      <c r="T425" s="54"/>
      <c r="U425" s="54"/>
      <c r="V425" s="54"/>
      <c r="W425" s="54"/>
      <c r="X425" s="54"/>
      <c r="Y425" s="54"/>
      <c r="Z425" s="54"/>
    </row>
    <row r="426" spans="1:26" ht="18.75" customHeight="1" x14ac:dyDescent="0.2">
      <c r="A426" s="54"/>
      <c r="B426" s="54"/>
      <c r="C426" s="321"/>
      <c r="D426" s="321"/>
      <c r="E426" s="55"/>
      <c r="F426" s="320"/>
      <c r="G426" s="320"/>
      <c r="H426" s="320"/>
      <c r="I426" s="54"/>
      <c r="J426" s="54"/>
      <c r="K426" s="54"/>
      <c r="L426" s="227"/>
      <c r="M426" s="227"/>
      <c r="N426" s="227"/>
      <c r="O426" s="227"/>
      <c r="P426" s="227"/>
      <c r="Q426" s="54"/>
      <c r="R426" s="54"/>
      <c r="S426" s="54"/>
      <c r="T426" s="54"/>
      <c r="U426" s="54"/>
      <c r="V426" s="54"/>
      <c r="W426" s="54"/>
      <c r="X426" s="54"/>
      <c r="Y426" s="54"/>
      <c r="Z426" s="54"/>
    </row>
    <row r="427" spans="1:26" ht="18.75" customHeight="1" x14ac:dyDescent="0.2">
      <c r="A427" s="54"/>
      <c r="B427" s="54"/>
      <c r="C427" s="321"/>
      <c r="D427" s="321"/>
      <c r="E427" s="55"/>
      <c r="F427" s="320"/>
      <c r="G427" s="320"/>
      <c r="H427" s="320"/>
      <c r="I427" s="54"/>
      <c r="J427" s="54"/>
      <c r="K427" s="54"/>
      <c r="L427" s="227"/>
      <c r="M427" s="227"/>
      <c r="N427" s="227"/>
      <c r="O427" s="227"/>
      <c r="P427" s="227"/>
      <c r="Q427" s="54"/>
      <c r="R427" s="54"/>
      <c r="S427" s="54"/>
      <c r="T427" s="54"/>
      <c r="U427" s="54"/>
      <c r="V427" s="54"/>
      <c r="W427" s="54"/>
      <c r="X427" s="54"/>
      <c r="Y427" s="54"/>
      <c r="Z427" s="54"/>
    </row>
    <row r="428" spans="1:26" ht="18.75" customHeight="1" x14ac:dyDescent="0.2">
      <c r="A428" s="54"/>
      <c r="B428" s="54"/>
      <c r="C428" s="321"/>
      <c r="D428" s="321"/>
      <c r="E428" s="55"/>
      <c r="F428" s="320"/>
      <c r="G428" s="320"/>
      <c r="H428" s="320"/>
      <c r="I428" s="54"/>
      <c r="J428" s="54"/>
      <c r="K428" s="54"/>
      <c r="L428" s="227"/>
      <c r="M428" s="227"/>
      <c r="N428" s="227"/>
      <c r="O428" s="227"/>
      <c r="P428" s="227"/>
      <c r="Q428" s="54"/>
      <c r="R428" s="54"/>
      <c r="S428" s="54"/>
      <c r="T428" s="54"/>
      <c r="U428" s="54"/>
      <c r="V428" s="54"/>
      <c r="W428" s="54"/>
      <c r="X428" s="54"/>
      <c r="Y428" s="54"/>
      <c r="Z428" s="54"/>
    </row>
    <row r="429" spans="1:26" ht="18.75" customHeight="1" x14ac:dyDescent="0.2">
      <c r="A429" s="54"/>
      <c r="B429" s="54"/>
      <c r="C429" s="321"/>
      <c r="D429" s="321"/>
      <c r="E429" s="55"/>
      <c r="F429" s="320"/>
      <c r="G429" s="320"/>
      <c r="H429" s="320"/>
      <c r="I429" s="54"/>
      <c r="J429" s="54"/>
      <c r="K429" s="54"/>
      <c r="L429" s="227"/>
      <c r="M429" s="227"/>
      <c r="N429" s="227"/>
      <c r="O429" s="227"/>
      <c r="P429" s="227"/>
      <c r="Q429" s="54"/>
      <c r="R429" s="54"/>
      <c r="S429" s="54"/>
      <c r="T429" s="54"/>
      <c r="U429" s="54"/>
      <c r="V429" s="54"/>
      <c r="W429" s="54"/>
      <c r="X429" s="54"/>
      <c r="Y429" s="54"/>
      <c r="Z429" s="54"/>
    </row>
    <row r="430" spans="1:26" ht="18.75" customHeight="1" x14ac:dyDescent="0.2">
      <c r="A430" s="54"/>
      <c r="B430" s="54"/>
      <c r="C430" s="321"/>
      <c r="D430" s="321"/>
      <c r="E430" s="55"/>
      <c r="F430" s="320"/>
      <c r="G430" s="320"/>
      <c r="H430" s="320"/>
      <c r="I430" s="54"/>
      <c r="J430" s="54"/>
      <c r="K430" s="54"/>
      <c r="L430" s="227"/>
      <c r="M430" s="227"/>
      <c r="N430" s="227"/>
      <c r="O430" s="227"/>
      <c r="P430" s="227"/>
      <c r="Q430" s="54"/>
      <c r="R430" s="54"/>
      <c r="S430" s="54"/>
      <c r="T430" s="54"/>
      <c r="U430" s="54"/>
      <c r="V430" s="54"/>
      <c r="W430" s="54"/>
      <c r="X430" s="54"/>
      <c r="Y430" s="54"/>
      <c r="Z430" s="54"/>
    </row>
    <row r="431" spans="1:26" ht="18.75" customHeight="1" x14ac:dyDescent="0.2">
      <c r="A431" s="54"/>
      <c r="B431" s="54"/>
      <c r="C431" s="321"/>
      <c r="D431" s="321"/>
      <c r="E431" s="55"/>
      <c r="F431" s="320"/>
      <c r="G431" s="320"/>
      <c r="H431" s="320"/>
      <c r="I431" s="54"/>
      <c r="J431" s="54"/>
      <c r="K431" s="54"/>
      <c r="L431" s="227"/>
      <c r="M431" s="227"/>
      <c r="N431" s="227"/>
      <c r="O431" s="227"/>
      <c r="P431" s="227"/>
      <c r="Q431" s="54"/>
      <c r="R431" s="54"/>
      <c r="S431" s="54"/>
      <c r="T431" s="54"/>
      <c r="U431" s="54"/>
      <c r="V431" s="54"/>
      <c r="W431" s="54"/>
      <c r="X431" s="54"/>
      <c r="Y431" s="54"/>
      <c r="Z431" s="54"/>
    </row>
    <row r="432" spans="1:26" ht="18.75" customHeight="1" x14ac:dyDescent="0.2">
      <c r="A432" s="54"/>
      <c r="B432" s="54"/>
      <c r="C432" s="321"/>
      <c r="D432" s="321"/>
      <c r="E432" s="55"/>
      <c r="F432" s="320"/>
      <c r="G432" s="320"/>
      <c r="H432" s="320"/>
      <c r="I432" s="54"/>
      <c r="J432" s="54"/>
      <c r="K432" s="54"/>
      <c r="L432" s="227"/>
      <c r="M432" s="227"/>
      <c r="N432" s="227"/>
      <c r="O432" s="227"/>
      <c r="P432" s="227"/>
      <c r="Q432" s="54"/>
      <c r="R432" s="54"/>
      <c r="S432" s="54"/>
      <c r="T432" s="54"/>
      <c r="U432" s="54"/>
      <c r="V432" s="54"/>
      <c r="W432" s="54"/>
      <c r="X432" s="54"/>
      <c r="Y432" s="54"/>
      <c r="Z432" s="54"/>
    </row>
    <row r="433" spans="1:26" ht="18.75" customHeight="1" x14ac:dyDescent="0.2">
      <c r="A433" s="54"/>
      <c r="B433" s="54"/>
      <c r="C433" s="321"/>
      <c r="D433" s="321"/>
      <c r="E433" s="55"/>
      <c r="F433" s="320"/>
      <c r="G433" s="320"/>
      <c r="H433" s="320"/>
      <c r="I433" s="54"/>
      <c r="J433" s="54"/>
      <c r="K433" s="54"/>
      <c r="L433" s="227"/>
      <c r="M433" s="227"/>
      <c r="N433" s="227"/>
      <c r="O433" s="227"/>
      <c r="P433" s="227"/>
      <c r="Q433" s="54"/>
      <c r="R433" s="54"/>
      <c r="S433" s="54"/>
      <c r="T433" s="54"/>
      <c r="U433" s="54"/>
      <c r="V433" s="54"/>
      <c r="W433" s="54"/>
      <c r="X433" s="54"/>
      <c r="Y433" s="54"/>
      <c r="Z433" s="54"/>
    </row>
    <row r="434" spans="1:26" ht="18.75" customHeight="1" x14ac:dyDescent="0.2">
      <c r="A434" s="54"/>
      <c r="B434" s="54"/>
      <c r="C434" s="321"/>
      <c r="D434" s="321"/>
      <c r="E434" s="55"/>
      <c r="F434" s="320"/>
      <c r="G434" s="320"/>
      <c r="H434" s="320"/>
      <c r="I434" s="54"/>
      <c r="J434" s="54"/>
      <c r="K434" s="54"/>
      <c r="L434" s="227"/>
      <c r="M434" s="227"/>
      <c r="N434" s="227"/>
      <c r="O434" s="227"/>
      <c r="P434" s="227"/>
      <c r="Q434" s="54"/>
      <c r="R434" s="54"/>
      <c r="S434" s="54"/>
      <c r="T434" s="54"/>
      <c r="U434" s="54"/>
      <c r="V434" s="54"/>
      <c r="W434" s="54"/>
      <c r="X434" s="54"/>
      <c r="Y434" s="54"/>
      <c r="Z434" s="54"/>
    </row>
    <row r="435" spans="1:26" ht="18.75" customHeight="1" x14ac:dyDescent="0.2">
      <c r="A435" s="54"/>
      <c r="B435" s="54"/>
      <c r="C435" s="321"/>
      <c r="D435" s="321"/>
      <c r="E435" s="55"/>
      <c r="F435" s="320"/>
      <c r="G435" s="320"/>
      <c r="H435" s="320"/>
      <c r="I435" s="54"/>
      <c r="J435" s="54"/>
      <c r="K435" s="54"/>
      <c r="L435" s="227"/>
      <c r="M435" s="227"/>
      <c r="N435" s="227"/>
      <c r="O435" s="227"/>
      <c r="P435" s="227"/>
      <c r="Q435" s="54"/>
      <c r="R435" s="54"/>
      <c r="S435" s="54"/>
      <c r="T435" s="54"/>
      <c r="U435" s="54"/>
      <c r="V435" s="54"/>
      <c r="W435" s="54"/>
      <c r="X435" s="54"/>
      <c r="Y435" s="54"/>
      <c r="Z435" s="54"/>
    </row>
    <row r="436" spans="1:26" ht="18.75" customHeight="1" x14ac:dyDescent="0.2">
      <c r="A436" s="54"/>
      <c r="B436" s="54"/>
      <c r="C436" s="321"/>
      <c r="D436" s="321"/>
      <c r="E436" s="55"/>
      <c r="F436" s="320"/>
      <c r="G436" s="320"/>
      <c r="H436" s="320"/>
      <c r="I436" s="54"/>
      <c r="J436" s="54"/>
      <c r="K436" s="54"/>
      <c r="L436" s="227"/>
      <c r="M436" s="227"/>
      <c r="N436" s="227"/>
      <c r="O436" s="227"/>
      <c r="P436" s="227"/>
      <c r="Q436" s="54"/>
      <c r="R436" s="54"/>
      <c r="S436" s="54"/>
      <c r="T436" s="54"/>
      <c r="U436" s="54"/>
      <c r="V436" s="54"/>
      <c r="W436" s="54"/>
      <c r="X436" s="54"/>
      <c r="Y436" s="54"/>
      <c r="Z436" s="54"/>
    </row>
    <row r="437" spans="1:26" ht="18.75" customHeight="1" x14ac:dyDescent="0.2">
      <c r="A437" s="54"/>
      <c r="B437" s="54"/>
      <c r="C437" s="321"/>
      <c r="D437" s="321"/>
      <c r="E437" s="55"/>
      <c r="F437" s="320"/>
      <c r="G437" s="320"/>
      <c r="H437" s="320"/>
      <c r="I437" s="54"/>
      <c r="J437" s="54"/>
      <c r="K437" s="54"/>
      <c r="L437" s="227"/>
      <c r="M437" s="227"/>
      <c r="N437" s="227"/>
      <c r="O437" s="227"/>
      <c r="P437" s="227"/>
      <c r="Q437" s="54"/>
      <c r="R437" s="54"/>
      <c r="S437" s="54"/>
      <c r="T437" s="54"/>
      <c r="U437" s="54"/>
      <c r="V437" s="54"/>
      <c r="W437" s="54"/>
      <c r="X437" s="54"/>
      <c r="Y437" s="54"/>
      <c r="Z437" s="54"/>
    </row>
    <row r="438" spans="1:26" ht="18.75" customHeight="1" x14ac:dyDescent="0.2">
      <c r="A438" s="54"/>
      <c r="B438" s="54"/>
      <c r="C438" s="321"/>
      <c r="D438" s="321"/>
      <c r="E438" s="55"/>
      <c r="F438" s="320"/>
      <c r="G438" s="320"/>
      <c r="H438" s="320"/>
      <c r="I438" s="54"/>
      <c r="J438" s="54"/>
      <c r="K438" s="54"/>
      <c r="L438" s="227"/>
      <c r="M438" s="227"/>
      <c r="N438" s="227"/>
      <c r="O438" s="227"/>
      <c r="P438" s="227"/>
      <c r="Q438" s="54"/>
      <c r="R438" s="54"/>
      <c r="S438" s="54"/>
      <c r="T438" s="54"/>
      <c r="U438" s="54"/>
      <c r="V438" s="54"/>
      <c r="W438" s="54"/>
      <c r="X438" s="54"/>
      <c r="Y438" s="54"/>
      <c r="Z438" s="54"/>
    </row>
    <row r="439" spans="1:26" ht="18.75" customHeight="1" x14ac:dyDescent="0.2">
      <c r="A439" s="54"/>
      <c r="B439" s="54"/>
      <c r="C439" s="321"/>
      <c r="D439" s="321"/>
      <c r="E439" s="55"/>
      <c r="F439" s="320"/>
      <c r="G439" s="320"/>
      <c r="H439" s="320"/>
      <c r="I439" s="54"/>
      <c r="J439" s="54"/>
      <c r="K439" s="54"/>
      <c r="L439" s="227"/>
      <c r="M439" s="227"/>
      <c r="N439" s="227"/>
      <c r="O439" s="227"/>
      <c r="P439" s="227"/>
      <c r="Q439" s="54"/>
      <c r="R439" s="54"/>
      <c r="S439" s="54"/>
      <c r="T439" s="54"/>
      <c r="U439" s="54"/>
      <c r="V439" s="54"/>
      <c r="W439" s="54"/>
      <c r="X439" s="54"/>
      <c r="Y439" s="54"/>
      <c r="Z439" s="54"/>
    </row>
    <row r="440" spans="1:26" ht="18.75" customHeight="1" x14ac:dyDescent="0.2">
      <c r="A440" s="54"/>
      <c r="B440" s="54"/>
      <c r="C440" s="321"/>
      <c r="D440" s="321"/>
      <c r="E440" s="55"/>
      <c r="F440" s="320"/>
      <c r="G440" s="320"/>
      <c r="H440" s="320"/>
      <c r="I440" s="54"/>
      <c r="J440" s="54"/>
      <c r="K440" s="54"/>
      <c r="L440" s="227"/>
      <c r="M440" s="227"/>
      <c r="N440" s="227"/>
      <c r="O440" s="227"/>
      <c r="P440" s="227"/>
      <c r="Q440" s="54"/>
      <c r="R440" s="54"/>
      <c r="S440" s="54"/>
      <c r="T440" s="54"/>
      <c r="U440" s="54"/>
      <c r="V440" s="54"/>
      <c r="W440" s="54"/>
      <c r="X440" s="54"/>
      <c r="Y440" s="54"/>
      <c r="Z440" s="54"/>
    </row>
    <row r="441" spans="1:26" ht="18.75" customHeight="1" x14ac:dyDescent="0.2">
      <c r="A441" s="54"/>
      <c r="B441" s="54"/>
      <c r="C441" s="321"/>
      <c r="D441" s="321"/>
      <c r="E441" s="55"/>
      <c r="F441" s="320"/>
      <c r="G441" s="320"/>
      <c r="H441" s="320"/>
      <c r="I441" s="54"/>
      <c r="J441" s="54"/>
      <c r="K441" s="54"/>
      <c r="L441" s="227"/>
      <c r="M441" s="227"/>
      <c r="N441" s="227"/>
      <c r="O441" s="227"/>
      <c r="P441" s="227"/>
      <c r="Q441" s="54"/>
      <c r="R441" s="54"/>
      <c r="S441" s="54"/>
      <c r="T441" s="54"/>
      <c r="U441" s="54"/>
      <c r="V441" s="54"/>
      <c r="W441" s="54"/>
      <c r="X441" s="54"/>
      <c r="Y441" s="54"/>
      <c r="Z441" s="54"/>
    </row>
    <row r="442" spans="1:26" ht="18.75" customHeight="1" x14ac:dyDescent="0.2">
      <c r="A442" s="54"/>
      <c r="B442" s="54"/>
      <c r="C442" s="321"/>
      <c r="D442" s="321"/>
      <c r="E442" s="55"/>
      <c r="F442" s="320"/>
      <c r="G442" s="320"/>
      <c r="H442" s="320"/>
      <c r="I442" s="54"/>
      <c r="J442" s="54"/>
      <c r="K442" s="54"/>
      <c r="L442" s="227"/>
      <c r="M442" s="227"/>
      <c r="N442" s="227"/>
      <c r="O442" s="227"/>
      <c r="P442" s="227"/>
      <c r="Q442" s="54"/>
      <c r="R442" s="54"/>
      <c r="S442" s="54"/>
      <c r="T442" s="54"/>
      <c r="U442" s="54"/>
      <c r="V442" s="54"/>
      <c r="W442" s="54"/>
      <c r="X442" s="54"/>
      <c r="Y442" s="54"/>
      <c r="Z442" s="54"/>
    </row>
    <row r="443" spans="1:26" ht="18.75" customHeight="1" x14ac:dyDescent="0.2">
      <c r="A443" s="54"/>
      <c r="B443" s="54"/>
      <c r="C443" s="321"/>
      <c r="D443" s="321"/>
      <c r="E443" s="55"/>
      <c r="F443" s="320"/>
      <c r="G443" s="320"/>
      <c r="H443" s="320"/>
      <c r="I443" s="54"/>
      <c r="J443" s="54"/>
      <c r="K443" s="54"/>
      <c r="L443" s="227"/>
      <c r="M443" s="227"/>
      <c r="N443" s="227"/>
      <c r="O443" s="227"/>
      <c r="P443" s="227"/>
      <c r="Q443" s="54"/>
      <c r="R443" s="54"/>
      <c r="S443" s="54"/>
      <c r="T443" s="54"/>
      <c r="U443" s="54"/>
      <c r="V443" s="54"/>
      <c r="W443" s="54"/>
      <c r="X443" s="54"/>
      <c r="Y443" s="54"/>
      <c r="Z443" s="54"/>
    </row>
    <row r="444" spans="1:26" ht="18.75" customHeight="1" x14ac:dyDescent="0.2">
      <c r="A444" s="54"/>
      <c r="B444" s="54"/>
      <c r="C444" s="321"/>
      <c r="D444" s="321"/>
      <c r="E444" s="55"/>
      <c r="F444" s="320"/>
      <c r="G444" s="320"/>
      <c r="H444" s="320"/>
      <c r="I444" s="54"/>
      <c r="J444" s="54"/>
      <c r="K444" s="54"/>
      <c r="L444" s="227"/>
      <c r="M444" s="227"/>
      <c r="N444" s="227"/>
      <c r="O444" s="227"/>
      <c r="P444" s="227"/>
      <c r="Q444" s="54"/>
      <c r="R444" s="54"/>
      <c r="S444" s="54"/>
      <c r="T444" s="54"/>
      <c r="U444" s="54"/>
      <c r="V444" s="54"/>
      <c r="W444" s="54"/>
      <c r="X444" s="54"/>
      <c r="Y444" s="54"/>
      <c r="Z444" s="54"/>
    </row>
    <row r="445" spans="1:26" ht="18.75" customHeight="1" x14ac:dyDescent="0.2">
      <c r="A445" s="54"/>
      <c r="B445" s="54"/>
      <c r="C445" s="321"/>
      <c r="D445" s="321"/>
      <c r="E445" s="55"/>
      <c r="F445" s="320"/>
      <c r="G445" s="320"/>
      <c r="H445" s="320"/>
      <c r="I445" s="54"/>
      <c r="J445" s="54"/>
      <c r="K445" s="54"/>
      <c r="L445" s="227"/>
      <c r="M445" s="227"/>
      <c r="N445" s="227"/>
      <c r="O445" s="227"/>
      <c r="P445" s="227"/>
      <c r="Q445" s="54"/>
      <c r="R445" s="54"/>
      <c r="S445" s="54"/>
      <c r="T445" s="54"/>
      <c r="U445" s="54"/>
      <c r="V445" s="54"/>
      <c r="W445" s="54"/>
      <c r="X445" s="54"/>
      <c r="Y445" s="54"/>
      <c r="Z445" s="54"/>
    </row>
    <row r="446" spans="1:26" ht="18.75" customHeight="1" x14ac:dyDescent="0.2">
      <c r="A446" s="54"/>
      <c r="B446" s="54"/>
      <c r="C446" s="321"/>
      <c r="D446" s="321"/>
      <c r="E446" s="55"/>
      <c r="F446" s="320"/>
      <c r="G446" s="320"/>
      <c r="H446" s="320"/>
      <c r="I446" s="54"/>
      <c r="J446" s="54"/>
      <c r="K446" s="54"/>
      <c r="L446" s="227"/>
      <c r="M446" s="227"/>
      <c r="N446" s="227"/>
      <c r="O446" s="227"/>
      <c r="P446" s="227"/>
      <c r="Q446" s="54"/>
      <c r="R446" s="54"/>
      <c r="S446" s="54"/>
      <c r="T446" s="54"/>
      <c r="U446" s="54"/>
      <c r="V446" s="54"/>
      <c r="W446" s="54"/>
      <c r="X446" s="54"/>
      <c r="Y446" s="54"/>
      <c r="Z446" s="54"/>
    </row>
    <row r="447" spans="1:26" ht="18.75" customHeight="1" x14ac:dyDescent="0.2">
      <c r="A447" s="54"/>
      <c r="B447" s="54"/>
      <c r="C447" s="321"/>
      <c r="D447" s="321"/>
      <c r="E447" s="55"/>
      <c r="F447" s="320"/>
      <c r="G447" s="320"/>
      <c r="H447" s="320"/>
      <c r="I447" s="54"/>
      <c r="J447" s="54"/>
      <c r="K447" s="54"/>
      <c r="L447" s="227"/>
      <c r="M447" s="227"/>
      <c r="N447" s="227"/>
      <c r="O447" s="227"/>
      <c r="P447" s="227"/>
      <c r="Q447" s="54"/>
      <c r="R447" s="54"/>
      <c r="S447" s="54"/>
      <c r="T447" s="54"/>
      <c r="U447" s="54"/>
      <c r="V447" s="54"/>
      <c r="W447" s="54"/>
      <c r="X447" s="54"/>
      <c r="Y447" s="54"/>
      <c r="Z447" s="54"/>
    </row>
    <row r="448" spans="1:26" ht="18.75" customHeight="1" x14ac:dyDescent="0.2">
      <c r="A448" s="54"/>
      <c r="B448" s="54"/>
      <c r="C448" s="321"/>
      <c r="D448" s="321"/>
      <c r="E448" s="55"/>
      <c r="F448" s="320"/>
      <c r="G448" s="320"/>
      <c r="H448" s="320"/>
      <c r="I448" s="54"/>
      <c r="J448" s="54"/>
      <c r="K448" s="54"/>
      <c r="L448" s="227"/>
      <c r="M448" s="227"/>
      <c r="N448" s="227"/>
      <c r="O448" s="227"/>
      <c r="P448" s="227"/>
      <c r="Q448" s="54"/>
      <c r="R448" s="54"/>
      <c r="S448" s="54"/>
      <c r="T448" s="54"/>
      <c r="U448" s="54"/>
      <c r="V448" s="54"/>
      <c r="W448" s="54"/>
      <c r="X448" s="54"/>
      <c r="Y448" s="54"/>
      <c r="Z448" s="54"/>
    </row>
    <row r="449" spans="1:26" ht="18.75" customHeight="1" x14ac:dyDescent="0.2">
      <c r="A449" s="54"/>
      <c r="B449" s="54"/>
      <c r="C449" s="321"/>
      <c r="D449" s="321"/>
      <c r="E449" s="55"/>
      <c r="F449" s="320"/>
      <c r="G449" s="320"/>
      <c r="H449" s="320"/>
      <c r="I449" s="54"/>
      <c r="J449" s="54"/>
      <c r="K449" s="54"/>
      <c r="L449" s="227"/>
      <c r="M449" s="227"/>
      <c r="N449" s="227"/>
      <c r="O449" s="227"/>
      <c r="P449" s="227"/>
      <c r="Q449" s="54"/>
      <c r="R449" s="54"/>
      <c r="S449" s="54"/>
      <c r="T449" s="54"/>
      <c r="U449" s="54"/>
      <c r="V449" s="54"/>
      <c r="W449" s="54"/>
      <c r="X449" s="54"/>
      <c r="Y449" s="54"/>
      <c r="Z449" s="54"/>
    </row>
    <row r="450" spans="1:26" ht="18.75" customHeight="1" x14ac:dyDescent="0.2">
      <c r="A450" s="54"/>
      <c r="B450" s="54"/>
      <c r="C450" s="321"/>
      <c r="D450" s="321"/>
      <c r="E450" s="55"/>
      <c r="F450" s="320"/>
      <c r="G450" s="320"/>
      <c r="H450" s="320"/>
      <c r="I450" s="54"/>
      <c r="J450" s="54"/>
      <c r="K450" s="54"/>
      <c r="L450" s="227"/>
      <c r="M450" s="227"/>
      <c r="N450" s="227"/>
      <c r="O450" s="227"/>
      <c r="P450" s="227"/>
      <c r="Q450" s="54"/>
      <c r="R450" s="54"/>
      <c r="S450" s="54"/>
      <c r="T450" s="54"/>
      <c r="U450" s="54"/>
      <c r="V450" s="54"/>
      <c r="W450" s="54"/>
      <c r="X450" s="54"/>
      <c r="Y450" s="54"/>
      <c r="Z450" s="54"/>
    </row>
    <row r="451" spans="1:26" ht="18.75" customHeight="1" x14ac:dyDescent="0.2">
      <c r="A451" s="54"/>
      <c r="B451" s="54"/>
      <c r="C451" s="321"/>
      <c r="D451" s="321"/>
      <c r="E451" s="55"/>
      <c r="F451" s="320"/>
      <c r="G451" s="320"/>
      <c r="H451" s="320"/>
      <c r="I451" s="54"/>
      <c r="J451" s="54"/>
      <c r="K451" s="54"/>
      <c r="L451" s="227"/>
      <c r="M451" s="227"/>
      <c r="N451" s="227"/>
      <c r="O451" s="227"/>
      <c r="P451" s="227"/>
      <c r="Q451" s="54"/>
      <c r="R451" s="54"/>
      <c r="S451" s="54"/>
      <c r="T451" s="54"/>
      <c r="U451" s="54"/>
      <c r="V451" s="54"/>
      <c r="W451" s="54"/>
      <c r="X451" s="54"/>
      <c r="Y451" s="54"/>
      <c r="Z451" s="54"/>
    </row>
    <row r="452" spans="1:26" ht="18.75" customHeight="1" x14ac:dyDescent="0.2">
      <c r="A452" s="54"/>
      <c r="B452" s="54"/>
      <c r="C452" s="321"/>
      <c r="D452" s="321"/>
      <c r="E452" s="55"/>
      <c r="F452" s="320"/>
      <c r="G452" s="320"/>
      <c r="H452" s="320"/>
      <c r="I452" s="54"/>
      <c r="J452" s="54"/>
      <c r="K452" s="54"/>
      <c r="L452" s="227"/>
      <c r="M452" s="227"/>
      <c r="N452" s="227"/>
      <c r="O452" s="227"/>
      <c r="P452" s="227"/>
      <c r="Q452" s="54"/>
      <c r="R452" s="54"/>
      <c r="S452" s="54"/>
      <c r="T452" s="54"/>
      <c r="U452" s="54"/>
      <c r="V452" s="54"/>
      <c r="W452" s="54"/>
      <c r="X452" s="54"/>
      <c r="Y452" s="54"/>
      <c r="Z452" s="54"/>
    </row>
    <row r="453" spans="1:26" ht="18.75" customHeight="1" x14ac:dyDescent="0.2">
      <c r="A453" s="54"/>
      <c r="B453" s="54"/>
      <c r="C453" s="321"/>
      <c r="D453" s="321"/>
      <c r="E453" s="55"/>
      <c r="F453" s="320"/>
      <c r="G453" s="320"/>
      <c r="H453" s="320"/>
      <c r="I453" s="54"/>
      <c r="J453" s="54"/>
      <c r="K453" s="54"/>
      <c r="L453" s="227"/>
      <c r="M453" s="227"/>
      <c r="N453" s="227"/>
      <c r="O453" s="227"/>
      <c r="P453" s="227"/>
      <c r="Q453" s="54"/>
      <c r="R453" s="54"/>
      <c r="S453" s="54"/>
      <c r="T453" s="54"/>
      <c r="U453" s="54"/>
      <c r="V453" s="54"/>
      <c r="W453" s="54"/>
      <c r="X453" s="54"/>
      <c r="Y453" s="54"/>
      <c r="Z453" s="54"/>
    </row>
    <row r="454" spans="1:26" ht="18.75" customHeight="1" x14ac:dyDescent="0.2">
      <c r="A454" s="54"/>
      <c r="B454" s="54"/>
      <c r="C454" s="321"/>
      <c r="D454" s="321"/>
      <c r="E454" s="55"/>
      <c r="F454" s="320"/>
      <c r="G454" s="320"/>
      <c r="H454" s="320"/>
      <c r="I454" s="54"/>
      <c r="J454" s="54"/>
      <c r="K454" s="54"/>
      <c r="L454" s="227"/>
      <c r="M454" s="227"/>
      <c r="N454" s="227"/>
      <c r="O454" s="227"/>
      <c r="P454" s="227"/>
      <c r="Q454" s="54"/>
      <c r="R454" s="54"/>
      <c r="S454" s="54"/>
      <c r="T454" s="54"/>
      <c r="U454" s="54"/>
      <c r="V454" s="54"/>
      <c r="W454" s="54"/>
      <c r="X454" s="54"/>
      <c r="Y454" s="54"/>
      <c r="Z454" s="54"/>
    </row>
    <row r="455" spans="1:26" ht="18.75" customHeight="1" x14ac:dyDescent="0.2">
      <c r="A455" s="54"/>
      <c r="B455" s="54"/>
      <c r="C455" s="321"/>
      <c r="D455" s="321"/>
      <c r="E455" s="55"/>
      <c r="F455" s="320"/>
      <c r="G455" s="320"/>
      <c r="H455" s="320"/>
      <c r="I455" s="54"/>
      <c r="J455" s="54"/>
      <c r="K455" s="54"/>
      <c r="L455" s="227"/>
      <c r="M455" s="227"/>
      <c r="N455" s="227"/>
      <c r="O455" s="227"/>
      <c r="P455" s="227"/>
      <c r="Q455" s="54"/>
      <c r="R455" s="54"/>
      <c r="S455" s="54"/>
      <c r="T455" s="54"/>
      <c r="U455" s="54"/>
      <c r="V455" s="54"/>
      <c r="W455" s="54"/>
      <c r="X455" s="54"/>
      <c r="Y455" s="54"/>
      <c r="Z455" s="54"/>
    </row>
    <row r="456" spans="1:26" ht="18.75" customHeight="1" x14ac:dyDescent="0.2">
      <c r="A456" s="54"/>
      <c r="B456" s="54"/>
      <c r="C456" s="321"/>
      <c r="D456" s="321"/>
      <c r="E456" s="55"/>
      <c r="F456" s="320"/>
      <c r="G456" s="320"/>
      <c r="H456" s="320"/>
      <c r="I456" s="54"/>
      <c r="J456" s="54"/>
      <c r="K456" s="54"/>
      <c r="L456" s="227"/>
      <c r="M456" s="227"/>
      <c r="N456" s="227"/>
      <c r="O456" s="227"/>
      <c r="P456" s="227"/>
      <c r="Q456" s="54"/>
      <c r="R456" s="54"/>
      <c r="S456" s="54"/>
      <c r="T456" s="54"/>
      <c r="U456" s="54"/>
      <c r="V456" s="54"/>
      <c r="W456" s="54"/>
      <c r="X456" s="54"/>
      <c r="Y456" s="54"/>
      <c r="Z456" s="54"/>
    </row>
    <row r="457" spans="1:26" ht="18.75" customHeight="1" x14ac:dyDescent="0.2">
      <c r="A457" s="54"/>
      <c r="B457" s="54"/>
      <c r="C457" s="321"/>
      <c r="D457" s="321"/>
      <c r="E457" s="55"/>
      <c r="F457" s="320"/>
      <c r="G457" s="320"/>
      <c r="H457" s="320"/>
      <c r="I457" s="54"/>
      <c r="J457" s="54"/>
      <c r="K457" s="54"/>
      <c r="L457" s="227"/>
      <c r="M457" s="227"/>
      <c r="N457" s="227"/>
      <c r="O457" s="227"/>
      <c r="P457" s="227"/>
      <c r="Q457" s="54"/>
      <c r="R457" s="54"/>
      <c r="S457" s="54"/>
      <c r="T457" s="54"/>
      <c r="U457" s="54"/>
      <c r="V457" s="54"/>
      <c r="W457" s="54"/>
      <c r="X457" s="54"/>
      <c r="Y457" s="54"/>
      <c r="Z457" s="54"/>
    </row>
    <row r="458" spans="1:26" ht="18.75" customHeight="1" x14ac:dyDescent="0.2">
      <c r="A458" s="54"/>
      <c r="B458" s="54"/>
      <c r="C458" s="321"/>
      <c r="D458" s="321"/>
      <c r="E458" s="55"/>
      <c r="F458" s="320"/>
      <c r="G458" s="320"/>
      <c r="H458" s="320"/>
      <c r="I458" s="54"/>
      <c r="J458" s="54"/>
      <c r="K458" s="54"/>
      <c r="L458" s="227"/>
      <c r="M458" s="227"/>
      <c r="N458" s="227"/>
      <c r="O458" s="227"/>
      <c r="P458" s="227"/>
      <c r="Q458" s="54"/>
      <c r="R458" s="54"/>
      <c r="S458" s="54"/>
      <c r="T458" s="54"/>
      <c r="U458" s="54"/>
      <c r="V458" s="54"/>
      <c r="W458" s="54"/>
      <c r="X458" s="54"/>
      <c r="Y458" s="54"/>
      <c r="Z458" s="54"/>
    </row>
    <row r="459" spans="1:26" ht="18.75" customHeight="1" x14ac:dyDescent="0.2">
      <c r="A459" s="54"/>
      <c r="B459" s="54"/>
      <c r="C459" s="321"/>
      <c r="D459" s="321"/>
      <c r="E459" s="55"/>
      <c r="F459" s="320"/>
      <c r="G459" s="320"/>
      <c r="H459" s="320"/>
      <c r="I459" s="54"/>
      <c r="J459" s="54"/>
      <c r="K459" s="54"/>
      <c r="L459" s="227"/>
      <c r="M459" s="227"/>
      <c r="N459" s="227"/>
      <c r="O459" s="227"/>
      <c r="P459" s="227"/>
      <c r="Q459" s="54"/>
      <c r="R459" s="54"/>
      <c r="S459" s="54"/>
      <c r="T459" s="54"/>
      <c r="U459" s="54"/>
      <c r="V459" s="54"/>
      <c r="W459" s="54"/>
      <c r="X459" s="54"/>
      <c r="Y459" s="54"/>
      <c r="Z459" s="54"/>
    </row>
    <row r="460" spans="1:26" ht="18.75" customHeight="1" x14ac:dyDescent="0.2">
      <c r="A460" s="54"/>
      <c r="B460" s="54"/>
      <c r="C460" s="321"/>
      <c r="D460" s="321"/>
      <c r="E460" s="55"/>
      <c r="F460" s="320"/>
      <c r="G460" s="320"/>
      <c r="H460" s="320"/>
      <c r="I460" s="54"/>
      <c r="J460" s="54"/>
      <c r="K460" s="54"/>
      <c r="L460" s="227"/>
      <c r="M460" s="227"/>
      <c r="N460" s="227"/>
      <c r="O460" s="227"/>
      <c r="P460" s="227"/>
      <c r="Q460" s="54"/>
      <c r="R460" s="54"/>
      <c r="S460" s="54"/>
      <c r="T460" s="54"/>
      <c r="U460" s="54"/>
      <c r="V460" s="54"/>
      <c r="W460" s="54"/>
      <c r="X460" s="54"/>
      <c r="Y460" s="54"/>
      <c r="Z460" s="54"/>
    </row>
    <row r="461" spans="1:26" ht="18.75" customHeight="1" x14ac:dyDescent="0.2">
      <c r="A461" s="54"/>
      <c r="B461" s="54"/>
      <c r="C461" s="321"/>
      <c r="D461" s="321"/>
      <c r="E461" s="55"/>
      <c r="F461" s="320"/>
      <c r="G461" s="320"/>
      <c r="H461" s="320"/>
      <c r="I461" s="54"/>
      <c r="J461" s="54"/>
      <c r="K461" s="54"/>
      <c r="L461" s="227"/>
      <c r="M461" s="227"/>
      <c r="N461" s="227"/>
      <c r="O461" s="227"/>
      <c r="P461" s="227"/>
      <c r="Q461" s="54"/>
      <c r="R461" s="54"/>
      <c r="S461" s="54"/>
      <c r="T461" s="54"/>
      <c r="U461" s="54"/>
      <c r="V461" s="54"/>
      <c r="W461" s="54"/>
      <c r="X461" s="54"/>
      <c r="Y461" s="54"/>
      <c r="Z461" s="54"/>
    </row>
    <row r="462" spans="1:26" ht="18.75" customHeight="1" x14ac:dyDescent="0.2">
      <c r="A462" s="54"/>
      <c r="B462" s="54"/>
      <c r="C462" s="321"/>
      <c r="D462" s="321"/>
      <c r="E462" s="55"/>
      <c r="F462" s="320"/>
      <c r="G462" s="320"/>
      <c r="H462" s="320"/>
      <c r="I462" s="54"/>
      <c r="J462" s="54"/>
      <c r="K462" s="54"/>
      <c r="L462" s="227"/>
      <c r="M462" s="227"/>
      <c r="N462" s="227"/>
      <c r="O462" s="227"/>
      <c r="P462" s="227"/>
      <c r="Q462" s="54"/>
      <c r="R462" s="54"/>
      <c r="S462" s="54"/>
      <c r="T462" s="54"/>
      <c r="U462" s="54"/>
      <c r="V462" s="54"/>
      <c r="W462" s="54"/>
      <c r="X462" s="54"/>
      <c r="Y462" s="54"/>
      <c r="Z462" s="54"/>
    </row>
    <row r="463" spans="1:26" ht="18.75" customHeight="1" x14ac:dyDescent="0.2">
      <c r="A463" s="54"/>
      <c r="B463" s="54"/>
      <c r="C463" s="321"/>
      <c r="D463" s="321"/>
      <c r="E463" s="55"/>
      <c r="F463" s="320"/>
      <c r="G463" s="320"/>
      <c r="H463" s="320"/>
      <c r="I463" s="54"/>
      <c r="J463" s="54"/>
      <c r="K463" s="54"/>
      <c r="L463" s="227"/>
      <c r="M463" s="227"/>
      <c r="N463" s="227"/>
      <c r="O463" s="227"/>
      <c r="P463" s="227"/>
      <c r="Q463" s="54"/>
      <c r="R463" s="54"/>
      <c r="S463" s="54"/>
      <c r="T463" s="54"/>
      <c r="U463" s="54"/>
      <c r="V463" s="54"/>
      <c r="W463" s="54"/>
      <c r="X463" s="54"/>
      <c r="Y463" s="54"/>
      <c r="Z463" s="54"/>
    </row>
    <row r="464" spans="1:26" ht="18.75" customHeight="1" x14ac:dyDescent="0.2">
      <c r="A464" s="54"/>
      <c r="B464" s="54"/>
      <c r="C464" s="321"/>
      <c r="D464" s="321"/>
      <c r="E464" s="55"/>
      <c r="F464" s="320"/>
      <c r="G464" s="320"/>
      <c r="H464" s="320"/>
      <c r="I464" s="54"/>
      <c r="J464" s="54"/>
      <c r="K464" s="54"/>
      <c r="L464" s="227"/>
      <c r="M464" s="227"/>
      <c r="N464" s="227"/>
      <c r="O464" s="227"/>
      <c r="P464" s="227"/>
      <c r="Q464" s="54"/>
      <c r="R464" s="54"/>
      <c r="S464" s="54"/>
      <c r="T464" s="54"/>
      <c r="U464" s="54"/>
      <c r="V464" s="54"/>
      <c r="W464" s="54"/>
      <c r="X464" s="54"/>
      <c r="Y464" s="54"/>
      <c r="Z464" s="54"/>
    </row>
    <row r="465" spans="1:26" ht="18.75" customHeight="1" x14ac:dyDescent="0.2">
      <c r="A465" s="54"/>
      <c r="B465" s="54"/>
      <c r="C465" s="321"/>
      <c r="D465" s="321"/>
      <c r="E465" s="55"/>
      <c r="F465" s="320"/>
      <c r="G465" s="320"/>
      <c r="H465" s="320"/>
      <c r="I465" s="54"/>
      <c r="J465" s="54"/>
      <c r="K465" s="54"/>
      <c r="L465" s="227"/>
      <c r="M465" s="227"/>
      <c r="N465" s="227"/>
      <c r="O465" s="227"/>
      <c r="P465" s="227"/>
      <c r="Q465" s="54"/>
      <c r="R465" s="54"/>
      <c r="S465" s="54"/>
      <c r="T465" s="54"/>
      <c r="U465" s="54"/>
      <c r="V465" s="54"/>
      <c r="W465" s="54"/>
      <c r="X465" s="54"/>
      <c r="Y465" s="54"/>
      <c r="Z465" s="54"/>
    </row>
    <row r="466" spans="1:26" ht="18.75" customHeight="1" x14ac:dyDescent="0.2">
      <c r="A466" s="54"/>
      <c r="B466" s="54"/>
      <c r="C466" s="321"/>
      <c r="D466" s="321"/>
      <c r="E466" s="55"/>
      <c r="F466" s="320"/>
      <c r="G466" s="320"/>
      <c r="H466" s="320"/>
      <c r="I466" s="54"/>
      <c r="J466" s="54"/>
      <c r="K466" s="54"/>
      <c r="L466" s="227"/>
      <c r="M466" s="227"/>
      <c r="N466" s="227"/>
      <c r="O466" s="227"/>
      <c r="P466" s="227"/>
      <c r="Q466" s="54"/>
      <c r="R466" s="54"/>
      <c r="S466" s="54"/>
      <c r="T466" s="54"/>
      <c r="U466" s="54"/>
      <c r="V466" s="54"/>
      <c r="W466" s="54"/>
      <c r="X466" s="54"/>
      <c r="Y466" s="54"/>
      <c r="Z466" s="54"/>
    </row>
    <row r="467" spans="1:26" ht="18.75" customHeight="1" x14ac:dyDescent="0.2">
      <c r="A467" s="54"/>
      <c r="B467" s="54"/>
      <c r="C467" s="321"/>
      <c r="D467" s="321"/>
      <c r="E467" s="55"/>
      <c r="F467" s="320"/>
      <c r="G467" s="320"/>
      <c r="H467" s="320"/>
      <c r="I467" s="54"/>
      <c r="J467" s="54"/>
      <c r="K467" s="54"/>
      <c r="L467" s="227"/>
      <c r="M467" s="227"/>
      <c r="N467" s="227"/>
      <c r="O467" s="227"/>
      <c r="P467" s="227"/>
      <c r="Q467" s="54"/>
      <c r="R467" s="54"/>
      <c r="S467" s="54"/>
      <c r="T467" s="54"/>
      <c r="U467" s="54"/>
      <c r="V467" s="54"/>
      <c r="W467" s="54"/>
      <c r="X467" s="54"/>
      <c r="Y467" s="54"/>
      <c r="Z467" s="54"/>
    </row>
    <row r="468" spans="1:26" ht="18.75" customHeight="1" x14ac:dyDescent="0.2">
      <c r="A468" s="54"/>
      <c r="B468" s="54"/>
      <c r="C468" s="321"/>
      <c r="D468" s="321"/>
      <c r="E468" s="55"/>
      <c r="F468" s="320"/>
      <c r="G468" s="320"/>
      <c r="H468" s="320"/>
      <c r="I468" s="54"/>
      <c r="J468" s="54"/>
      <c r="K468" s="54"/>
      <c r="L468" s="227"/>
      <c r="M468" s="227"/>
      <c r="N468" s="227"/>
      <c r="O468" s="227"/>
      <c r="P468" s="227"/>
      <c r="Q468" s="54"/>
      <c r="R468" s="54"/>
      <c r="S468" s="54"/>
      <c r="T468" s="54"/>
      <c r="U468" s="54"/>
      <c r="V468" s="54"/>
      <c r="W468" s="54"/>
      <c r="X468" s="54"/>
      <c r="Y468" s="54"/>
      <c r="Z468" s="54"/>
    </row>
    <row r="469" spans="1:26" ht="18.75" customHeight="1" x14ac:dyDescent="0.2">
      <c r="A469" s="54"/>
      <c r="B469" s="54"/>
      <c r="C469" s="321"/>
      <c r="D469" s="321"/>
      <c r="E469" s="55"/>
      <c r="F469" s="320"/>
      <c r="G469" s="320"/>
      <c r="H469" s="320"/>
      <c r="I469" s="54"/>
      <c r="J469" s="54"/>
      <c r="K469" s="54"/>
      <c r="L469" s="227"/>
      <c r="M469" s="227"/>
      <c r="N469" s="227"/>
      <c r="O469" s="227"/>
      <c r="P469" s="227"/>
      <c r="Q469" s="54"/>
      <c r="R469" s="54"/>
      <c r="S469" s="54"/>
      <c r="T469" s="54"/>
      <c r="U469" s="54"/>
      <c r="V469" s="54"/>
      <c r="W469" s="54"/>
      <c r="X469" s="54"/>
      <c r="Y469" s="54"/>
      <c r="Z469" s="54"/>
    </row>
    <row r="470" spans="1:26" ht="18.75" customHeight="1" x14ac:dyDescent="0.2">
      <c r="A470" s="54"/>
      <c r="B470" s="54"/>
      <c r="C470" s="321"/>
      <c r="D470" s="321"/>
      <c r="E470" s="55"/>
      <c r="F470" s="320"/>
      <c r="G470" s="320"/>
      <c r="H470" s="320"/>
      <c r="I470" s="54"/>
      <c r="J470" s="54"/>
      <c r="K470" s="54"/>
      <c r="L470" s="227"/>
      <c r="M470" s="227"/>
      <c r="N470" s="227"/>
      <c r="O470" s="227"/>
      <c r="P470" s="227"/>
      <c r="Q470" s="54"/>
      <c r="R470" s="54"/>
      <c r="S470" s="54"/>
      <c r="T470" s="54"/>
      <c r="U470" s="54"/>
      <c r="V470" s="54"/>
      <c r="W470" s="54"/>
      <c r="X470" s="54"/>
      <c r="Y470" s="54"/>
      <c r="Z470" s="54"/>
    </row>
    <row r="471" spans="1:26" ht="18.75" customHeight="1" x14ac:dyDescent="0.2">
      <c r="A471" s="54"/>
      <c r="B471" s="54"/>
      <c r="C471" s="321"/>
      <c r="D471" s="321"/>
      <c r="E471" s="55"/>
      <c r="F471" s="320"/>
      <c r="G471" s="320"/>
      <c r="H471" s="320"/>
      <c r="I471" s="54"/>
      <c r="J471" s="54"/>
      <c r="K471" s="54"/>
      <c r="L471" s="227"/>
      <c r="M471" s="227"/>
      <c r="N471" s="227"/>
      <c r="O471" s="227"/>
      <c r="P471" s="227"/>
      <c r="Q471" s="54"/>
      <c r="R471" s="54"/>
      <c r="S471" s="54"/>
      <c r="T471" s="54"/>
      <c r="U471" s="54"/>
      <c r="V471" s="54"/>
      <c r="W471" s="54"/>
      <c r="X471" s="54"/>
      <c r="Y471" s="54"/>
      <c r="Z471" s="54"/>
    </row>
    <row r="472" spans="1:26" ht="18.75" customHeight="1" x14ac:dyDescent="0.2">
      <c r="A472" s="54"/>
      <c r="B472" s="54"/>
      <c r="C472" s="321"/>
      <c r="D472" s="321"/>
      <c r="E472" s="55"/>
      <c r="F472" s="320"/>
      <c r="G472" s="320"/>
      <c r="H472" s="320"/>
      <c r="I472" s="54"/>
      <c r="J472" s="54"/>
      <c r="K472" s="54"/>
      <c r="L472" s="227"/>
      <c r="M472" s="227"/>
      <c r="N472" s="227"/>
      <c r="O472" s="227"/>
      <c r="P472" s="227"/>
      <c r="Q472" s="54"/>
      <c r="R472" s="54"/>
      <c r="S472" s="54"/>
      <c r="T472" s="54"/>
      <c r="U472" s="54"/>
      <c r="V472" s="54"/>
      <c r="W472" s="54"/>
      <c r="X472" s="54"/>
      <c r="Y472" s="54"/>
      <c r="Z472" s="54"/>
    </row>
    <row r="473" spans="1:26" ht="18.75" customHeight="1" x14ac:dyDescent="0.2">
      <c r="A473" s="54"/>
      <c r="B473" s="54"/>
      <c r="C473" s="321"/>
      <c r="D473" s="321"/>
      <c r="E473" s="55"/>
      <c r="F473" s="320"/>
      <c r="G473" s="320"/>
      <c r="H473" s="320"/>
      <c r="I473" s="54"/>
      <c r="J473" s="54"/>
      <c r="K473" s="54"/>
      <c r="L473" s="227"/>
      <c r="M473" s="227"/>
      <c r="N473" s="227"/>
      <c r="O473" s="227"/>
      <c r="P473" s="227"/>
      <c r="Q473" s="54"/>
      <c r="R473" s="54"/>
      <c r="S473" s="54"/>
      <c r="T473" s="54"/>
      <c r="U473" s="54"/>
      <c r="V473" s="54"/>
      <c r="W473" s="54"/>
      <c r="X473" s="54"/>
      <c r="Y473" s="54"/>
      <c r="Z473" s="54"/>
    </row>
    <row r="474" spans="1:26" ht="18.75" customHeight="1" x14ac:dyDescent="0.2">
      <c r="A474" s="54"/>
      <c r="B474" s="54"/>
      <c r="C474" s="321"/>
      <c r="D474" s="321"/>
      <c r="E474" s="55"/>
      <c r="F474" s="320"/>
      <c r="G474" s="320"/>
      <c r="H474" s="320"/>
      <c r="I474" s="54"/>
      <c r="J474" s="54"/>
      <c r="K474" s="54"/>
      <c r="L474" s="227"/>
      <c r="M474" s="227"/>
      <c r="N474" s="227"/>
      <c r="O474" s="227"/>
      <c r="P474" s="227"/>
      <c r="Q474" s="54"/>
      <c r="R474" s="54"/>
      <c r="S474" s="54"/>
      <c r="T474" s="54"/>
      <c r="U474" s="54"/>
      <c r="V474" s="54"/>
      <c r="W474" s="54"/>
      <c r="X474" s="54"/>
      <c r="Y474" s="54"/>
      <c r="Z474" s="54"/>
    </row>
    <row r="475" spans="1:26" ht="18.75" customHeight="1" x14ac:dyDescent="0.2">
      <c r="A475" s="54"/>
      <c r="B475" s="54"/>
      <c r="C475" s="321"/>
      <c r="D475" s="321"/>
      <c r="E475" s="55"/>
      <c r="F475" s="320"/>
      <c r="G475" s="320"/>
      <c r="H475" s="320"/>
      <c r="I475" s="54"/>
      <c r="J475" s="54"/>
      <c r="K475" s="54"/>
      <c r="L475" s="227"/>
      <c r="M475" s="227"/>
      <c r="N475" s="227"/>
      <c r="O475" s="227"/>
      <c r="P475" s="227"/>
      <c r="Q475" s="54"/>
      <c r="R475" s="54"/>
      <c r="S475" s="54"/>
      <c r="T475" s="54"/>
      <c r="U475" s="54"/>
      <c r="V475" s="54"/>
      <c r="W475" s="54"/>
      <c r="X475" s="54"/>
      <c r="Y475" s="54"/>
      <c r="Z475" s="54"/>
    </row>
    <row r="476" spans="1:26" ht="18.75" customHeight="1" x14ac:dyDescent="0.2">
      <c r="A476" s="54"/>
      <c r="B476" s="54"/>
      <c r="C476" s="321"/>
      <c r="D476" s="321"/>
      <c r="E476" s="55"/>
      <c r="F476" s="320"/>
      <c r="G476" s="320"/>
      <c r="H476" s="320"/>
      <c r="I476" s="54"/>
      <c r="J476" s="54"/>
      <c r="K476" s="54"/>
      <c r="L476" s="227"/>
      <c r="M476" s="227"/>
      <c r="N476" s="227"/>
      <c r="O476" s="227"/>
      <c r="P476" s="227"/>
      <c r="Q476" s="54"/>
      <c r="R476" s="54"/>
      <c r="S476" s="54"/>
      <c r="T476" s="54"/>
      <c r="U476" s="54"/>
      <c r="V476" s="54"/>
      <c r="W476" s="54"/>
      <c r="X476" s="54"/>
      <c r="Y476" s="54"/>
      <c r="Z476" s="54"/>
    </row>
    <row r="477" spans="1:26" ht="18.75" customHeight="1" x14ac:dyDescent="0.2">
      <c r="A477" s="54"/>
      <c r="B477" s="54"/>
      <c r="C477" s="321"/>
      <c r="D477" s="321"/>
      <c r="E477" s="55"/>
      <c r="F477" s="320"/>
      <c r="G477" s="320"/>
      <c r="H477" s="320"/>
      <c r="I477" s="54"/>
      <c r="J477" s="54"/>
      <c r="K477" s="54"/>
      <c r="L477" s="227"/>
      <c r="M477" s="227"/>
      <c r="N477" s="227"/>
      <c r="O477" s="227"/>
      <c r="P477" s="227"/>
      <c r="Q477" s="54"/>
      <c r="R477" s="54"/>
      <c r="S477" s="54"/>
      <c r="T477" s="54"/>
      <c r="U477" s="54"/>
      <c r="V477" s="54"/>
      <c r="W477" s="54"/>
      <c r="X477" s="54"/>
      <c r="Y477" s="54"/>
      <c r="Z477" s="54"/>
    </row>
    <row r="478" spans="1:26" ht="18.75" customHeight="1" x14ac:dyDescent="0.2">
      <c r="A478" s="54"/>
      <c r="B478" s="54"/>
      <c r="C478" s="321"/>
      <c r="D478" s="321"/>
      <c r="E478" s="55"/>
      <c r="F478" s="320"/>
      <c r="G478" s="320"/>
      <c r="H478" s="320"/>
      <c r="I478" s="54"/>
      <c r="J478" s="54"/>
      <c r="K478" s="54"/>
      <c r="L478" s="227"/>
      <c r="M478" s="227"/>
      <c r="N478" s="227"/>
      <c r="O478" s="227"/>
      <c r="P478" s="227"/>
      <c r="Q478" s="54"/>
      <c r="R478" s="54"/>
      <c r="S478" s="54"/>
      <c r="T478" s="54"/>
      <c r="U478" s="54"/>
      <c r="V478" s="54"/>
      <c r="W478" s="54"/>
      <c r="X478" s="54"/>
      <c r="Y478" s="54"/>
      <c r="Z478" s="54"/>
    </row>
    <row r="479" spans="1:26" ht="18.75" customHeight="1" x14ac:dyDescent="0.2">
      <c r="A479" s="54"/>
      <c r="B479" s="54"/>
      <c r="C479" s="321"/>
      <c r="D479" s="321"/>
      <c r="E479" s="55"/>
      <c r="F479" s="320"/>
      <c r="G479" s="320"/>
      <c r="H479" s="320"/>
      <c r="I479" s="54"/>
      <c r="J479" s="54"/>
      <c r="K479" s="54"/>
      <c r="L479" s="227"/>
      <c r="M479" s="227"/>
      <c r="N479" s="227"/>
      <c r="O479" s="227"/>
      <c r="P479" s="227"/>
      <c r="Q479" s="54"/>
      <c r="R479" s="54"/>
      <c r="S479" s="54"/>
      <c r="T479" s="54"/>
      <c r="U479" s="54"/>
      <c r="V479" s="54"/>
      <c r="W479" s="54"/>
      <c r="X479" s="54"/>
      <c r="Y479" s="54"/>
      <c r="Z479" s="54"/>
    </row>
    <row r="480" spans="1:26" ht="18.75" customHeight="1" x14ac:dyDescent="0.2">
      <c r="A480" s="54"/>
      <c r="B480" s="54"/>
      <c r="C480" s="321"/>
      <c r="D480" s="321"/>
      <c r="E480" s="55"/>
      <c r="F480" s="320"/>
      <c r="G480" s="320"/>
      <c r="H480" s="320"/>
      <c r="I480" s="54"/>
      <c r="J480" s="54"/>
      <c r="K480" s="54"/>
      <c r="L480" s="227"/>
      <c r="M480" s="227"/>
      <c r="N480" s="227"/>
      <c r="O480" s="227"/>
      <c r="P480" s="227"/>
      <c r="Q480" s="54"/>
      <c r="R480" s="54"/>
      <c r="S480" s="54"/>
      <c r="T480" s="54"/>
      <c r="U480" s="54"/>
      <c r="V480" s="54"/>
      <c r="W480" s="54"/>
      <c r="X480" s="54"/>
      <c r="Y480" s="54"/>
      <c r="Z480" s="54"/>
    </row>
    <row r="481" spans="1:26" ht="18.75" customHeight="1" x14ac:dyDescent="0.2">
      <c r="A481" s="54"/>
      <c r="B481" s="54"/>
      <c r="C481" s="321"/>
      <c r="D481" s="321"/>
      <c r="E481" s="55"/>
      <c r="F481" s="320"/>
      <c r="G481" s="320"/>
      <c r="H481" s="320"/>
      <c r="I481" s="54"/>
      <c r="J481" s="54"/>
      <c r="K481" s="54"/>
      <c r="L481" s="227"/>
      <c r="M481" s="227"/>
      <c r="N481" s="227"/>
      <c r="O481" s="227"/>
      <c r="P481" s="227"/>
      <c r="Q481" s="54"/>
      <c r="R481" s="54"/>
      <c r="S481" s="54"/>
      <c r="T481" s="54"/>
      <c r="U481" s="54"/>
      <c r="V481" s="54"/>
      <c r="W481" s="54"/>
      <c r="X481" s="54"/>
      <c r="Y481" s="54"/>
      <c r="Z481" s="54"/>
    </row>
    <row r="482" spans="1:26" ht="18.75" customHeight="1" x14ac:dyDescent="0.2">
      <c r="A482" s="54"/>
      <c r="B482" s="54"/>
      <c r="C482" s="321"/>
      <c r="D482" s="321"/>
      <c r="E482" s="55"/>
      <c r="F482" s="320"/>
      <c r="G482" s="320"/>
      <c r="H482" s="320"/>
      <c r="I482" s="54"/>
      <c r="J482" s="54"/>
      <c r="K482" s="54"/>
      <c r="L482" s="227"/>
      <c r="M482" s="227"/>
      <c r="N482" s="227"/>
      <c r="O482" s="227"/>
      <c r="P482" s="227"/>
      <c r="Q482" s="54"/>
      <c r="R482" s="54"/>
      <c r="S482" s="54"/>
      <c r="T482" s="54"/>
      <c r="U482" s="54"/>
      <c r="V482" s="54"/>
      <c r="W482" s="54"/>
      <c r="X482" s="54"/>
      <c r="Y482" s="54"/>
      <c r="Z482" s="54"/>
    </row>
    <row r="483" spans="1:26" ht="18.75" customHeight="1" x14ac:dyDescent="0.2">
      <c r="A483" s="54"/>
      <c r="B483" s="54"/>
      <c r="C483" s="321"/>
      <c r="D483" s="321"/>
      <c r="E483" s="55"/>
      <c r="F483" s="320"/>
      <c r="G483" s="320"/>
      <c r="H483" s="320"/>
      <c r="I483" s="54"/>
      <c r="J483" s="54"/>
      <c r="K483" s="54"/>
      <c r="L483" s="227"/>
      <c r="M483" s="227"/>
      <c r="N483" s="227"/>
      <c r="O483" s="227"/>
      <c r="P483" s="227"/>
      <c r="Q483" s="54"/>
      <c r="R483" s="54"/>
      <c r="S483" s="54"/>
      <c r="T483" s="54"/>
      <c r="U483" s="54"/>
      <c r="V483" s="54"/>
      <c r="W483" s="54"/>
      <c r="X483" s="54"/>
      <c r="Y483" s="54"/>
      <c r="Z483" s="54"/>
    </row>
    <row r="484" spans="1:26" ht="18.75" customHeight="1" x14ac:dyDescent="0.2">
      <c r="A484" s="54"/>
      <c r="B484" s="54"/>
      <c r="C484" s="321"/>
      <c r="D484" s="321"/>
      <c r="E484" s="55"/>
      <c r="F484" s="320"/>
      <c r="G484" s="320"/>
      <c r="H484" s="320"/>
      <c r="I484" s="54"/>
      <c r="J484" s="54"/>
      <c r="K484" s="54"/>
      <c r="L484" s="227"/>
      <c r="M484" s="227"/>
      <c r="N484" s="227"/>
      <c r="O484" s="227"/>
      <c r="P484" s="227"/>
      <c r="Q484" s="54"/>
      <c r="R484" s="54"/>
      <c r="S484" s="54"/>
      <c r="T484" s="54"/>
      <c r="U484" s="54"/>
      <c r="V484" s="54"/>
      <c r="W484" s="54"/>
      <c r="X484" s="54"/>
      <c r="Y484" s="54"/>
      <c r="Z484" s="54"/>
    </row>
    <row r="485" spans="1:26" ht="18.75" customHeight="1" x14ac:dyDescent="0.2">
      <c r="A485" s="54"/>
      <c r="B485" s="54"/>
      <c r="C485" s="321"/>
      <c r="D485" s="321"/>
      <c r="E485" s="55"/>
      <c r="F485" s="320"/>
      <c r="G485" s="320"/>
      <c r="H485" s="320"/>
      <c r="I485" s="54"/>
      <c r="J485" s="54"/>
      <c r="K485" s="54"/>
      <c r="L485" s="227"/>
      <c r="M485" s="227"/>
      <c r="N485" s="227"/>
      <c r="O485" s="227"/>
      <c r="P485" s="227"/>
      <c r="Q485" s="54"/>
      <c r="R485" s="54"/>
      <c r="S485" s="54"/>
      <c r="T485" s="54"/>
      <c r="U485" s="54"/>
      <c r="V485" s="54"/>
      <c r="W485" s="54"/>
      <c r="X485" s="54"/>
      <c r="Y485" s="54"/>
      <c r="Z485" s="54"/>
    </row>
    <row r="486" spans="1:26" ht="18.75" customHeight="1" x14ac:dyDescent="0.2">
      <c r="A486" s="54"/>
      <c r="B486" s="54"/>
      <c r="C486" s="321"/>
      <c r="D486" s="321"/>
      <c r="E486" s="55"/>
      <c r="F486" s="320"/>
      <c r="G486" s="320"/>
      <c r="H486" s="320"/>
      <c r="I486" s="54"/>
      <c r="J486" s="54"/>
      <c r="K486" s="54"/>
      <c r="L486" s="227"/>
      <c r="M486" s="227"/>
      <c r="N486" s="227"/>
      <c r="O486" s="227"/>
      <c r="P486" s="227"/>
      <c r="Q486" s="54"/>
      <c r="R486" s="54"/>
      <c r="S486" s="54"/>
      <c r="T486" s="54"/>
      <c r="U486" s="54"/>
      <c r="V486" s="54"/>
      <c r="W486" s="54"/>
      <c r="X486" s="54"/>
      <c r="Y486" s="54"/>
      <c r="Z486" s="54"/>
    </row>
    <row r="487" spans="1:26" ht="18.75" customHeight="1" x14ac:dyDescent="0.2">
      <c r="A487" s="54"/>
      <c r="B487" s="54"/>
      <c r="C487" s="321"/>
      <c r="D487" s="321"/>
      <c r="E487" s="55"/>
      <c r="F487" s="320"/>
      <c r="G487" s="320"/>
      <c r="H487" s="320"/>
      <c r="I487" s="54"/>
      <c r="J487" s="54"/>
      <c r="K487" s="54"/>
      <c r="L487" s="227"/>
      <c r="M487" s="227"/>
      <c r="N487" s="227"/>
      <c r="O487" s="227"/>
      <c r="P487" s="227"/>
      <c r="Q487" s="54"/>
      <c r="R487" s="54"/>
      <c r="S487" s="54"/>
      <c r="T487" s="54"/>
      <c r="U487" s="54"/>
      <c r="V487" s="54"/>
      <c r="W487" s="54"/>
      <c r="X487" s="54"/>
      <c r="Y487" s="54"/>
      <c r="Z487" s="54"/>
    </row>
    <row r="488" spans="1:26" ht="18.75" customHeight="1" x14ac:dyDescent="0.2">
      <c r="A488" s="54"/>
      <c r="B488" s="54"/>
      <c r="C488" s="321"/>
      <c r="D488" s="321"/>
      <c r="E488" s="55"/>
      <c r="F488" s="320"/>
      <c r="G488" s="320"/>
      <c r="H488" s="320"/>
      <c r="I488" s="54"/>
      <c r="J488" s="54"/>
      <c r="K488" s="54"/>
      <c r="L488" s="227"/>
      <c r="M488" s="227"/>
      <c r="N488" s="227"/>
      <c r="O488" s="227"/>
      <c r="P488" s="227"/>
      <c r="Q488" s="54"/>
      <c r="R488" s="54"/>
      <c r="S488" s="54"/>
      <c r="T488" s="54"/>
      <c r="U488" s="54"/>
      <c r="V488" s="54"/>
      <c r="W488" s="54"/>
      <c r="X488" s="54"/>
      <c r="Y488" s="54"/>
      <c r="Z488" s="54"/>
    </row>
    <row r="489" spans="1:26" ht="18.75" customHeight="1" x14ac:dyDescent="0.2">
      <c r="A489" s="54"/>
      <c r="B489" s="54"/>
      <c r="C489" s="321"/>
      <c r="D489" s="321"/>
      <c r="E489" s="55"/>
      <c r="F489" s="320"/>
      <c r="G489" s="320"/>
      <c r="H489" s="320"/>
      <c r="I489" s="54"/>
      <c r="J489" s="54"/>
      <c r="K489" s="54"/>
      <c r="L489" s="227"/>
      <c r="M489" s="227"/>
      <c r="N489" s="227"/>
      <c r="O489" s="227"/>
      <c r="P489" s="227"/>
      <c r="Q489" s="54"/>
      <c r="R489" s="54"/>
      <c r="S489" s="54"/>
      <c r="T489" s="54"/>
      <c r="U489" s="54"/>
      <c r="V489" s="54"/>
      <c r="W489" s="54"/>
      <c r="X489" s="54"/>
      <c r="Y489" s="54"/>
      <c r="Z489" s="54"/>
    </row>
    <row r="490" spans="1:26" ht="18.75" customHeight="1" x14ac:dyDescent="0.2">
      <c r="A490" s="54"/>
      <c r="B490" s="54"/>
      <c r="C490" s="321"/>
      <c r="D490" s="321"/>
      <c r="E490" s="55"/>
      <c r="F490" s="320"/>
      <c r="G490" s="320"/>
      <c r="H490" s="320"/>
      <c r="I490" s="54"/>
      <c r="J490" s="54"/>
      <c r="K490" s="54"/>
      <c r="L490" s="227"/>
      <c r="M490" s="227"/>
      <c r="N490" s="227"/>
      <c r="O490" s="227"/>
      <c r="P490" s="227"/>
      <c r="Q490" s="54"/>
      <c r="R490" s="54"/>
      <c r="S490" s="54"/>
      <c r="T490" s="54"/>
      <c r="U490" s="54"/>
      <c r="V490" s="54"/>
      <c r="W490" s="54"/>
      <c r="X490" s="54"/>
      <c r="Y490" s="54"/>
      <c r="Z490" s="54"/>
    </row>
    <row r="491" spans="1:26" ht="18.75" customHeight="1" x14ac:dyDescent="0.2">
      <c r="A491" s="54"/>
      <c r="B491" s="54"/>
      <c r="C491" s="321"/>
      <c r="D491" s="321"/>
      <c r="E491" s="55"/>
      <c r="F491" s="320"/>
      <c r="G491" s="320"/>
      <c r="H491" s="320"/>
      <c r="I491" s="54"/>
      <c r="J491" s="54"/>
      <c r="K491" s="54"/>
      <c r="L491" s="227"/>
      <c r="M491" s="227"/>
      <c r="N491" s="227"/>
      <c r="O491" s="227"/>
      <c r="P491" s="227"/>
      <c r="Q491" s="54"/>
      <c r="R491" s="54"/>
      <c r="S491" s="54"/>
      <c r="T491" s="54"/>
      <c r="U491" s="54"/>
      <c r="V491" s="54"/>
      <c r="W491" s="54"/>
      <c r="X491" s="54"/>
      <c r="Y491" s="54"/>
      <c r="Z491" s="54"/>
    </row>
    <row r="492" spans="1:26" ht="18.75" customHeight="1" x14ac:dyDescent="0.2">
      <c r="A492" s="54"/>
      <c r="B492" s="54"/>
      <c r="C492" s="321"/>
      <c r="D492" s="321"/>
      <c r="E492" s="55"/>
      <c r="F492" s="320"/>
      <c r="G492" s="320"/>
      <c r="H492" s="320"/>
      <c r="I492" s="54"/>
      <c r="J492" s="54"/>
      <c r="K492" s="54"/>
      <c r="L492" s="227"/>
      <c r="M492" s="227"/>
      <c r="N492" s="227"/>
      <c r="O492" s="227"/>
      <c r="P492" s="227"/>
      <c r="Q492" s="54"/>
      <c r="R492" s="54"/>
      <c r="S492" s="54"/>
      <c r="T492" s="54"/>
      <c r="U492" s="54"/>
      <c r="V492" s="54"/>
      <c r="W492" s="54"/>
      <c r="X492" s="54"/>
      <c r="Y492" s="54"/>
      <c r="Z492" s="54"/>
    </row>
    <row r="493" spans="1:26" ht="18.75" customHeight="1" x14ac:dyDescent="0.2">
      <c r="A493" s="54"/>
      <c r="B493" s="54"/>
      <c r="C493" s="321"/>
      <c r="D493" s="321"/>
      <c r="E493" s="55"/>
      <c r="F493" s="320"/>
      <c r="G493" s="320"/>
      <c r="H493" s="320"/>
      <c r="I493" s="54"/>
      <c r="J493" s="54"/>
      <c r="K493" s="54"/>
      <c r="L493" s="227"/>
      <c r="M493" s="227"/>
      <c r="N493" s="227"/>
      <c r="O493" s="227"/>
      <c r="P493" s="227"/>
      <c r="Q493" s="54"/>
      <c r="R493" s="54"/>
      <c r="S493" s="54"/>
      <c r="T493" s="54"/>
      <c r="U493" s="54"/>
      <c r="V493" s="54"/>
      <c r="W493" s="54"/>
      <c r="X493" s="54"/>
      <c r="Y493" s="54"/>
      <c r="Z493" s="54"/>
    </row>
    <row r="494" spans="1:26" ht="18.75" customHeight="1" x14ac:dyDescent="0.2">
      <c r="A494" s="54"/>
      <c r="B494" s="54"/>
      <c r="C494" s="321"/>
      <c r="D494" s="321"/>
      <c r="E494" s="55"/>
      <c r="F494" s="320"/>
      <c r="G494" s="320"/>
      <c r="H494" s="320"/>
      <c r="I494" s="54"/>
      <c r="J494" s="54"/>
      <c r="K494" s="54"/>
      <c r="L494" s="227"/>
      <c r="M494" s="227"/>
      <c r="N494" s="227"/>
      <c r="O494" s="227"/>
      <c r="P494" s="227"/>
      <c r="Q494" s="54"/>
      <c r="R494" s="54"/>
      <c r="S494" s="54"/>
      <c r="T494" s="54"/>
      <c r="U494" s="54"/>
      <c r="V494" s="54"/>
      <c r="W494" s="54"/>
      <c r="X494" s="54"/>
      <c r="Y494" s="54"/>
      <c r="Z494" s="54"/>
    </row>
    <row r="495" spans="1:26" ht="18.75" customHeight="1" x14ac:dyDescent="0.2">
      <c r="A495" s="54"/>
      <c r="B495" s="54"/>
      <c r="C495" s="321"/>
      <c r="D495" s="321"/>
      <c r="E495" s="55"/>
      <c r="F495" s="320"/>
      <c r="G495" s="320"/>
      <c r="H495" s="320"/>
      <c r="I495" s="54"/>
      <c r="J495" s="54"/>
      <c r="K495" s="54"/>
      <c r="L495" s="227"/>
      <c r="M495" s="227"/>
      <c r="N495" s="227"/>
      <c r="O495" s="227"/>
      <c r="P495" s="227"/>
      <c r="Q495" s="54"/>
      <c r="R495" s="54"/>
      <c r="S495" s="54"/>
      <c r="T495" s="54"/>
      <c r="U495" s="54"/>
      <c r="V495" s="54"/>
      <c r="W495" s="54"/>
      <c r="X495" s="54"/>
      <c r="Y495" s="54"/>
      <c r="Z495" s="54"/>
    </row>
    <row r="496" spans="1:26" ht="18.75" customHeight="1" x14ac:dyDescent="0.2">
      <c r="A496" s="54"/>
      <c r="B496" s="54"/>
      <c r="C496" s="321"/>
      <c r="D496" s="321"/>
      <c r="E496" s="55"/>
      <c r="F496" s="320"/>
      <c r="G496" s="320"/>
      <c r="H496" s="320"/>
      <c r="I496" s="54"/>
      <c r="J496" s="54"/>
      <c r="K496" s="54"/>
      <c r="L496" s="227"/>
      <c r="M496" s="227"/>
      <c r="N496" s="227"/>
      <c r="O496" s="227"/>
      <c r="P496" s="227"/>
      <c r="Q496" s="54"/>
      <c r="R496" s="54"/>
      <c r="S496" s="54"/>
      <c r="T496" s="54"/>
      <c r="U496" s="54"/>
      <c r="V496" s="54"/>
      <c r="W496" s="54"/>
      <c r="X496" s="54"/>
      <c r="Y496" s="54"/>
      <c r="Z496" s="54"/>
    </row>
    <row r="497" spans="1:26" ht="18.75" customHeight="1" x14ac:dyDescent="0.2">
      <c r="A497" s="54"/>
      <c r="B497" s="54"/>
      <c r="C497" s="321"/>
      <c r="D497" s="321"/>
      <c r="E497" s="55"/>
      <c r="F497" s="320"/>
      <c r="G497" s="320"/>
      <c r="H497" s="320"/>
      <c r="I497" s="54"/>
      <c r="J497" s="54"/>
      <c r="K497" s="54"/>
      <c r="L497" s="227"/>
      <c r="M497" s="227"/>
      <c r="N497" s="227"/>
      <c r="O497" s="227"/>
      <c r="P497" s="227"/>
      <c r="Q497" s="54"/>
      <c r="R497" s="54"/>
      <c r="S497" s="54"/>
      <c r="T497" s="54"/>
      <c r="U497" s="54"/>
      <c r="V497" s="54"/>
      <c r="W497" s="54"/>
      <c r="X497" s="54"/>
      <c r="Y497" s="54"/>
      <c r="Z497" s="54"/>
    </row>
    <row r="498" spans="1:26" ht="18.75" customHeight="1" x14ac:dyDescent="0.2">
      <c r="A498" s="54"/>
      <c r="B498" s="54"/>
      <c r="C498" s="321"/>
      <c r="D498" s="321"/>
      <c r="E498" s="55"/>
      <c r="F498" s="320"/>
      <c r="G498" s="320"/>
      <c r="H498" s="320"/>
      <c r="I498" s="54"/>
      <c r="J498" s="54"/>
      <c r="K498" s="54"/>
      <c r="L498" s="227"/>
      <c r="M498" s="227"/>
      <c r="N498" s="227"/>
      <c r="O498" s="227"/>
      <c r="P498" s="227"/>
      <c r="Q498" s="54"/>
      <c r="R498" s="54"/>
      <c r="S498" s="54"/>
      <c r="T498" s="54"/>
      <c r="U498" s="54"/>
      <c r="V498" s="54"/>
      <c r="W498" s="54"/>
      <c r="X498" s="54"/>
      <c r="Y498" s="54"/>
      <c r="Z498" s="54"/>
    </row>
    <row r="499" spans="1:26" ht="18.75" customHeight="1" x14ac:dyDescent="0.2">
      <c r="A499" s="54"/>
      <c r="B499" s="54"/>
      <c r="C499" s="321"/>
      <c r="D499" s="321"/>
      <c r="E499" s="55"/>
      <c r="F499" s="320"/>
      <c r="G499" s="320"/>
      <c r="H499" s="320"/>
      <c r="I499" s="54"/>
      <c r="J499" s="54"/>
      <c r="K499" s="54"/>
      <c r="L499" s="227"/>
      <c r="M499" s="227"/>
      <c r="N499" s="227"/>
      <c r="O499" s="227"/>
      <c r="P499" s="227"/>
      <c r="Q499" s="54"/>
      <c r="R499" s="54"/>
      <c r="S499" s="54"/>
      <c r="T499" s="54"/>
      <c r="U499" s="54"/>
      <c r="V499" s="54"/>
      <c r="W499" s="54"/>
      <c r="X499" s="54"/>
      <c r="Y499" s="54"/>
      <c r="Z499" s="54"/>
    </row>
    <row r="500" spans="1:26" ht="18.75" customHeight="1" x14ac:dyDescent="0.2">
      <c r="A500" s="54"/>
      <c r="B500" s="54"/>
      <c r="C500" s="321"/>
      <c r="D500" s="321"/>
      <c r="E500" s="55"/>
      <c r="F500" s="320"/>
      <c r="G500" s="320"/>
      <c r="H500" s="320"/>
      <c r="I500" s="54"/>
      <c r="J500" s="54"/>
      <c r="K500" s="54"/>
      <c r="L500" s="227"/>
      <c r="M500" s="227"/>
      <c r="N500" s="227"/>
      <c r="O500" s="227"/>
      <c r="P500" s="227"/>
      <c r="Q500" s="54"/>
      <c r="R500" s="54"/>
      <c r="S500" s="54"/>
      <c r="T500" s="54"/>
      <c r="U500" s="54"/>
      <c r="V500" s="54"/>
      <c r="W500" s="54"/>
      <c r="X500" s="54"/>
      <c r="Y500" s="54"/>
      <c r="Z500" s="54"/>
    </row>
    <row r="501" spans="1:26" ht="18.75" customHeight="1" x14ac:dyDescent="0.2">
      <c r="A501" s="54"/>
      <c r="B501" s="54"/>
      <c r="C501" s="321"/>
      <c r="D501" s="321"/>
      <c r="E501" s="55"/>
      <c r="F501" s="320"/>
      <c r="G501" s="320"/>
      <c r="H501" s="320"/>
      <c r="I501" s="54"/>
      <c r="J501" s="54"/>
      <c r="K501" s="54"/>
      <c r="L501" s="227"/>
      <c r="M501" s="227"/>
      <c r="N501" s="227"/>
      <c r="O501" s="227"/>
      <c r="P501" s="227"/>
      <c r="Q501" s="54"/>
      <c r="R501" s="54"/>
      <c r="S501" s="54"/>
      <c r="T501" s="54"/>
      <c r="U501" s="54"/>
      <c r="V501" s="54"/>
      <c r="W501" s="54"/>
      <c r="X501" s="54"/>
      <c r="Y501" s="54"/>
      <c r="Z501" s="54"/>
    </row>
    <row r="502" spans="1:26" ht="18.75" customHeight="1" x14ac:dyDescent="0.2">
      <c r="A502" s="54"/>
      <c r="B502" s="54"/>
      <c r="C502" s="321"/>
      <c r="D502" s="321"/>
      <c r="E502" s="55"/>
      <c r="F502" s="320"/>
      <c r="G502" s="320"/>
      <c r="H502" s="320"/>
      <c r="I502" s="54"/>
      <c r="J502" s="54"/>
      <c r="K502" s="54"/>
      <c r="L502" s="227"/>
      <c r="M502" s="227"/>
      <c r="N502" s="227"/>
      <c r="O502" s="227"/>
      <c r="P502" s="227"/>
      <c r="Q502" s="54"/>
      <c r="R502" s="54"/>
      <c r="S502" s="54"/>
      <c r="T502" s="54"/>
      <c r="U502" s="54"/>
      <c r="V502" s="54"/>
      <c r="W502" s="54"/>
      <c r="X502" s="54"/>
      <c r="Y502" s="54"/>
      <c r="Z502" s="54"/>
    </row>
    <row r="503" spans="1:26" ht="18.75" customHeight="1" x14ac:dyDescent="0.2">
      <c r="A503" s="54"/>
      <c r="B503" s="54"/>
      <c r="C503" s="321"/>
      <c r="D503" s="321"/>
      <c r="E503" s="55"/>
      <c r="F503" s="320"/>
      <c r="G503" s="320"/>
      <c r="H503" s="320"/>
      <c r="I503" s="54"/>
      <c r="J503" s="54"/>
      <c r="K503" s="54"/>
      <c r="L503" s="227"/>
      <c r="M503" s="227"/>
      <c r="N503" s="227"/>
      <c r="O503" s="227"/>
      <c r="P503" s="227"/>
      <c r="Q503" s="54"/>
      <c r="R503" s="54"/>
      <c r="S503" s="54"/>
      <c r="T503" s="54"/>
      <c r="U503" s="54"/>
      <c r="V503" s="54"/>
      <c r="W503" s="54"/>
      <c r="X503" s="54"/>
      <c r="Y503" s="54"/>
      <c r="Z503" s="54"/>
    </row>
    <row r="504" spans="1:26" ht="18.75" customHeight="1" x14ac:dyDescent="0.2">
      <c r="A504" s="54"/>
      <c r="B504" s="54"/>
      <c r="C504" s="321"/>
      <c r="D504" s="321"/>
      <c r="E504" s="55"/>
      <c r="F504" s="320"/>
      <c r="G504" s="320"/>
      <c r="H504" s="320"/>
      <c r="I504" s="54"/>
      <c r="J504" s="54"/>
      <c r="K504" s="54"/>
      <c r="L504" s="227"/>
      <c r="M504" s="227"/>
      <c r="N504" s="227"/>
      <c r="O504" s="227"/>
      <c r="P504" s="227"/>
      <c r="Q504" s="54"/>
      <c r="R504" s="54"/>
      <c r="S504" s="54"/>
      <c r="T504" s="54"/>
      <c r="U504" s="54"/>
      <c r="V504" s="54"/>
      <c r="W504" s="54"/>
      <c r="X504" s="54"/>
      <c r="Y504" s="54"/>
      <c r="Z504" s="54"/>
    </row>
    <row r="505" spans="1:26" ht="18.75" customHeight="1" x14ac:dyDescent="0.2">
      <c r="A505" s="54"/>
      <c r="B505" s="54"/>
      <c r="C505" s="321"/>
      <c r="D505" s="321"/>
      <c r="E505" s="55"/>
      <c r="F505" s="320"/>
      <c r="G505" s="320"/>
      <c r="H505" s="320"/>
      <c r="I505" s="54"/>
      <c r="J505" s="54"/>
      <c r="K505" s="54"/>
      <c r="L505" s="227"/>
      <c r="M505" s="227"/>
      <c r="N505" s="227"/>
      <c r="O505" s="227"/>
      <c r="P505" s="227"/>
      <c r="Q505" s="54"/>
      <c r="R505" s="54"/>
      <c r="S505" s="54"/>
      <c r="T505" s="54"/>
      <c r="U505" s="54"/>
      <c r="V505" s="54"/>
      <c r="W505" s="54"/>
      <c r="X505" s="54"/>
      <c r="Y505" s="54"/>
      <c r="Z505" s="54"/>
    </row>
    <row r="506" spans="1:26" ht="18.75" customHeight="1" x14ac:dyDescent="0.2">
      <c r="A506" s="54"/>
      <c r="B506" s="54"/>
      <c r="C506" s="321"/>
      <c r="D506" s="321"/>
      <c r="E506" s="55"/>
      <c r="F506" s="320"/>
      <c r="G506" s="320"/>
      <c r="H506" s="320"/>
      <c r="I506" s="54"/>
      <c r="J506" s="54"/>
      <c r="K506" s="54"/>
      <c r="L506" s="227"/>
      <c r="M506" s="227"/>
      <c r="N506" s="227"/>
      <c r="O506" s="227"/>
      <c r="P506" s="227"/>
      <c r="Q506" s="54"/>
      <c r="R506" s="54"/>
      <c r="S506" s="54"/>
      <c r="T506" s="54"/>
      <c r="U506" s="54"/>
      <c r="V506" s="54"/>
      <c r="W506" s="54"/>
      <c r="X506" s="54"/>
      <c r="Y506" s="54"/>
      <c r="Z506" s="54"/>
    </row>
    <row r="507" spans="1:26" ht="18.75" customHeight="1" x14ac:dyDescent="0.2">
      <c r="A507" s="54"/>
      <c r="B507" s="54"/>
      <c r="C507" s="321"/>
      <c r="D507" s="321"/>
      <c r="E507" s="55"/>
      <c r="F507" s="320"/>
      <c r="G507" s="320"/>
      <c r="H507" s="320"/>
      <c r="I507" s="54"/>
      <c r="J507" s="54"/>
      <c r="K507" s="54"/>
      <c r="L507" s="227"/>
      <c r="M507" s="227"/>
      <c r="N507" s="227"/>
      <c r="O507" s="227"/>
      <c r="P507" s="227"/>
      <c r="Q507" s="54"/>
      <c r="R507" s="54"/>
      <c r="S507" s="54"/>
      <c r="T507" s="54"/>
      <c r="U507" s="54"/>
      <c r="V507" s="54"/>
      <c r="W507" s="54"/>
      <c r="X507" s="54"/>
      <c r="Y507" s="54"/>
      <c r="Z507" s="54"/>
    </row>
    <row r="508" spans="1:26" ht="18.75" customHeight="1" x14ac:dyDescent="0.2">
      <c r="A508" s="54"/>
      <c r="B508" s="54"/>
      <c r="C508" s="321"/>
      <c r="D508" s="321"/>
      <c r="E508" s="55"/>
      <c r="F508" s="320"/>
      <c r="G508" s="320"/>
      <c r="H508" s="320"/>
      <c r="I508" s="54"/>
      <c r="J508" s="54"/>
      <c r="K508" s="54"/>
      <c r="L508" s="227"/>
      <c r="M508" s="227"/>
      <c r="N508" s="227"/>
      <c r="O508" s="227"/>
      <c r="P508" s="227"/>
      <c r="Q508" s="54"/>
      <c r="R508" s="54"/>
      <c r="S508" s="54"/>
      <c r="T508" s="54"/>
      <c r="U508" s="54"/>
      <c r="V508" s="54"/>
      <c r="W508" s="54"/>
      <c r="X508" s="54"/>
      <c r="Y508" s="54"/>
      <c r="Z508" s="54"/>
    </row>
    <row r="509" spans="1:26" ht="18.75" customHeight="1" x14ac:dyDescent="0.2">
      <c r="A509" s="54"/>
      <c r="B509" s="54"/>
      <c r="C509" s="321"/>
      <c r="D509" s="321"/>
      <c r="E509" s="55"/>
      <c r="F509" s="320"/>
      <c r="G509" s="320"/>
      <c r="H509" s="320"/>
      <c r="I509" s="54"/>
      <c r="J509" s="54"/>
      <c r="K509" s="54"/>
      <c r="L509" s="227"/>
      <c r="M509" s="227"/>
      <c r="N509" s="227"/>
      <c r="O509" s="227"/>
      <c r="P509" s="227"/>
      <c r="Q509" s="54"/>
      <c r="R509" s="54"/>
      <c r="S509" s="54"/>
      <c r="T509" s="54"/>
      <c r="U509" s="54"/>
      <c r="V509" s="54"/>
      <c r="W509" s="54"/>
      <c r="X509" s="54"/>
      <c r="Y509" s="54"/>
      <c r="Z509" s="54"/>
    </row>
    <row r="510" spans="1:26" ht="18.75" customHeight="1" x14ac:dyDescent="0.2">
      <c r="A510" s="54"/>
      <c r="B510" s="54"/>
      <c r="C510" s="321"/>
      <c r="D510" s="321"/>
      <c r="E510" s="55"/>
      <c r="F510" s="320"/>
      <c r="G510" s="320"/>
      <c r="H510" s="320"/>
      <c r="I510" s="54"/>
      <c r="J510" s="54"/>
      <c r="K510" s="54"/>
      <c r="L510" s="227"/>
      <c r="M510" s="227"/>
      <c r="N510" s="227"/>
      <c r="O510" s="227"/>
      <c r="P510" s="227"/>
      <c r="Q510" s="54"/>
      <c r="R510" s="54"/>
      <c r="S510" s="54"/>
      <c r="T510" s="54"/>
      <c r="U510" s="54"/>
      <c r="V510" s="54"/>
      <c r="W510" s="54"/>
      <c r="X510" s="54"/>
      <c r="Y510" s="54"/>
      <c r="Z510" s="54"/>
    </row>
    <row r="511" spans="1:26" ht="18.75" customHeight="1" x14ac:dyDescent="0.2">
      <c r="A511" s="54"/>
      <c r="B511" s="54"/>
      <c r="C511" s="321"/>
      <c r="D511" s="321"/>
      <c r="E511" s="55"/>
      <c r="F511" s="320"/>
      <c r="G511" s="320"/>
      <c r="H511" s="320"/>
      <c r="I511" s="54"/>
      <c r="J511" s="54"/>
      <c r="K511" s="54"/>
      <c r="L511" s="227"/>
      <c r="M511" s="227"/>
      <c r="N511" s="227"/>
      <c r="O511" s="227"/>
      <c r="P511" s="227"/>
      <c r="Q511" s="54"/>
      <c r="R511" s="54"/>
      <c r="S511" s="54"/>
      <c r="T511" s="54"/>
      <c r="U511" s="54"/>
      <c r="V511" s="54"/>
      <c r="W511" s="54"/>
      <c r="X511" s="54"/>
      <c r="Y511" s="54"/>
      <c r="Z511" s="54"/>
    </row>
    <row r="512" spans="1:26" ht="18.75" customHeight="1" x14ac:dyDescent="0.2">
      <c r="A512" s="54"/>
      <c r="B512" s="54"/>
      <c r="C512" s="321"/>
      <c r="D512" s="321"/>
      <c r="E512" s="55"/>
      <c r="F512" s="320"/>
      <c r="G512" s="320"/>
      <c r="H512" s="320"/>
      <c r="I512" s="54"/>
      <c r="J512" s="54"/>
      <c r="K512" s="54"/>
      <c r="L512" s="227"/>
      <c r="M512" s="227"/>
      <c r="N512" s="227"/>
      <c r="O512" s="227"/>
      <c r="P512" s="227"/>
      <c r="Q512" s="54"/>
      <c r="R512" s="54"/>
      <c r="S512" s="54"/>
      <c r="T512" s="54"/>
      <c r="U512" s="54"/>
      <c r="V512" s="54"/>
      <c r="W512" s="54"/>
      <c r="X512" s="54"/>
      <c r="Y512" s="54"/>
      <c r="Z512" s="54"/>
    </row>
    <row r="513" spans="1:26" ht="18.75" customHeight="1" x14ac:dyDescent="0.2">
      <c r="A513" s="54"/>
      <c r="B513" s="54"/>
      <c r="C513" s="321"/>
      <c r="D513" s="321"/>
      <c r="E513" s="55"/>
      <c r="F513" s="320"/>
      <c r="G513" s="320"/>
      <c r="H513" s="320"/>
      <c r="I513" s="54"/>
      <c r="J513" s="54"/>
      <c r="K513" s="54"/>
      <c r="L513" s="227"/>
      <c r="M513" s="227"/>
      <c r="N513" s="227"/>
      <c r="O513" s="227"/>
      <c r="P513" s="227"/>
      <c r="Q513" s="54"/>
      <c r="R513" s="54"/>
      <c r="S513" s="54"/>
      <c r="T513" s="54"/>
      <c r="U513" s="54"/>
      <c r="V513" s="54"/>
      <c r="W513" s="54"/>
      <c r="X513" s="54"/>
      <c r="Y513" s="54"/>
      <c r="Z513" s="54"/>
    </row>
    <row r="514" spans="1:26" ht="18.75" customHeight="1" x14ac:dyDescent="0.2">
      <c r="A514" s="54"/>
      <c r="B514" s="54"/>
      <c r="C514" s="321"/>
      <c r="D514" s="321"/>
      <c r="E514" s="55"/>
      <c r="F514" s="320"/>
      <c r="G514" s="320"/>
      <c r="H514" s="320"/>
      <c r="I514" s="54"/>
      <c r="J514" s="54"/>
      <c r="K514" s="54"/>
      <c r="L514" s="227"/>
      <c r="M514" s="227"/>
      <c r="N514" s="227"/>
      <c r="O514" s="227"/>
      <c r="P514" s="227"/>
      <c r="Q514" s="54"/>
      <c r="R514" s="54"/>
      <c r="S514" s="54"/>
      <c r="T514" s="54"/>
      <c r="U514" s="54"/>
      <c r="V514" s="54"/>
      <c r="W514" s="54"/>
      <c r="X514" s="54"/>
      <c r="Y514" s="54"/>
      <c r="Z514" s="54"/>
    </row>
    <row r="515" spans="1:26" ht="18.75" customHeight="1" x14ac:dyDescent="0.2">
      <c r="A515" s="54"/>
      <c r="B515" s="54"/>
      <c r="C515" s="321"/>
      <c r="D515" s="321"/>
      <c r="E515" s="55"/>
      <c r="F515" s="320"/>
      <c r="G515" s="320"/>
      <c r="H515" s="320"/>
      <c r="I515" s="54"/>
      <c r="J515" s="54"/>
      <c r="K515" s="54"/>
      <c r="L515" s="227"/>
      <c r="M515" s="227"/>
      <c r="N515" s="227"/>
      <c r="O515" s="227"/>
      <c r="P515" s="227"/>
      <c r="Q515" s="54"/>
      <c r="R515" s="54"/>
      <c r="S515" s="54"/>
      <c r="T515" s="54"/>
      <c r="U515" s="54"/>
      <c r="V515" s="54"/>
      <c r="W515" s="54"/>
      <c r="X515" s="54"/>
      <c r="Y515" s="54"/>
      <c r="Z515" s="54"/>
    </row>
    <row r="516" spans="1:26" ht="18.75" customHeight="1" x14ac:dyDescent="0.2">
      <c r="A516" s="54"/>
      <c r="B516" s="54"/>
      <c r="C516" s="321"/>
      <c r="D516" s="321"/>
      <c r="E516" s="55"/>
      <c r="F516" s="320"/>
      <c r="G516" s="320"/>
      <c r="H516" s="320"/>
      <c r="I516" s="54"/>
      <c r="J516" s="54"/>
      <c r="K516" s="54"/>
      <c r="L516" s="227"/>
      <c r="M516" s="227"/>
      <c r="N516" s="227"/>
      <c r="O516" s="227"/>
      <c r="P516" s="227"/>
      <c r="Q516" s="54"/>
      <c r="R516" s="54"/>
      <c r="S516" s="54"/>
      <c r="T516" s="54"/>
      <c r="U516" s="54"/>
      <c r="V516" s="54"/>
      <c r="W516" s="54"/>
      <c r="X516" s="54"/>
      <c r="Y516" s="54"/>
      <c r="Z516" s="54"/>
    </row>
    <row r="517" spans="1:26" ht="18.75" customHeight="1" x14ac:dyDescent="0.2">
      <c r="A517" s="54"/>
      <c r="B517" s="54"/>
      <c r="C517" s="321"/>
      <c r="D517" s="321"/>
      <c r="E517" s="55"/>
      <c r="F517" s="320"/>
      <c r="G517" s="320"/>
      <c r="H517" s="320"/>
      <c r="I517" s="54"/>
      <c r="J517" s="54"/>
      <c r="K517" s="54"/>
      <c r="L517" s="227"/>
      <c r="M517" s="227"/>
      <c r="N517" s="227"/>
      <c r="O517" s="227"/>
      <c r="P517" s="227"/>
      <c r="Q517" s="54"/>
      <c r="R517" s="54"/>
      <c r="S517" s="54"/>
      <c r="T517" s="54"/>
      <c r="U517" s="54"/>
      <c r="V517" s="54"/>
      <c r="W517" s="54"/>
      <c r="X517" s="54"/>
      <c r="Y517" s="54"/>
      <c r="Z517" s="54"/>
    </row>
    <row r="518" spans="1:26" ht="18.75" customHeight="1" x14ac:dyDescent="0.2">
      <c r="A518" s="54"/>
      <c r="B518" s="54"/>
      <c r="C518" s="321"/>
      <c r="D518" s="321"/>
      <c r="E518" s="55"/>
      <c r="F518" s="320"/>
      <c r="G518" s="320"/>
      <c r="H518" s="320"/>
      <c r="I518" s="54"/>
      <c r="J518" s="54"/>
      <c r="K518" s="54"/>
      <c r="L518" s="227"/>
      <c r="M518" s="227"/>
      <c r="N518" s="227"/>
      <c r="O518" s="227"/>
      <c r="P518" s="227"/>
      <c r="Q518" s="54"/>
      <c r="R518" s="54"/>
      <c r="S518" s="54"/>
      <c r="T518" s="54"/>
      <c r="U518" s="54"/>
      <c r="V518" s="54"/>
      <c r="W518" s="54"/>
      <c r="X518" s="54"/>
      <c r="Y518" s="54"/>
      <c r="Z518" s="54"/>
    </row>
    <row r="519" spans="1:26" ht="18.75" customHeight="1" x14ac:dyDescent="0.2">
      <c r="A519" s="54"/>
      <c r="B519" s="54"/>
      <c r="C519" s="321"/>
      <c r="D519" s="321"/>
      <c r="E519" s="55"/>
      <c r="F519" s="320"/>
      <c r="G519" s="320"/>
      <c r="H519" s="320"/>
      <c r="I519" s="54"/>
      <c r="J519" s="54"/>
      <c r="K519" s="54"/>
      <c r="L519" s="227"/>
      <c r="M519" s="227"/>
      <c r="N519" s="227"/>
      <c r="O519" s="227"/>
      <c r="P519" s="227"/>
      <c r="Q519" s="54"/>
      <c r="R519" s="54"/>
      <c r="S519" s="54"/>
      <c r="T519" s="54"/>
      <c r="U519" s="54"/>
      <c r="V519" s="54"/>
      <c r="W519" s="54"/>
      <c r="X519" s="54"/>
      <c r="Y519" s="54"/>
      <c r="Z519" s="54"/>
    </row>
    <row r="520" spans="1:26" ht="18.75" customHeight="1" x14ac:dyDescent="0.2">
      <c r="A520" s="54"/>
      <c r="B520" s="54"/>
      <c r="C520" s="321"/>
      <c r="D520" s="321"/>
      <c r="E520" s="55"/>
      <c r="F520" s="320"/>
      <c r="G520" s="320"/>
      <c r="H520" s="320"/>
      <c r="I520" s="54"/>
      <c r="J520" s="54"/>
      <c r="K520" s="54"/>
      <c r="L520" s="227"/>
      <c r="M520" s="227"/>
      <c r="N520" s="227"/>
      <c r="O520" s="227"/>
      <c r="P520" s="227"/>
      <c r="Q520" s="54"/>
      <c r="R520" s="54"/>
      <c r="S520" s="54"/>
      <c r="T520" s="54"/>
      <c r="U520" s="54"/>
      <c r="V520" s="54"/>
      <c r="W520" s="54"/>
      <c r="X520" s="54"/>
      <c r="Y520" s="54"/>
      <c r="Z520" s="54"/>
    </row>
    <row r="521" spans="1:26" ht="18.75" customHeight="1" x14ac:dyDescent="0.2">
      <c r="A521" s="54"/>
      <c r="B521" s="54"/>
      <c r="C521" s="321"/>
      <c r="D521" s="321"/>
      <c r="E521" s="55"/>
      <c r="F521" s="320"/>
      <c r="G521" s="320"/>
      <c r="H521" s="320"/>
      <c r="I521" s="54"/>
      <c r="J521" s="54"/>
      <c r="K521" s="54"/>
      <c r="L521" s="227"/>
      <c r="M521" s="227"/>
      <c r="N521" s="227"/>
      <c r="O521" s="227"/>
      <c r="P521" s="227"/>
      <c r="Q521" s="54"/>
      <c r="R521" s="54"/>
      <c r="S521" s="54"/>
      <c r="T521" s="54"/>
      <c r="U521" s="54"/>
      <c r="V521" s="54"/>
      <c r="W521" s="54"/>
      <c r="X521" s="54"/>
      <c r="Y521" s="54"/>
      <c r="Z521" s="54"/>
    </row>
    <row r="522" spans="1:26" ht="18.75" customHeight="1" x14ac:dyDescent="0.2">
      <c r="A522" s="54"/>
      <c r="B522" s="54"/>
      <c r="C522" s="321"/>
      <c r="D522" s="321"/>
      <c r="E522" s="55"/>
      <c r="F522" s="320"/>
      <c r="G522" s="320"/>
      <c r="H522" s="320"/>
      <c r="I522" s="54"/>
      <c r="J522" s="54"/>
      <c r="K522" s="54"/>
      <c r="L522" s="227"/>
      <c r="M522" s="227"/>
      <c r="N522" s="227"/>
      <c r="O522" s="227"/>
      <c r="P522" s="227"/>
      <c r="Q522" s="54"/>
      <c r="R522" s="54"/>
      <c r="S522" s="54"/>
      <c r="T522" s="54"/>
      <c r="U522" s="54"/>
      <c r="V522" s="54"/>
      <c r="W522" s="54"/>
      <c r="X522" s="54"/>
      <c r="Y522" s="54"/>
      <c r="Z522" s="54"/>
    </row>
    <row r="523" spans="1:26" ht="18.75" customHeight="1" x14ac:dyDescent="0.2">
      <c r="A523" s="54"/>
      <c r="B523" s="54"/>
      <c r="C523" s="321"/>
      <c r="D523" s="321"/>
      <c r="E523" s="55"/>
      <c r="F523" s="320"/>
      <c r="G523" s="320"/>
      <c r="H523" s="320"/>
      <c r="I523" s="54"/>
      <c r="J523" s="54"/>
      <c r="K523" s="54"/>
      <c r="L523" s="227"/>
      <c r="M523" s="227"/>
      <c r="N523" s="227"/>
      <c r="O523" s="227"/>
      <c r="P523" s="227"/>
      <c r="Q523" s="54"/>
      <c r="R523" s="54"/>
      <c r="S523" s="54"/>
      <c r="T523" s="54"/>
      <c r="U523" s="54"/>
      <c r="V523" s="54"/>
      <c r="W523" s="54"/>
      <c r="X523" s="54"/>
      <c r="Y523" s="54"/>
      <c r="Z523" s="54"/>
    </row>
    <row r="524" spans="1:26" ht="18.75" customHeight="1" x14ac:dyDescent="0.2">
      <c r="A524" s="54"/>
      <c r="B524" s="54"/>
      <c r="C524" s="321"/>
      <c r="D524" s="321"/>
      <c r="E524" s="55"/>
      <c r="F524" s="320"/>
      <c r="G524" s="320"/>
      <c r="H524" s="320"/>
      <c r="I524" s="54"/>
      <c r="J524" s="54"/>
      <c r="K524" s="54"/>
      <c r="L524" s="227"/>
      <c r="M524" s="227"/>
      <c r="N524" s="227"/>
      <c r="O524" s="227"/>
      <c r="P524" s="227"/>
      <c r="Q524" s="54"/>
      <c r="R524" s="54"/>
      <c r="S524" s="54"/>
      <c r="T524" s="54"/>
      <c r="U524" s="54"/>
      <c r="V524" s="54"/>
      <c r="W524" s="54"/>
      <c r="X524" s="54"/>
      <c r="Y524" s="54"/>
      <c r="Z524" s="54"/>
    </row>
    <row r="525" spans="1:26" ht="18.75" customHeight="1" x14ac:dyDescent="0.2">
      <c r="A525" s="54"/>
      <c r="B525" s="54"/>
      <c r="C525" s="321"/>
      <c r="D525" s="321"/>
      <c r="E525" s="55"/>
      <c r="F525" s="320"/>
      <c r="G525" s="320"/>
      <c r="H525" s="320"/>
      <c r="I525" s="54"/>
      <c r="J525" s="54"/>
      <c r="K525" s="54"/>
      <c r="L525" s="227"/>
      <c r="M525" s="227"/>
      <c r="N525" s="227"/>
      <c r="O525" s="227"/>
      <c r="P525" s="227"/>
      <c r="Q525" s="54"/>
      <c r="R525" s="54"/>
      <c r="S525" s="54"/>
      <c r="T525" s="54"/>
      <c r="U525" s="54"/>
      <c r="V525" s="54"/>
      <c r="W525" s="54"/>
      <c r="X525" s="54"/>
      <c r="Y525" s="54"/>
      <c r="Z525" s="54"/>
    </row>
    <row r="526" spans="1:26" ht="18.75" customHeight="1" x14ac:dyDescent="0.2">
      <c r="A526" s="54"/>
      <c r="B526" s="54"/>
      <c r="C526" s="321"/>
      <c r="D526" s="321"/>
      <c r="E526" s="55"/>
      <c r="F526" s="320"/>
      <c r="G526" s="320"/>
      <c r="H526" s="320"/>
      <c r="I526" s="54"/>
      <c r="J526" s="54"/>
      <c r="K526" s="54"/>
      <c r="L526" s="227"/>
      <c r="M526" s="227"/>
      <c r="N526" s="227"/>
      <c r="O526" s="227"/>
      <c r="P526" s="227"/>
      <c r="Q526" s="54"/>
      <c r="R526" s="54"/>
      <c r="S526" s="54"/>
      <c r="T526" s="54"/>
      <c r="U526" s="54"/>
      <c r="V526" s="54"/>
      <c r="W526" s="54"/>
      <c r="X526" s="54"/>
      <c r="Y526" s="54"/>
      <c r="Z526" s="54"/>
    </row>
    <row r="527" spans="1:26" ht="18.75" customHeight="1" x14ac:dyDescent="0.2">
      <c r="A527" s="54"/>
      <c r="B527" s="54"/>
      <c r="C527" s="321"/>
      <c r="D527" s="321"/>
      <c r="E527" s="55"/>
      <c r="F527" s="320"/>
      <c r="G527" s="320"/>
      <c r="H527" s="320"/>
      <c r="I527" s="54"/>
      <c r="J527" s="54"/>
      <c r="K527" s="54"/>
      <c r="L527" s="227"/>
      <c r="M527" s="227"/>
      <c r="N527" s="227"/>
      <c r="O527" s="227"/>
      <c r="P527" s="227"/>
      <c r="Q527" s="54"/>
      <c r="R527" s="54"/>
      <c r="S527" s="54"/>
      <c r="T527" s="54"/>
      <c r="U527" s="54"/>
      <c r="V527" s="54"/>
      <c r="W527" s="54"/>
      <c r="X527" s="54"/>
      <c r="Y527" s="54"/>
      <c r="Z527" s="54"/>
    </row>
    <row r="528" spans="1:26" ht="18.75" customHeight="1" x14ac:dyDescent="0.2">
      <c r="A528" s="54"/>
      <c r="B528" s="54"/>
      <c r="C528" s="321"/>
      <c r="D528" s="321"/>
      <c r="E528" s="55"/>
      <c r="F528" s="320"/>
      <c r="G528" s="320"/>
      <c r="H528" s="320"/>
      <c r="I528" s="54"/>
      <c r="J528" s="54"/>
      <c r="K528" s="54"/>
      <c r="L528" s="227"/>
      <c r="M528" s="227"/>
      <c r="N528" s="227"/>
      <c r="O528" s="227"/>
      <c r="P528" s="227"/>
      <c r="Q528" s="54"/>
      <c r="R528" s="54"/>
      <c r="S528" s="54"/>
      <c r="T528" s="54"/>
      <c r="U528" s="54"/>
      <c r="V528" s="54"/>
      <c r="W528" s="54"/>
      <c r="X528" s="54"/>
      <c r="Y528" s="54"/>
      <c r="Z528" s="54"/>
    </row>
    <row r="529" spans="1:26" ht="18.75" customHeight="1" x14ac:dyDescent="0.2">
      <c r="A529" s="54"/>
      <c r="B529" s="54"/>
      <c r="C529" s="321"/>
      <c r="D529" s="321"/>
      <c r="E529" s="55"/>
      <c r="F529" s="320"/>
      <c r="G529" s="320"/>
      <c r="H529" s="320"/>
      <c r="I529" s="54"/>
      <c r="J529" s="54"/>
      <c r="K529" s="54"/>
      <c r="L529" s="227"/>
      <c r="M529" s="227"/>
      <c r="N529" s="227"/>
      <c r="O529" s="227"/>
      <c r="P529" s="227"/>
      <c r="Q529" s="54"/>
      <c r="R529" s="54"/>
      <c r="S529" s="54"/>
      <c r="T529" s="54"/>
      <c r="U529" s="54"/>
      <c r="V529" s="54"/>
      <c r="W529" s="54"/>
      <c r="X529" s="54"/>
      <c r="Y529" s="54"/>
      <c r="Z529" s="54"/>
    </row>
    <row r="530" spans="1:26" ht="18.75" customHeight="1" x14ac:dyDescent="0.2">
      <c r="A530" s="54"/>
      <c r="B530" s="54"/>
      <c r="C530" s="321"/>
      <c r="D530" s="321"/>
      <c r="E530" s="55"/>
      <c r="F530" s="320"/>
      <c r="G530" s="320"/>
      <c r="H530" s="320"/>
      <c r="I530" s="54"/>
      <c r="J530" s="54"/>
      <c r="K530" s="54"/>
      <c r="L530" s="227"/>
      <c r="M530" s="227"/>
      <c r="N530" s="227"/>
      <c r="O530" s="227"/>
      <c r="P530" s="227"/>
      <c r="Q530" s="54"/>
      <c r="R530" s="54"/>
      <c r="S530" s="54"/>
      <c r="T530" s="54"/>
      <c r="U530" s="54"/>
      <c r="V530" s="54"/>
      <c r="W530" s="54"/>
      <c r="X530" s="54"/>
      <c r="Y530" s="54"/>
      <c r="Z530" s="54"/>
    </row>
    <row r="531" spans="1:26" ht="18.75" customHeight="1" x14ac:dyDescent="0.2">
      <c r="A531" s="54"/>
      <c r="B531" s="54"/>
      <c r="C531" s="321"/>
      <c r="D531" s="321"/>
      <c r="E531" s="55"/>
      <c r="F531" s="320"/>
      <c r="G531" s="320"/>
      <c r="H531" s="320"/>
      <c r="I531" s="54"/>
      <c r="J531" s="54"/>
      <c r="K531" s="54"/>
      <c r="L531" s="227"/>
      <c r="M531" s="227"/>
      <c r="N531" s="227"/>
      <c r="O531" s="227"/>
      <c r="P531" s="227"/>
      <c r="Q531" s="54"/>
      <c r="R531" s="54"/>
      <c r="S531" s="54"/>
      <c r="T531" s="54"/>
      <c r="U531" s="54"/>
      <c r="V531" s="54"/>
      <c r="W531" s="54"/>
      <c r="X531" s="54"/>
      <c r="Y531" s="54"/>
      <c r="Z531" s="54"/>
    </row>
    <row r="532" spans="1:26" ht="18.75" customHeight="1" x14ac:dyDescent="0.2">
      <c r="A532" s="54"/>
      <c r="B532" s="54"/>
      <c r="C532" s="321"/>
      <c r="D532" s="321"/>
      <c r="E532" s="55"/>
      <c r="F532" s="320"/>
      <c r="G532" s="320"/>
      <c r="H532" s="320"/>
      <c r="I532" s="54"/>
      <c r="J532" s="54"/>
      <c r="K532" s="54"/>
      <c r="L532" s="227"/>
      <c r="M532" s="227"/>
      <c r="N532" s="227"/>
      <c r="O532" s="227"/>
      <c r="P532" s="227"/>
      <c r="Q532" s="54"/>
      <c r="R532" s="54"/>
      <c r="S532" s="54"/>
      <c r="T532" s="54"/>
      <c r="U532" s="54"/>
      <c r="V532" s="54"/>
      <c r="W532" s="54"/>
      <c r="X532" s="54"/>
      <c r="Y532" s="54"/>
      <c r="Z532" s="54"/>
    </row>
    <row r="533" spans="1:26" ht="18.75" customHeight="1" x14ac:dyDescent="0.2">
      <c r="A533" s="54"/>
      <c r="B533" s="54"/>
      <c r="C533" s="321"/>
      <c r="D533" s="321"/>
      <c r="E533" s="55"/>
      <c r="F533" s="320"/>
      <c r="G533" s="320"/>
      <c r="H533" s="320"/>
      <c r="I533" s="54"/>
      <c r="J533" s="54"/>
      <c r="K533" s="54"/>
      <c r="L533" s="227"/>
      <c r="M533" s="227"/>
      <c r="N533" s="227"/>
      <c r="O533" s="227"/>
      <c r="P533" s="227"/>
      <c r="Q533" s="54"/>
      <c r="R533" s="54"/>
      <c r="S533" s="54"/>
      <c r="T533" s="54"/>
      <c r="U533" s="54"/>
      <c r="V533" s="54"/>
      <c r="W533" s="54"/>
      <c r="X533" s="54"/>
      <c r="Y533" s="54"/>
      <c r="Z533" s="54"/>
    </row>
    <row r="534" spans="1:26" ht="18.75" customHeight="1" x14ac:dyDescent="0.2">
      <c r="A534" s="54"/>
      <c r="B534" s="54"/>
      <c r="C534" s="321"/>
      <c r="D534" s="321"/>
      <c r="E534" s="55"/>
      <c r="F534" s="320"/>
      <c r="G534" s="320"/>
      <c r="H534" s="320"/>
      <c r="I534" s="54"/>
      <c r="J534" s="54"/>
      <c r="K534" s="54"/>
      <c r="L534" s="227"/>
      <c r="M534" s="227"/>
      <c r="N534" s="227"/>
      <c r="O534" s="227"/>
      <c r="P534" s="227"/>
      <c r="Q534" s="54"/>
      <c r="R534" s="54"/>
      <c r="S534" s="54"/>
      <c r="T534" s="54"/>
      <c r="U534" s="54"/>
      <c r="V534" s="54"/>
      <c r="W534" s="54"/>
      <c r="X534" s="54"/>
      <c r="Y534" s="54"/>
      <c r="Z534" s="54"/>
    </row>
    <row r="535" spans="1:26" ht="18.75" customHeight="1" x14ac:dyDescent="0.2">
      <c r="A535" s="54"/>
      <c r="B535" s="54"/>
      <c r="C535" s="321"/>
      <c r="D535" s="321"/>
      <c r="E535" s="55"/>
      <c r="F535" s="320"/>
      <c r="G535" s="320"/>
      <c r="H535" s="320"/>
      <c r="I535" s="54"/>
      <c r="J535" s="54"/>
      <c r="K535" s="54"/>
      <c r="L535" s="227"/>
      <c r="M535" s="227"/>
      <c r="N535" s="227"/>
      <c r="O535" s="227"/>
      <c r="P535" s="227"/>
      <c r="Q535" s="54"/>
      <c r="R535" s="54"/>
      <c r="S535" s="54"/>
      <c r="T535" s="54"/>
      <c r="U535" s="54"/>
      <c r="V535" s="54"/>
      <c r="W535" s="54"/>
      <c r="X535" s="54"/>
      <c r="Y535" s="54"/>
      <c r="Z535" s="54"/>
    </row>
    <row r="536" spans="1:26" ht="18.75" customHeight="1" x14ac:dyDescent="0.2">
      <c r="A536" s="54"/>
      <c r="B536" s="54"/>
      <c r="C536" s="321"/>
      <c r="D536" s="321"/>
      <c r="E536" s="55"/>
      <c r="F536" s="320"/>
      <c r="G536" s="320"/>
      <c r="H536" s="320"/>
      <c r="I536" s="54"/>
      <c r="J536" s="54"/>
      <c r="K536" s="54"/>
      <c r="L536" s="227"/>
      <c r="M536" s="227"/>
      <c r="N536" s="227"/>
      <c r="O536" s="227"/>
      <c r="P536" s="227"/>
      <c r="Q536" s="54"/>
      <c r="R536" s="54"/>
      <c r="S536" s="54"/>
      <c r="T536" s="54"/>
      <c r="U536" s="54"/>
      <c r="V536" s="54"/>
      <c r="W536" s="54"/>
      <c r="X536" s="54"/>
      <c r="Y536" s="54"/>
      <c r="Z536" s="54"/>
    </row>
    <row r="537" spans="1:26" ht="18.75" customHeight="1" x14ac:dyDescent="0.2">
      <c r="A537" s="54"/>
      <c r="B537" s="54"/>
      <c r="C537" s="321"/>
      <c r="D537" s="321"/>
      <c r="E537" s="55"/>
      <c r="F537" s="320"/>
      <c r="G537" s="320"/>
      <c r="H537" s="320"/>
      <c r="I537" s="54"/>
      <c r="J537" s="54"/>
      <c r="K537" s="54"/>
      <c r="L537" s="227"/>
      <c r="M537" s="227"/>
      <c r="N537" s="227"/>
      <c r="O537" s="227"/>
      <c r="P537" s="227"/>
      <c r="Q537" s="54"/>
      <c r="R537" s="54"/>
      <c r="S537" s="54"/>
      <c r="T537" s="54"/>
      <c r="U537" s="54"/>
      <c r="V537" s="54"/>
      <c r="W537" s="54"/>
      <c r="X537" s="54"/>
      <c r="Y537" s="54"/>
      <c r="Z537" s="54"/>
    </row>
    <row r="538" spans="1:26" ht="18.75" customHeight="1" x14ac:dyDescent="0.2">
      <c r="A538" s="54"/>
      <c r="B538" s="54"/>
      <c r="C538" s="321"/>
      <c r="D538" s="321"/>
      <c r="E538" s="55"/>
      <c r="F538" s="320"/>
      <c r="G538" s="320"/>
      <c r="H538" s="320"/>
      <c r="I538" s="54"/>
      <c r="J538" s="54"/>
      <c r="K538" s="54"/>
      <c r="L538" s="227"/>
      <c r="M538" s="227"/>
      <c r="N538" s="227"/>
      <c r="O538" s="227"/>
      <c r="P538" s="227"/>
      <c r="Q538" s="54"/>
      <c r="R538" s="54"/>
      <c r="S538" s="54"/>
      <c r="T538" s="54"/>
      <c r="U538" s="54"/>
      <c r="V538" s="54"/>
      <c r="W538" s="54"/>
      <c r="X538" s="54"/>
      <c r="Y538" s="54"/>
      <c r="Z538" s="54"/>
    </row>
    <row r="539" spans="1:26" ht="18.75" customHeight="1" x14ac:dyDescent="0.2">
      <c r="A539" s="54"/>
      <c r="B539" s="54"/>
      <c r="C539" s="321"/>
      <c r="D539" s="321"/>
      <c r="E539" s="55"/>
      <c r="F539" s="320"/>
      <c r="G539" s="320"/>
      <c r="H539" s="320"/>
      <c r="I539" s="54"/>
      <c r="J539" s="54"/>
      <c r="K539" s="54"/>
      <c r="L539" s="227"/>
      <c r="M539" s="227"/>
      <c r="N539" s="227"/>
      <c r="O539" s="227"/>
      <c r="P539" s="227"/>
      <c r="Q539" s="54"/>
      <c r="R539" s="54"/>
      <c r="S539" s="54"/>
      <c r="T539" s="54"/>
      <c r="U539" s="54"/>
      <c r="V539" s="54"/>
      <c r="W539" s="54"/>
      <c r="X539" s="54"/>
      <c r="Y539" s="54"/>
      <c r="Z539" s="54"/>
    </row>
    <row r="540" spans="1:26" ht="18.75" customHeight="1" x14ac:dyDescent="0.2">
      <c r="A540" s="54"/>
      <c r="B540" s="54"/>
      <c r="C540" s="321"/>
      <c r="D540" s="321"/>
      <c r="E540" s="55"/>
      <c r="F540" s="320"/>
      <c r="G540" s="320"/>
      <c r="H540" s="320"/>
      <c r="I540" s="54"/>
      <c r="J540" s="54"/>
      <c r="K540" s="54"/>
      <c r="L540" s="227"/>
      <c r="M540" s="227"/>
      <c r="N540" s="227"/>
      <c r="O540" s="227"/>
      <c r="P540" s="227"/>
      <c r="Q540" s="54"/>
      <c r="R540" s="54"/>
      <c r="S540" s="54"/>
      <c r="T540" s="54"/>
      <c r="U540" s="54"/>
      <c r="V540" s="54"/>
      <c r="W540" s="54"/>
      <c r="X540" s="54"/>
      <c r="Y540" s="54"/>
      <c r="Z540" s="54"/>
    </row>
    <row r="541" spans="1:26" ht="18.75" customHeight="1" x14ac:dyDescent="0.2">
      <c r="A541" s="54"/>
      <c r="B541" s="54"/>
      <c r="C541" s="321"/>
      <c r="D541" s="321"/>
      <c r="E541" s="55"/>
      <c r="F541" s="320"/>
      <c r="G541" s="320"/>
      <c r="H541" s="320"/>
      <c r="I541" s="54"/>
      <c r="J541" s="54"/>
      <c r="K541" s="54"/>
      <c r="L541" s="227"/>
      <c r="M541" s="227"/>
      <c r="N541" s="227"/>
      <c r="O541" s="227"/>
      <c r="P541" s="227"/>
      <c r="Q541" s="54"/>
      <c r="R541" s="54"/>
      <c r="S541" s="54"/>
      <c r="T541" s="54"/>
      <c r="U541" s="54"/>
      <c r="V541" s="54"/>
      <c r="W541" s="54"/>
      <c r="X541" s="54"/>
      <c r="Y541" s="54"/>
      <c r="Z541" s="54"/>
    </row>
    <row r="542" spans="1:26" ht="18.75" customHeight="1" x14ac:dyDescent="0.2">
      <c r="A542" s="54"/>
      <c r="B542" s="54"/>
      <c r="C542" s="321"/>
      <c r="D542" s="321"/>
      <c r="E542" s="55"/>
      <c r="F542" s="320"/>
      <c r="G542" s="320"/>
      <c r="H542" s="320"/>
      <c r="I542" s="54"/>
      <c r="J542" s="54"/>
      <c r="K542" s="54"/>
      <c r="L542" s="227"/>
      <c r="M542" s="227"/>
      <c r="N542" s="227"/>
      <c r="O542" s="227"/>
      <c r="P542" s="227"/>
      <c r="Q542" s="54"/>
      <c r="R542" s="54"/>
      <c r="S542" s="54"/>
      <c r="T542" s="54"/>
      <c r="U542" s="54"/>
      <c r="V542" s="54"/>
      <c r="W542" s="54"/>
      <c r="X542" s="54"/>
      <c r="Y542" s="54"/>
      <c r="Z542" s="54"/>
    </row>
    <row r="543" spans="1:26" ht="18.75" customHeight="1" x14ac:dyDescent="0.2">
      <c r="A543" s="54"/>
      <c r="B543" s="54"/>
      <c r="C543" s="321"/>
      <c r="D543" s="321"/>
      <c r="E543" s="55"/>
      <c r="F543" s="320"/>
      <c r="G543" s="320"/>
      <c r="H543" s="320"/>
      <c r="I543" s="54"/>
      <c r="J543" s="54"/>
      <c r="K543" s="54"/>
      <c r="L543" s="227"/>
      <c r="M543" s="227"/>
      <c r="N543" s="227"/>
      <c r="O543" s="227"/>
      <c r="P543" s="227"/>
      <c r="Q543" s="54"/>
      <c r="R543" s="54"/>
      <c r="S543" s="54"/>
      <c r="T543" s="54"/>
      <c r="U543" s="54"/>
      <c r="V543" s="54"/>
      <c r="W543" s="54"/>
      <c r="X543" s="54"/>
      <c r="Y543" s="54"/>
      <c r="Z543" s="54"/>
    </row>
    <row r="544" spans="1:26" ht="18.75" customHeight="1" x14ac:dyDescent="0.2">
      <c r="A544" s="54"/>
      <c r="B544" s="54"/>
      <c r="C544" s="321"/>
      <c r="D544" s="321"/>
      <c r="E544" s="55"/>
      <c r="F544" s="320"/>
      <c r="G544" s="320"/>
      <c r="H544" s="320"/>
      <c r="I544" s="54"/>
      <c r="J544" s="54"/>
      <c r="K544" s="54"/>
      <c r="L544" s="227"/>
      <c r="M544" s="227"/>
      <c r="N544" s="227"/>
      <c r="O544" s="227"/>
      <c r="P544" s="227"/>
      <c r="Q544" s="54"/>
      <c r="R544" s="54"/>
      <c r="S544" s="54"/>
      <c r="T544" s="54"/>
      <c r="U544" s="54"/>
      <c r="V544" s="54"/>
      <c r="W544" s="54"/>
      <c r="X544" s="54"/>
      <c r="Y544" s="54"/>
      <c r="Z544" s="54"/>
    </row>
    <row r="545" spans="1:26" ht="18.75" customHeight="1" x14ac:dyDescent="0.2">
      <c r="A545" s="54"/>
      <c r="B545" s="54"/>
      <c r="C545" s="321"/>
      <c r="D545" s="321"/>
      <c r="E545" s="55"/>
      <c r="F545" s="320"/>
      <c r="G545" s="320"/>
      <c r="H545" s="320"/>
      <c r="I545" s="54"/>
      <c r="J545" s="54"/>
      <c r="K545" s="54"/>
      <c r="L545" s="227"/>
      <c r="M545" s="227"/>
      <c r="N545" s="227"/>
      <c r="O545" s="227"/>
      <c r="P545" s="227"/>
      <c r="Q545" s="54"/>
      <c r="R545" s="54"/>
      <c r="S545" s="54"/>
      <c r="T545" s="54"/>
      <c r="U545" s="54"/>
      <c r="V545" s="54"/>
      <c r="W545" s="54"/>
      <c r="X545" s="54"/>
      <c r="Y545" s="54"/>
      <c r="Z545" s="54"/>
    </row>
    <row r="546" spans="1:26" ht="18.75" customHeight="1" x14ac:dyDescent="0.2">
      <c r="A546" s="54"/>
      <c r="B546" s="54"/>
      <c r="C546" s="321"/>
      <c r="D546" s="321"/>
      <c r="E546" s="55"/>
      <c r="F546" s="320"/>
      <c r="G546" s="320"/>
      <c r="H546" s="320"/>
      <c r="I546" s="54"/>
      <c r="J546" s="54"/>
      <c r="K546" s="54"/>
      <c r="L546" s="227"/>
      <c r="M546" s="227"/>
      <c r="N546" s="227"/>
      <c r="O546" s="227"/>
      <c r="P546" s="227"/>
      <c r="Q546" s="54"/>
      <c r="R546" s="54"/>
      <c r="S546" s="54"/>
      <c r="T546" s="54"/>
      <c r="U546" s="54"/>
      <c r="V546" s="54"/>
      <c r="W546" s="54"/>
      <c r="X546" s="54"/>
      <c r="Y546" s="54"/>
      <c r="Z546" s="54"/>
    </row>
    <row r="547" spans="1:26" ht="18.75" customHeight="1" x14ac:dyDescent="0.2">
      <c r="A547" s="54"/>
      <c r="B547" s="54"/>
      <c r="C547" s="321"/>
      <c r="D547" s="321"/>
      <c r="E547" s="55"/>
      <c r="F547" s="320"/>
      <c r="G547" s="320"/>
      <c r="H547" s="320"/>
      <c r="I547" s="54"/>
      <c r="J547" s="54"/>
      <c r="K547" s="54"/>
      <c r="L547" s="227"/>
      <c r="M547" s="227"/>
      <c r="N547" s="227"/>
      <c r="O547" s="227"/>
      <c r="P547" s="227"/>
      <c r="Q547" s="54"/>
      <c r="R547" s="54"/>
      <c r="S547" s="54"/>
      <c r="T547" s="54"/>
      <c r="U547" s="54"/>
      <c r="V547" s="54"/>
      <c r="W547" s="54"/>
      <c r="X547" s="54"/>
      <c r="Y547" s="54"/>
      <c r="Z547" s="54"/>
    </row>
    <row r="548" spans="1:26" ht="18.75" customHeight="1" x14ac:dyDescent="0.2">
      <c r="A548" s="54"/>
      <c r="B548" s="54"/>
      <c r="C548" s="321"/>
      <c r="D548" s="321"/>
      <c r="E548" s="55"/>
      <c r="F548" s="320"/>
      <c r="G548" s="320"/>
      <c r="H548" s="320"/>
      <c r="I548" s="54"/>
      <c r="J548" s="54"/>
      <c r="K548" s="54"/>
      <c r="L548" s="227"/>
      <c r="M548" s="227"/>
      <c r="N548" s="227"/>
      <c r="O548" s="227"/>
      <c r="P548" s="227"/>
      <c r="Q548" s="54"/>
      <c r="R548" s="54"/>
      <c r="S548" s="54"/>
      <c r="T548" s="54"/>
      <c r="U548" s="54"/>
      <c r="V548" s="54"/>
      <c r="W548" s="54"/>
      <c r="X548" s="54"/>
      <c r="Y548" s="54"/>
      <c r="Z548" s="54"/>
    </row>
    <row r="549" spans="1:26" ht="18.75" customHeight="1" x14ac:dyDescent="0.2">
      <c r="A549" s="54"/>
      <c r="B549" s="54"/>
      <c r="C549" s="321"/>
      <c r="D549" s="321"/>
      <c r="E549" s="55"/>
      <c r="F549" s="320"/>
      <c r="G549" s="320"/>
      <c r="H549" s="320"/>
      <c r="I549" s="54"/>
      <c r="J549" s="54"/>
      <c r="K549" s="54"/>
      <c r="L549" s="227"/>
      <c r="M549" s="227"/>
      <c r="N549" s="227"/>
      <c r="O549" s="227"/>
      <c r="P549" s="227"/>
      <c r="Q549" s="54"/>
      <c r="R549" s="54"/>
      <c r="S549" s="54"/>
      <c r="T549" s="54"/>
      <c r="U549" s="54"/>
      <c r="V549" s="54"/>
      <c r="W549" s="54"/>
      <c r="X549" s="54"/>
      <c r="Y549" s="54"/>
      <c r="Z549" s="54"/>
    </row>
    <row r="550" spans="1:26" ht="18.75" customHeight="1" x14ac:dyDescent="0.2">
      <c r="A550" s="54"/>
      <c r="B550" s="54"/>
      <c r="C550" s="321"/>
      <c r="D550" s="321"/>
      <c r="E550" s="55"/>
      <c r="F550" s="320"/>
      <c r="G550" s="320"/>
      <c r="H550" s="320"/>
      <c r="I550" s="54"/>
      <c r="J550" s="54"/>
      <c r="K550" s="54"/>
      <c r="L550" s="227"/>
      <c r="M550" s="227"/>
      <c r="N550" s="227"/>
      <c r="O550" s="227"/>
      <c r="P550" s="227"/>
      <c r="Q550" s="54"/>
      <c r="R550" s="54"/>
      <c r="S550" s="54"/>
      <c r="T550" s="54"/>
      <c r="U550" s="54"/>
      <c r="V550" s="54"/>
      <c r="W550" s="54"/>
      <c r="X550" s="54"/>
      <c r="Y550" s="54"/>
      <c r="Z550" s="54"/>
    </row>
    <row r="551" spans="1:26" ht="18.75" customHeight="1" x14ac:dyDescent="0.2">
      <c r="A551" s="54"/>
      <c r="B551" s="54"/>
      <c r="C551" s="321"/>
      <c r="D551" s="321"/>
      <c r="E551" s="55"/>
      <c r="F551" s="320"/>
      <c r="G551" s="320"/>
      <c r="H551" s="320"/>
      <c r="I551" s="54"/>
      <c r="J551" s="54"/>
      <c r="K551" s="54"/>
      <c r="L551" s="227"/>
      <c r="M551" s="227"/>
      <c r="N551" s="227"/>
      <c r="O551" s="227"/>
      <c r="P551" s="227"/>
      <c r="Q551" s="54"/>
      <c r="R551" s="54"/>
      <c r="S551" s="54"/>
      <c r="T551" s="54"/>
      <c r="U551" s="54"/>
      <c r="V551" s="54"/>
      <c r="W551" s="54"/>
      <c r="X551" s="54"/>
      <c r="Y551" s="54"/>
      <c r="Z551" s="54"/>
    </row>
    <row r="552" spans="1:26" ht="18.75" customHeight="1" x14ac:dyDescent="0.2">
      <c r="A552" s="54"/>
      <c r="B552" s="54"/>
      <c r="C552" s="321"/>
      <c r="D552" s="321"/>
      <c r="E552" s="55"/>
      <c r="F552" s="320"/>
      <c r="G552" s="320"/>
      <c r="H552" s="320"/>
      <c r="I552" s="54"/>
      <c r="J552" s="54"/>
      <c r="K552" s="54"/>
      <c r="L552" s="227"/>
      <c r="M552" s="227"/>
      <c r="N552" s="227"/>
      <c r="O552" s="227"/>
      <c r="P552" s="227"/>
      <c r="Q552" s="54"/>
      <c r="R552" s="54"/>
      <c r="S552" s="54"/>
      <c r="T552" s="54"/>
      <c r="U552" s="54"/>
      <c r="V552" s="54"/>
      <c r="W552" s="54"/>
      <c r="X552" s="54"/>
      <c r="Y552" s="54"/>
      <c r="Z552" s="54"/>
    </row>
    <row r="553" spans="1:26" ht="18.75" customHeight="1" x14ac:dyDescent="0.2">
      <c r="A553" s="54"/>
      <c r="B553" s="54"/>
      <c r="C553" s="321"/>
      <c r="D553" s="321"/>
      <c r="E553" s="55"/>
      <c r="F553" s="320"/>
      <c r="G553" s="320"/>
      <c r="H553" s="320"/>
      <c r="I553" s="54"/>
      <c r="J553" s="54"/>
      <c r="K553" s="54"/>
      <c r="L553" s="227"/>
      <c r="M553" s="227"/>
      <c r="N553" s="227"/>
      <c r="O553" s="227"/>
      <c r="P553" s="227"/>
      <c r="Q553" s="54"/>
      <c r="R553" s="54"/>
      <c r="S553" s="54"/>
      <c r="T553" s="54"/>
      <c r="U553" s="54"/>
      <c r="V553" s="54"/>
      <c r="W553" s="54"/>
      <c r="X553" s="54"/>
      <c r="Y553" s="54"/>
      <c r="Z553" s="54"/>
    </row>
    <row r="554" spans="1:26" ht="18.75" customHeight="1" x14ac:dyDescent="0.2">
      <c r="A554" s="54"/>
      <c r="B554" s="54"/>
      <c r="C554" s="321"/>
      <c r="D554" s="321"/>
      <c r="E554" s="55"/>
      <c r="F554" s="320"/>
      <c r="G554" s="320"/>
      <c r="H554" s="320"/>
      <c r="I554" s="54"/>
      <c r="J554" s="54"/>
      <c r="K554" s="54"/>
      <c r="L554" s="227"/>
      <c r="M554" s="227"/>
      <c r="N554" s="227"/>
      <c r="O554" s="227"/>
      <c r="P554" s="227"/>
      <c r="Q554" s="54"/>
      <c r="R554" s="54"/>
      <c r="S554" s="54"/>
      <c r="T554" s="54"/>
      <c r="U554" s="54"/>
      <c r="V554" s="54"/>
      <c r="W554" s="54"/>
      <c r="X554" s="54"/>
      <c r="Y554" s="54"/>
      <c r="Z554" s="54"/>
    </row>
    <row r="555" spans="1:26" ht="18.75" customHeight="1" x14ac:dyDescent="0.2">
      <c r="A555" s="54"/>
      <c r="B555" s="54"/>
      <c r="C555" s="321"/>
      <c r="D555" s="321"/>
      <c r="E555" s="55"/>
      <c r="F555" s="320"/>
      <c r="G555" s="320"/>
      <c r="H555" s="320"/>
      <c r="I555" s="54"/>
      <c r="J555" s="54"/>
      <c r="K555" s="54"/>
      <c r="L555" s="227"/>
      <c r="M555" s="227"/>
      <c r="N555" s="227"/>
      <c r="O555" s="227"/>
      <c r="P555" s="227"/>
      <c r="Q555" s="54"/>
      <c r="R555" s="54"/>
      <c r="S555" s="54"/>
      <c r="T555" s="54"/>
      <c r="U555" s="54"/>
      <c r="V555" s="54"/>
      <c r="W555" s="54"/>
      <c r="X555" s="54"/>
      <c r="Y555" s="54"/>
      <c r="Z555" s="54"/>
    </row>
    <row r="556" spans="1:26" ht="18.75" customHeight="1" x14ac:dyDescent="0.2">
      <c r="A556" s="54"/>
      <c r="B556" s="54"/>
      <c r="C556" s="321"/>
      <c r="D556" s="321"/>
      <c r="E556" s="55"/>
      <c r="F556" s="320"/>
      <c r="G556" s="320"/>
      <c r="H556" s="320"/>
      <c r="I556" s="54"/>
      <c r="J556" s="54"/>
      <c r="K556" s="54"/>
      <c r="L556" s="227"/>
      <c r="M556" s="227"/>
      <c r="N556" s="227"/>
      <c r="O556" s="227"/>
      <c r="P556" s="227"/>
      <c r="Q556" s="54"/>
      <c r="R556" s="54"/>
      <c r="S556" s="54"/>
      <c r="T556" s="54"/>
      <c r="U556" s="54"/>
      <c r="V556" s="54"/>
      <c r="W556" s="54"/>
      <c r="X556" s="54"/>
      <c r="Y556" s="54"/>
      <c r="Z556" s="54"/>
    </row>
    <row r="557" spans="1:26" ht="18.75" customHeight="1" x14ac:dyDescent="0.2">
      <c r="A557" s="54"/>
      <c r="B557" s="54"/>
      <c r="C557" s="321"/>
      <c r="D557" s="321"/>
      <c r="E557" s="55"/>
      <c r="F557" s="320"/>
      <c r="G557" s="320"/>
      <c r="H557" s="320"/>
      <c r="I557" s="54"/>
      <c r="J557" s="54"/>
      <c r="K557" s="54"/>
      <c r="L557" s="227"/>
      <c r="M557" s="227"/>
      <c r="N557" s="227"/>
      <c r="O557" s="227"/>
      <c r="P557" s="227"/>
      <c r="Q557" s="54"/>
      <c r="R557" s="54"/>
      <c r="S557" s="54"/>
      <c r="T557" s="54"/>
      <c r="U557" s="54"/>
      <c r="V557" s="54"/>
      <c r="W557" s="54"/>
      <c r="X557" s="54"/>
      <c r="Y557" s="54"/>
      <c r="Z557" s="54"/>
    </row>
    <row r="558" spans="1:26" ht="18.75" customHeight="1" x14ac:dyDescent="0.2">
      <c r="A558" s="54"/>
      <c r="B558" s="54"/>
      <c r="C558" s="321"/>
      <c r="D558" s="321"/>
      <c r="E558" s="55"/>
      <c r="F558" s="320"/>
      <c r="G558" s="320"/>
      <c r="H558" s="320"/>
      <c r="I558" s="54"/>
      <c r="J558" s="54"/>
      <c r="K558" s="54"/>
      <c r="L558" s="227"/>
      <c r="M558" s="227"/>
      <c r="N558" s="227"/>
      <c r="O558" s="227"/>
      <c r="P558" s="227"/>
      <c r="Q558" s="54"/>
      <c r="R558" s="54"/>
      <c r="S558" s="54"/>
      <c r="T558" s="54"/>
      <c r="U558" s="54"/>
      <c r="V558" s="54"/>
      <c r="W558" s="54"/>
      <c r="X558" s="54"/>
      <c r="Y558" s="54"/>
      <c r="Z558" s="54"/>
    </row>
    <row r="559" spans="1:26" ht="18.75" customHeight="1" x14ac:dyDescent="0.2">
      <c r="A559" s="54"/>
      <c r="B559" s="54"/>
      <c r="C559" s="321"/>
      <c r="D559" s="321"/>
      <c r="E559" s="55"/>
      <c r="F559" s="320"/>
      <c r="G559" s="320"/>
      <c r="H559" s="320"/>
      <c r="I559" s="54"/>
      <c r="J559" s="54"/>
      <c r="K559" s="54"/>
      <c r="L559" s="227"/>
      <c r="M559" s="227"/>
      <c r="N559" s="227"/>
      <c r="O559" s="227"/>
      <c r="P559" s="227"/>
      <c r="Q559" s="54"/>
      <c r="R559" s="54"/>
      <c r="S559" s="54"/>
      <c r="T559" s="54"/>
      <c r="U559" s="54"/>
      <c r="V559" s="54"/>
      <c r="W559" s="54"/>
      <c r="X559" s="54"/>
      <c r="Y559" s="54"/>
      <c r="Z559" s="54"/>
    </row>
    <row r="560" spans="1:26" ht="18.75" customHeight="1" x14ac:dyDescent="0.2">
      <c r="A560" s="54"/>
      <c r="B560" s="54"/>
      <c r="C560" s="321"/>
      <c r="D560" s="321"/>
      <c r="E560" s="55"/>
      <c r="F560" s="320"/>
      <c r="G560" s="320"/>
      <c r="H560" s="320"/>
      <c r="I560" s="54"/>
      <c r="J560" s="54"/>
      <c r="K560" s="54"/>
      <c r="L560" s="227"/>
      <c r="M560" s="227"/>
      <c r="N560" s="227"/>
      <c r="O560" s="227"/>
      <c r="P560" s="227"/>
      <c r="Q560" s="54"/>
      <c r="R560" s="54"/>
      <c r="S560" s="54"/>
      <c r="T560" s="54"/>
      <c r="U560" s="54"/>
      <c r="V560" s="54"/>
      <c r="W560" s="54"/>
      <c r="X560" s="54"/>
      <c r="Y560" s="54"/>
      <c r="Z560" s="54"/>
    </row>
    <row r="561" spans="1:26" ht="18.75" customHeight="1" x14ac:dyDescent="0.2">
      <c r="A561" s="54"/>
      <c r="B561" s="54"/>
      <c r="C561" s="321"/>
      <c r="D561" s="321"/>
      <c r="E561" s="55"/>
      <c r="F561" s="320"/>
      <c r="G561" s="320"/>
      <c r="H561" s="320"/>
      <c r="I561" s="54"/>
      <c r="J561" s="54"/>
      <c r="K561" s="54"/>
      <c r="L561" s="227"/>
      <c r="M561" s="227"/>
      <c r="N561" s="227"/>
      <c r="O561" s="227"/>
      <c r="P561" s="227"/>
      <c r="Q561" s="54"/>
      <c r="R561" s="54"/>
      <c r="S561" s="54"/>
      <c r="T561" s="54"/>
      <c r="U561" s="54"/>
      <c r="V561" s="54"/>
      <c r="W561" s="54"/>
      <c r="X561" s="54"/>
      <c r="Y561" s="54"/>
      <c r="Z561" s="54"/>
    </row>
    <row r="562" spans="1:26" ht="18.75" customHeight="1" x14ac:dyDescent="0.2">
      <c r="A562" s="54"/>
      <c r="B562" s="54"/>
      <c r="C562" s="321"/>
      <c r="D562" s="321"/>
      <c r="E562" s="55"/>
      <c r="F562" s="320"/>
      <c r="G562" s="320"/>
      <c r="H562" s="320"/>
      <c r="I562" s="54"/>
      <c r="J562" s="54"/>
      <c r="K562" s="54"/>
      <c r="L562" s="227"/>
      <c r="M562" s="227"/>
      <c r="N562" s="227"/>
      <c r="O562" s="227"/>
      <c r="P562" s="227"/>
      <c r="Q562" s="54"/>
      <c r="R562" s="54"/>
      <c r="S562" s="54"/>
      <c r="T562" s="54"/>
      <c r="U562" s="54"/>
      <c r="V562" s="54"/>
      <c r="W562" s="54"/>
      <c r="X562" s="54"/>
      <c r="Y562" s="54"/>
      <c r="Z562" s="54"/>
    </row>
    <row r="563" spans="1:26" ht="18.75" customHeight="1" x14ac:dyDescent="0.2">
      <c r="A563" s="54"/>
      <c r="B563" s="54"/>
      <c r="C563" s="321"/>
      <c r="D563" s="321"/>
      <c r="E563" s="55"/>
      <c r="F563" s="320"/>
      <c r="G563" s="320"/>
      <c r="H563" s="320"/>
      <c r="I563" s="54"/>
      <c r="J563" s="54"/>
      <c r="K563" s="54"/>
      <c r="L563" s="227"/>
      <c r="M563" s="227"/>
      <c r="N563" s="227"/>
      <c r="O563" s="227"/>
      <c r="P563" s="227"/>
      <c r="Q563" s="54"/>
      <c r="R563" s="54"/>
      <c r="S563" s="54"/>
      <c r="T563" s="54"/>
      <c r="U563" s="54"/>
      <c r="V563" s="54"/>
      <c r="W563" s="54"/>
      <c r="X563" s="54"/>
      <c r="Y563" s="54"/>
      <c r="Z563" s="54"/>
    </row>
    <row r="564" spans="1:26" ht="18.75" customHeight="1" x14ac:dyDescent="0.2">
      <c r="A564" s="54"/>
      <c r="B564" s="54"/>
      <c r="C564" s="321"/>
      <c r="D564" s="321"/>
      <c r="E564" s="55"/>
      <c r="F564" s="320"/>
      <c r="G564" s="320"/>
      <c r="H564" s="320"/>
      <c r="I564" s="54"/>
      <c r="J564" s="54"/>
      <c r="K564" s="54"/>
      <c r="L564" s="227"/>
      <c r="M564" s="227"/>
      <c r="N564" s="227"/>
      <c r="O564" s="227"/>
      <c r="P564" s="227"/>
      <c r="Q564" s="54"/>
      <c r="R564" s="54"/>
      <c r="S564" s="54"/>
      <c r="T564" s="54"/>
      <c r="U564" s="54"/>
      <c r="V564" s="54"/>
      <c r="W564" s="54"/>
      <c r="X564" s="54"/>
      <c r="Y564" s="54"/>
      <c r="Z564" s="54"/>
    </row>
    <row r="565" spans="1:26" ht="18.75" customHeight="1" x14ac:dyDescent="0.2">
      <c r="A565" s="54"/>
      <c r="B565" s="54"/>
      <c r="C565" s="321"/>
      <c r="D565" s="321"/>
      <c r="E565" s="55"/>
      <c r="F565" s="320"/>
      <c r="G565" s="320"/>
      <c r="H565" s="320"/>
      <c r="I565" s="54"/>
      <c r="J565" s="54"/>
      <c r="K565" s="54"/>
      <c r="L565" s="227"/>
      <c r="M565" s="227"/>
      <c r="N565" s="227"/>
      <c r="O565" s="227"/>
      <c r="P565" s="227"/>
      <c r="Q565" s="54"/>
      <c r="R565" s="54"/>
      <c r="S565" s="54"/>
      <c r="T565" s="54"/>
      <c r="U565" s="54"/>
      <c r="V565" s="54"/>
      <c r="W565" s="54"/>
      <c r="X565" s="54"/>
      <c r="Y565" s="54"/>
      <c r="Z565" s="54"/>
    </row>
    <row r="566" spans="1:26" ht="18.75" customHeight="1" x14ac:dyDescent="0.2">
      <c r="A566" s="54"/>
      <c r="B566" s="54"/>
      <c r="C566" s="321"/>
      <c r="D566" s="321"/>
      <c r="E566" s="55"/>
      <c r="F566" s="320"/>
      <c r="G566" s="320"/>
      <c r="H566" s="320"/>
      <c r="I566" s="54"/>
      <c r="J566" s="54"/>
      <c r="K566" s="54"/>
      <c r="L566" s="227"/>
      <c r="M566" s="227"/>
      <c r="N566" s="227"/>
      <c r="O566" s="227"/>
      <c r="P566" s="227"/>
      <c r="Q566" s="54"/>
      <c r="R566" s="54"/>
      <c r="S566" s="54"/>
      <c r="T566" s="54"/>
      <c r="U566" s="54"/>
      <c r="V566" s="54"/>
      <c r="W566" s="54"/>
      <c r="X566" s="54"/>
      <c r="Y566" s="54"/>
      <c r="Z566" s="54"/>
    </row>
    <row r="567" spans="1:26" ht="18.75" customHeight="1" x14ac:dyDescent="0.2">
      <c r="A567" s="54"/>
      <c r="B567" s="54"/>
      <c r="C567" s="321"/>
      <c r="D567" s="321"/>
      <c r="E567" s="55"/>
      <c r="F567" s="320"/>
      <c r="G567" s="320"/>
      <c r="H567" s="320"/>
      <c r="I567" s="54"/>
      <c r="J567" s="54"/>
      <c r="K567" s="54"/>
      <c r="L567" s="227"/>
      <c r="M567" s="227"/>
      <c r="N567" s="227"/>
      <c r="O567" s="227"/>
      <c r="P567" s="227"/>
      <c r="Q567" s="54"/>
      <c r="R567" s="54"/>
      <c r="S567" s="54"/>
      <c r="T567" s="54"/>
      <c r="U567" s="54"/>
      <c r="V567" s="54"/>
      <c r="W567" s="54"/>
      <c r="X567" s="54"/>
      <c r="Y567" s="54"/>
      <c r="Z567" s="54"/>
    </row>
    <row r="568" spans="1:26" ht="18.75" customHeight="1" x14ac:dyDescent="0.2">
      <c r="A568" s="54"/>
      <c r="B568" s="54"/>
      <c r="C568" s="321"/>
      <c r="D568" s="321"/>
      <c r="E568" s="55"/>
      <c r="F568" s="320"/>
      <c r="G568" s="320"/>
      <c r="H568" s="320"/>
      <c r="I568" s="54"/>
      <c r="J568" s="54"/>
      <c r="K568" s="54"/>
      <c r="L568" s="227"/>
      <c r="M568" s="227"/>
      <c r="N568" s="227"/>
      <c r="O568" s="227"/>
      <c r="P568" s="227"/>
      <c r="Q568" s="54"/>
      <c r="R568" s="54"/>
      <c r="S568" s="54"/>
      <c r="T568" s="54"/>
      <c r="U568" s="54"/>
      <c r="V568" s="54"/>
      <c r="W568" s="54"/>
      <c r="X568" s="54"/>
      <c r="Y568" s="54"/>
      <c r="Z568" s="54"/>
    </row>
    <row r="569" spans="1:26" ht="18.75" customHeight="1" x14ac:dyDescent="0.2">
      <c r="A569" s="54"/>
      <c r="B569" s="54"/>
      <c r="C569" s="321"/>
      <c r="D569" s="321"/>
      <c r="E569" s="55"/>
      <c r="F569" s="320"/>
      <c r="G569" s="320"/>
      <c r="H569" s="320"/>
      <c r="I569" s="54"/>
      <c r="J569" s="54"/>
      <c r="K569" s="54"/>
      <c r="L569" s="227"/>
      <c r="M569" s="227"/>
      <c r="N569" s="227"/>
      <c r="O569" s="227"/>
      <c r="P569" s="227"/>
      <c r="Q569" s="54"/>
      <c r="R569" s="54"/>
      <c r="S569" s="54"/>
      <c r="T569" s="54"/>
      <c r="U569" s="54"/>
      <c r="V569" s="54"/>
      <c r="W569" s="54"/>
      <c r="X569" s="54"/>
      <c r="Y569" s="54"/>
      <c r="Z569" s="54"/>
    </row>
    <row r="570" spans="1:26" ht="18.75" customHeight="1" x14ac:dyDescent="0.2">
      <c r="A570" s="54"/>
      <c r="B570" s="54"/>
      <c r="C570" s="321"/>
      <c r="D570" s="321"/>
      <c r="E570" s="55"/>
      <c r="F570" s="320"/>
      <c r="G570" s="320"/>
      <c r="H570" s="320"/>
      <c r="I570" s="54"/>
      <c r="J570" s="54"/>
      <c r="K570" s="54"/>
      <c r="L570" s="227"/>
      <c r="M570" s="227"/>
      <c r="N570" s="227"/>
      <c r="O570" s="227"/>
      <c r="P570" s="227"/>
      <c r="Q570" s="54"/>
      <c r="R570" s="54"/>
      <c r="S570" s="54"/>
      <c r="T570" s="54"/>
      <c r="U570" s="54"/>
      <c r="V570" s="54"/>
      <c r="W570" s="54"/>
      <c r="X570" s="54"/>
      <c r="Y570" s="54"/>
      <c r="Z570" s="54"/>
    </row>
    <row r="571" spans="1:26" ht="18.75" customHeight="1" x14ac:dyDescent="0.2">
      <c r="A571" s="54"/>
      <c r="B571" s="54"/>
      <c r="C571" s="321"/>
      <c r="D571" s="321"/>
      <c r="E571" s="55"/>
      <c r="F571" s="320"/>
      <c r="G571" s="320"/>
      <c r="H571" s="320"/>
      <c r="I571" s="54"/>
      <c r="J571" s="54"/>
      <c r="K571" s="54"/>
      <c r="L571" s="227"/>
      <c r="M571" s="227"/>
      <c r="N571" s="227"/>
      <c r="O571" s="227"/>
      <c r="P571" s="227"/>
      <c r="Q571" s="54"/>
      <c r="R571" s="54"/>
      <c r="S571" s="54"/>
      <c r="T571" s="54"/>
      <c r="U571" s="54"/>
      <c r="V571" s="54"/>
      <c r="W571" s="54"/>
      <c r="X571" s="54"/>
      <c r="Y571" s="54"/>
      <c r="Z571" s="54"/>
    </row>
    <row r="572" spans="1:26" ht="18.75" customHeight="1" x14ac:dyDescent="0.2">
      <c r="A572" s="54"/>
      <c r="B572" s="54"/>
      <c r="C572" s="321"/>
      <c r="D572" s="321"/>
      <c r="E572" s="55"/>
      <c r="F572" s="320"/>
      <c r="G572" s="320"/>
      <c r="H572" s="320"/>
      <c r="I572" s="54"/>
      <c r="J572" s="54"/>
      <c r="K572" s="54"/>
      <c r="L572" s="227"/>
      <c r="M572" s="227"/>
      <c r="N572" s="227"/>
      <c r="O572" s="227"/>
      <c r="P572" s="227"/>
      <c r="Q572" s="54"/>
      <c r="R572" s="54"/>
      <c r="S572" s="54"/>
      <c r="T572" s="54"/>
      <c r="U572" s="54"/>
      <c r="V572" s="54"/>
      <c r="W572" s="54"/>
      <c r="X572" s="54"/>
      <c r="Y572" s="54"/>
      <c r="Z572" s="54"/>
    </row>
    <row r="573" spans="1:26" ht="18.75" customHeight="1" x14ac:dyDescent="0.2">
      <c r="A573" s="54"/>
      <c r="B573" s="54"/>
      <c r="C573" s="321"/>
      <c r="D573" s="321"/>
      <c r="E573" s="55"/>
      <c r="F573" s="320"/>
      <c r="G573" s="320"/>
      <c r="H573" s="320"/>
      <c r="I573" s="54"/>
      <c r="J573" s="54"/>
      <c r="K573" s="54"/>
      <c r="L573" s="227"/>
      <c r="M573" s="227"/>
      <c r="N573" s="227"/>
      <c r="O573" s="227"/>
      <c r="P573" s="227"/>
      <c r="Q573" s="54"/>
      <c r="R573" s="54"/>
      <c r="S573" s="54"/>
      <c r="T573" s="54"/>
      <c r="U573" s="54"/>
      <c r="V573" s="54"/>
      <c r="W573" s="54"/>
      <c r="X573" s="54"/>
      <c r="Y573" s="54"/>
      <c r="Z573" s="54"/>
    </row>
    <row r="574" spans="1:26" ht="18.75" customHeight="1" x14ac:dyDescent="0.2">
      <c r="A574" s="54"/>
      <c r="B574" s="54"/>
      <c r="C574" s="321"/>
      <c r="D574" s="321"/>
      <c r="E574" s="55"/>
      <c r="F574" s="320"/>
      <c r="G574" s="320"/>
      <c r="H574" s="320"/>
      <c r="I574" s="54"/>
      <c r="J574" s="54"/>
      <c r="K574" s="54"/>
      <c r="L574" s="227"/>
      <c r="M574" s="227"/>
      <c r="N574" s="227"/>
      <c r="O574" s="227"/>
      <c r="P574" s="227"/>
      <c r="Q574" s="54"/>
      <c r="R574" s="54"/>
      <c r="S574" s="54"/>
      <c r="T574" s="54"/>
      <c r="U574" s="54"/>
      <c r="V574" s="54"/>
      <c r="W574" s="54"/>
      <c r="X574" s="54"/>
      <c r="Y574" s="54"/>
      <c r="Z574" s="54"/>
    </row>
    <row r="575" spans="1:26" ht="18.75" customHeight="1" x14ac:dyDescent="0.2">
      <c r="A575" s="54"/>
      <c r="B575" s="54"/>
      <c r="C575" s="321"/>
      <c r="D575" s="321"/>
      <c r="E575" s="55"/>
      <c r="F575" s="320"/>
      <c r="G575" s="320"/>
      <c r="H575" s="320"/>
      <c r="I575" s="54"/>
      <c r="J575" s="54"/>
      <c r="K575" s="54"/>
      <c r="L575" s="227"/>
      <c r="M575" s="227"/>
      <c r="N575" s="227"/>
      <c r="O575" s="227"/>
      <c r="P575" s="227"/>
      <c r="Q575" s="54"/>
      <c r="R575" s="54"/>
      <c r="S575" s="54"/>
      <c r="T575" s="54"/>
      <c r="U575" s="54"/>
      <c r="V575" s="54"/>
      <c r="W575" s="54"/>
      <c r="X575" s="54"/>
      <c r="Y575" s="54"/>
      <c r="Z575" s="54"/>
    </row>
    <row r="576" spans="1:26" ht="18.75" customHeight="1" x14ac:dyDescent="0.2">
      <c r="A576" s="54"/>
      <c r="B576" s="54"/>
      <c r="C576" s="321"/>
      <c r="D576" s="321"/>
      <c r="E576" s="55"/>
      <c r="F576" s="320"/>
      <c r="G576" s="320"/>
      <c r="H576" s="320"/>
      <c r="I576" s="54"/>
      <c r="J576" s="54"/>
      <c r="K576" s="54"/>
      <c r="L576" s="227"/>
      <c r="M576" s="227"/>
      <c r="N576" s="227"/>
      <c r="O576" s="227"/>
      <c r="P576" s="227"/>
      <c r="Q576" s="54"/>
      <c r="R576" s="54"/>
      <c r="S576" s="54"/>
      <c r="T576" s="54"/>
      <c r="U576" s="54"/>
      <c r="V576" s="54"/>
      <c r="W576" s="54"/>
      <c r="X576" s="54"/>
      <c r="Y576" s="54"/>
      <c r="Z576" s="54"/>
    </row>
    <row r="577" spans="1:26" ht="18.75" customHeight="1" x14ac:dyDescent="0.2">
      <c r="A577" s="54"/>
      <c r="B577" s="54"/>
      <c r="C577" s="321"/>
      <c r="D577" s="321"/>
      <c r="E577" s="55"/>
      <c r="F577" s="320"/>
      <c r="G577" s="320"/>
      <c r="H577" s="320"/>
      <c r="I577" s="54"/>
      <c r="J577" s="54"/>
      <c r="K577" s="54"/>
      <c r="L577" s="227"/>
      <c r="M577" s="227"/>
      <c r="N577" s="227"/>
      <c r="O577" s="227"/>
      <c r="P577" s="227"/>
      <c r="Q577" s="54"/>
      <c r="R577" s="54"/>
      <c r="S577" s="54"/>
      <c r="T577" s="54"/>
      <c r="U577" s="54"/>
      <c r="V577" s="54"/>
      <c r="W577" s="54"/>
      <c r="X577" s="54"/>
      <c r="Y577" s="54"/>
      <c r="Z577" s="54"/>
    </row>
    <row r="578" spans="1:26" ht="18.75" customHeight="1" x14ac:dyDescent="0.2">
      <c r="A578" s="54"/>
      <c r="B578" s="54"/>
      <c r="C578" s="321"/>
      <c r="D578" s="321"/>
      <c r="E578" s="55"/>
      <c r="F578" s="320"/>
      <c r="G578" s="320"/>
      <c r="H578" s="320"/>
      <c r="I578" s="54"/>
      <c r="J578" s="54"/>
      <c r="K578" s="54"/>
      <c r="L578" s="227"/>
      <c r="M578" s="227"/>
      <c r="N578" s="227"/>
      <c r="O578" s="227"/>
      <c r="P578" s="227"/>
      <c r="Q578" s="54"/>
      <c r="R578" s="54"/>
      <c r="S578" s="54"/>
      <c r="T578" s="54"/>
      <c r="U578" s="54"/>
      <c r="V578" s="54"/>
      <c r="W578" s="54"/>
      <c r="X578" s="54"/>
      <c r="Y578" s="54"/>
      <c r="Z578" s="54"/>
    </row>
    <row r="579" spans="1:26" ht="18.75" customHeight="1" x14ac:dyDescent="0.2">
      <c r="A579" s="54"/>
      <c r="B579" s="54"/>
      <c r="C579" s="321"/>
      <c r="D579" s="321"/>
      <c r="E579" s="55"/>
      <c r="F579" s="320"/>
      <c r="G579" s="320"/>
      <c r="H579" s="320"/>
      <c r="I579" s="54"/>
      <c r="J579" s="54"/>
      <c r="K579" s="54"/>
      <c r="L579" s="227"/>
      <c r="M579" s="227"/>
      <c r="N579" s="227"/>
      <c r="O579" s="227"/>
      <c r="P579" s="227"/>
      <c r="Q579" s="54"/>
      <c r="R579" s="54"/>
      <c r="S579" s="54"/>
      <c r="T579" s="54"/>
      <c r="U579" s="54"/>
      <c r="V579" s="54"/>
      <c r="W579" s="54"/>
      <c r="X579" s="54"/>
      <c r="Y579" s="54"/>
      <c r="Z579" s="54"/>
    </row>
    <row r="580" spans="1:26" ht="18.75" customHeight="1" x14ac:dyDescent="0.2">
      <c r="A580" s="54"/>
      <c r="B580" s="54"/>
      <c r="C580" s="321"/>
      <c r="D580" s="321"/>
      <c r="E580" s="55"/>
      <c r="F580" s="320"/>
      <c r="G580" s="320"/>
      <c r="H580" s="320"/>
      <c r="I580" s="54"/>
      <c r="J580" s="54"/>
      <c r="K580" s="54"/>
      <c r="L580" s="227"/>
      <c r="M580" s="227"/>
      <c r="N580" s="227"/>
      <c r="O580" s="227"/>
      <c r="P580" s="227"/>
      <c r="Q580" s="54"/>
      <c r="R580" s="54"/>
      <c r="S580" s="54"/>
      <c r="T580" s="54"/>
      <c r="U580" s="54"/>
      <c r="V580" s="54"/>
      <c r="W580" s="54"/>
      <c r="X580" s="54"/>
      <c r="Y580" s="54"/>
      <c r="Z580" s="54"/>
    </row>
    <row r="581" spans="1:26" ht="18.75" customHeight="1" x14ac:dyDescent="0.2">
      <c r="A581" s="54"/>
      <c r="B581" s="54"/>
      <c r="C581" s="321"/>
      <c r="D581" s="321"/>
      <c r="E581" s="55"/>
      <c r="F581" s="320"/>
      <c r="G581" s="320"/>
      <c r="H581" s="320"/>
      <c r="I581" s="54"/>
      <c r="J581" s="54"/>
      <c r="K581" s="54"/>
      <c r="L581" s="227"/>
      <c r="M581" s="227"/>
      <c r="N581" s="227"/>
      <c r="O581" s="227"/>
      <c r="P581" s="227"/>
      <c r="Q581" s="54"/>
      <c r="R581" s="54"/>
      <c r="S581" s="54"/>
      <c r="T581" s="54"/>
      <c r="U581" s="54"/>
      <c r="V581" s="54"/>
      <c r="W581" s="54"/>
      <c r="X581" s="54"/>
      <c r="Y581" s="54"/>
      <c r="Z581" s="54"/>
    </row>
    <row r="582" spans="1:26" ht="18.75" customHeight="1" x14ac:dyDescent="0.2">
      <c r="A582" s="54"/>
      <c r="B582" s="54"/>
      <c r="C582" s="321"/>
      <c r="D582" s="321"/>
      <c r="E582" s="55"/>
      <c r="F582" s="320"/>
      <c r="G582" s="320"/>
      <c r="H582" s="320"/>
      <c r="I582" s="54"/>
      <c r="J582" s="54"/>
      <c r="K582" s="54"/>
      <c r="L582" s="227"/>
      <c r="M582" s="227"/>
      <c r="N582" s="227"/>
      <c r="O582" s="227"/>
      <c r="P582" s="227"/>
      <c r="Q582" s="54"/>
      <c r="R582" s="54"/>
      <c r="S582" s="54"/>
      <c r="T582" s="54"/>
      <c r="U582" s="54"/>
      <c r="V582" s="54"/>
      <c r="W582" s="54"/>
      <c r="X582" s="54"/>
      <c r="Y582" s="54"/>
      <c r="Z582" s="54"/>
    </row>
    <row r="583" spans="1:26" ht="18.75" customHeight="1" x14ac:dyDescent="0.2">
      <c r="A583" s="54"/>
      <c r="B583" s="54"/>
      <c r="C583" s="321"/>
      <c r="D583" s="321"/>
      <c r="E583" s="55"/>
      <c r="F583" s="320"/>
      <c r="G583" s="320"/>
      <c r="H583" s="320"/>
      <c r="I583" s="54"/>
      <c r="J583" s="54"/>
      <c r="K583" s="54"/>
      <c r="L583" s="227"/>
      <c r="M583" s="227"/>
      <c r="N583" s="227"/>
      <c r="O583" s="227"/>
      <c r="P583" s="227"/>
      <c r="Q583" s="54"/>
      <c r="R583" s="54"/>
      <c r="S583" s="54"/>
      <c r="T583" s="54"/>
      <c r="U583" s="54"/>
      <c r="V583" s="54"/>
      <c r="W583" s="54"/>
      <c r="X583" s="54"/>
      <c r="Y583" s="54"/>
      <c r="Z583" s="54"/>
    </row>
    <row r="584" spans="1:26" ht="18.75" customHeight="1" x14ac:dyDescent="0.2">
      <c r="A584" s="54"/>
      <c r="B584" s="54"/>
      <c r="C584" s="321"/>
      <c r="D584" s="321"/>
      <c r="E584" s="55"/>
      <c r="F584" s="320"/>
      <c r="G584" s="320"/>
      <c r="H584" s="320"/>
      <c r="I584" s="54"/>
      <c r="J584" s="54"/>
      <c r="K584" s="54"/>
      <c r="L584" s="227"/>
      <c r="M584" s="227"/>
      <c r="N584" s="227"/>
      <c r="O584" s="227"/>
      <c r="P584" s="227"/>
      <c r="Q584" s="54"/>
      <c r="R584" s="54"/>
      <c r="S584" s="54"/>
      <c r="T584" s="54"/>
      <c r="U584" s="54"/>
      <c r="V584" s="54"/>
      <c r="W584" s="54"/>
      <c r="X584" s="54"/>
      <c r="Y584" s="54"/>
      <c r="Z584" s="54"/>
    </row>
    <row r="585" spans="1:26" ht="18.75" customHeight="1" x14ac:dyDescent="0.2">
      <c r="A585" s="54"/>
      <c r="B585" s="54"/>
      <c r="C585" s="321"/>
      <c r="D585" s="321"/>
      <c r="E585" s="55"/>
      <c r="F585" s="320"/>
      <c r="G585" s="320"/>
      <c r="H585" s="320"/>
      <c r="I585" s="54"/>
      <c r="J585" s="54"/>
      <c r="K585" s="54"/>
      <c r="L585" s="227"/>
      <c r="M585" s="227"/>
      <c r="N585" s="227"/>
      <c r="O585" s="227"/>
      <c r="P585" s="227"/>
      <c r="Q585" s="54"/>
      <c r="R585" s="54"/>
      <c r="S585" s="54"/>
      <c r="T585" s="54"/>
      <c r="U585" s="54"/>
      <c r="V585" s="54"/>
      <c r="W585" s="54"/>
      <c r="X585" s="54"/>
      <c r="Y585" s="54"/>
      <c r="Z585" s="54"/>
    </row>
    <row r="586" spans="1:26" ht="18.75" customHeight="1" x14ac:dyDescent="0.2">
      <c r="A586" s="54"/>
      <c r="B586" s="54"/>
      <c r="C586" s="321"/>
      <c r="D586" s="321"/>
      <c r="E586" s="55"/>
      <c r="F586" s="320"/>
      <c r="G586" s="320"/>
      <c r="H586" s="320"/>
      <c r="I586" s="54"/>
      <c r="J586" s="54"/>
      <c r="K586" s="54"/>
      <c r="L586" s="227"/>
      <c r="M586" s="227"/>
      <c r="N586" s="227"/>
      <c r="O586" s="227"/>
      <c r="P586" s="227"/>
      <c r="Q586" s="54"/>
      <c r="R586" s="54"/>
      <c r="S586" s="54"/>
      <c r="T586" s="54"/>
      <c r="U586" s="54"/>
      <c r="V586" s="54"/>
      <c r="W586" s="54"/>
      <c r="X586" s="54"/>
      <c r="Y586" s="54"/>
      <c r="Z586" s="54"/>
    </row>
    <row r="587" spans="1:26" ht="18.75" customHeight="1" x14ac:dyDescent="0.2">
      <c r="A587" s="54"/>
      <c r="B587" s="54"/>
      <c r="C587" s="321"/>
      <c r="D587" s="321"/>
      <c r="E587" s="55"/>
      <c r="F587" s="320"/>
      <c r="G587" s="320"/>
      <c r="H587" s="320"/>
      <c r="I587" s="54"/>
      <c r="J587" s="54"/>
      <c r="K587" s="54"/>
      <c r="L587" s="227"/>
      <c r="M587" s="227"/>
      <c r="N587" s="227"/>
      <c r="O587" s="227"/>
      <c r="P587" s="227"/>
      <c r="Q587" s="54"/>
      <c r="R587" s="54"/>
      <c r="S587" s="54"/>
      <c r="T587" s="54"/>
      <c r="U587" s="54"/>
      <c r="V587" s="54"/>
      <c r="W587" s="54"/>
      <c r="X587" s="54"/>
      <c r="Y587" s="54"/>
      <c r="Z587" s="54"/>
    </row>
    <row r="588" spans="1:26" ht="18.75" customHeight="1" x14ac:dyDescent="0.2">
      <c r="A588" s="54"/>
      <c r="B588" s="54"/>
      <c r="C588" s="321"/>
      <c r="D588" s="321"/>
      <c r="E588" s="55"/>
      <c r="F588" s="320"/>
      <c r="G588" s="320"/>
      <c r="H588" s="320"/>
      <c r="I588" s="54"/>
      <c r="J588" s="54"/>
      <c r="K588" s="54"/>
      <c r="L588" s="227"/>
      <c r="M588" s="227"/>
      <c r="N588" s="227"/>
      <c r="O588" s="227"/>
      <c r="P588" s="227"/>
      <c r="Q588" s="54"/>
      <c r="R588" s="54"/>
      <c r="S588" s="54"/>
      <c r="T588" s="54"/>
      <c r="U588" s="54"/>
      <c r="V588" s="54"/>
      <c r="W588" s="54"/>
      <c r="X588" s="54"/>
      <c r="Y588" s="54"/>
      <c r="Z588" s="54"/>
    </row>
    <row r="589" spans="1:26" ht="18.75" customHeight="1" x14ac:dyDescent="0.2">
      <c r="A589" s="54"/>
      <c r="B589" s="54"/>
      <c r="C589" s="321"/>
      <c r="D589" s="321"/>
      <c r="E589" s="55"/>
      <c r="F589" s="320"/>
      <c r="G589" s="320"/>
      <c r="H589" s="320"/>
      <c r="I589" s="54"/>
      <c r="J589" s="54"/>
      <c r="K589" s="54"/>
      <c r="L589" s="227"/>
      <c r="M589" s="227"/>
      <c r="N589" s="227"/>
      <c r="O589" s="227"/>
      <c r="P589" s="227"/>
      <c r="Q589" s="54"/>
      <c r="R589" s="54"/>
      <c r="S589" s="54"/>
      <c r="T589" s="54"/>
      <c r="U589" s="54"/>
      <c r="V589" s="54"/>
      <c r="W589" s="54"/>
      <c r="X589" s="54"/>
      <c r="Y589" s="54"/>
      <c r="Z589" s="54"/>
    </row>
    <row r="590" spans="1:26" ht="18.75" customHeight="1" x14ac:dyDescent="0.2">
      <c r="A590" s="54"/>
      <c r="B590" s="54"/>
      <c r="C590" s="321"/>
      <c r="D590" s="321"/>
      <c r="E590" s="55"/>
      <c r="F590" s="320"/>
      <c r="G590" s="320"/>
      <c r="H590" s="320"/>
      <c r="I590" s="54"/>
      <c r="J590" s="54"/>
      <c r="K590" s="54"/>
      <c r="L590" s="227"/>
      <c r="M590" s="227"/>
      <c r="N590" s="227"/>
      <c r="O590" s="227"/>
      <c r="P590" s="227"/>
      <c r="Q590" s="54"/>
      <c r="R590" s="54"/>
      <c r="S590" s="54"/>
      <c r="T590" s="54"/>
      <c r="U590" s="54"/>
      <c r="V590" s="54"/>
      <c r="W590" s="54"/>
      <c r="X590" s="54"/>
      <c r="Y590" s="54"/>
      <c r="Z590" s="54"/>
    </row>
    <row r="591" spans="1:26" ht="18.75" customHeight="1" x14ac:dyDescent="0.2">
      <c r="A591" s="54"/>
      <c r="B591" s="54"/>
      <c r="C591" s="321"/>
      <c r="D591" s="321"/>
      <c r="E591" s="55"/>
      <c r="F591" s="320"/>
      <c r="G591" s="320"/>
      <c r="H591" s="320"/>
      <c r="I591" s="54"/>
      <c r="J591" s="54"/>
      <c r="K591" s="54"/>
      <c r="L591" s="227"/>
      <c r="M591" s="227"/>
      <c r="N591" s="227"/>
      <c r="O591" s="227"/>
      <c r="P591" s="227"/>
      <c r="Q591" s="54"/>
      <c r="R591" s="54"/>
      <c r="S591" s="54"/>
      <c r="T591" s="54"/>
      <c r="U591" s="54"/>
      <c r="V591" s="54"/>
      <c r="W591" s="54"/>
      <c r="X591" s="54"/>
      <c r="Y591" s="54"/>
      <c r="Z591" s="54"/>
    </row>
    <row r="592" spans="1:26" ht="18.75" customHeight="1" x14ac:dyDescent="0.2">
      <c r="A592" s="54"/>
      <c r="B592" s="54"/>
      <c r="C592" s="321"/>
      <c r="D592" s="321"/>
      <c r="E592" s="55"/>
      <c r="F592" s="320"/>
      <c r="G592" s="320"/>
      <c r="H592" s="320"/>
      <c r="I592" s="54"/>
      <c r="J592" s="54"/>
      <c r="K592" s="54"/>
      <c r="L592" s="227"/>
      <c r="M592" s="227"/>
      <c r="N592" s="227"/>
      <c r="O592" s="227"/>
      <c r="P592" s="227"/>
      <c r="Q592" s="54"/>
      <c r="R592" s="54"/>
      <c r="S592" s="54"/>
      <c r="T592" s="54"/>
      <c r="U592" s="54"/>
      <c r="V592" s="54"/>
      <c r="W592" s="54"/>
      <c r="X592" s="54"/>
      <c r="Y592" s="54"/>
      <c r="Z592" s="54"/>
    </row>
    <row r="593" spans="1:26" ht="18.75" customHeight="1" x14ac:dyDescent="0.2">
      <c r="A593" s="54"/>
      <c r="B593" s="54"/>
      <c r="C593" s="321"/>
      <c r="D593" s="321"/>
      <c r="E593" s="55"/>
      <c r="F593" s="320"/>
      <c r="G593" s="320"/>
      <c r="H593" s="320"/>
      <c r="I593" s="54"/>
      <c r="J593" s="54"/>
      <c r="K593" s="54"/>
      <c r="L593" s="227"/>
      <c r="M593" s="227"/>
      <c r="N593" s="227"/>
      <c r="O593" s="227"/>
      <c r="P593" s="227"/>
      <c r="Q593" s="54"/>
      <c r="R593" s="54"/>
      <c r="S593" s="54"/>
      <c r="T593" s="54"/>
      <c r="U593" s="54"/>
      <c r="V593" s="54"/>
      <c r="W593" s="54"/>
      <c r="X593" s="54"/>
      <c r="Y593" s="54"/>
      <c r="Z593" s="54"/>
    </row>
    <row r="594" spans="1:26" ht="18.75" customHeight="1" x14ac:dyDescent="0.2">
      <c r="A594" s="54"/>
      <c r="B594" s="54"/>
      <c r="C594" s="321"/>
      <c r="D594" s="321"/>
      <c r="E594" s="55"/>
      <c r="F594" s="320"/>
      <c r="G594" s="320"/>
      <c r="H594" s="320"/>
      <c r="I594" s="54"/>
      <c r="J594" s="54"/>
      <c r="K594" s="54"/>
      <c r="L594" s="227"/>
      <c r="M594" s="227"/>
      <c r="N594" s="227"/>
      <c r="O594" s="227"/>
      <c r="P594" s="227"/>
      <c r="Q594" s="54"/>
      <c r="R594" s="54"/>
      <c r="S594" s="54"/>
      <c r="T594" s="54"/>
      <c r="U594" s="54"/>
      <c r="V594" s="54"/>
      <c r="W594" s="54"/>
      <c r="X594" s="54"/>
      <c r="Y594" s="54"/>
      <c r="Z594" s="54"/>
    </row>
    <row r="595" spans="1:26" ht="18.75" customHeight="1" x14ac:dyDescent="0.2">
      <c r="A595" s="54"/>
      <c r="B595" s="54"/>
      <c r="C595" s="321"/>
      <c r="D595" s="321"/>
      <c r="E595" s="55"/>
      <c r="F595" s="320"/>
      <c r="G595" s="320"/>
      <c r="H595" s="320"/>
      <c r="I595" s="54"/>
      <c r="J595" s="54"/>
      <c r="K595" s="54"/>
      <c r="L595" s="227"/>
      <c r="M595" s="227"/>
      <c r="N595" s="227"/>
      <c r="O595" s="227"/>
      <c r="P595" s="227"/>
      <c r="Q595" s="54"/>
      <c r="R595" s="54"/>
      <c r="S595" s="54"/>
      <c r="T595" s="54"/>
      <c r="U595" s="54"/>
      <c r="V595" s="54"/>
      <c r="W595" s="54"/>
      <c r="X595" s="54"/>
      <c r="Y595" s="54"/>
      <c r="Z595" s="54"/>
    </row>
    <row r="596" spans="1:26" ht="18.75" customHeight="1" x14ac:dyDescent="0.2">
      <c r="A596" s="54"/>
      <c r="B596" s="54"/>
      <c r="C596" s="321"/>
      <c r="D596" s="321"/>
      <c r="E596" s="55"/>
      <c r="F596" s="320"/>
      <c r="G596" s="320"/>
      <c r="H596" s="320"/>
      <c r="I596" s="54"/>
      <c r="J596" s="54"/>
      <c r="K596" s="54"/>
      <c r="L596" s="227"/>
      <c r="M596" s="227"/>
      <c r="N596" s="227"/>
      <c r="O596" s="227"/>
      <c r="P596" s="227"/>
      <c r="Q596" s="54"/>
      <c r="R596" s="54"/>
      <c r="S596" s="54"/>
      <c r="T596" s="54"/>
      <c r="U596" s="54"/>
      <c r="V596" s="54"/>
      <c r="W596" s="54"/>
      <c r="X596" s="54"/>
      <c r="Y596" s="54"/>
      <c r="Z596" s="54"/>
    </row>
    <row r="597" spans="1:26" ht="18.75" customHeight="1" x14ac:dyDescent="0.2">
      <c r="A597" s="54"/>
      <c r="B597" s="54"/>
      <c r="C597" s="321"/>
      <c r="D597" s="321"/>
      <c r="E597" s="55"/>
      <c r="F597" s="320"/>
      <c r="G597" s="320"/>
      <c r="H597" s="320"/>
      <c r="I597" s="54"/>
      <c r="J597" s="54"/>
      <c r="K597" s="54"/>
      <c r="L597" s="227"/>
      <c r="M597" s="227"/>
      <c r="N597" s="227"/>
      <c r="O597" s="227"/>
      <c r="P597" s="227"/>
      <c r="Q597" s="54"/>
      <c r="R597" s="54"/>
      <c r="S597" s="54"/>
      <c r="T597" s="54"/>
      <c r="U597" s="54"/>
      <c r="V597" s="54"/>
      <c r="W597" s="54"/>
      <c r="X597" s="54"/>
      <c r="Y597" s="54"/>
      <c r="Z597" s="54"/>
    </row>
    <row r="598" spans="1:26" ht="18.75" customHeight="1" x14ac:dyDescent="0.2">
      <c r="A598" s="54"/>
      <c r="B598" s="54"/>
      <c r="C598" s="321"/>
      <c r="D598" s="321"/>
      <c r="E598" s="55"/>
      <c r="F598" s="320"/>
      <c r="G598" s="320"/>
      <c r="H598" s="320"/>
      <c r="I598" s="54"/>
      <c r="J598" s="54"/>
      <c r="K598" s="54"/>
      <c r="L598" s="227"/>
      <c r="M598" s="227"/>
      <c r="N598" s="227"/>
      <c r="O598" s="227"/>
      <c r="P598" s="227"/>
      <c r="Q598" s="54"/>
      <c r="R598" s="54"/>
      <c r="S598" s="54"/>
      <c r="T598" s="54"/>
      <c r="U598" s="54"/>
      <c r="V598" s="54"/>
      <c r="W598" s="54"/>
      <c r="X598" s="54"/>
      <c r="Y598" s="54"/>
      <c r="Z598" s="54"/>
    </row>
    <row r="599" spans="1:26" ht="18.75" customHeight="1" x14ac:dyDescent="0.2">
      <c r="A599" s="54"/>
      <c r="B599" s="54"/>
      <c r="C599" s="321"/>
      <c r="D599" s="321"/>
      <c r="E599" s="55"/>
      <c r="F599" s="320"/>
      <c r="G599" s="320"/>
      <c r="H599" s="320"/>
      <c r="I599" s="54"/>
      <c r="J599" s="54"/>
      <c r="K599" s="54"/>
      <c r="L599" s="227"/>
      <c r="M599" s="227"/>
      <c r="N599" s="227"/>
      <c r="O599" s="227"/>
      <c r="P599" s="227"/>
      <c r="Q599" s="54"/>
      <c r="R599" s="54"/>
      <c r="S599" s="54"/>
      <c r="T599" s="54"/>
      <c r="U599" s="54"/>
      <c r="V599" s="54"/>
      <c r="W599" s="54"/>
      <c r="X599" s="54"/>
      <c r="Y599" s="54"/>
      <c r="Z599" s="54"/>
    </row>
    <row r="600" spans="1:26" ht="18.75" customHeight="1" x14ac:dyDescent="0.2">
      <c r="A600" s="54"/>
      <c r="B600" s="54"/>
      <c r="C600" s="321"/>
      <c r="D600" s="321"/>
      <c r="E600" s="55"/>
      <c r="F600" s="320"/>
      <c r="G600" s="320"/>
      <c r="H600" s="320"/>
      <c r="I600" s="54"/>
      <c r="J600" s="54"/>
      <c r="K600" s="54"/>
      <c r="L600" s="227"/>
      <c r="M600" s="227"/>
      <c r="N600" s="227"/>
      <c r="O600" s="227"/>
      <c r="P600" s="227"/>
      <c r="Q600" s="54"/>
      <c r="R600" s="54"/>
      <c r="S600" s="54"/>
      <c r="T600" s="54"/>
      <c r="U600" s="54"/>
      <c r="V600" s="54"/>
      <c r="W600" s="54"/>
      <c r="X600" s="54"/>
      <c r="Y600" s="54"/>
      <c r="Z600" s="54"/>
    </row>
    <row r="601" spans="1:26" ht="18.75" customHeight="1" x14ac:dyDescent="0.2">
      <c r="A601" s="54"/>
      <c r="B601" s="54"/>
      <c r="C601" s="321"/>
      <c r="D601" s="321"/>
      <c r="E601" s="55"/>
      <c r="F601" s="320"/>
      <c r="G601" s="320"/>
      <c r="H601" s="320"/>
      <c r="I601" s="54"/>
      <c r="J601" s="54"/>
      <c r="K601" s="54"/>
      <c r="L601" s="227"/>
      <c r="M601" s="227"/>
      <c r="N601" s="227"/>
      <c r="O601" s="227"/>
      <c r="P601" s="227"/>
      <c r="Q601" s="54"/>
      <c r="R601" s="54"/>
      <c r="S601" s="54"/>
      <c r="T601" s="54"/>
      <c r="U601" s="54"/>
      <c r="V601" s="54"/>
      <c r="W601" s="54"/>
      <c r="X601" s="54"/>
      <c r="Y601" s="54"/>
      <c r="Z601" s="54"/>
    </row>
    <row r="602" spans="1:26" ht="18.75" customHeight="1" x14ac:dyDescent="0.2">
      <c r="A602" s="54"/>
      <c r="B602" s="54"/>
      <c r="C602" s="321"/>
      <c r="D602" s="321"/>
      <c r="E602" s="55"/>
      <c r="F602" s="320"/>
      <c r="G602" s="320"/>
      <c r="H602" s="320"/>
      <c r="I602" s="54"/>
      <c r="J602" s="54"/>
      <c r="K602" s="54"/>
      <c r="L602" s="227"/>
      <c r="M602" s="227"/>
      <c r="N602" s="227"/>
      <c r="O602" s="227"/>
      <c r="P602" s="227"/>
      <c r="Q602" s="54"/>
      <c r="R602" s="54"/>
      <c r="S602" s="54"/>
      <c r="T602" s="54"/>
      <c r="U602" s="54"/>
      <c r="V602" s="54"/>
      <c r="W602" s="54"/>
      <c r="X602" s="54"/>
      <c r="Y602" s="54"/>
      <c r="Z602" s="54"/>
    </row>
    <row r="603" spans="1:26" ht="18.75" customHeight="1" x14ac:dyDescent="0.2">
      <c r="A603" s="54"/>
      <c r="B603" s="54"/>
      <c r="C603" s="321"/>
      <c r="D603" s="321"/>
      <c r="E603" s="55"/>
      <c r="F603" s="320"/>
      <c r="G603" s="320"/>
      <c r="H603" s="320"/>
      <c r="I603" s="54"/>
      <c r="J603" s="54"/>
      <c r="K603" s="54"/>
      <c r="L603" s="227"/>
      <c r="M603" s="227"/>
      <c r="N603" s="227"/>
      <c r="O603" s="227"/>
      <c r="P603" s="227"/>
      <c r="Q603" s="54"/>
      <c r="R603" s="54"/>
      <c r="S603" s="54"/>
      <c r="T603" s="54"/>
      <c r="U603" s="54"/>
      <c r="V603" s="54"/>
      <c r="W603" s="54"/>
      <c r="X603" s="54"/>
      <c r="Y603" s="54"/>
      <c r="Z603" s="54"/>
    </row>
    <row r="604" spans="1:26" ht="18.75" customHeight="1" x14ac:dyDescent="0.2">
      <c r="A604" s="54"/>
      <c r="B604" s="54"/>
      <c r="C604" s="321"/>
      <c r="D604" s="321"/>
      <c r="E604" s="55"/>
      <c r="F604" s="320"/>
      <c r="G604" s="320"/>
      <c r="H604" s="320"/>
      <c r="I604" s="54"/>
      <c r="J604" s="54"/>
      <c r="K604" s="54"/>
      <c r="L604" s="227"/>
      <c r="M604" s="227"/>
      <c r="N604" s="227"/>
      <c r="O604" s="227"/>
      <c r="P604" s="227"/>
      <c r="Q604" s="54"/>
      <c r="R604" s="54"/>
      <c r="S604" s="54"/>
      <c r="T604" s="54"/>
      <c r="U604" s="54"/>
      <c r="V604" s="54"/>
      <c r="W604" s="54"/>
      <c r="X604" s="54"/>
      <c r="Y604" s="54"/>
      <c r="Z604" s="54"/>
    </row>
    <row r="605" spans="1:26" ht="18.75" customHeight="1" x14ac:dyDescent="0.2">
      <c r="A605" s="54"/>
      <c r="B605" s="54"/>
      <c r="C605" s="321"/>
      <c r="D605" s="321"/>
      <c r="E605" s="55"/>
      <c r="F605" s="320"/>
      <c r="G605" s="320"/>
      <c r="H605" s="320"/>
      <c r="I605" s="54"/>
      <c r="J605" s="54"/>
      <c r="K605" s="54"/>
      <c r="L605" s="227"/>
      <c r="M605" s="227"/>
      <c r="N605" s="227"/>
      <c r="O605" s="227"/>
      <c r="P605" s="227"/>
      <c r="Q605" s="54"/>
      <c r="R605" s="54"/>
      <c r="S605" s="54"/>
      <c r="T605" s="54"/>
      <c r="U605" s="54"/>
      <c r="V605" s="54"/>
      <c r="W605" s="54"/>
      <c r="X605" s="54"/>
      <c r="Y605" s="54"/>
      <c r="Z605" s="54"/>
    </row>
    <row r="606" spans="1:26" ht="18.75" customHeight="1" x14ac:dyDescent="0.2">
      <c r="A606" s="54"/>
      <c r="B606" s="54"/>
      <c r="C606" s="321"/>
      <c r="D606" s="321"/>
      <c r="E606" s="55"/>
      <c r="F606" s="320"/>
      <c r="G606" s="320"/>
      <c r="H606" s="320"/>
      <c r="I606" s="54"/>
      <c r="J606" s="54"/>
      <c r="K606" s="54"/>
      <c r="L606" s="227"/>
      <c r="M606" s="227"/>
      <c r="N606" s="227"/>
      <c r="O606" s="227"/>
      <c r="P606" s="227"/>
      <c r="Q606" s="54"/>
      <c r="R606" s="54"/>
      <c r="S606" s="54"/>
      <c r="T606" s="54"/>
      <c r="U606" s="54"/>
      <c r="V606" s="54"/>
      <c r="W606" s="54"/>
      <c r="X606" s="54"/>
      <c r="Y606" s="54"/>
      <c r="Z606" s="54"/>
    </row>
    <row r="607" spans="1:26" ht="18.75" customHeight="1" x14ac:dyDescent="0.2">
      <c r="A607" s="54"/>
      <c r="B607" s="54"/>
      <c r="C607" s="321"/>
      <c r="D607" s="321"/>
      <c r="E607" s="55"/>
      <c r="F607" s="320"/>
      <c r="G607" s="320"/>
      <c r="H607" s="320"/>
      <c r="I607" s="54"/>
      <c r="J607" s="54"/>
      <c r="K607" s="54"/>
      <c r="L607" s="227"/>
      <c r="M607" s="227"/>
      <c r="N607" s="227"/>
      <c r="O607" s="227"/>
      <c r="P607" s="227"/>
      <c r="Q607" s="54"/>
      <c r="R607" s="54"/>
      <c r="S607" s="54"/>
      <c r="T607" s="54"/>
      <c r="U607" s="54"/>
      <c r="V607" s="54"/>
      <c r="W607" s="54"/>
      <c r="X607" s="54"/>
      <c r="Y607" s="54"/>
      <c r="Z607" s="54"/>
    </row>
    <row r="608" spans="1:26" ht="18.75" customHeight="1" x14ac:dyDescent="0.2">
      <c r="A608" s="54"/>
      <c r="B608" s="54"/>
      <c r="C608" s="321"/>
      <c r="D608" s="321"/>
      <c r="E608" s="55"/>
      <c r="F608" s="320"/>
      <c r="G608" s="320"/>
      <c r="H608" s="320"/>
      <c r="I608" s="54"/>
      <c r="J608" s="54"/>
      <c r="K608" s="54"/>
      <c r="L608" s="227"/>
      <c r="M608" s="227"/>
      <c r="N608" s="227"/>
      <c r="O608" s="227"/>
      <c r="P608" s="227"/>
      <c r="Q608" s="54"/>
      <c r="R608" s="54"/>
      <c r="S608" s="54"/>
      <c r="T608" s="54"/>
      <c r="U608" s="54"/>
      <c r="V608" s="54"/>
      <c r="W608" s="54"/>
      <c r="X608" s="54"/>
      <c r="Y608" s="54"/>
      <c r="Z608" s="54"/>
    </row>
    <row r="609" spans="1:26" ht="18.75" customHeight="1" x14ac:dyDescent="0.2">
      <c r="A609" s="54"/>
      <c r="B609" s="54"/>
      <c r="C609" s="321"/>
      <c r="D609" s="321"/>
      <c r="E609" s="55"/>
      <c r="F609" s="320"/>
      <c r="G609" s="320"/>
      <c r="H609" s="320"/>
      <c r="I609" s="54"/>
      <c r="J609" s="54"/>
      <c r="K609" s="54"/>
      <c r="L609" s="227"/>
      <c r="M609" s="227"/>
      <c r="N609" s="227"/>
      <c r="O609" s="227"/>
      <c r="P609" s="227"/>
      <c r="Q609" s="54"/>
      <c r="R609" s="54"/>
      <c r="S609" s="54"/>
      <c r="T609" s="54"/>
      <c r="U609" s="54"/>
      <c r="V609" s="54"/>
      <c r="W609" s="54"/>
      <c r="X609" s="54"/>
      <c r="Y609" s="54"/>
      <c r="Z609" s="54"/>
    </row>
    <row r="610" spans="1:26" ht="18.75" customHeight="1" x14ac:dyDescent="0.2">
      <c r="A610" s="54"/>
      <c r="B610" s="54"/>
      <c r="C610" s="321"/>
      <c r="D610" s="321"/>
      <c r="E610" s="55"/>
      <c r="F610" s="320"/>
      <c r="G610" s="320"/>
      <c r="H610" s="320"/>
      <c r="I610" s="54"/>
      <c r="J610" s="54"/>
      <c r="K610" s="54"/>
      <c r="L610" s="227"/>
      <c r="M610" s="227"/>
      <c r="N610" s="227"/>
      <c r="O610" s="227"/>
      <c r="P610" s="227"/>
      <c r="Q610" s="54"/>
      <c r="R610" s="54"/>
      <c r="S610" s="54"/>
      <c r="T610" s="54"/>
      <c r="U610" s="54"/>
      <c r="V610" s="54"/>
      <c r="W610" s="54"/>
      <c r="X610" s="54"/>
      <c r="Y610" s="54"/>
      <c r="Z610" s="54"/>
    </row>
    <row r="611" spans="1:26" ht="18.75" customHeight="1" x14ac:dyDescent="0.2">
      <c r="A611" s="54"/>
      <c r="B611" s="54"/>
      <c r="C611" s="321"/>
      <c r="D611" s="321"/>
      <c r="E611" s="55"/>
      <c r="F611" s="320"/>
      <c r="G611" s="320"/>
      <c r="H611" s="320"/>
      <c r="I611" s="54"/>
      <c r="J611" s="54"/>
      <c r="K611" s="54"/>
      <c r="L611" s="227"/>
      <c r="M611" s="227"/>
      <c r="N611" s="227"/>
      <c r="O611" s="227"/>
      <c r="P611" s="227"/>
      <c r="Q611" s="54"/>
      <c r="R611" s="54"/>
      <c r="S611" s="54"/>
      <c r="T611" s="54"/>
      <c r="U611" s="54"/>
      <c r="V611" s="54"/>
      <c r="W611" s="54"/>
      <c r="X611" s="54"/>
      <c r="Y611" s="54"/>
      <c r="Z611" s="54"/>
    </row>
    <row r="612" spans="1:26" ht="18.75" customHeight="1" x14ac:dyDescent="0.2">
      <c r="A612" s="54"/>
      <c r="B612" s="54"/>
      <c r="C612" s="321"/>
      <c r="D612" s="321"/>
      <c r="E612" s="55"/>
      <c r="F612" s="320"/>
      <c r="G612" s="320"/>
      <c r="H612" s="320"/>
      <c r="I612" s="54"/>
      <c r="J612" s="54"/>
      <c r="K612" s="54"/>
      <c r="L612" s="227"/>
      <c r="M612" s="227"/>
      <c r="N612" s="227"/>
      <c r="O612" s="227"/>
      <c r="P612" s="227"/>
      <c r="Q612" s="54"/>
      <c r="R612" s="54"/>
      <c r="S612" s="54"/>
      <c r="T612" s="54"/>
      <c r="U612" s="54"/>
      <c r="V612" s="54"/>
      <c r="W612" s="54"/>
      <c r="X612" s="54"/>
      <c r="Y612" s="54"/>
      <c r="Z612" s="54"/>
    </row>
    <row r="613" spans="1:26" ht="18.75" customHeight="1" x14ac:dyDescent="0.2">
      <c r="A613" s="54"/>
      <c r="B613" s="54"/>
      <c r="C613" s="321"/>
      <c r="D613" s="321"/>
      <c r="E613" s="55"/>
      <c r="F613" s="320"/>
      <c r="G613" s="320"/>
      <c r="H613" s="320"/>
      <c r="I613" s="54"/>
      <c r="J613" s="54"/>
      <c r="K613" s="54"/>
      <c r="L613" s="227"/>
      <c r="M613" s="227"/>
      <c r="N613" s="227"/>
      <c r="O613" s="227"/>
      <c r="P613" s="227"/>
      <c r="Q613" s="54"/>
      <c r="R613" s="54"/>
      <c r="S613" s="54"/>
      <c r="T613" s="54"/>
      <c r="U613" s="54"/>
      <c r="V613" s="54"/>
      <c r="W613" s="54"/>
      <c r="X613" s="54"/>
      <c r="Y613" s="54"/>
      <c r="Z613" s="54"/>
    </row>
    <row r="614" spans="1:26" ht="18.75" customHeight="1" x14ac:dyDescent="0.2">
      <c r="A614" s="54"/>
      <c r="B614" s="54"/>
      <c r="C614" s="321"/>
      <c r="D614" s="321"/>
      <c r="E614" s="55"/>
      <c r="F614" s="320"/>
      <c r="G614" s="320"/>
      <c r="H614" s="320"/>
      <c r="I614" s="54"/>
      <c r="J614" s="54"/>
      <c r="K614" s="54"/>
      <c r="L614" s="227"/>
      <c r="M614" s="227"/>
      <c r="N614" s="227"/>
      <c r="O614" s="227"/>
      <c r="P614" s="227"/>
      <c r="Q614" s="54"/>
      <c r="R614" s="54"/>
      <c r="S614" s="54"/>
      <c r="T614" s="54"/>
      <c r="U614" s="54"/>
      <c r="V614" s="54"/>
      <c r="W614" s="54"/>
      <c r="X614" s="54"/>
      <c r="Y614" s="54"/>
      <c r="Z614" s="54"/>
    </row>
    <row r="615" spans="1:26" ht="18.75" customHeight="1" x14ac:dyDescent="0.2">
      <c r="A615" s="54"/>
      <c r="B615" s="54"/>
      <c r="C615" s="321"/>
      <c r="D615" s="321"/>
      <c r="E615" s="55"/>
      <c r="F615" s="320"/>
      <c r="G615" s="320"/>
      <c r="H615" s="320"/>
      <c r="I615" s="54"/>
      <c r="J615" s="54"/>
      <c r="K615" s="54"/>
      <c r="L615" s="227"/>
      <c r="M615" s="227"/>
      <c r="N615" s="227"/>
      <c r="O615" s="227"/>
      <c r="P615" s="227"/>
      <c r="Q615" s="54"/>
      <c r="R615" s="54"/>
      <c r="S615" s="54"/>
      <c r="T615" s="54"/>
      <c r="U615" s="54"/>
      <c r="V615" s="54"/>
      <c r="W615" s="54"/>
      <c r="X615" s="54"/>
      <c r="Y615" s="54"/>
      <c r="Z615" s="54"/>
    </row>
    <row r="616" spans="1:26" ht="18.75" customHeight="1" x14ac:dyDescent="0.2">
      <c r="A616" s="54"/>
      <c r="B616" s="54"/>
      <c r="C616" s="321"/>
      <c r="D616" s="321"/>
      <c r="E616" s="55"/>
      <c r="F616" s="320"/>
      <c r="G616" s="320"/>
      <c r="H616" s="320"/>
      <c r="I616" s="54"/>
      <c r="J616" s="54"/>
      <c r="K616" s="54"/>
      <c r="L616" s="227"/>
      <c r="M616" s="227"/>
      <c r="N616" s="227"/>
      <c r="O616" s="227"/>
      <c r="P616" s="227"/>
      <c r="Q616" s="54"/>
      <c r="R616" s="54"/>
      <c r="S616" s="54"/>
      <c r="T616" s="54"/>
      <c r="U616" s="54"/>
      <c r="V616" s="54"/>
      <c r="W616" s="54"/>
      <c r="X616" s="54"/>
      <c r="Y616" s="54"/>
      <c r="Z616" s="54"/>
    </row>
    <row r="617" spans="1:26" ht="18.75" customHeight="1" x14ac:dyDescent="0.2">
      <c r="A617" s="54"/>
      <c r="B617" s="54"/>
      <c r="C617" s="321"/>
      <c r="D617" s="321"/>
      <c r="E617" s="55"/>
      <c r="F617" s="320"/>
      <c r="G617" s="320"/>
      <c r="H617" s="320"/>
      <c r="I617" s="54"/>
      <c r="J617" s="54"/>
      <c r="K617" s="54"/>
      <c r="L617" s="227"/>
      <c r="M617" s="227"/>
      <c r="N617" s="227"/>
      <c r="O617" s="227"/>
      <c r="P617" s="227"/>
      <c r="Q617" s="54"/>
      <c r="R617" s="54"/>
      <c r="S617" s="54"/>
      <c r="T617" s="54"/>
      <c r="U617" s="54"/>
      <c r="V617" s="54"/>
      <c r="W617" s="54"/>
      <c r="X617" s="54"/>
      <c r="Y617" s="54"/>
      <c r="Z617" s="54"/>
    </row>
    <row r="618" spans="1:26" ht="18.75" customHeight="1" x14ac:dyDescent="0.2">
      <c r="A618" s="54"/>
      <c r="B618" s="54"/>
      <c r="C618" s="321"/>
      <c r="D618" s="321"/>
      <c r="E618" s="55"/>
      <c r="F618" s="320"/>
      <c r="G618" s="320"/>
      <c r="H618" s="320"/>
      <c r="I618" s="54"/>
      <c r="J618" s="54"/>
      <c r="K618" s="54"/>
      <c r="L618" s="227"/>
      <c r="M618" s="227"/>
      <c r="N618" s="227"/>
      <c r="O618" s="227"/>
      <c r="P618" s="227"/>
      <c r="Q618" s="54"/>
      <c r="R618" s="54"/>
      <c r="S618" s="54"/>
      <c r="T618" s="54"/>
      <c r="U618" s="54"/>
      <c r="V618" s="54"/>
      <c r="W618" s="54"/>
      <c r="X618" s="54"/>
      <c r="Y618" s="54"/>
      <c r="Z618" s="54"/>
    </row>
    <row r="619" spans="1:26" ht="18.75" customHeight="1" x14ac:dyDescent="0.2">
      <c r="A619" s="54"/>
      <c r="B619" s="54"/>
      <c r="C619" s="321"/>
      <c r="D619" s="321"/>
      <c r="E619" s="55"/>
      <c r="F619" s="320"/>
      <c r="G619" s="320"/>
      <c r="H619" s="320"/>
      <c r="I619" s="54"/>
      <c r="J619" s="54"/>
      <c r="K619" s="54"/>
      <c r="L619" s="227"/>
      <c r="M619" s="227"/>
      <c r="N619" s="227"/>
      <c r="O619" s="227"/>
      <c r="P619" s="227"/>
      <c r="Q619" s="54"/>
      <c r="R619" s="54"/>
      <c r="S619" s="54"/>
      <c r="T619" s="54"/>
      <c r="U619" s="54"/>
      <c r="V619" s="54"/>
      <c r="W619" s="54"/>
      <c r="X619" s="54"/>
      <c r="Y619" s="54"/>
      <c r="Z619" s="54"/>
    </row>
    <row r="620" spans="1:26" ht="18.75" customHeight="1" x14ac:dyDescent="0.2">
      <c r="A620" s="54"/>
      <c r="B620" s="54"/>
      <c r="C620" s="321"/>
      <c r="D620" s="321"/>
      <c r="E620" s="55"/>
      <c r="F620" s="320"/>
      <c r="G620" s="320"/>
      <c r="H620" s="320"/>
      <c r="I620" s="54"/>
      <c r="J620" s="54"/>
      <c r="K620" s="54"/>
      <c r="L620" s="227"/>
      <c r="M620" s="227"/>
      <c r="N620" s="227"/>
      <c r="O620" s="227"/>
      <c r="P620" s="227"/>
      <c r="Q620" s="54"/>
      <c r="R620" s="54"/>
      <c r="S620" s="54"/>
      <c r="T620" s="54"/>
      <c r="U620" s="54"/>
      <c r="V620" s="54"/>
      <c r="W620" s="54"/>
      <c r="X620" s="54"/>
      <c r="Y620" s="54"/>
      <c r="Z620" s="54"/>
    </row>
    <row r="621" spans="1:26" ht="18.75" customHeight="1" x14ac:dyDescent="0.2">
      <c r="A621" s="54"/>
      <c r="B621" s="54"/>
      <c r="C621" s="321"/>
      <c r="D621" s="321"/>
      <c r="E621" s="55"/>
      <c r="F621" s="320"/>
      <c r="G621" s="320"/>
      <c r="H621" s="320"/>
      <c r="I621" s="54"/>
      <c r="J621" s="54"/>
      <c r="K621" s="54"/>
      <c r="L621" s="227"/>
      <c r="M621" s="227"/>
      <c r="N621" s="227"/>
      <c r="O621" s="227"/>
      <c r="P621" s="227"/>
      <c r="Q621" s="54"/>
      <c r="R621" s="54"/>
      <c r="S621" s="54"/>
      <c r="T621" s="54"/>
      <c r="U621" s="54"/>
      <c r="V621" s="54"/>
      <c r="W621" s="54"/>
      <c r="X621" s="54"/>
      <c r="Y621" s="54"/>
      <c r="Z621" s="54"/>
    </row>
    <row r="622" spans="1:26" ht="18.75" customHeight="1" x14ac:dyDescent="0.2">
      <c r="A622" s="54"/>
      <c r="B622" s="54"/>
      <c r="C622" s="321"/>
      <c r="D622" s="321"/>
      <c r="E622" s="55"/>
      <c r="F622" s="320"/>
      <c r="G622" s="320"/>
      <c r="H622" s="320"/>
      <c r="I622" s="54"/>
      <c r="J622" s="54"/>
      <c r="K622" s="54"/>
      <c r="L622" s="227"/>
      <c r="M622" s="227"/>
      <c r="N622" s="227"/>
      <c r="O622" s="227"/>
      <c r="P622" s="227"/>
      <c r="Q622" s="54"/>
      <c r="R622" s="54"/>
      <c r="S622" s="54"/>
      <c r="T622" s="54"/>
      <c r="U622" s="54"/>
      <c r="V622" s="54"/>
      <c r="W622" s="54"/>
      <c r="X622" s="54"/>
      <c r="Y622" s="54"/>
      <c r="Z622" s="54"/>
    </row>
    <row r="623" spans="1:26" ht="18.75" customHeight="1" x14ac:dyDescent="0.2">
      <c r="A623" s="54"/>
      <c r="B623" s="54"/>
      <c r="C623" s="321"/>
      <c r="D623" s="321"/>
      <c r="E623" s="55"/>
      <c r="F623" s="320"/>
      <c r="G623" s="320"/>
      <c r="H623" s="320"/>
      <c r="I623" s="54"/>
      <c r="J623" s="54"/>
      <c r="K623" s="54"/>
      <c r="L623" s="227"/>
      <c r="M623" s="227"/>
      <c r="N623" s="227"/>
      <c r="O623" s="227"/>
      <c r="P623" s="227"/>
      <c r="Q623" s="54"/>
      <c r="R623" s="54"/>
      <c r="S623" s="54"/>
      <c r="T623" s="54"/>
      <c r="U623" s="54"/>
      <c r="V623" s="54"/>
      <c r="W623" s="54"/>
      <c r="X623" s="54"/>
      <c r="Y623" s="54"/>
      <c r="Z623" s="54"/>
    </row>
    <row r="624" spans="1:26" ht="18.75" customHeight="1" x14ac:dyDescent="0.2">
      <c r="A624" s="54"/>
      <c r="B624" s="54"/>
      <c r="C624" s="321"/>
      <c r="D624" s="321"/>
      <c r="E624" s="55"/>
      <c r="F624" s="320"/>
      <c r="G624" s="320"/>
      <c r="H624" s="320"/>
      <c r="I624" s="54"/>
      <c r="J624" s="54"/>
      <c r="K624" s="54"/>
      <c r="L624" s="227"/>
      <c r="M624" s="227"/>
      <c r="N624" s="227"/>
      <c r="O624" s="227"/>
      <c r="P624" s="227"/>
      <c r="Q624" s="54"/>
      <c r="R624" s="54"/>
      <c r="S624" s="54"/>
      <c r="T624" s="54"/>
      <c r="U624" s="54"/>
      <c r="V624" s="54"/>
      <c r="W624" s="54"/>
      <c r="X624" s="54"/>
      <c r="Y624" s="54"/>
      <c r="Z624" s="54"/>
    </row>
    <row r="625" spans="1:26" ht="18.75" customHeight="1" x14ac:dyDescent="0.2">
      <c r="A625" s="54"/>
      <c r="B625" s="54"/>
      <c r="C625" s="321"/>
      <c r="D625" s="321"/>
      <c r="E625" s="55"/>
      <c r="F625" s="320"/>
      <c r="G625" s="320"/>
      <c r="H625" s="320"/>
      <c r="I625" s="54"/>
      <c r="J625" s="54"/>
      <c r="K625" s="54"/>
      <c r="L625" s="227"/>
      <c r="M625" s="227"/>
      <c r="N625" s="227"/>
      <c r="O625" s="227"/>
      <c r="P625" s="227"/>
      <c r="Q625" s="54"/>
      <c r="R625" s="54"/>
      <c r="S625" s="54"/>
      <c r="T625" s="54"/>
      <c r="U625" s="54"/>
      <c r="V625" s="54"/>
      <c r="W625" s="54"/>
      <c r="X625" s="54"/>
      <c r="Y625" s="54"/>
      <c r="Z625" s="54"/>
    </row>
    <row r="626" spans="1:26" ht="18.75" customHeight="1" x14ac:dyDescent="0.2">
      <c r="A626" s="54"/>
      <c r="B626" s="54"/>
      <c r="C626" s="321"/>
      <c r="D626" s="321"/>
      <c r="E626" s="55"/>
      <c r="F626" s="320"/>
      <c r="G626" s="320"/>
      <c r="H626" s="320"/>
      <c r="I626" s="54"/>
      <c r="J626" s="54"/>
      <c r="K626" s="54"/>
      <c r="L626" s="227"/>
      <c r="M626" s="227"/>
      <c r="N626" s="227"/>
      <c r="O626" s="227"/>
      <c r="P626" s="227"/>
      <c r="Q626" s="54"/>
      <c r="R626" s="54"/>
      <c r="S626" s="54"/>
      <c r="T626" s="54"/>
      <c r="U626" s="54"/>
      <c r="V626" s="54"/>
      <c r="W626" s="54"/>
      <c r="X626" s="54"/>
      <c r="Y626" s="54"/>
      <c r="Z626" s="54"/>
    </row>
    <row r="627" spans="1:26" ht="18.75" customHeight="1" x14ac:dyDescent="0.2">
      <c r="A627" s="54"/>
      <c r="B627" s="54"/>
      <c r="C627" s="321"/>
      <c r="D627" s="321"/>
      <c r="E627" s="55"/>
      <c r="F627" s="320"/>
      <c r="G627" s="320"/>
      <c r="H627" s="320"/>
      <c r="I627" s="54"/>
      <c r="J627" s="54"/>
      <c r="K627" s="54"/>
      <c r="L627" s="227"/>
      <c r="M627" s="227"/>
      <c r="N627" s="227"/>
      <c r="O627" s="227"/>
      <c r="P627" s="227"/>
      <c r="Q627" s="54"/>
      <c r="R627" s="54"/>
      <c r="S627" s="54"/>
      <c r="T627" s="54"/>
      <c r="U627" s="54"/>
      <c r="V627" s="54"/>
      <c r="W627" s="54"/>
      <c r="X627" s="54"/>
      <c r="Y627" s="54"/>
      <c r="Z627" s="54"/>
    </row>
    <row r="628" spans="1:26" ht="18.75" customHeight="1" x14ac:dyDescent="0.2">
      <c r="A628" s="54"/>
      <c r="B628" s="54"/>
      <c r="C628" s="321"/>
      <c r="D628" s="321"/>
      <c r="E628" s="55"/>
      <c r="F628" s="320"/>
      <c r="G628" s="320"/>
      <c r="H628" s="320"/>
      <c r="I628" s="54"/>
      <c r="J628" s="54"/>
      <c r="K628" s="54"/>
      <c r="L628" s="227"/>
      <c r="M628" s="227"/>
      <c r="N628" s="227"/>
      <c r="O628" s="227"/>
      <c r="P628" s="227"/>
      <c r="Q628" s="54"/>
      <c r="R628" s="54"/>
      <c r="S628" s="54"/>
      <c r="T628" s="54"/>
      <c r="U628" s="54"/>
      <c r="V628" s="54"/>
      <c r="W628" s="54"/>
      <c r="X628" s="54"/>
      <c r="Y628" s="54"/>
      <c r="Z628" s="54"/>
    </row>
    <row r="629" spans="1:26" ht="18.75" customHeight="1" x14ac:dyDescent="0.2">
      <c r="A629" s="54"/>
      <c r="B629" s="54"/>
      <c r="C629" s="321"/>
      <c r="D629" s="321"/>
      <c r="E629" s="55"/>
      <c r="F629" s="320"/>
      <c r="G629" s="320"/>
      <c r="H629" s="320"/>
      <c r="I629" s="54"/>
      <c r="J629" s="54"/>
      <c r="K629" s="54"/>
      <c r="L629" s="227"/>
      <c r="M629" s="227"/>
      <c r="N629" s="227"/>
      <c r="O629" s="227"/>
      <c r="P629" s="227"/>
      <c r="Q629" s="54"/>
      <c r="R629" s="54"/>
      <c r="S629" s="54"/>
      <c r="T629" s="54"/>
      <c r="U629" s="54"/>
      <c r="V629" s="54"/>
      <c r="W629" s="54"/>
      <c r="X629" s="54"/>
      <c r="Y629" s="54"/>
      <c r="Z629" s="54"/>
    </row>
    <row r="630" spans="1:26" ht="18.75" customHeight="1" x14ac:dyDescent="0.2">
      <c r="A630" s="54"/>
      <c r="B630" s="54"/>
      <c r="C630" s="321"/>
      <c r="D630" s="321"/>
      <c r="E630" s="55"/>
      <c r="F630" s="320"/>
      <c r="G630" s="320"/>
      <c r="H630" s="320"/>
      <c r="I630" s="54"/>
      <c r="J630" s="54"/>
      <c r="K630" s="54"/>
      <c r="L630" s="227"/>
      <c r="M630" s="227"/>
      <c r="N630" s="227"/>
      <c r="O630" s="227"/>
      <c r="P630" s="227"/>
      <c r="Q630" s="54"/>
      <c r="R630" s="54"/>
      <c r="S630" s="54"/>
      <c r="T630" s="54"/>
      <c r="U630" s="54"/>
      <c r="V630" s="54"/>
      <c r="W630" s="54"/>
      <c r="X630" s="54"/>
      <c r="Y630" s="54"/>
      <c r="Z630" s="54"/>
    </row>
    <row r="631" spans="1:26" ht="18.75" customHeight="1" x14ac:dyDescent="0.2">
      <c r="A631" s="54"/>
      <c r="B631" s="54"/>
      <c r="C631" s="321"/>
      <c r="D631" s="321"/>
      <c r="E631" s="55"/>
      <c r="F631" s="320"/>
      <c r="G631" s="320"/>
      <c r="H631" s="320"/>
      <c r="I631" s="54"/>
      <c r="J631" s="54"/>
      <c r="K631" s="54"/>
      <c r="L631" s="227"/>
      <c r="M631" s="227"/>
      <c r="N631" s="227"/>
      <c r="O631" s="227"/>
      <c r="P631" s="227"/>
      <c r="Q631" s="54"/>
      <c r="R631" s="54"/>
      <c r="S631" s="54"/>
      <c r="T631" s="54"/>
      <c r="U631" s="54"/>
      <c r="V631" s="54"/>
      <c r="W631" s="54"/>
      <c r="X631" s="54"/>
      <c r="Y631" s="54"/>
      <c r="Z631" s="54"/>
    </row>
    <row r="632" spans="1:26" ht="18.75" customHeight="1" x14ac:dyDescent="0.2">
      <c r="A632" s="54"/>
      <c r="B632" s="54"/>
      <c r="C632" s="321"/>
      <c r="D632" s="321"/>
      <c r="E632" s="55"/>
      <c r="F632" s="320"/>
      <c r="G632" s="320"/>
      <c r="H632" s="320"/>
      <c r="I632" s="54"/>
      <c r="J632" s="54"/>
      <c r="K632" s="54"/>
      <c r="L632" s="227"/>
      <c r="M632" s="227"/>
      <c r="N632" s="227"/>
      <c r="O632" s="227"/>
      <c r="P632" s="227"/>
      <c r="Q632" s="54"/>
      <c r="R632" s="54"/>
      <c r="S632" s="54"/>
      <c r="T632" s="54"/>
      <c r="U632" s="54"/>
      <c r="V632" s="54"/>
      <c r="W632" s="54"/>
      <c r="X632" s="54"/>
      <c r="Y632" s="54"/>
      <c r="Z632" s="54"/>
    </row>
    <row r="633" spans="1:26" ht="18.75" customHeight="1" x14ac:dyDescent="0.2">
      <c r="A633" s="54"/>
      <c r="B633" s="54"/>
      <c r="C633" s="321"/>
      <c r="D633" s="321"/>
      <c r="E633" s="55"/>
      <c r="F633" s="320"/>
      <c r="G633" s="320"/>
      <c r="H633" s="320"/>
      <c r="I633" s="54"/>
      <c r="J633" s="54"/>
      <c r="K633" s="54"/>
      <c r="L633" s="227"/>
      <c r="M633" s="227"/>
      <c r="N633" s="227"/>
      <c r="O633" s="227"/>
      <c r="P633" s="227"/>
      <c r="Q633" s="54"/>
      <c r="R633" s="54"/>
      <c r="S633" s="54"/>
      <c r="T633" s="54"/>
      <c r="U633" s="54"/>
      <c r="V633" s="54"/>
      <c r="W633" s="54"/>
      <c r="X633" s="54"/>
      <c r="Y633" s="54"/>
      <c r="Z633" s="54"/>
    </row>
    <row r="634" spans="1:26" ht="18.75" customHeight="1" x14ac:dyDescent="0.2">
      <c r="A634" s="54"/>
      <c r="B634" s="54"/>
      <c r="C634" s="321"/>
      <c r="D634" s="321"/>
      <c r="E634" s="55"/>
      <c r="F634" s="320"/>
      <c r="G634" s="320"/>
      <c r="H634" s="320"/>
      <c r="I634" s="54"/>
      <c r="J634" s="54"/>
      <c r="K634" s="54"/>
      <c r="L634" s="227"/>
      <c r="M634" s="227"/>
      <c r="N634" s="227"/>
      <c r="O634" s="227"/>
      <c r="P634" s="227"/>
      <c r="Q634" s="54"/>
      <c r="R634" s="54"/>
      <c r="S634" s="54"/>
      <c r="T634" s="54"/>
      <c r="U634" s="54"/>
      <c r="V634" s="54"/>
      <c r="W634" s="54"/>
      <c r="X634" s="54"/>
      <c r="Y634" s="54"/>
      <c r="Z634" s="54"/>
    </row>
    <row r="635" spans="1:26" ht="18.75" customHeight="1" x14ac:dyDescent="0.2">
      <c r="A635" s="54"/>
      <c r="B635" s="54"/>
      <c r="C635" s="321"/>
      <c r="D635" s="321"/>
      <c r="E635" s="55"/>
      <c r="F635" s="320"/>
      <c r="G635" s="320"/>
      <c r="H635" s="320"/>
      <c r="I635" s="54"/>
      <c r="J635" s="54"/>
      <c r="K635" s="54"/>
      <c r="L635" s="227"/>
      <c r="M635" s="227"/>
      <c r="N635" s="227"/>
      <c r="O635" s="227"/>
      <c r="P635" s="227"/>
      <c r="Q635" s="54"/>
      <c r="R635" s="54"/>
      <c r="S635" s="54"/>
      <c r="T635" s="54"/>
      <c r="U635" s="54"/>
      <c r="V635" s="54"/>
      <c r="W635" s="54"/>
      <c r="X635" s="54"/>
      <c r="Y635" s="54"/>
      <c r="Z635" s="54"/>
    </row>
    <row r="636" spans="1:26" ht="18.75" customHeight="1" x14ac:dyDescent="0.2">
      <c r="A636" s="54"/>
      <c r="B636" s="54"/>
      <c r="C636" s="321"/>
      <c r="D636" s="321"/>
      <c r="E636" s="55"/>
      <c r="F636" s="320"/>
      <c r="G636" s="320"/>
      <c r="H636" s="320"/>
      <c r="I636" s="54"/>
      <c r="J636" s="54"/>
      <c r="K636" s="54"/>
      <c r="L636" s="227"/>
      <c r="M636" s="227"/>
      <c r="N636" s="227"/>
      <c r="O636" s="227"/>
      <c r="P636" s="227"/>
      <c r="Q636" s="54"/>
      <c r="R636" s="54"/>
      <c r="S636" s="54"/>
      <c r="T636" s="54"/>
      <c r="U636" s="54"/>
      <c r="V636" s="54"/>
      <c r="W636" s="54"/>
      <c r="X636" s="54"/>
      <c r="Y636" s="54"/>
      <c r="Z636" s="54"/>
    </row>
    <row r="637" spans="1:26" ht="18.75" customHeight="1" x14ac:dyDescent="0.2">
      <c r="A637" s="54"/>
      <c r="B637" s="54"/>
      <c r="C637" s="321"/>
      <c r="D637" s="321"/>
      <c r="E637" s="55"/>
      <c r="F637" s="320"/>
      <c r="G637" s="320"/>
      <c r="H637" s="320"/>
      <c r="I637" s="54"/>
      <c r="J637" s="54"/>
      <c r="K637" s="54"/>
      <c r="L637" s="227"/>
      <c r="M637" s="227"/>
      <c r="N637" s="227"/>
      <c r="O637" s="227"/>
      <c r="P637" s="227"/>
      <c r="Q637" s="54"/>
      <c r="R637" s="54"/>
      <c r="S637" s="54"/>
      <c r="T637" s="54"/>
      <c r="U637" s="54"/>
      <c r="V637" s="54"/>
      <c r="W637" s="54"/>
      <c r="X637" s="54"/>
      <c r="Y637" s="54"/>
      <c r="Z637" s="54"/>
    </row>
    <row r="638" spans="1:26" ht="18.75" customHeight="1" x14ac:dyDescent="0.2">
      <c r="A638" s="54"/>
      <c r="B638" s="54"/>
      <c r="C638" s="321"/>
      <c r="D638" s="321"/>
      <c r="E638" s="55"/>
      <c r="F638" s="320"/>
      <c r="G638" s="320"/>
      <c r="H638" s="320"/>
      <c r="I638" s="54"/>
      <c r="J638" s="54"/>
      <c r="K638" s="54"/>
      <c r="L638" s="227"/>
      <c r="M638" s="227"/>
      <c r="N638" s="227"/>
      <c r="O638" s="227"/>
      <c r="P638" s="227"/>
      <c r="Q638" s="54"/>
      <c r="R638" s="54"/>
      <c r="S638" s="54"/>
      <c r="T638" s="54"/>
      <c r="U638" s="54"/>
      <c r="V638" s="54"/>
      <c r="W638" s="54"/>
      <c r="X638" s="54"/>
      <c r="Y638" s="54"/>
      <c r="Z638" s="54"/>
    </row>
    <row r="639" spans="1:26" ht="18.75" customHeight="1" x14ac:dyDescent="0.2">
      <c r="A639" s="54"/>
      <c r="B639" s="54"/>
      <c r="C639" s="321"/>
      <c r="D639" s="321"/>
      <c r="E639" s="55"/>
      <c r="F639" s="320"/>
      <c r="G639" s="320"/>
      <c r="H639" s="320"/>
      <c r="I639" s="54"/>
      <c r="J639" s="54"/>
      <c r="K639" s="54"/>
      <c r="L639" s="227"/>
      <c r="M639" s="227"/>
      <c r="N639" s="227"/>
      <c r="O639" s="227"/>
      <c r="P639" s="227"/>
      <c r="Q639" s="54"/>
      <c r="R639" s="54"/>
      <c r="S639" s="54"/>
      <c r="T639" s="54"/>
      <c r="U639" s="54"/>
      <c r="V639" s="54"/>
      <c r="W639" s="54"/>
      <c r="X639" s="54"/>
      <c r="Y639" s="54"/>
      <c r="Z639" s="54"/>
    </row>
    <row r="640" spans="1:26" ht="18.75" customHeight="1" x14ac:dyDescent="0.2">
      <c r="A640" s="54"/>
      <c r="B640" s="54"/>
      <c r="C640" s="321"/>
      <c r="D640" s="321"/>
      <c r="E640" s="55"/>
      <c r="F640" s="320"/>
      <c r="G640" s="320"/>
      <c r="H640" s="320"/>
      <c r="I640" s="54"/>
      <c r="J640" s="54"/>
      <c r="K640" s="54"/>
      <c r="L640" s="227"/>
      <c r="M640" s="227"/>
      <c r="N640" s="227"/>
      <c r="O640" s="227"/>
      <c r="P640" s="227"/>
      <c r="Q640" s="54"/>
      <c r="R640" s="54"/>
      <c r="S640" s="54"/>
      <c r="T640" s="54"/>
      <c r="U640" s="54"/>
      <c r="V640" s="54"/>
      <c r="W640" s="54"/>
      <c r="X640" s="54"/>
      <c r="Y640" s="54"/>
      <c r="Z640" s="54"/>
    </row>
    <row r="641" spans="1:26" ht="18.75" customHeight="1" x14ac:dyDescent="0.2">
      <c r="A641" s="54"/>
      <c r="B641" s="54"/>
      <c r="C641" s="321"/>
      <c r="D641" s="321"/>
      <c r="E641" s="55"/>
      <c r="F641" s="320"/>
      <c r="G641" s="320"/>
      <c r="H641" s="320"/>
      <c r="I641" s="54"/>
      <c r="J641" s="54"/>
      <c r="K641" s="54"/>
      <c r="L641" s="227"/>
      <c r="M641" s="227"/>
      <c r="N641" s="227"/>
      <c r="O641" s="227"/>
      <c r="P641" s="227"/>
      <c r="Q641" s="54"/>
      <c r="R641" s="54"/>
      <c r="S641" s="54"/>
      <c r="T641" s="54"/>
      <c r="U641" s="54"/>
      <c r="V641" s="54"/>
      <c r="W641" s="54"/>
      <c r="X641" s="54"/>
      <c r="Y641" s="54"/>
      <c r="Z641" s="54"/>
    </row>
    <row r="642" spans="1:26" ht="18.75" customHeight="1" x14ac:dyDescent="0.2">
      <c r="A642" s="54"/>
      <c r="B642" s="54"/>
      <c r="C642" s="321"/>
      <c r="D642" s="321"/>
      <c r="E642" s="55"/>
      <c r="F642" s="320"/>
      <c r="G642" s="320"/>
      <c r="H642" s="320"/>
      <c r="I642" s="54"/>
      <c r="J642" s="54"/>
      <c r="K642" s="54"/>
      <c r="L642" s="227"/>
      <c r="M642" s="227"/>
      <c r="N642" s="227"/>
      <c r="O642" s="227"/>
      <c r="P642" s="227"/>
      <c r="Q642" s="54"/>
      <c r="R642" s="54"/>
      <c r="S642" s="54"/>
      <c r="T642" s="54"/>
      <c r="U642" s="54"/>
      <c r="V642" s="54"/>
      <c r="W642" s="54"/>
      <c r="X642" s="54"/>
      <c r="Y642" s="54"/>
      <c r="Z642" s="54"/>
    </row>
    <row r="643" spans="1:26" ht="18.75" customHeight="1" x14ac:dyDescent="0.2">
      <c r="A643" s="54"/>
      <c r="B643" s="54"/>
      <c r="C643" s="321"/>
      <c r="D643" s="321"/>
      <c r="E643" s="55"/>
      <c r="F643" s="320"/>
      <c r="G643" s="320"/>
      <c r="H643" s="320"/>
      <c r="I643" s="54"/>
      <c r="J643" s="54"/>
      <c r="K643" s="54"/>
      <c r="L643" s="227"/>
      <c r="M643" s="227"/>
      <c r="N643" s="227"/>
      <c r="O643" s="227"/>
      <c r="P643" s="227"/>
      <c r="Q643" s="54"/>
      <c r="R643" s="54"/>
      <c r="S643" s="54"/>
      <c r="T643" s="54"/>
      <c r="U643" s="54"/>
      <c r="V643" s="54"/>
      <c r="W643" s="54"/>
      <c r="X643" s="54"/>
      <c r="Y643" s="54"/>
      <c r="Z643" s="54"/>
    </row>
    <row r="644" spans="1:26" ht="18.75" customHeight="1" x14ac:dyDescent="0.2">
      <c r="A644" s="54"/>
      <c r="B644" s="54"/>
      <c r="C644" s="321"/>
      <c r="D644" s="321"/>
      <c r="E644" s="55"/>
      <c r="F644" s="320"/>
      <c r="G644" s="320"/>
      <c r="H644" s="320"/>
      <c r="I644" s="54"/>
      <c r="J644" s="54"/>
      <c r="K644" s="54"/>
      <c r="L644" s="227"/>
      <c r="M644" s="227"/>
      <c r="N644" s="227"/>
      <c r="O644" s="227"/>
      <c r="P644" s="227"/>
      <c r="Q644" s="54"/>
      <c r="R644" s="54"/>
      <c r="S644" s="54"/>
      <c r="T644" s="54"/>
      <c r="U644" s="54"/>
      <c r="V644" s="54"/>
      <c r="W644" s="54"/>
      <c r="X644" s="54"/>
      <c r="Y644" s="54"/>
      <c r="Z644" s="54"/>
    </row>
    <row r="645" spans="1:26" ht="18.75" customHeight="1" x14ac:dyDescent="0.2">
      <c r="A645" s="54"/>
      <c r="B645" s="54"/>
      <c r="C645" s="321"/>
      <c r="D645" s="321"/>
      <c r="E645" s="55"/>
      <c r="F645" s="320"/>
      <c r="G645" s="320"/>
      <c r="H645" s="320"/>
      <c r="I645" s="54"/>
      <c r="J645" s="54"/>
      <c r="K645" s="54"/>
      <c r="L645" s="227"/>
      <c r="M645" s="227"/>
      <c r="N645" s="227"/>
      <c r="O645" s="227"/>
      <c r="P645" s="227"/>
      <c r="Q645" s="54"/>
      <c r="R645" s="54"/>
      <c r="S645" s="54"/>
      <c r="T645" s="54"/>
      <c r="U645" s="54"/>
      <c r="V645" s="54"/>
      <c r="W645" s="54"/>
      <c r="X645" s="54"/>
      <c r="Y645" s="54"/>
      <c r="Z645" s="54"/>
    </row>
    <row r="646" spans="1:26" ht="18.75" customHeight="1" x14ac:dyDescent="0.2">
      <c r="A646" s="54"/>
      <c r="B646" s="54"/>
      <c r="C646" s="321"/>
      <c r="D646" s="321"/>
      <c r="E646" s="55"/>
      <c r="F646" s="320"/>
      <c r="G646" s="320"/>
      <c r="H646" s="320"/>
      <c r="I646" s="54"/>
      <c r="J646" s="54"/>
      <c r="K646" s="54"/>
      <c r="L646" s="227"/>
      <c r="M646" s="227"/>
      <c r="N646" s="227"/>
      <c r="O646" s="227"/>
      <c r="P646" s="227"/>
      <c r="Q646" s="54"/>
      <c r="R646" s="54"/>
      <c r="S646" s="54"/>
      <c r="T646" s="54"/>
      <c r="U646" s="54"/>
      <c r="V646" s="54"/>
      <c r="W646" s="54"/>
      <c r="X646" s="54"/>
      <c r="Y646" s="54"/>
      <c r="Z646" s="54"/>
    </row>
    <row r="647" spans="1:26" ht="18.75" customHeight="1" x14ac:dyDescent="0.2">
      <c r="A647" s="54"/>
      <c r="B647" s="54"/>
      <c r="C647" s="321"/>
      <c r="D647" s="321"/>
      <c r="E647" s="55"/>
      <c r="F647" s="320"/>
      <c r="G647" s="320"/>
      <c r="H647" s="320"/>
      <c r="I647" s="54"/>
      <c r="J647" s="54"/>
      <c r="K647" s="54"/>
      <c r="L647" s="227"/>
      <c r="M647" s="227"/>
      <c r="N647" s="227"/>
      <c r="O647" s="227"/>
      <c r="P647" s="227"/>
      <c r="Q647" s="54"/>
      <c r="R647" s="54"/>
      <c r="S647" s="54"/>
      <c r="T647" s="54"/>
      <c r="U647" s="54"/>
      <c r="V647" s="54"/>
      <c r="W647" s="54"/>
      <c r="X647" s="54"/>
      <c r="Y647" s="54"/>
      <c r="Z647" s="54"/>
    </row>
    <row r="648" spans="1:26" ht="18.75" customHeight="1" x14ac:dyDescent="0.2">
      <c r="A648" s="54"/>
      <c r="B648" s="54"/>
      <c r="C648" s="321"/>
      <c r="D648" s="321"/>
      <c r="E648" s="55"/>
      <c r="F648" s="320"/>
      <c r="G648" s="320"/>
      <c r="H648" s="320"/>
      <c r="I648" s="54"/>
      <c r="J648" s="54"/>
      <c r="K648" s="54"/>
      <c r="L648" s="227"/>
      <c r="M648" s="227"/>
      <c r="N648" s="227"/>
      <c r="O648" s="227"/>
      <c r="P648" s="227"/>
      <c r="Q648" s="54"/>
      <c r="R648" s="54"/>
      <c r="S648" s="54"/>
      <c r="T648" s="54"/>
      <c r="U648" s="54"/>
      <c r="V648" s="54"/>
      <c r="W648" s="54"/>
      <c r="X648" s="54"/>
      <c r="Y648" s="54"/>
      <c r="Z648" s="54"/>
    </row>
    <row r="649" spans="1:26" ht="18.75" customHeight="1" x14ac:dyDescent="0.2">
      <c r="A649" s="54"/>
      <c r="B649" s="54"/>
      <c r="C649" s="321"/>
      <c r="D649" s="321"/>
      <c r="E649" s="55"/>
      <c r="F649" s="320"/>
      <c r="G649" s="320"/>
      <c r="H649" s="320"/>
      <c r="I649" s="54"/>
      <c r="J649" s="54"/>
      <c r="K649" s="54"/>
      <c r="L649" s="227"/>
      <c r="M649" s="227"/>
      <c r="N649" s="227"/>
      <c r="O649" s="227"/>
      <c r="P649" s="227"/>
      <c r="Q649" s="54"/>
      <c r="R649" s="54"/>
      <c r="S649" s="54"/>
      <c r="T649" s="54"/>
      <c r="U649" s="54"/>
      <c r="V649" s="54"/>
      <c r="W649" s="54"/>
      <c r="X649" s="54"/>
      <c r="Y649" s="54"/>
      <c r="Z649" s="54"/>
    </row>
    <row r="650" spans="1:26" ht="18.75" customHeight="1" x14ac:dyDescent="0.2">
      <c r="A650" s="54"/>
      <c r="B650" s="54"/>
      <c r="C650" s="321"/>
      <c r="D650" s="321"/>
      <c r="E650" s="55"/>
      <c r="F650" s="320"/>
      <c r="G650" s="320"/>
      <c r="H650" s="320"/>
      <c r="I650" s="54"/>
      <c r="J650" s="54"/>
      <c r="K650" s="54"/>
      <c r="L650" s="227"/>
      <c r="M650" s="227"/>
      <c r="N650" s="227"/>
      <c r="O650" s="227"/>
      <c r="P650" s="227"/>
      <c r="Q650" s="54"/>
      <c r="R650" s="54"/>
      <c r="S650" s="54"/>
      <c r="T650" s="54"/>
      <c r="U650" s="54"/>
      <c r="V650" s="54"/>
      <c r="W650" s="54"/>
      <c r="X650" s="54"/>
      <c r="Y650" s="54"/>
      <c r="Z650" s="54"/>
    </row>
    <row r="651" spans="1:26" ht="18.75" customHeight="1" x14ac:dyDescent="0.2">
      <c r="A651" s="54"/>
      <c r="B651" s="54"/>
      <c r="C651" s="321"/>
      <c r="D651" s="321"/>
      <c r="E651" s="55"/>
      <c r="F651" s="320"/>
      <c r="G651" s="320"/>
      <c r="H651" s="320"/>
      <c r="I651" s="54"/>
      <c r="J651" s="54"/>
      <c r="K651" s="54"/>
      <c r="L651" s="227"/>
      <c r="M651" s="227"/>
      <c r="N651" s="227"/>
      <c r="O651" s="227"/>
      <c r="P651" s="227"/>
      <c r="Q651" s="54"/>
      <c r="R651" s="54"/>
      <c r="S651" s="54"/>
      <c r="T651" s="54"/>
      <c r="U651" s="54"/>
      <c r="V651" s="54"/>
      <c r="W651" s="54"/>
      <c r="X651" s="54"/>
      <c r="Y651" s="54"/>
      <c r="Z651" s="54"/>
    </row>
    <row r="652" spans="1:26" ht="18.75" customHeight="1" x14ac:dyDescent="0.2">
      <c r="A652" s="54"/>
      <c r="B652" s="54"/>
      <c r="C652" s="321"/>
      <c r="D652" s="321"/>
      <c r="E652" s="55"/>
      <c r="F652" s="320"/>
      <c r="G652" s="320"/>
      <c r="H652" s="320"/>
      <c r="I652" s="54"/>
      <c r="J652" s="54"/>
      <c r="K652" s="54"/>
      <c r="L652" s="227"/>
      <c r="M652" s="227"/>
      <c r="N652" s="227"/>
      <c r="O652" s="227"/>
      <c r="P652" s="227"/>
      <c r="Q652" s="54"/>
      <c r="R652" s="54"/>
      <c r="S652" s="54"/>
      <c r="T652" s="54"/>
      <c r="U652" s="54"/>
      <c r="V652" s="54"/>
      <c r="W652" s="54"/>
      <c r="X652" s="54"/>
      <c r="Y652" s="54"/>
      <c r="Z652" s="54"/>
    </row>
    <row r="653" spans="1:26" ht="18.75" customHeight="1" x14ac:dyDescent="0.2">
      <c r="A653" s="54"/>
      <c r="B653" s="54"/>
      <c r="C653" s="321"/>
      <c r="D653" s="321"/>
      <c r="E653" s="55"/>
      <c r="F653" s="320"/>
      <c r="G653" s="320"/>
      <c r="H653" s="320"/>
      <c r="I653" s="54"/>
      <c r="J653" s="54"/>
      <c r="K653" s="54"/>
      <c r="L653" s="227"/>
      <c r="M653" s="227"/>
      <c r="N653" s="227"/>
      <c r="O653" s="227"/>
      <c r="P653" s="227"/>
      <c r="Q653" s="54"/>
      <c r="R653" s="54"/>
      <c r="S653" s="54"/>
      <c r="T653" s="54"/>
      <c r="U653" s="54"/>
      <c r="V653" s="54"/>
      <c r="W653" s="54"/>
      <c r="X653" s="54"/>
      <c r="Y653" s="54"/>
      <c r="Z653" s="54"/>
    </row>
    <row r="654" spans="1:26" ht="18.75" customHeight="1" x14ac:dyDescent="0.2">
      <c r="A654" s="54"/>
      <c r="B654" s="54"/>
      <c r="C654" s="321"/>
      <c r="D654" s="321"/>
      <c r="E654" s="55"/>
      <c r="F654" s="320"/>
      <c r="G654" s="320"/>
      <c r="H654" s="320"/>
      <c r="I654" s="54"/>
      <c r="J654" s="54"/>
      <c r="K654" s="54"/>
      <c r="L654" s="227"/>
      <c r="M654" s="227"/>
      <c r="N654" s="227"/>
      <c r="O654" s="227"/>
      <c r="P654" s="227"/>
      <c r="Q654" s="54"/>
      <c r="R654" s="54"/>
      <c r="S654" s="54"/>
      <c r="T654" s="54"/>
      <c r="U654" s="54"/>
      <c r="V654" s="54"/>
      <c r="W654" s="54"/>
      <c r="X654" s="54"/>
      <c r="Y654" s="54"/>
      <c r="Z654" s="54"/>
    </row>
    <row r="655" spans="1:26" ht="18.75" customHeight="1" x14ac:dyDescent="0.2">
      <c r="A655" s="54"/>
      <c r="B655" s="54"/>
      <c r="C655" s="321"/>
      <c r="D655" s="321"/>
      <c r="E655" s="55"/>
      <c r="F655" s="320"/>
      <c r="G655" s="320"/>
      <c r="H655" s="320"/>
      <c r="I655" s="54"/>
      <c r="J655" s="54"/>
      <c r="K655" s="54"/>
      <c r="L655" s="227"/>
      <c r="M655" s="227"/>
      <c r="N655" s="227"/>
      <c r="O655" s="227"/>
      <c r="P655" s="227"/>
      <c r="Q655" s="54"/>
      <c r="R655" s="54"/>
      <c r="S655" s="54"/>
      <c r="T655" s="54"/>
      <c r="U655" s="54"/>
      <c r="V655" s="54"/>
      <c r="W655" s="54"/>
      <c r="X655" s="54"/>
      <c r="Y655" s="54"/>
      <c r="Z655" s="54"/>
    </row>
    <row r="656" spans="1:26" ht="18.75" customHeight="1" x14ac:dyDescent="0.2">
      <c r="A656" s="54"/>
      <c r="B656" s="54"/>
      <c r="C656" s="321"/>
      <c r="D656" s="321"/>
      <c r="E656" s="55"/>
      <c r="F656" s="320"/>
      <c r="G656" s="320"/>
      <c r="H656" s="320"/>
      <c r="I656" s="54"/>
      <c r="J656" s="54"/>
      <c r="K656" s="54"/>
      <c r="L656" s="227"/>
      <c r="M656" s="227"/>
      <c r="N656" s="227"/>
      <c r="O656" s="227"/>
      <c r="P656" s="227"/>
      <c r="Q656" s="54"/>
      <c r="R656" s="54"/>
      <c r="S656" s="54"/>
      <c r="T656" s="54"/>
      <c r="U656" s="54"/>
      <c r="V656" s="54"/>
      <c r="W656" s="54"/>
      <c r="X656" s="54"/>
      <c r="Y656" s="54"/>
      <c r="Z656" s="54"/>
    </row>
    <row r="657" spans="1:26" ht="18.75" customHeight="1" x14ac:dyDescent="0.2">
      <c r="A657" s="54"/>
      <c r="B657" s="54"/>
      <c r="C657" s="321"/>
      <c r="D657" s="321"/>
      <c r="E657" s="55"/>
      <c r="F657" s="320"/>
      <c r="G657" s="320"/>
      <c r="H657" s="320"/>
      <c r="I657" s="54"/>
      <c r="J657" s="54"/>
      <c r="K657" s="54"/>
      <c r="L657" s="227"/>
      <c r="M657" s="227"/>
      <c r="N657" s="227"/>
      <c r="O657" s="227"/>
      <c r="P657" s="227"/>
      <c r="Q657" s="54"/>
      <c r="R657" s="54"/>
      <c r="S657" s="54"/>
      <c r="T657" s="54"/>
      <c r="U657" s="54"/>
      <c r="V657" s="54"/>
      <c r="W657" s="54"/>
      <c r="X657" s="54"/>
      <c r="Y657" s="54"/>
      <c r="Z657" s="54"/>
    </row>
    <row r="658" spans="1:26" ht="18.75" customHeight="1" x14ac:dyDescent="0.2">
      <c r="A658" s="54"/>
      <c r="B658" s="54"/>
      <c r="C658" s="321"/>
      <c r="D658" s="321"/>
      <c r="E658" s="55"/>
      <c r="F658" s="320"/>
      <c r="G658" s="320"/>
      <c r="H658" s="320"/>
      <c r="I658" s="54"/>
      <c r="J658" s="54"/>
      <c r="K658" s="54"/>
      <c r="L658" s="227"/>
      <c r="M658" s="227"/>
      <c r="N658" s="227"/>
      <c r="O658" s="227"/>
      <c r="P658" s="227"/>
      <c r="Q658" s="54"/>
      <c r="R658" s="54"/>
      <c r="S658" s="54"/>
      <c r="T658" s="54"/>
      <c r="U658" s="54"/>
      <c r="V658" s="54"/>
      <c r="W658" s="54"/>
      <c r="X658" s="54"/>
      <c r="Y658" s="54"/>
      <c r="Z658" s="54"/>
    </row>
    <row r="659" spans="1:26" ht="18.75" customHeight="1" x14ac:dyDescent="0.2">
      <c r="A659" s="54"/>
      <c r="B659" s="54"/>
      <c r="C659" s="321"/>
      <c r="D659" s="321"/>
      <c r="E659" s="55"/>
      <c r="F659" s="320"/>
      <c r="G659" s="320"/>
      <c r="H659" s="320"/>
      <c r="I659" s="54"/>
      <c r="J659" s="54"/>
      <c r="K659" s="54"/>
      <c r="L659" s="227"/>
      <c r="M659" s="227"/>
      <c r="N659" s="227"/>
      <c r="O659" s="227"/>
      <c r="P659" s="227"/>
      <c r="Q659" s="54"/>
      <c r="R659" s="54"/>
      <c r="S659" s="54"/>
      <c r="T659" s="54"/>
      <c r="U659" s="54"/>
      <c r="V659" s="54"/>
      <c r="W659" s="54"/>
      <c r="X659" s="54"/>
      <c r="Y659" s="54"/>
      <c r="Z659" s="54"/>
    </row>
    <row r="660" spans="1:26" ht="18.75" customHeight="1" x14ac:dyDescent="0.2">
      <c r="A660" s="54"/>
      <c r="B660" s="54"/>
      <c r="C660" s="321"/>
      <c r="D660" s="321"/>
      <c r="E660" s="55"/>
      <c r="F660" s="320"/>
      <c r="G660" s="320"/>
      <c r="H660" s="320"/>
      <c r="I660" s="54"/>
      <c r="J660" s="54"/>
      <c r="K660" s="54"/>
      <c r="L660" s="227"/>
      <c r="M660" s="227"/>
      <c r="N660" s="227"/>
      <c r="O660" s="227"/>
      <c r="P660" s="227"/>
      <c r="Q660" s="54"/>
      <c r="R660" s="54"/>
      <c r="S660" s="54"/>
      <c r="T660" s="54"/>
      <c r="U660" s="54"/>
      <c r="V660" s="54"/>
      <c r="W660" s="54"/>
      <c r="X660" s="54"/>
      <c r="Y660" s="54"/>
      <c r="Z660" s="54"/>
    </row>
    <row r="661" spans="1:26" ht="18.75" customHeight="1" x14ac:dyDescent="0.2">
      <c r="A661" s="54"/>
      <c r="B661" s="54"/>
      <c r="C661" s="321"/>
      <c r="D661" s="321"/>
      <c r="E661" s="55"/>
      <c r="F661" s="320"/>
      <c r="G661" s="320"/>
      <c r="H661" s="320"/>
      <c r="I661" s="54"/>
      <c r="J661" s="54"/>
      <c r="K661" s="54"/>
      <c r="L661" s="227"/>
      <c r="M661" s="227"/>
      <c r="N661" s="227"/>
      <c r="O661" s="227"/>
      <c r="P661" s="227"/>
      <c r="Q661" s="54"/>
      <c r="R661" s="54"/>
      <c r="S661" s="54"/>
      <c r="T661" s="54"/>
      <c r="U661" s="54"/>
      <c r="V661" s="54"/>
      <c r="W661" s="54"/>
      <c r="X661" s="54"/>
      <c r="Y661" s="54"/>
      <c r="Z661" s="54"/>
    </row>
    <row r="662" spans="1:26" ht="18.75" customHeight="1" x14ac:dyDescent="0.2">
      <c r="A662" s="54"/>
      <c r="B662" s="54"/>
      <c r="C662" s="321"/>
      <c r="D662" s="321"/>
      <c r="E662" s="55"/>
      <c r="F662" s="320"/>
      <c r="G662" s="320"/>
      <c r="H662" s="320"/>
      <c r="I662" s="54"/>
      <c r="J662" s="54"/>
      <c r="K662" s="54"/>
      <c r="L662" s="227"/>
      <c r="M662" s="227"/>
      <c r="N662" s="227"/>
      <c r="O662" s="227"/>
      <c r="P662" s="227"/>
      <c r="Q662" s="54"/>
      <c r="R662" s="54"/>
      <c r="S662" s="54"/>
      <c r="T662" s="54"/>
      <c r="U662" s="54"/>
      <c r="V662" s="54"/>
      <c r="W662" s="54"/>
      <c r="X662" s="54"/>
      <c r="Y662" s="54"/>
      <c r="Z662" s="54"/>
    </row>
    <row r="663" spans="1:26" ht="18.75" customHeight="1" x14ac:dyDescent="0.2">
      <c r="A663" s="54"/>
      <c r="B663" s="54"/>
      <c r="C663" s="321"/>
      <c r="D663" s="321"/>
      <c r="E663" s="55"/>
      <c r="F663" s="320"/>
      <c r="G663" s="320"/>
      <c r="H663" s="320"/>
      <c r="I663" s="54"/>
      <c r="J663" s="54"/>
      <c r="K663" s="54"/>
      <c r="L663" s="227"/>
      <c r="M663" s="227"/>
      <c r="N663" s="227"/>
      <c r="O663" s="227"/>
      <c r="P663" s="227"/>
      <c r="Q663" s="54"/>
      <c r="R663" s="54"/>
      <c r="S663" s="54"/>
      <c r="T663" s="54"/>
      <c r="U663" s="54"/>
      <c r="V663" s="54"/>
      <c r="W663" s="54"/>
      <c r="X663" s="54"/>
      <c r="Y663" s="54"/>
      <c r="Z663" s="54"/>
    </row>
    <row r="664" spans="1:26" ht="18.75" customHeight="1" x14ac:dyDescent="0.2">
      <c r="A664" s="54"/>
      <c r="B664" s="54"/>
      <c r="C664" s="321"/>
      <c r="D664" s="321"/>
      <c r="E664" s="55"/>
      <c r="F664" s="320"/>
      <c r="G664" s="320"/>
      <c r="H664" s="320"/>
      <c r="I664" s="54"/>
      <c r="J664" s="54"/>
      <c r="K664" s="54"/>
      <c r="L664" s="227"/>
      <c r="M664" s="227"/>
      <c r="N664" s="227"/>
      <c r="O664" s="227"/>
      <c r="P664" s="227"/>
      <c r="Q664" s="54"/>
      <c r="R664" s="54"/>
      <c r="S664" s="54"/>
      <c r="T664" s="54"/>
      <c r="U664" s="54"/>
      <c r="V664" s="54"/>
      <c r="W664" s="54"/>
      <c r="X664" s="54"/>
      <c r="Y664" s="54"/>
      <c r="Z664" s="54"/>
    </row>
    <row r="665" spans="1:26" ht="18.75" customHeight="1" x14ac:dyDescent="0.2">
      <c r="A665" s="54"/>
      <c r="B665" s="54"/>
      <c r="C665" s="321"/>
      <c r="D665" s="321"/>
      <c r="E665" s="55"/>
      <c r="F665" s="320"/>
      <c r="G665" s="320"/>
      <c r="H665" s="320"/>
      <c r="I665" s="54"/>
      <c r="J665" s="54"/>
      <c r="K665" s="54"/>
      <c r="L665" s="227"/>
      <c r="M665" s="227"/>
      <c r="N665" s="227"/>
      <c r="O665" s="227"/>
      <c r="P665" s="227"/>
      <c r="Q665" s="54"/>
      <c r="R665" s="54"/>
      <c r="S665" s="54"/>
      <c r="T665" s="54"/>
      <c r="U665" s="54"/>
      <c r="V665" s="54"/>
      <c r="W665" s="54"/>
      <c r="X665" s="54"/>
      <c r="Y665" s="54"/>
      <c r="Z665" s="54"/>
    </row>
    <row r="666" spans="1:26" ht="18.75" customHeight="1" x14ac:dyDescent="0.2">
      <c r="A666" s="54"/>
      <c r="B666" s="54"/>
      <c r="C666" s="321"/>
      <c r="D666" s="321"/>
      <c r="E666" s="55"/>
      <c r="F666" s="320"/>
      <c r="G666" s="320"/>
      <c r="H666" s="320"/>
      <c r="I666" s="54"/>
      <c r="J666" s="54"/>
      <c r="K666" s="54"/>
      <c r="L666" s="227"/>
      <c r="M666" s="227"/>
      <c r="N666" s="227"/>
      <c r="O666" s="227"/>
      <c r="P666" s="227"/>
      <c r="Q666" s="54"/>
      <c r="R666" s="54"/>
      <c r="S666" s="54"/>
      <c r="T666" s="54"/>
      <c r="U666" s="54"/>
      <c r="V666" s="54"/>
      <c r="W666" s="54"/>
      <c r="X666" s="54"/>
      <c r="Y666" s="54"/>
      <c r="Z666" s="54"/>
    </row>
    <row r="667" spans="1:26" ht="18.75" customHeight="1" x14ac:dyDescent="0.2">
      <c r="A667" s="54"/>
      <c r="B667" s="54"/>
      <c r="C667" s="321"/>
      <c r="D667" s="321"/>
      <c r="E667" s="55"/>
      <c r="F667" s="320"/>
      <c r="G667" s="320"/>
      <c r="H667" s="320"/>
      <c r="I667" s="54"/>
      <c r="J667" s="54"/>
      <c r="K667" s="54"/>
      <c r="L667" s="227"/>
      <c r="M667" s="227"/>
      <c r="N667" s="227"/>
      <c r="O667" s="227"/>
      <c r="P667" s="227"/>
      <c r="Q667" s="54"/>
      <c r="R667" s="54"/>
      <c r="S667" s="54"/>
      <c r="T667" s="54"/>
      <c r="U667" s="54"/>
      <c r="V667" s="54"/>
      <c r="W667" s="54"/>
      <c r="X667" s="54"/>
      <c r="Y667" s="54"/>
      <c r="Z667" s="54"/>
    </row>
    <row r="668" spans="1:26" ht="18.75" customHeight="1" x14ac:dyDescent="0.2">
      <c r="A668" s="54"/>
      <c r="B668" s="54"/>
      <c r="C668" s="321"/>
      <c r="D668" s="321"/>
      <c r="E668" s="55"/>
      <c r="F668" s="320"/>
      <c r="G668" s="320"/>
      <c r="H668" s="320"/>
      <c r="I668" s="54"/>
      <c r="J668" s="54"/>
      <c r="K668" s="54"/>
      <c r="L668" s="227"/>
      <c r="M668" s="227"/>
      <c r="N668" s="227"/>
      <c r="O668" s="227"/>
      <c r="P668" s="227"/>
      <c r="Q668" s="54"/>
      <c r="R668" s="54"/>
      <c r="S668" s="54"/>
      <c r="T668" s="54"/>
      <c r="U668" s="54"/>
      <c r="V668" s="54"/>
      <c r="W668" s="54"/>
      <c r="X668" s="54"/>
      <c r="Y668" s="54"/>
      <c r="Z668" s="54"/>
    </row>
    <row r="669" spans="1:26" ht="18.75" customHeight="1" x14ac:dyDescent="0.2">
      <c r="A669" s="54"/>
      <c r="B669" s="54"/>
      <c r="C669" s="321"/>
      <c r="D669" s="321"/>
      <c r="E669" s="55"/>
      <c r="F669" s="320"/>
      <c r="G669" s="320"/>
      <c r="H669" s="320"/>
      <c r="I669" s="54"/>
      <c r="J669" s="54"/>
      <c r="K669" s="54"/>
      <c r="L669" s="227"/>
      <c r="M669" s="227"/>
      <c r="N669" s="227"/>
      <c r="O669" s="227"/>
      <c r="P669" s="227"/>
      <c r="Q669" s="54"/>
      <c r="R669" s="54"/>
      <c r="S669" s="54"/>
      <c r="T669" s="54"/>
      <c r="U669" s="54"/>
      <c r="V669" s="54"/>
      <c r="W669" s="54"/>
      <c r="X669" s="54"/>
      <c r="Y669" s="54"/>
      <c r="Z669" s="54"/>
    </row>
    <row r="670" spans="1:26" ht="18.75" customHeight="1" x14ac:dyDescent="0.2">
      <c r="A670" s="54"/>
      <c r="B670" s="54"/>
      <c r="C670" s="321"/>
      <c r="D670" s="321"/>
      <c r="E670" s="55"/>
      <c r="F670" s="320"/>
      <c r="G670" s="320"/>
      <c r="H670" s="320"/>
      <c r="I670" s="54"/>
      <c r="J670" s="54"/>
      <c r="K670" s="54"/>
      <c r="L670" s="227"/>
      <c r="M670" s="227"/>
      <c r="N670" s="227"/>
      <c r="O670" s="227"/>
      <c r="P670" s="227"/>
      <c r="Q670" s="54"/>
      <c r="R670" s="54"/>
      <c r="S670" s="54"/>
      <c r="T670" s="54"/>
      <c r="U670" s="54"/>
      <c r="V670" s="54"/>
      <c r="W670" s="54"/>
      <c r="X670" s="54"/>
      <c r="Y670" s="54"/>
      <c r="Z670" s="54"/>
    </row>
    <row r="671" spans="1:26" ht="18.75" customHeight="1" x14ac:dyDescent="0.2">
      <c r="A671" s="54"/>
      <c r="B671" s="54"/>
      <c r="C671" s="321"/>
      <c r="D671" s="321"/>
      <c r="E671" s="55"/>
      <c r="F671" s="320"/>
      <c r="G671" s="320"/>
      <c r="H671" s="320"/>
      <c r="I671" s="54"/>
      <c r="J671" s="54"/>
      <c r="K671" s="54"/>
      <c r="L671" s="227"/>
      <c r="M671" s="227"/>
      <c r="N671" s="227"/>
      <c r="O671" s="227"/>
      <c r="P671" s="227"/>
      <c r="Q671" s="54"/>
      <c r="R671" s="54"/>
      <c r="S671" s="54"/>
      <c r="T671" s="54"/>
      <c r="U671" s="54"/>
      <c r="V671" s="54"/>
      <c r="W671" s="54"/>
      <c r="X671" s="54"/>
      <c r="Y671" s="54"/>
      <c r="Z671" s="54"/>
    </row>
    <row r="672" spans="1:26" ht="18.75" customHeight="1" x14ac:dyDescent="0.2">
      <c r="A672" s="54"/>
      <c r="B672" s="54"/>
      <c r="C672" s="321"/>
      <c r="D672" s="321"/>
      <c r="E672" s="55"/>
      <c r="F672" s="320"/>
      <c r="G672" s="320"/>
      <c r="H672" s="320"/>
      <c r="I672" s="54"/>
      <c r="J672" s="54"/>
      <c r="K672" s="54"/>
      <c r="L672" s="227"/>
      <c r="M672" s="227"/>
      <c r="N672" s="227"/>
      <c r="O672" s="227"/>
      <c r="P672" s="227"/>
      <c r="Q672" s="54"/>
      <c r="R672" s="54"/>
      <c r="S672" s="54"/>
      <c r="T672" s="54"/>
      <c r="U672" s="54"/>
      <c r="V672" s="54"/>
      <c r="W672" s="54"/>
      <c r="X672" s="54"/>
      <c r="Y672" s="54"/>
      <c r="Z672" s="54"/>
    </row>
    <row r="673" spans="1:26" ht="18.75" customHeight="1" x14ac:dyDescent="0.2">
      <c r="A673" s="54"/>
      <c r="B673" s="54"/>
      <c r="C673" s="321"/>
      <c r="D673" s="321"/>
      <c r="E673" s="55"/>
      <c r="F673" s="320"/>
      <c r="G673" s="320"/>
      <c r="H673" s="320"/>
      <c r="I673" s="54"/>
      <c r="J673" s="54"/>
      <c r="K673" s="54"/>
      <c r="L673" s="227"/>
      <c r="M673" s="227"/>
      <c r="N673" s="227"/>
      <c r="O673" s="227"/>
      <c r="P673" s="227"/>
      <c r="Q673" s="54"/>
      <c r="R673" s="54"/>
      <c r="S673" s="54"/>
      <c r="T673" s="54"/>
      <c r="U673" s="54"/>
      <c r="V673" s="54"/>
      <c r="W673" s="54"/>
      <c r="X673" s="54"/>
      <c r="Y673" s="54"/>
      <c r="Z673" s="54"/>
    </row>
    <row r="674" spans="1:26" ht="18.75" customHeight="1" x14ac:dyDescent="0.2">
      <c r="A674" s="54"/>
      <c r="B674" s="54"/>
      <c r="C674" s="321"/>
      <c r="D674" s="321"/>
      <c r="E674" s="55"/>
      <c r="F674" s="320"/>
      <c r="G674" s="320"/>
      <c r="H674" s="320"/>
      <c r="I674" s="54"/>
      <c r="J674" s="54"/>
      <c r="K674" s="54"/>
      <c r="L674" s="227"/>
      <c r="M674" s="227"/>
      <c r="N674" s="227"/>
      <c r="O674" s="227"/>
      <c r="P674" s="227"/>
      <c r="Q674" s="54"/>
      <c r="R674" s="54"/>
      <c r="S674" s="54"/>
      <c r="T674" s="54"/>
      <c r="U674" s="54"/>
      <c r="V674" s="54"/>
      <c r="W674" s="54"/>
      <c r="X674" s="54"/>
      <c r="Y674" s="54"/>
      <c r="Z674" s="54"/>
    </row>
    <row r="675" spans="1:26" ht="18.75" customHeight="1" x14ac:dyDescent="0.2">
      <c r="A675" s="54"/>
      <c r="B675" s="54"/>
      <c r="C675" s="321"/>
      <c r="D675" s="321"/>
      <c r="E675" s="55"/>
      <c r="F675" s="320"/>
      <c r="G675" s="320"/>
      <c r="H675" s="320"/>
      <c r="I675" s="54"/>
      <c r="J675" s="54"/>
      <c r="K675" s="54"/>
      <c r="L675" s="227"/>
      <c r="M675" s="227"/>
      <c r="N675" s="227"/>
      <c r="O675" s="227"/>
      <c r="P675" s="227"/>
      <c r="Q675" s="54"/>
      <c r="R675" s="54"/>
      <c r="S675" s="54"/>
      <c r="T675" s="54"/>
      <c r="U675" s="54"/>
      <c r="V675" s="54"/>
      <c r="W675" s="54"/>
      <c r="X675" s="54"/>
      <c r="Y675" s="54"/>
      <c r="Z675" s="54"/>
    </row>
    <row r="676" spans="1:26" ht="18.75" customHeight="1" x14ac:dyDescent="0.2">
      <c r="A676" s="54"/>
      <c r="B676" s="54"/>
      <c r="C676" s="321"/>
      <c r="D676" s="321"/>
      <c r="E676" s="55"/>
      <c r="F676" s="320"/>
      <c r="G676" s="320"/>
      <c r="H676" s="320"/>
      <c r="I676" s="54"/>
      <c r="J676" s="54"/>
      <c r="K676" s="54"/>
      <c r="L676" s="227"/>
      <c r="M676" s="227"/>
      <c r="N676" s="227"/>
      <c r="O676" s="227"/>
      <c r="P676" s="227"/>
      <c r="Q676" s="54"/>
      <c r="R676" s="54"/>
      <c r="S676" s="54"/>
      <c r="T676" s="54"/>
      <c r="U676" s="54"/>
      <c r="V676" s="54"/>
      <c r="W676" s="54"/>
      <c r="X676" s="54"/>
      <c r="Y676" s="54"/>
      <c r="Z676" s="54"/>
    </row>
    <row r="677" spans="1:26" ht="18.75" customHeight="1" x14ac:dyDescent="0.2">
      <c r="A677" s="54"/>
      <c r="B677" s="54"/>
      <c r="C677" s="321"/>
      <c r="D677" s="321"/>
      <c r="E677" s="55"/>
      <c r="F677" s="320"/>
      <c r="G677" s="320"/>
      <c r="H677" s="320"/>
      <c r="I677" s="54"/>
      <c r="J677" s="54"/>
      <c r="K677" s="54"/>
      <c r="L677" s="227"/>
      <c r="M677" s="227"/>
      <c r="N677" s="227"/>
      <c r="O677" s="227"/>
      <c r="P677" s="227"/>
      <c r="Q677" s="54"/>
      <c r="R677" s="54"/>
      <c r="S677" s="54"/>
      <c r="T677" s="54"/>
      <c r="U677" s="54"/>
      <c r="V677" s="54"/>
      <c r="W677" s="54"/>
      <c r="X677" s="54"/>
      <c r="Y677" s="54"/>
      <c r="Z677" s="54"/>
    </row>
    <row r="678" spans="1:26" ht="18.75" customHeight="1" x14ac:dyDescent="0.2">
      <c r="A678" s="54"/>
      <c r="B678" s="54"/>
      <c r="C678" s="321"/>
      <c r="D678" s="321"/>
      <c r="E678" s="55"/>
      <c r="F678" s="320"/>
      <c r="G678" s="320"/>
      <c r="H678" s="320"/>
      <c r="I678" s="54"/>
      <c r="J678" s="54"/>
      <c r="K678" s="54"/>
      <c r="L678" s="227"/>
      <c r="M678" s="227"/>
      <c r="N678" s="227"/>
      <c r="O678" s="227"/>
      <c r="P678" s="227"/>
      <c r="Q678" s="54"/>
      <c r="R678" s="54"/>
      <c r="S678" s="54"/>
      <c r="T678" s="54"/>
      <c r="U678" s="54"/>
      <c r="V678" s="54"/>
      <c r="W678" s="54"/>
      <c r="X678" s="54"/>
      <c r="Y678" s="54"/>
      <c r="Z678" s="54"/>
    </row>
    <row r="679" spans="1:26" ht="18.75" customHeight="1" x14ac:dyDescent="0.2">
      <c r="A679" s="54"/>
      <c r="B679" s="54"/>
      <c r="C679" s="321"/>
      <c r="D679" s="321"/>
      <c r="E679" s="55"/>
      <c r="F679" s="320"/>
      <c r="G679" s="320"/>
      <c r="H679" s="320"/>
      <c r="I679" s="54"/>
      <c r="J679" s="54"/>
      <c r="K679" s="54"/>
      <c r="L679" s="227"/>
      <c r="M679" s="227"/>
      <c r="N679" s="227"/>
      <c r="O679" s="227"/>
      <c r="P679" s="227"/>
      <c r="Q679" s="54"/>
      <c r="R679" s="54"/>
      <c r="S679" s="54"/>
      <c r="T679" s="54"/>
      <c r="U679" s="54"/>
      <c r="V679" s="54"/>
      <c r="W679" s="54"/>
      <c r="X679" s="54"/>
      <c r="Y679" s="54"/>
      <c r="Z679" s="54"/>
    </row>
    <row r="680" spans="1:26" ht="18.75" customHeight="1" x14ac:dyDescent="0.2">
      <c r="A680" s="54"/>
      <c r="B680" s="54"/>
      <c r="C680" s="321"/>
      <c r="D680" s="321"/>
      <c r="E680" s="55"/>
      <c r="F680" s="320"/>
      <c r="G680" s="320"/>
      <c r="H680" s="320"/>
      <c r="I680" s="54"/>
      <c r="J680" s="54"/>
      <c r="K680" s="54"/>
      <c r="L680" s="227"/>
      <c r="M680" s="227"/>
      <c r="N680" s="227"/>
      <c r="O680" s="227"/>
      <c r="P680" s="227"/>
      <c r="Q680" s="54"/>
      <c r="R680" s="54"/>
      <c r="S680" s="54"/>
      <c r="T680" s="54"/>
      <c r="U680" s="54"/>
      <c r="V680" s="54"/>
      <c r="W680" s="54"/>
      <c r="X680" s="54"/>
      <c r="Y680" s="54"/>
      <c r="Z680" s="54"/>
    </row>
    <row r="681" spans="1:26" ht="18.75" customHeight="1" x14ac:dyDescent="0.2">
      <c r="A681" s="54"/>
      <c r="B681" s="54"/>
      <c r="C681" s="321"/>
      <c r="D681" s="321"/>
      <c r="E681" s="55"/>
      <c r="F681" s="320"/>
      <c r="G681" s="320"/>
      <c r="H681" s="320"/>
      <c r="I681" s="54"/>
      <c r="J681" s="54"/>
      <c r="K681" s="54"/>
      <c r="L681" s="227"/>
      <c r="M681" s="227"/>
      <c r="N681" s="227"/>
      <c r="O681" s="227"/>
      <c r="P681" s="227"/>
      <c r="Q681" s="54"/>
      <c r="R681" s="54"/>
      <c r="S681" s="54"/>
      <c r="T681" s="54"/>
      <c r="U681" s="54"/>
      <c r="V681" s="54"/>
      <c r="W681" s="54"/>
      <c r="X681" s="54"/>
      <c r="Y681" s="54"/>
      <c r="Z681" s="54"/>
    </row>
    <row r="682" spans="1:26" ht="18.75" customHeight="1" x14ac:dyDescent="0.2">
      <c r="A682" s="54"/>
      <c r="B682" s="54"/>
      <c r="C682" s="321"/>
      <c r="D682" s="321"/>
      <c r="E682" s="55"/>
      <c r="F682" s="320"/>
      <c r="G682" s="320"/>
      <c r="H682" s="320"/>
      <c r="I682" s="54"/>
      <c r="J682" s="54"/>
      <c r="K682" s="54"/>
      <c r="L682" s="227"/>
      <c r="M682" s="227"/>
      <c r="N682" s="227"/>
      <c r="O682" s="227"/>
      <c r="P682" s="227"/>
      <c r="Q682" s="54"/>
      <c r="R682" s="54"/>
      <c r="S682" s="54"/>
      <c r="T682" s="54"/>
      <c r="U682" s="54"/>
      <c r="V682" s="54"/>
      <c r="W682" s="54"/>
      <c r="X682" s="54"/>
      <c r="Y682" s="54"/>
      <c r="Z682" s="54"/>
    </row>
    <row r="683" spans="1:26" ht="18.75" customHeight="1" x14ac:dyDescent="0.2">
      <c r="A683" s="54"/>
      <c r="B683" s="54"/>
      <c r="C683" s="321"/>
      <c r="D683" s="321"/>
      <c r="E683" s="55"/>
      <c r="F683" s="320"/>
      <c r="G683" s="320"/>
      <c r="H683" s="320"/>
      <c r="I683" s="54"/>
      <c r="J683" s="54"/>
      <c r="K683" s="54"/>
      <c r="L683" s="227"/>
      <c r="M683" s="227"/>
      <c r="N683" s="227"/>
      <c r="O683" s="227"/>
      <c r="P683" s="227"/>
      <c r="Q683" s="54"/>
      <c r="R683" s="54"/>
      <c r="S683" s="54"/>
      <c r="T683" s="54"/>
      <c r="U683" s="54"/>
      <c r="V683" s="54"/>
      <c r="W683" s="54"/>
      <c r="X683" s="54"/>
      <c r="Y683" s="54"/>
      <c r="Z683" s="54"/>
    </row>
    <row r="684" spans="1:26" ht="18.75" customHeight="1" x14ac:dyDescent="0.2">
      <c r="A684" s="54"/>
      <c r="B684" s="54"/>
      <c r="C684" s="321"/>
      <c r="D684" s="321"/>
      <c r="E684" s="55"/>
      <c r="F684" s="320"/>
      <c r="G684" s="320"/>
      <c r="H684" s="320"/>
      <c r="I684" s="54"/>
      <c r="J684" s="54"/>
      <c r="K684" s="54"/>
      <c r="L684" s="227"/>
      <c r="M684" s="227"/>
      <c r="N684" s="227"/>
      <c r="O684" s="227"/>
      <c r="P684" s="227"/>
      <c r="Q684" s="54"/>
      <c r="R684" s="54"/>
      <c r="S684" s="54"/>
      <c r="T684" s="54"/>
      <c r="U684" s="54"/>
      <c r="V684" s="54"/>
      <c r="W684" s="54"/>
      <c r="X684" s="54"/>
      <c r="Y684" s="54"/>
      <c r="Z684" s="54"/>
    </row>
    <row r="685" spans="1:26" ht="18.75" customHeight="1" x14ac:dyDescent="0.2">
      <c r="A685" s="54"/>
      <c r="B685" s="54"/>
      <c r="C685" s="321"/>
      <c r="D685" s="321"/>
      <c r="E685" s="55"/>
      <c r="F685" s="320"/>
      <c r="G685" s="320"/>
      <c r="H685" s="320"/>
      <c r="I685" s="54"/>
      <c r="J685" s="54"/>
      <c r="K685" s="54"/>
      <c r="L685" s="227"/>
      <c r="M685" s="227"/>
      <c r="N685" s="227"/>
      <c r="O685" s="227"/>
      <c r="P685" s="227"/>
      <c r="Q685" s="54"/>
      <c r="R685" s="54"/>
      <c r="S685" s="54"/>
      <c r="T685" s="54"/>
      <c r="U685" s="54"/>
      <c r="V685" s="54"/>
      <c r="W685" s="54"/>
      <c r="X685" s="54"/>
      <c r="Y685" s="54"/>
      <c r="Z685" s="54"/>
    </row>
    <row r="686" spans="1:26" ht="18.75" customHeight="1" x14ac:dyDescent="0.2">
      <c r="A686" s="54"/>
      <c r="B686" s="54"/>
      <c r="C686" s="321"/>
      <c r="D686" s="321"/>
      <c r="E686" s="55"/>
      <c r="F686" s="320"/>
      <c r="G686" s="320"/>
      <c r="H686" s="320"/>
      <c r="I686" s="54"/>
      <c r="J686" s="54"/>
      <c r="K686" s="54"/>
      <c r="L686" s="227"/>
      <c r="M686" s="227"/>
      <c r="N686" s="227"/>
      <c r="O686" s="227"/>
      <c r="P686" s="227"/>
      <c r="Q686" s="54"/>
      <c r="R686" s="54"/>
      <c r="S686" s="54"/>
      <c r="T686" s="54"/>
      <c r="U686" s="54"/>
      <c r="V686" s="54"/>
      <c r="W686" s="54"/>
      <c r="X686" s="54"/>
      <c r="Y686" s="54"/>
      <c r="Z686" s="54"/>
    </row>
    <row r="687" spans="1:26" ht="18.75" customHeight="1" x14ac:dyDescent="0.2">
      <c r="A687" s="54"/>
      <c r="B687" s="54"/>
      <c r="C687" s="321"/>
      <c r="D687" s="321"/>
      <c r="E687" s="55"/>
      <c r="F687" s="320"/>
      <c r="G687" s="320"/>
      <c r="H687" s="320"/>
      <c r="I687" s="54"/>
      <c r="J687" s="54"/>
      <c r="K687" s="54"/>
      <c r="L687" s="227"/>
      <c r="M687" s="227"/>
      <c r="N687" s="227"/>
      <c r="O687" s="227"/>
      <c r="P687" s="227"/>
      <c r="Q687" s="54"/>
      <c r="R687" s="54"/>
      <c r="S687" s="54"/>
      <c r="T687" s="54"/>
      <c r="U687" s="54"/>
      <c r="V687" s="54"/>
      <c r="W687" s="54"/>
      <c r="X687" s="54"/>
      <c r="Y687" s="54"/>
      <c r="Z687" s="54"/>
    </row>
    <row r="688" spans="1:26" ht="18.75" customHeight="1" x14ac:dyDescent="0.2">
      <c r="A688" s="54"/>
      <c r="B688" s="54"/>
      <c r="C688" s="321"/>
      <c r="D688" s="321"/>
      <c r="E688" s="55"/>
      <c r="F688" s="320"/>
      <c r="G688" s="320"/>
      <c r="H688" s="320"/>
      <c r="I688" s="54"/>
      <c r="J688" s="54"/>
      <c r="K688" s="54"/>
      <c r="L688" s="227"/>
      <c r="M688" s="227"/>
      <c r="N688" s="227"/>
      <c r="O688" s="227"/>
      <c r="P688" s="227"/>
      <c r="Q688" s="54"/>
      <c r="R688" s="54"/>
      <c r="S688" s="54"/>
      <c r="T688" s="54"/>
      <c r="U688" s="54"/>
      <c r="V688" s="54"/>
      <c r="W688" s="54"/>
      <c r="X688" s="54"/>
      <c r="Y688" s="54"/>
      <c r="Z688" s="54"/>
    </row>
    <row r="689" spans="1:26" ht="18.75" customHeight="1" x14ac:dyDescent="0.2">
      <c r="A689" s="54"/>
      <c r="B689" s="54"/>
      <c r="C689" s="321"/>
      <c r="D689" s="321"/>
      <c r="E689" s="55"/>
      <c r="F689" s="320"/>
      <c r="G689" s="320"/>
      <c r="H689" s="320"/>
      <c r="I689" s="54"/>
      <c r="J689" s="54"/>
      <c r="K689" s="54"/>
      <c r="L689" s="227"/>
      <c r="M689" s="227"/>
      <c r="N689" s="227"/>
      <c r="O689" s="227"/>
      <c r="P689" s="227"/>
      <c r="Q689" s="54"/>
      <c r="R689" s="54"/>
      <c r="S689" s="54"/>
      <c r="T689" s="54"/>
      <c r="U689" s="54"/>
      <c r="V689" s="54"/>
      <c r="W689" s="54"/>
      <c r="X689" s="54"/>
      <c r="Y689" s="54"/>
      <c r="Z689" s="54"/>
    </row>
    <row r="690" spans="1:26" ht="18.75" customHeight="1" x14ac:dyDescent="0.2">
      <c r="A690" s="54"/>
      <c r="B690" s="54"/>
      <c r="C690" s="321"/>
      <c r="D690" s="321"/>
      <c r="E690" s="55"/>
      <c r="F690" s="320"/>
      <c r="G690" s="320"/>
      <c r="H690" s="320"/>
      <c r="I690" s="54"/>
      <c r="J690" s="54"/>
      <c r="K690" s="54"/>
      <c r="L690" s="227"/>
      <c r="M690" s="227"/>
      <c r="N690" s="227"/>
      <c r="O690" s="227"/>
      <c r="P690" s="227"/>
      <c r="Q690" s="54"/>
      <c r="R690" s="54"/>
      <c r="S690" s="54"/>
      <c r="T690" s="54"/>
      <c r="U690" s="54"/>
      <c r="V690" s="54"/>
      <c r="W690" s="54"/>
      <c r="X690" s="54"/>
      <c r="Y690" s="54"/>
      <c r="Z690" s="54"/>
    </row>
    <row r="691" spans="1:26" ht="18.75" customHeight="1" x14ac:dyDescent="0.2">
      <c r="A691" s="54"/>
      <c r="B691" s="54"/>
      <c r="C691" s="321"/>
      <c r="D691" s="321"/>
      <c r="E691" s="55"/>
      <c r="F691" s="320"/>
      <c r="G691" s="320"/>
      <c r="H691" s="320"/>
      <c r="I691" s="54"/>
      <c r="J691" s="54"/>
      <c r="K691" s="54"/>
      <c r="L691" s="227"/>
      <c r="M691" s="227"/>
      <c r="N691" s="227"/>
      <c r="O691" s="227"/>
      <c r="P691" s="227"/>
      <c r="Q691" s="54"/>
      <c r="R691" s="54"/>
      <c r="S691" s="54"/>
      <c r="T691" s="54"/>
      <c r="U691" s="54"/>
      <c r="V691" s="54"/>
      <c r="W691" s="54"/>
      <c r="X691" s="54"/>
      <c r="Y691" s="54"/>
      <c r="Z691" s="54"/>
    </row>
    <row r="692" spans="1:26" ht="18.75" customHeight="1" x14ac:dyDescent="0.2">
      <c r="A692" s="54"/>
      <c r="B692" s="54"/>
      <c r="C692" s="321"/>
      <c r="D692" s="321"/>
      <c r="E692" s="55"/>
      <c r="F692" s="320"/>
      <c r="G692" s="320"/>
      <c r="H692" s="320"/>
      <c r="I692" s="54"/>
      <c r="J692" s="54"/>
      <c r="K692" s="54"/>
      <c r="L692" s="227"/>
      <c r="M692" s="227"/>
      <c r="N692" s="227"/>
      <c r="O692" s="227"/>
      <c r="P692" s="227"/>
      <c r="Q692" s="54"/>
      <c r="R692" s="54"/>
      <c r="S692" s="54"/>
      <c r="T692" s="54"/>
      <c r="U692" s="54"/>
      <c r="V692" s="54"/>
      <c r="W692" s="54"/>
      <c r="X692" s="54"/>
      <c r="Y692" s="54"/>
      <c r="Z692" s="54"/>
    </row>
    <row r="693" spans="1:26" ht="18.75" customHeight="1" x14ac:dyDescent="0.2">
      <c r="A693" s="54"/>
      <c r="B693" s="54"/>
      <c r="C693" s="321"/>
      <c r="D693" s="321"/>
      <c r="E693" s="55"/>
      <c r="F693" s="320"/>
      <c r="G693" s="320"/>
      <c r="H693" s="320"/>
      <c r="I693" s="54"/>
      <c r="J693" s="54"/>
      <c r="K693" s="54"/>
      <c r="L693" s="227"/>
      <c r="M693" s="227"/>
      <c r="N693" s="227"/>
      <c r="O693" s="227"/>
      <c r="P693" s="227"/>
      <c r="Q693" s="54"/>
      <c r="R693" s="54"/>
      <c r="S693" s="54"/>
      <c r="T693" s="54"/>
      <c r="U693" s="54"/>
      <c r="V693" s="54"/>
      <c r="W693" s="54"/>
      <c r="X693" s="54"/>
      <c r="Y693" s="54"/>
      <c r="Z693" s="54"/>
    </row>
    <row r="694" spans="1:26" ht="18.75" customHeight="1" x14ac:dyDescent="0.2">
      <c r="A694" s="54"/>
      <c r="B694" s="54"/>
      <c r="C694" s="321"/>
      <c r="D694" s="321"/>
      <c r="E694" s="55"/>
      <c r="F694" s="320"/>
      <c r="G694" s="320"/>
      <c r="H694" s="320"/>
      <c r="I694" s="54"/>
      <c r="J694" s="54"/>
      <c r="K694" s="54"/>
      <c r="L694" s="227"/>
      <c r="M694" s="227"/>
      <c r="N694" s="227"/>
      <c r="O694" s="227"/>
      <c r="P694" s="227"/>
      <c r="Q694" s="54"/>
      <c r="R694" s="54"/>
      <c r="S694" s="54"/>
      <c r="T694" s="54"/>
      <c r="U694" s="54"/>
      <c r="V694" s="54"/>
      <c r="W694" s="54"/>
      <c r="X694" s="54"/>
      <c r="Y694" s="54"/>
      <c r="Z694" s="54"/>
    </row>
    <row r="695" spans="1:26" ht="18.75" customHeight="1" x14ac:dyDescent="0.2">
      <c r="A695" s="54"/>
      <c r="B695" s="54"/>
      <c r="C695" s="321"/>
      <c r="D695" s="321"/>
      <c r="E695" s="55"/>
      <c r="F695" s="320"/>
      <c r="G695" s="320"/>
      <c r="H695" s="320"/>
      <c r="I695" s="54"/>
      <c r="J695" s="54"/>
      <c r="K695" s="54"/>
      <c r="L695" s="227"/>
      <c r="M695" s="227"/>
      <c r="N695" s="227"/>
      <c r="O695" s="227"/>
      <c r="P695" s="227"/>
      <c r="Q695" s="54"/>
      <c r="R695" s="54"/>
      <c r="S695" s="54"/>
      <c r="T695" s="54"/>
      <c r="U695" s="54"/>
      <c r="V695" s="54"/>
      <c r="W695" s="54"/>
      <c r="X695" s="54"/>
      <c r="Y695" s="54"/>
      <c r="Z695" s="54"/>
    </row>
    <row r="696" spans="1:26" ht="18.75" customHeight="1" x14ac:dyDescent="0.2">
      <c r="A696" s="54"/>
      <c r="B696" s="54"/>
      <c r="C696" s="321"/>
      <c r="D696" s="321"/>
      <c r="E696" s="55"/>
      <c r="F696" s="320"/>
      <c r="G696" s="320"/>
      <c r="H696" s="320"/>
      <c r="I696" s="54"/>
      <c r="J696" s="54"/>
      <c r="K696" s="54"/>
      <c r="L696" s="227"/>
      <c r="M696" s="227"/>
      <c r="N696" s="227"/>
      <c r="O696" s="227"/>
      <c r="P696" s="227"/>
      <c r="Q696" s="54"/>
      <c r="R696" s="54"/>
      <c r="S696" s="54"/>
      <c r="T696" s="54"/>
      <c r="U696" s="54"/>
      <c r="V696" s="54"/>
      <c r="W696" s="54"/>
      <c r="X696" s="54"/>
      <c r="Y696" s="54"/>
      <c r="Z696" s="54"/>
    </row>
    <row r="697" spans="1:26" ht="18.75" customHeight="1" x14ac:dyDescent="0.2">
      <c r="A697" s="54"/>
      <c r="B697" s="54"/>
      <c r="C697" s="321"/>
      <c r="D697" s="321"/>
      <c r="E697" s="55"/>
      <c r="F697" s="320"/>
      <c r="G697" s="320"/>
      <c r="H697" s="320"/>
      <c r="I697" s="54"/>
      <c r="J697" s="54"/>
      <c r="K697" s="54"/>
      <c r="L697" s="227"/>
      <c r="M697" s="227"/>
      <c r="N697" s="227"/>
      <c r="O697" s="227"/>
      <c r="P697" s="227"/>
      <c r="Q697" s="54"/>
      <c r="R697" s="54"/>
      <c r="S697" s="54"/>
      <c r="T697" s="54"/>
      <c r="U697" s="54"/>
      <c r="V697" s="54"/>
      <c r="W697" s="54"/>
      <c r="X697" s="54"/>
      <c r="Y697" s="54"/>
      <c r="Z697" s="54"/>
    </row>
    <row r="698" spans="1:26" ht="18.75" customHeight="1" x14ac:dyDescent="0.2">
      <c r="A698" s="54"/>
      <c r="B698" s="54"/>
      <c r="C698" s="321"/>
      <c r="D698" s="321"/>
      <c r="E698" s="55"/>
      <c r="F698" s="320"/>
      <c r="G698" s="320"/>
      <c r="H698" s="320"/>
      <c r="I698" s="54"/>
      <c r="J698" s="54"/>
      <c r="K698" s="54"/>
      <c r="L698" s="227"/>
      <c r="M698" s="227"/>
      <c r="N698" s="227"/>
      <c r="O698" s="227"/>
      <c r="P698" s="227"/>
      <c r="Q698" s="54"/>
      <c r="R698" s="54"/>
      <c r="S698" s="54"/>
      <c r="T698" s="54"/>
      <c r="U698" s="54"/>
      <c r="V698" s="54"/>
      <c r="W698" s="54"/>
      <c r="X698" s="54"/>
      <c r="Y698" s="54"/>
      <c r="Z698" s="54"/>
    </row>
    <row r="699" spans="1:26" ht="18.75" customHeight="1" x14ac:dyDescent="0.2">
      <c r="A699" s="54"/>
      <c r="B699" s="54"/>
      <c r="C699" s="321"/>
      <c r="D699" s="321"/>
      <c r="E699" s="55"/>
      <c r="F699" s="320"/>
      <c r="G699" s="320"/>
      <c r="H699" s="320"/>
      <c r="I699" s="54"/>
      <c r="J699" s="54"/>
      <c r="K699" s="54"/>
      <c r="L699" s="227"/>
      <c r="M699" s="227"/>
      <c r="N699" s="227"/>
      <c r="O699" s="227"/>
      <c r="P699" s="227"/>
      <c r="Q699" s="54"/>
      <c r="R699" s="54"/>
      <c r="S699" s="54"/>
      <c r="T699" s="54"/>
      <c r="U699" s="54"/>
      <c r="V699" s="54"/>
      <c r="W699" s="54"/>
      <c r="X699" s="54"/>
      <c r="Y699" s="54"/>
      <c r="Z699" s="54"/>
    </row>
    <row r="700" spans="1:26" ht="18.75" customHeight="1" x14ac:dyDescent="0.2">
      <c r="A700" s="54"/>
      <c r="B700" s="54"/>
      <c r="C700" s="321"/>
      <c r="D700" s="321"/>
      <c r="E700" s="55"/>
      <c r="F700" s="320"/>
      <c r="G700" s="320"/>
      <c r="H700" s="320"/>
      <c r="I700" s="54"/>
      <c r="J700" s="54"/>
      <c r="K700" s="54"/>
      <c r="L700" s="227"/>
      <c r="M700" s="227"/>
      <c r="N700" s="227"/>
      <c r="O700" s="227"/>
      <c r="P700" s="227"/>
      <c r="Q700" s="54"/>
      <c r="R700" s="54"/>
      <c r="S700" s="54"/>
      <c r="T700" s="54"/>
      <c r="U700" s="54"/>
      <c r="V700" s="54"/>
      <c r="W700" s="54"/>
      <c r="X700" s="54"/>
      <c r="Y700" s="54"/>
      <c r="Z700" s="54"/>
    </row>
    <row r="701" spans="1:26" ht="18.75" customHeight="1" x14ac:dyDescent="0.2">
      <c r="A701" s="54"/>
      <c r="B701" s="54"/>
      <c r="C701" s="321"/>
      <c r="D701" s="321"/>
      <c r="E701" s="55"/>
      <c r="F701" s="320"/>
      <c r="G701" s="320"/>
      <c r="H701" s="320"/>
      <c r="I701" s="54"/>
      <c r="J701" s="54"/>
      <c r="K701" s="54"/>
      <c r="L701" s="227"/>
      <c r="M701" s="227"/>
      <c r="N701" s="227"/>
      <c r="O701" s="227"/>
      <c r="P701" s="227"/>
      <c r="Q701" s="54"/>
      <c r="R701" s="54"/>
      <c r="S701" s="54"/>
      <c r="T701" s="54"/>
      <c r="U701" s="54"/>
      <c r="V701" s="54"/>
      <c r="W701" s="54"/>
      <c r="X701" s="54"/>
      <c r="Y701" s="54"/>
      <c r="Z701" s="54"/>
    </row>
    <row r="702" spans="1:26" ht="18.75" customHeight="1" x14ac:dyDescent="0.2">
      <c r="A702" s="54"/>
      <c r="B702" s="54"/>
      <c r="C702" s="321"/>
      <c r="D702" s="321"/>
      <c r="E702" s="55"/>
      <c r="F702" s="320"/>
      <c r="G702" s="320"/>
      <c r="H702" s="320"/>
      <c r="I702" s="54"/>
      <c r="J702" s="54"/>
      <c r="K702" s="54"/>
      <c r="L702" s="227"/>
      <c r="M702" s="227"/>
      <c r="N702" s="227"/>
      <c r="O702" s="227"/>
      <c r="P702" s="227"/>
      <c r="Q702" s="54"/>
      <c r="R702" s="54"/>
      <c r="S702" s="54"/>
      <c r="T702" s="54"/>
      <c r="U702" s="54"/>
      <c r="V702" s="54"/>
      <c r="W702" s="54"/>
      <c r="X702" s="54"/>
      <c r="Y702" s="54"/>
      <c r="Z702" s="54"/>
    </row>
    <row r="703" spans="1:26" ht="18.75" customHeight="1" x14ac:dyDescent="0.2">
      <c r="A703" s="54"/>
      <c r="B703" s="54"/>
      <c r="C703" s="321"/>
      <c r="D703" s="321"/>
      <c r="E703" s="55"/>
      <c r="F703" s="320"/>
      <c r="G703" s="320"/>
      <c r="H703" s="320"/>
      <c r="I703" s="54"/>
      <c r="J703" s="54"/>
      <c r="K703" s="54"/>
      <c r="L703" s="227"/>
      <c r="M703" s="227"/>
      <c r="N703" s="227"/>
      <c r="O703" s="227"/>
      <c r="P703" s="227"/>
      <c r="Q703" s="54"/>
      <c r="R703" s="54"/>
      <c r="S703" s="54"/>
      <c r="T703" s="54"/>
      <c r="U703" s="54"/>
      <c r="V703" s="54"/>
      <c r="W703" s="54"/>
      <c r="X703" s="54"/>
      <c r="Y703" s="54"/>
      <c r="Z703" s="54"/>
    </row>
    <row r="704" spans="1:26" ht="18.75" customHeight="1" x14ac:dyDescent="0.2">
      <c r="A704" s="54"/>
      <c r="B704" s="54"/>
      <c r="C704" s="321"/>
      <c r="D704" s="321"/>
      <c r="E704" s="55"/>
      <c r="F704" s="320"/>
      <c r="G704" s="320"/>
      <c r="H704" s="320"/>
      <c r="I704" s="54"/>
      <c r="J704" s="54"/>
      <c r="K704" s="54"/>
      <c r="L704" s="227"/>
      <c r="M704" s="227"/>
      <c r="N704" s="227"/>
      <c r="O704" s="227"/>
      <c r="P704" s="227"/>
      <c r="Q704" s="54"/>
      <c r="R704" s="54"/>
      <c r="S704" s="54"/>
      <c r="T704" s="54"/>
      <c r="U704" s="54"/>
      <c r="V704" s="54"/>
      <c r="W704" s="54"/>
      <c r="X704" s="54"/>
      <c r="Y704" s="54"/>
      <c r="Z704" s="54"/>
    </row>
    <row r="705" spans="1:26" ht="18.75" customHeight="1" x14ac:dyDescent="0.2">
      <c r="A705" s="54"/>
      <c r="B705" s="54"/>
      <c r="C705" s="321"/>
      <c r="D705" s="321"/>
      <c r="E705" s="55"/>
      <c r="F705" s="320"/>
      <c r="G705" s="320"/>
      <c r="H705" s="320"/>
      <c r="I705" s="54"/>
      <c r="J705" s="54"/>
      <c r="K705" s="54"/>
      <c r="L705" s="227"/>
      <c r="M705" s="227"/>
      <c r="N705" s="227"/>
      <c r="O705" s="227"/>
      <c r="P705" s="227"/>
      <c r="Q705" s="54"/>
      <c r="R705" s="54"/>
      <c r="S705" s="54"/>
      <c r="T705" s="54"/>
      <c r="U705" s="54"/>
      <c r="V705" s="54"/>
      <c r="W705" s="54"/>
      <c r="X705" s="54"/>
      <c r="Y705" s="54"/>
      <c r="Z705" s="54"/>
    </row>
    <row r="706" spans="1:26" ht="18.75" customHeight="1" x14ac:dyDescent="0.2">
      <c r="A706" s="54"/>
      <c r="B706" s="54"/>
      <c r="C706" s="321"/>
      <c r="D706" s="321"/>
      <c r="E706" s="55"/>
      <c r="F706" s="320"/>
      <c r="G706" s="320"/>
      <c r="H706" s="320"/>
      <c r="I706" s="54"/>
      <c r="J706" s="54"/>
      <c r="K706" s="54"/>
      <c r="L706" s="227"/>
      <c r="M706" s="227"/>
      <c r="N706" s="227"/>
      <c r="O706" s="227"/>
      <c r="P706" s="227"/>
      <c r="Q706" s="54"/>
      <c r="R706" s="54"/>
      <c r="S706" s="54"/>
      <c r="T706" s="54"/>
      <c r="U706" s="54"/>
      <c r="V706" s="54"/>
      <c r="W706" s="54"/>
      <c r="X706" s="54"/>
      <c r="Y706" s="54"/>
      <c r="Z706" s="54"/>
    </row>
    <row r="707" spans="1:26" ht="18.75" customHeight="1" x14ac:dyDescent="0.2">
      <c r="A707" s="54"/>
      <c r="B707" s="54"/>
      <c r="C707" s="321"/>
      <c r="D707" s="321"/>
      <c r="E707" s="55"/>
      <c r="F707" s="320"/>
      <c r="G707" s="320"/>
      <c r="H707" s="320"/>
      <c r="I707" s="54"/>
      <c r="J707" s="54"/>
      <c r="K707" s="54"/>
      <c r="L707" s="227"/>
      <c r="M707" s="227"/>
      <c r="N707" s="227"/>
      <c r="O707" s="227"/>
      <c r="P707" s="227"/>
      <c r="Q707" s="54"/>
      <c r="R707" s="54"/>
      <c r="S707" s="54"/>
      <c r="T707" s="54"/>
      <c r="U707" s="54"/>
      <c r="V707" s="54"/>
      <c r="W707" s="54"/>
      <c r="X707" s="54"/>
      <c r="Y707" s="54"/>
      <c r="Z707" s="54"/>
    </row>
    <row r="708" spans="1:26" ht="18.75" customHeight="1" x14ac:dyDescent="0.2">
      <c r="A708" s="54"/>
      <c r="B708" s="54"/>
      <c r="C708" s="321"/>
      <c r="D708" s="321"/>
      <c r="E708" s="55"/>
      <c r="F708" s="320"/>
      <c r="G708" s="320"/>
      <c r="H708" s="320"/>
      <c r="I708" s="54"/>
      <c r="J708" s="54"/>
      <c r="K708" s="54"/>
      <c r="L708" s="227"/>
      <c r="M708" s="227"/>
      <c r="N708" s="227"/>
      <c r="O708" s="227"/>
      <c r="P708" s="227"/>
      <c r="Q708" s="54"/>
      <c r="R708" s="54"/>
      <c r="S708" s="54"/>
      <c r="T708" s="54"/>
      <c r="U708" s="54"/>
      <c r="V708" s="54"/>
      <c r="W708" s="54"/>
      <c r="X708" s="54"/>
      <c r="Y708" s="54"/>
      <c r="Z708" s="54"/>
    </row>
    <row r="709" spans="1:26" ht="18.75" customHeight="1" x14ac:dyDescent="0.2">
      <c r="A709" s="54"/>
      <c r="B709" s="54"/>
      <c r="C709" s="321"/>
      <c r="D709" s="321"/>
      <c r="E709" s="55"/>
      <c r="F709" s="320"/>
      <c r="G709" s="320"/>
      <c r="H709" s="320"/>
      <c r="I709" s="54"/>
      <c r="J709" s="54"/>
      <c r="K709" s="54"/>
      <c r="L709" s="227"/>
      <c r="M709" s="227"/>
      <c r="N709" s="227"/>
      <c r="O709" s="227"/>
      <c r="P709" s="227"/>
      <c r="Q709" s="54"/>
      <c r="R709" s="54"/>
      <c r="S709" s="54"/>
      <c r="T709" s="54"/>
      <c r="U709" s="54"/>
      <c r="V709" s="54"/>
      <c r="W709" s="54"/>
      <c r="X709" s="54"/>
      <c r="Y709" s="54"/>
      <c r="Z709" s="54"/>
    </row>
    <row r="710" spans="1:26" ht="18.75" customHeight="1" x14ac:dyDescent="0.2">
      <c r="A710" s="54"/>
      <c r="B710" s="54"/>
      <c r="C710" s="321"/>
      <c r="D710" s="321"/>
      <c r="E710" s="55"/>
      <c r="F710" s="320"/>
      <c r="G710" s="320"/>
      <c r="H710" s="320"/>
      <c r="I710" s="54"/>
      <c r="J710" s="54"/>
      <c r="K710" s="54"/>
      <c r="L710" s="227"/>
      <c r="M710" s="227"/>
      <c r="N710" s="227"/>
      <c r="O710" s="227"/>
      <c r="P710" s="227"/>
      <c r="Q710" s="54"/>
      <c r="R710" s="54"/>
      <c r="S710" s="54"/>
      <c r="T710" s="54"/>
      <c r="U710" s="54"/>
      <c r="V710" s="54"/>
      <c r="W710" s="54"/>
      <c r="X710" s="54"/>
      <c r="Y710" s="54"/>
      <c r="Z710" s="54"/>
    </row>
    <row r="711" spans="1:26" ht="18.75" customHeight="1" x14ac:dyDescent="0.2">
      <c r="A711" s="54"/>
      <c r="B711" s="54"/>
      <c r="C711" s="321"/>
      <c r="D711" s="321"/>
      <c r="E711" s="55"/>
      <c r="F711" s="320"/>
      <c r="G711" s="320"/>
      <c r="H711" s="320"/>
      <c r="I711" s="54"/>
      <c r="J711" s="54"/>
      <c r="K711" s="54"/>
      <c r="L711" s="227"/>
      <c r="M711" s="227"/>
      <c r="N711" s="227"/>
      <c r="O711" s="227"/>
      <c r="P711" s="227"/>
      <c r="Q711" s="54"/>
      <c r="R711" s="54"/>
      <c r="S711" s="54"/>
      <c r="T711" s="54"/>
      <c r="U711" s="54"/>
      <c r="V711" s="54"/>
      <c r="W711" s="54"/>
      <c r="X711" s="54"/>
      <c r="Y711" s="54"/>
      <c r="Z711" s="54"/>
    </row>
    <row r="712" spans="1:26" ht="18.75" customHeight="1" x14ac:dyDescent="0.2">
      <c r="A712" s="54"/>
      <c r="B712" s="54"/>
      <c r="C712" s="321"/>
      <c r="D712" s="321"/>
      <c r="E712" s="55"/>
      <c r="F712" s="320"/>
      <c r="G712" s="320"/>
      <c r="H712" s="320"/>
      <c r="I712" s="54"/>
      <c r="J712" s="54"/>
      <c r="K712" s="54"/>
      <c r="L712" s="227"/>
      <c r="M712" s="227"/>
      <c r="N712" s="227"/>
      <c r="O712" s="227"/>
      <c r="P712" s="227"/>
      <c r="Q712" s="54"/>
      <c r="R712" s="54"/>
      <c r="S712" s="54"/>
      <c r="T712" s="54"/>
      <c r="U712" s="54"/>
      <c r="V712" s="54"/>
      <c r="W712" s="54"/>
      <c r="X712" s="54"/>
      <c r="Y712" s="54"/>
      <c r="Z712" s="54"/>
    </row>
    <row r="713" spans="1:26" ht="18.75" customHeight="1" x14ac:dyDescent="0.2">
      <c r="A713" s="54"/>
      <c r="B713" s="54"/>
      <c r="C713" s="321"/>
      <c r="D713" s="321"/>
      <c r="E713" s="55"/>
      <c r="F713" s="320"/>
      <c r="G713" s="320"/>
      <c r="H713" s="320"/>
      <c r="I713" s="54"/>
      <c r="J713" s="54"/>
      <c r="K713" s="54"/>
      <c r="L713" s="227"/>
      <c r="M713" s="227"/>
      <c r="N713" s="227"/>
      <c r="O713" s="227"/>
      <c r="P713" s="227"/>
      <c r="Q713" s="54"/>
      <c r="R713" s="54"/>
      <c r="S713" s="54"/>
      <c r="T713" s="54"/>
      <c r="U713" s="54"/>
      <c r="V713" s="54"/>
      <c r="W713" s="54"/>
      <c r="X713" s="54"/>
      <c r="Y713" s="54"/>
      <c r="Z713" s="54"/>
    </row>
    <row r="714" spans="1:26" ht="18.75" customHeight="1" x14ac:dyDescent="0.2">
      <c r="A714" s="54"/>
      <c r="B714" s="54"/>
      <c r="C714" s="321"/>
      <c r="D714" s="321"/>
      <c r="E714" s="55"/>
      <c r="F714" s="320"/>
      <c r="G714" s="320"/>
      <c r="H714" s="320"/>
      <c r="I714" s="54"/>
      <c r="J714" s="54"/>
      <c r="K714" s="54"/>
      <c r="L714" s="227"/>
      <c r="M714" s="227"/>
      <c r="N714" s="227"/>
      <c r="O714" s="227"/>
      <c r="P714" s="227"/>
      <c r="Q714" s="54"/>
      <c r="R714" s="54"/>
      <c r="S714" s="54"/>
      <c r="T714" s="54"/>
      <c r="U714" s="54"/>
      <c r="V714" s="54"/>
      <c r="W714" s="54"/>
      <c r="X714" s="54"/>
      <c r="Y714" s="54"/>
      <c r="Z714" s="54"/>
    </row>
    <row r="715" spans="1:26" ht="18.75" customHeight="1" x14ac:dyDescent="0.2">
      <c r="A715" s="54"/>
      <c r="B715" s="54"/>
      <c r="C715" s="321"/>
      <c r="D715" s="321"/>
      <c r="E715" s="55"/>
      <c r="F715" s="320"/>
      <c r="G715" s="320"/>
      <c r="H715" s="320"/>
      <c r="I715" s="54"/>
      <c r="J715" s="54"/>
      <c r="K715" s="54"/>
      <c r="L715" s="227"/>
      <c r="M715" s="227"/>
      <c r="N715" s="227"/>
      <c r="O715" s="227"/>
      <c r="P715" s="227"/>
      <c r="Q715" s="54"/>
      <c r="R715" s="54"/>
      <c r="S715" s="54"/>
      <c r="T715" s="54"/>
      <c r="U715" s="54"/>
      <c r="V715" s="54"/>
      <c r="W715" s="54"/>
      <c r="X715" s="54"/>
      <c r="Y715" s="54"/>
      <c r="Z715" s="54"/>
    </row>
    <row r="716" spans="1:26" ht="18.75" customHeight="1" x14ac:dyDescent="0.2">
      <c r="A716" s="54"/>
      <c r="B716" s="54"/>
      <c r="C716" s="321"/>
      <c r="D716" s="321"/>
      <c r="E716" s="55"/>
      <c r="F716" s="320"/>
      <c r="G716" s="320"/>
      <c r="H716" s="320"/>
      <c r="I716" s="54"/>
      <c r="J716" s="54"/>
      <c r="K716" s="54"/>
      <c r="L716" s="227"/>
      <c r="M716" s="227"/>
      <c r="N716" s="227"/>
      <c r="O716" s="227"/>
      <c r="P716" s="227"/>
      <c r="Q716" s="54"/>
      <c r="R716" s="54"/>
      <c r="S716" s="54"/>
      <c r="T716" s="54"/>
      <c r="U716" s="54"/>
      <c r="V716" s="54"/>
      <c r="W716" s="54"/>
      <c r="X716" s="54"/>
      <c r="Y716" s="54"/>
      <c r="Z716" s="54"/>
    </row>
    <row r="717" spans="1:26" ht="18.75" customHeight="1" x14ac:dyDescent="0.2">
      <c r="A717" s="54"/>
      <c r="B717" s="54"/>
      <c r="C717" s="321"/>
      <c r="D717" s="321"/>
      <c r="E717" s="55"/>
      <c r="F717" s="320"/>
      <c r="G717" s="320"/>
      <c r="H717" s="320"/>
      <c r="I717" s="54"/>
      <c r="J717" s="54"/>
      <c r="K717" s="54"/>
      <c r="L717" s="227"/>
      <c r="M717" s="227"/>
      <c r="N717" s="227"/>
      <c r="O717" s="227"/>
      <c r="P717" s="227"/>
      <c r="Q717" s="54"/>
      <c r="R717" s="54"/>
      <c r="S717" s="54"/>
      <c r="T717" s="54"/>
      <c r="U717" s="54"/>
      <c r="V717" s="54"/>
      <c r="W717" s="54"/>
      <c r="X717" s="54"/>
      <c r="Y717" s="54"/>
      <c r="Z717" s="54"/>
    </row>
    <row r="718" spans="1:26" ht="18.75" customHeight="1" x14ac:dyDescent="0.2">
      <c r="A718" s="54"/>
      <c r="B718" s="54"/>
      <c r="C718" s="321"/>
      <c r="D718" s="321"/>
      <c r="E718" s="55"/>
      <c r="F718" s="320"/>
      <c r="G718" s="320"/>
      <c r="H718" s="320"/>
      <c r="I718" s="54"/>
      <c r="J718" s="54"/>
      <c r="K718" s="54"/>
      <c r="L718" s="227"/>
      <c r="M718" s="227"/>
      <c r="N718" s="227"/>
      <c r="O718" s="227"/>
      <c r="P718" s="227"/>
      <c r="Q718" s="54"/>
      <c r="R718" s="54"/>
      <c r="S718" s="54"/>
      <c r="T718" s="54"/>
      <c r="U718" s="54"/>
      <c r="V718" s="54"/>
      <c r="W718" s="54"/>
      <c r="X718" s="54"/>
      <c r="Y718" s="54"/>
      <c r="Z718" s="54"/>
    </row>
    <row r="719" spans="1:26" ht="18.75" customHeight="1" x14ac:dyDescent="0.2">
      <c r="A719" s="54"/>
      <c r="B719" s="54"/>
      <c r="C719" s="321"/>
      <c r="D719" s="321"/>
      <c r="E719" s="55"/>
      <c r="F719" s="320"/>
      <c r="G719" s="320"/>
      <c r="H719" s="320"/>
      <c r="I719" s="54"/>
      <c r="J719" s="54"/>
      <c r="K719" s="54"/>
      <c r="L719" s="227"/>
      <c r="M719" s="227"/>
      <c r="N719" s="227"/>
      <c r="O719" s="227"/>
      <c r="P719" s="227"/>
      <c r="Q719" s="54"/>
      <c r="R719" s="54"/>
      <c r="S719" s="54"/>
      <c r="T719" s="54"/>
      <c r="U719" s="54"/>
      <c r="V719" s="54"/>
      <c r="W719" s="54"/>
      <c r="X719" s="54"/>
      <c r="Y719" s="54"/>
      <c r="Z719" s="54"/>
    </row>
    <row r="720" spans="1:26" ht="18.75" customHeight="1" x14ac:dyDescent="0.2">
      <c r="A720" s="54"/>
      <c r="B720" s="54"/>
      <c r="C720" s="321"/>
      <c r="D720" s="321"/>
      <c r="E720" s="55"/>
      <c r="F720" s="320"/>
      <c r="G720" s="320"/>
      <c r="H720" s="320"/>
      <c r="I720" s="54"/>
      <c r="J720" s="54"/>
      <c r="K720" s="54"/>
      <c r="L720" s="227"/>
      <c r="M720" s="227"/>
      <c r="N720" s="227"/>
      <c r="O720" s="227"/>
      <c r="P720" s="227"/>
      <c r="Q720" s="54"/>
      <c r="R720" s="54"/>
      <c r="S720" s="54"/>
      <c r="T720" s="54"/>
      <c r="U720" s="54"/>
      <c r="V720" s="54"/>
      <c r="W720" s="54"/>
      <c r="X720" s="54"/>
      <c r="Y720" s="54"/>
      <c r="Z720" s="54"/>
    </row>
    <row r="721" spans="1:26" ht="18.75" customHeight="1" x14ac:dyDescent="0.2">
      <c r="A721" s="54"/>
      <c r="B721" s="54"/>
      <c r="C721" s="321"/>
      <c r="D721" s="321"/>
      <c r="E721" s="55"/>
      <c r="F721" s="320"/>
      <c r="G721" s="320"/>
      <c r="H721" s="320"/>
      <c r="I721" s="54"/>
      <c r="J721" s="54"/>
      <c r="K721" s="54"/>
      <c r="L721" s="227"/>
      <c r="M721" s="227"/>
      <c r="N721" s="227"/>
      <c r="O721" s="227"/>
      <c r="P721" s="227"/>
      <c r="Q721" s="54"/>
      <c r="R721" s="54"/>
      <c r="S721" s="54"/>
      <c r="T721" s="54"/>
      <c r="U721" s="54"/>
      <c r="V721" s="54"/>
      <c r="W721" s="54"/>
      <c r="X721" s="54"/>
      <c r="Y721" s="54"/>
      <c r="Z721" s="54"/>
    </row>
    <row r="722" spans="1:26" ht="18.75" customHeight="1" x14ac:dyDescent="0.2">
      <c r="A722" s="54"/>
      <c r="B722" s="54"/>
      <c r="C722" s="321"/>
      <c r="D722" s="321"/>
      <c r="E722" s="55"/>
      <c r="F722" s="320"/>
      <c r="G722" s="320"/>
      <c r="H722" s="320"/>
      <c r="I722" s="54"/>
      <c r="J722" s="54"/>
      <c r="K722" s="54"/>
      <c r="L722" s="227"/>
      <c r="M722" s="227"/>
      <c r="N722" s="227"/>
      <c r="O722" s="227"/>
      <c r="P722" s="227"/>
      <c r="Q722" s="54"/>
      <c r="R722" s="54"/>
      <c r="S722" s="54"/>
      <c r="T722" s="54"/>
      <c r="U722" s="54"/>
      <c r="V722" s="54"/>
      <c r="W722" s="54"/>
      <c r="X722" s="54"/>
      <c r="Y722" s="54"/>
      <c r="Z722" s="54"/>
    </row>
    <row r="723" spans="1:26" ht="18.75" customHeight="1" x14ac:dyDescent="0.2">
      <c r="A723" s="54"/>
      <c r="B723" s="54"/>
      <c r="C723" s="321"/>
      <c r="D723" s="321"/>
      <c r="E723" s="55"/>
      <c r="F723" s="320"/>
      <c r="G723" s="320"/>
      <c r="H723" s="320"/>
      <c r="I723" s="54"/>
      <c r="J723" s="54"/>
      <c r="K723" s="54"/>
      <c r="L723" s="227"/>
      <c r="M723" s="227"/>
      <c r="N723" s="227"/>
      <c r="O723" s="227"/>
      <c r="P723" s="227"/>
      <c r="Q723" s="54"/>
      <c r="R723" s="54"/>
      <c r="S723" s="54"/>
      <c r="T723" s="54"/>
      <c r="U723" s="54"/>
      <c r="V723" s="54"/>
      <c r="W723" s="54"/>
      <c r="X723" s="54"/>
      <c r="Y723" s="54"/>
      <c r="Z723" s="54"/>
    </row>
    <row r="724" spans="1:26" ht="18.75" customHeight="1" x14ac:dyDescent="0.2">
      <c r="A724" s="54"/>
      <c r="B724" s="54"/>
      <c r="C724" s="321"/>
      <c r="D724" s="321"/>
      <c r="E724" s="55"/>
      <c r="F724" s="320"/>
      <c r="G724" s="320"/>
      <c r="H724" s="320"/>
      <c r="I724" s="54"/>
      <c r="J724" s="54"/>
      <c r="K724" s="54"/>
      <c r="L724" s="227"/>
      <c r="M724" s="227"/>
      <c r="N724" s="227"/>
      <c r="O724" s="227"/>
      <c r="P724" s="227"/>
      <c r="Q724" s="54"/>
      <c r="R724" s="54"/>
      <c r="S724" s="54"/>
      <c r="T724" s="54"/>
      <c r="U724" s="54"/>
      <c r="V724" s="54"/>
      <c r="W724" s="54"/>
      <c r="X724" s="54"/>
      <c r="Y724" s="54"/>
      <c r="Z724" s="54"/>
    </row>
    <row r="725" spans="1:26" ht="18.75" customHeight="1" x14ac:dyDescent="0.2">
      <c r="A725" s="54"/>
      <c r="B725" s="54"/>
      <c r="C725" s="321"/>
      <c r="D725" s="321"/>
      <c r="E725" s="55"/>
      <c r="F725" s="320"/>
      <c r="G725" s="320"/>
      <c r="H725" s="320"/>
      <c r="I725" s="54"/>
      <c r="J725" s="54"/>
      <c r="K725" s="54"/>
      <c r="L725" s="227"/>
      <c r="M725" s="227"/>
      <c r="N725" s="227"/>
      <c r="O725" s="227"/>
      <c r="P725" s="227"/>
      <c r="Q725" s="54"/>
      <c r="R725" s="54"/>
      <c r="S725" s="54"/>
      <c r="T725" s="54"/>
      <c r="U725" s="54"/>
      <c r="V725" s="54"/>
      <c r="W725" s="54"/>
      <c r="X725" s="54"/>
      <c r="Y725" s="54"/>
      <c r="Z725" s="54"/>
    </row>
    <row r="726" spans="1:26" ht="18.75" customHeight="1" x14ac:dyDescent="0.2">
      <c r="A726" s="54"/>
      <c r="B726" s="54"/>
      <c r="C726" s="321"/>
      <c r="D726" s="321"/>
      <c r="E726" s="55"/>
      <c r="F726" s="320"/>
      <c r="G726" s="320"/>
      <c r="H726" s="320"/>
      <c r="I726" s="54"/>
      <c r="J726" s="54"/>
      <c r="K726" s="54"/>
      <c r="L726" s="227"/>
      <c r="M726" s="227"/>
      <c r="N726" s="227"/>
      <c r="O726" s="227"/>
      <c r="P726" s="227"/>
      <c r="Q726" s="54"/>
      <c r="R726" s="54"/>
      <c r="S726" s="54"/>
      <c r="T726" s="54"/>
      <c r="U726" s="54"/>
      <c r="V726" s="54"/>
      <c r="W726" s="54"/>
      <c r="X726" s="54"/>
      <c r="Y726" s="54"/>
      <c r="Z726" s="54"/>
    </row>
    <row r="727" spans="1:26" ht="18.75" customHeight="1" x14ac:dyDescent="0.2">
      <c r="A727" s="54"/>
      <c r="B727" s="54"/>
      <c r="C727" s="321"/>
      <c r="D727" s="321"/>
      <c r="E727" s="55"/>
      <c r="F727" s="320"/>
      <c r="G727" s="320"/>
      <c r="H727" s="320"/>
      <c r="I727" s="54"/>
      <c r="J727" s="54"/>
      <c r="K727" s="54"/>
      <c r="L727" s="227"/>
      <c r="M727" s="227"/>
      <c r="N727" s="227"/>
      <c r="O727" s="227"/>
      <c r="P727" s="227"/>
      <c r="Q727" s="54"/>
      <c r="R727" s="54"/>
      <c r="S727" s="54"/>
      <c r="T727" s="54"/>
      <c r="U727" s="54"/>
      <c r="V727" s="54"/>
      <c r="W727" s="54"/>
      <c r="X727" s="54"/>
      <c r="Y727" s="54"/>
      <c r="Z727" s="54"/>
    </row>
    <row r="728" spans="1:26" ht="18.75" customHeight="1" x14ac:dyDescent="0.2">
      <c r="A728" s="54"/>
      <c r="B728" s="54"/>
      <c r="C728" s="321"/>
      <c r="D728" s="321"/>
      <c r="E728" s="55"/>
      <c r="F728" s="320"/>
      <c r="G728" s="320"/>
      <c r="H728" s="320"/>
      <c r="I728" s="54"/>
      <c r="J728" s="54"/>
      <c r="K728" s="54"/>
      <c r="L728" s="227"/>
      <c r="M728" s="227"/>
      <c r="N728" s="227"/>
      <c r="O728" s="227"/>
      <c r="P728" s="227"/>
      <c r="Q728" s="54"/>
      <c r="R728" s="54"/>
      <c r="S728" s="54"/>
      <c r="T728" s="54"/>
      <c r="U728" s="54"/>
      <c r="V728" s="54"/>
      <c r="W728" s="54"/>
      <c r="X728" s="54"/>
      <c r="Y728" s="54"/>
      <c r="Z728" s="54"/>
    </row>
    <row r="729" spans="1:26" ht="18.75" customHeight="1" x14ac:dyDescent="0.2">
      <c r="A729" s="54"/>
      <c r="B729" s="54"/>
      <c r="C729" s="321"/>
      <c r="D729" s="321"/>
      <c r="E729" s="55"/>
      <c r="F729" s="320"/>
      <c r="G729" s="320"/>
      <c r="H729" s="320"/>
      <c r="I729" s="54"/>
      <c r="J729" s="54"/>
      <c r="K729" s="54"/>
      <c r="L729" s="227"/>
      <c r="M729" s="227"/>
      <c r="N729" s="227"/>
      <c r="O729" s="227"/>
      <c r="P729" s="227"/>
      <c r="Q729" s="54"/>
      <c r="R729" s="54"/>
      <c r="S729" s="54"/>
      <c r="T729" s="54"/>
      <c r="U729" s="54"/>
      <c r="V729" s="54"/>
      <c r="W729" s="54"/>
      <c r="X729" s="54"/>
      <c r="Y729" s="54"/>
      <c r="Z729" s="54"/>
    </row>
    <row r="730" spans="1:26" ht="18.75" customHeight="1" x14ac:dyDescent="0.2">
      <c r="A730" s="54"/>
      <c r="B730" s="54"/>
      <c r="C730" s="321"/>
      <c r="D730" s="321"/>
      <c r="E730" s="55"/>
      <c r="F730" s="320"/>
      <c r="G730" s="320"/>
      <c r="H730" s="320"/>
      <c r="I730" s="54"/>
      <c r="J730" s="54"/>
      <c r="K730" s="54"/>
      <c r="L730" s="227"/>
      <c r="M730" s="227"/>
      <c r="N730" s="227"/>
      <c r="O730" s="227"/>
      <c r="P730" s="227"/>
      <c r="Q730" s="54"/>
      <c r="R730" s="54"/>
      <c r="S730" s="54"/>
      <c r="T730" s="54"/>
      <c r="U730" s="54"/>
      <c r="V730" s="54"/>
      <c r="W730" s="54"/>
      <c r="X730" s="54"/>
      <c r="Y730" s="54"/>
      <c r="Z730" s="54"/>
    </row>
    <row r="731" spans="1:26" ht="18.75" customHeight="1" x14ac:dyDescent="0.2">
      <c r="A731" s="54"/>
      <c r="B731" s="54"/>
      <c r="C731" s="321"/>
      <c r="D731" s="321"/>
      <c r="E731" s="55"/>
      <c r="F731" s="320"/>
      <c r="G731" s="320"/>
      <c r="H731" s="320"/>
      <c r="I731" s="54"/>
      <c r="J731" s="54"/>
      <c r="K731" s="54"/>
      <c r="L731" s="227"/>
      <c r="M731" s="227"/>
      <c r="N731" s="227"/>
      <c r="O731" s="227"/>
      <c r="P731" s="227"/>
      <c r="Q731" s="54"/>
      <c r="R731" s="54"/>
      <c r="S731" s="54"/>
      <c r="T731" s="54"/>
      <c r="U731" s="54"/>
      <c r="V731" s="54"/>
      <c r="W731" s="54"/>
      <c r="X731" s="54"/>
      <c r="Y731" s="54"/>
      <c r="Z731" s="54"/>
    </row>
    <row r="732" spans="1:26" ht="18.75" customHeight="1" x14ac:dyDescent="0.2">
      <c r="A732" s="54"/>
      <c r="B732" s="54"/>
      <c r="C732" s="321"/>
      <c r="D732" s="321"/>
      <c r="E732" s="55"/>
      <c r="F732" s="320"/>
      <c r="G732" s="320"/>
      <c r="H732" s="320"/>
      <c r="I732" s="54"/>
      <c r="J732" s="54"/>
      <c r="K732" s="54"/>
      <c r="L732" s="227"/>
      <c r="M732" s="227"/>
      <c r="N732" s="227"/>
      <c r="O732" s="227"/>
      <c r="P732" s="227"/>
      <c r="Q732" s="54"/>
      <c r="R732" s="54"/>
      <c r="S732" s="54"/>
      <c r="T732" s="54"/>
      <c r="U732" s="54"/>
      <c r="V732" s="54"/>
      <c r="W732" s="54"/>
      <c r="X732" s="54"/>
      <c r="Y732" s="54"/>
      <c r="Z732" s="54"/>
    </row>
    <row r="733" spans="1:26" ht="18.75" customHeight="1" x14ac:dyDescent="0.2">
      <c r="A733" s="54"/>
      <c r="B733" s="54"/>
      <c r="C733" s="321"/>
      <c r="D733" s="321"/>
      <c r="E733" s="55"/>
      <c r="F733" s="320"/>
      <c r="G733" s="320"/>
      <c r="H733" s="320"/>
      <c r="I733" s="54"/>
      <c r="J733" s="54"/>
      <c r="K733" s="54"/>
      <c r="L733" s="227"/>
      <c r="M733" s="227"/>
      <c r="N733" s="227"/>
      <c r="O733" s="227"/>
      <c r="P733" s="227"/>
      <c r="Q733" s="54"/>
      <c r="R733" s="54"/>
      <c r="S733" s="54"/>
      <c r="T733" s="54"/>
      <c r="U733" s="54"/>
      <c r="V733" s="54"/>
      <c r="W733" s="54"/>
      <c r="X733" s="54"/>
      <c r="Y733" s="54"/>
      <c r="Z733" s="54"/>
    </row>
    <row r="734" spans="1:26" ht="18.75" customHeight="1" x14ac:dyDescent="0.2">
      <c r="A734" s="54"/>
      <c r="B734" s="54"/>
      <c r="C734" s="321"/>
      <c r="D734" s="321"/>
      <c r="E734" s="55"/>
      <c r="F734" s="320"/>
      <c r="G734" s="320"/>
      <c r="H734" s="320"/>
      <c r="I734" s="54"/>
      <c r="J734" s="54"/>
      <c r="K734" s="54"/>
      <c r="L734" s="227"/>
      <c r="M734" s="227"/>
      <c r="N734" s="227"/>
      <c r="O734" s="227"/>
      <c r="P734" s="227"/>
      <c r="Q734" s="54"/>
      <c r="R734" s="54"/>
      <c r="S734" s="54"/>
      <c r="T734" s="54"/>
      <c r="U734" s="54"/>
      <c r="V734" s="54"/>
      <c r="W734" s="54"/>
      <c r="X734" s="54"/>
      <c r="Y734" s="54"/>
      <c r="Z734" s="54"/>
    </row>
    <row r="735" spans="1:26" ht="18.75" customHeight="1" x14ac:dyDescent="0.2">
      <c r="A735" s="54"/>
      <c r="B735" s="54"/>
      <c r="C735" s="321"/>
      <c r="D735" s="321"/>
      <c r="E735" s="55"/>
      <c r="F735" s="320"/>
      <c r="G735" s="320"/>
      <c r="H735" s="320"/>
      <c r="I735" s="54"/>
      <c r="J735" s="54"/>
      <c r="K735" s="54"/>
      <c r="L735" s="227"/>
      <c r="M735" s="227"/>
      <c r="N735" s="227"/>
      <c r="O735" s="227"/>
      <c r="P735" s="227"/>
      <c r="Q735" s="54"/>
      <c r="R735" s="54"/>
      <c r="S735" s="54"/>
      <c r="T735" s="54"/>
      <c r="U735" s="54"/>
      <c r="V735" s="54"/>
      <c r="W735" s="54"/>
      <c r="X735" s="54"/>
      <c r="Y735" s="54"/>
      <c r="Z735" s="54"/>
    </row>
    <row r="736" spans="1:26" ht="18.75" customHeight="1" x14ac:dyDescent="0.2">
      <c r="A736" s="54"/>
      <c r="B736" s="54"/>
      <c r="C736" s="321"/>
      <c r="D736" s="321"/>
      <c r="E736" s="55"/>
      <c r="F736" s="320"/>
      <c r="G736" s="320"/>
      <c r="H736" s="320"/>
      <c r="I736" s="54"/>
      <c r="J736" s="54"/>
      <c r="K736" s="54"/>
      <c r="L736" s="227"/>
      <c r="M736" s="227"/>
      <c r="N736" s="227"/>
      <c r="O736" s="227"/>
      <c r="P736" s="227"/>
      <c r="Q736" s="54"/>
      <c r="R736" s="54"/>
      <c r="S736" s="54"/>
      <c r="T736" s="54"/>
      <c r="U736" s="54"/>
      <c r="V736" s="54"/>
      <c r="W736" s="54"/>
      <c r="X736" s="54"/>
      <c r="Y736" s="54"/>
      <c r="Z736" s="54"/>
    </row>
    <row r="737" spans="1:26" ht="18.75" customHeight="1" x14ac:dyDescent="0.2">
      <c r="A737" s="54"/>
      <c r="B737" s="54"/>
      <c r="C737" s="321"/>
      <c r="D737" s="321"/>
      <c r="E737" s="55"/>
      <c r="F737" s="320"/>
      <c r="G737" s="320"/>
      <c r="H737" s="320"/>
      <c r="I737" s="54"/>
      <c r="J737" s="54"/>
      <c r="K737" s="54"/>
      <c r="L737" s="227"/>
      <c r="M737" s="227"/>
      <c r="N737" s="227"/>
      <c r="O737" s="227"/>
      <c r="P737" s="227"/>
      <c r="Q737" s="54"/>
      <c r="R737" s="54"/>
      <c r="S737" s="54"/>
      <c r="T737" s="54"/>
      <c r="U737" s="54"/>
      <c r="V737" s="54"/>
      <c r="W737" s="54"/>
      <c r="X737" s="54"/>
      <c r="Y737" s="54"/>
      <c r="Z737" s="54"/>
    </row>
    <row r="738" spans="1:26" ht="18.75" customHeight="1" x14ac:dyDescent="0.2">
      <c r="A738" s="54"/>
      <c r="B738" s="54"/>
      <c r="C738" s="321"/>
      <c r="D738" s="321"/>
      <c r="E738" s="55"/>
      <c r="F738" s="320"/>
      <c r="G738" s="320"/>
      <c r="H738" s="320"/>
      <c r="I738" s="54"/>
      <c r="J738" s="54"/>
      <c r="K738" s="54"/>
      <c r="L738" s="227"/>
      <c r="M738" s="227"/>
      <c r="N738" s="227"/>
      <c r="O738" s="227"/>
      <c r="P738" s="227"/>
      <c r="Q738" s="54"/>
      <c r="R738" s="54"/>
      <c r="S738" s="54"/>
      <c r="T738" s="54"/>
      <c r="U738" s="54"/>
      <c r="V738" s="54"/>
      <c r="W738" s="54"/>
      <c r="X738" s="54"/>
      <c r="Y738" s="54"/>
      <c r="Z738" s="54"/>
    </row>
    <row r="739" spans="1:26" ht="18.75" customHeight="1" x14ac:dyDescent="0.2">
      <c r="A739" s="54"/>
      <c r="B739" s="54"/>
      <c r="C739" s="321"/>
      <c r="D739" s="321"/>
      <c r="E739" s="55"/>
      <c r="F739" s="320"/>
      <c r="G739" s="320"/>
      <c r="H739" s="320"/>
      <c r="I739" s="54"/>
      <c r="J739" s="54"/>
      <c r="K739" s="54"/>
      <c r="L739" s="227"/>
      <c r="M739" s="227"/>
      <c r="N739" s="227"/>
      <c r="O739" s="227"/>
      <c r="P739" s="227"/>
      <c r="Q739" s="54"/>
      <c r="R739" s="54"/>
      <c r="S739" s="54"/>
      <c r="T739" s="54"/>
      <c r="U739" s="54"/>
      <c r="V739" s="54"/>
      <c r="W739" s="54"/>
      <c r="X739" s="54"/>
      <c r="Y739" s="54"/>
      <c r="Z739" s="54"/>
    </row>
    <row r="740" spans="1:26" ht="18.75" customHeight="1" x14ac:dyDescent="0.2">
      <c r="A740" s="54"/>
      <c r="B740" s="54"/>
      <c r="C740" s="321"/>
      <c r="D740" s="321"/>
      <c r="E740" s="55"/>
      <c r="F740" s="320"/>
      <c r="G740" s="320"/>
      <c r="H740" s="320"/>
      <c r="I740" s="54"/>
      <c r="J740" s="54"/>
      <c r="K740" s="54"/>
      <c r="L740" s="227"/>
      <c r="M740" s="227"/>
      <c r="N740" s="227"/>
      <c r="O740" s="227"/>
      <c r="P740" s="227"/>
      <c r="Q740" s="54"/>
      <c r="R740" s="54"/>
      <c r="S740" s="54"/>
      <c r="T740" s="54"/>
      <c r="U740" s="54"/>
      <c r="V740" s="54"/>
      <c r="W740" s="54"/>
      <c r="X740" s="54"/>
      <c r="Y740" s="54"/>
      <c r="Z740" s="54"/>
    </row>
    <row r="741" spans="1:26" ht="18.75" customHeight="1" x14ac:dyDescent="0.2">
      <c r="A741" s="54"/>
      <c r="B741" s="54"/>
      <c r="C741" s="321"/>
      <c r="D741" s="321"/>
      <c r="E741" s="55"/>
      <c r="F741" s="320"/>
      <c r="G741" s="320"/>
      <c r="H741" s="320"/>
      <c r="I741" s="54"/>
      <c r="J741" s="54"/>
      <c r="K741" s="54"/>
      <c r="L741" s="227"/>
      <c r="M741" s="227"/>
      <c r="N741" s="227"/>
      <c r="O741" s="227"/>
      <c r="P741" s="227"/>
      <c r="Q741" s="54"/>
      <c r="R741" s="54"/>
      <c r="S741" s="54"/>
      <c r="T741" s="54"/>
      <c r="U741" s="54"/>
      <c r="V741" s="54"/>
      <c r="W741" s="54"/>
      <c r="X741" s="54"/>
      <c r="Y741" s="54"/>
      <c r="Z741" s="54"/>
    </row>
    <row r="742" spans="1:26" ht="18.75" customHeight="1" x14ac:dyDescent="0.2">
      <c r="A742" s="54"/>
      <c r="B742" s="54"/>
      <c r="C742" s="321"/>
      <c r="D742" s="321"/>
      <c r="E742" s="55"/>
      <c r="F742" s="320"/>
      <c r="G742" s="320"/>
      <c r="H742" s="320"/>
      <c r="I742" s="54"/>
      <c r="J742" s="54"/>
      <c r="K742" s="54"/>
      <c r="L742" s="227"/>
      <c r="M742" s="227"/>
      <c r="N742" s="227"/>
      <c r="O742" s="227"/>
      <c r="P742" s="227"/>
      <c r="Q742" s="54"/>
      <c r="R742" s="54"/>
      <c r="S742" s="54"/>
      <c r="T742" s="54"/>
      <c r="U742" s="54"/>
      <c r="V742" s="54"/>
      <c r="W742" s="54"/>
      <c r="X742" s="54"/>
      <c r="Y742" s="54"/>
      <c r="Z742" s="54"/>
    </row>
    <row r="743" spans="1:26" ht="18.75" customHeight="1" x14ac:dyDescent="0.2">
      <c r="A743" s="54"/>
      <c r="B743" s="54"/>
      <c r="C743" s="321"/>
      <c r="D743" s="321"/>
      <c r="E743" s="55"/>
      <c r="F743" s="320"/>
      <c r="G743" s="320"/>
      <c r="H743" s="320"/>
      <c r="I743" s="54"/>
      <c r="J743" s="54"/>
      <c r="K743" s="54"/>
      <c r="L743" s="227"/>
      <c r="M743" s="227"/>
      <c r="N743" s="227"/>
      <c r="O743" s="227"/>
      <c r="P743" s="227"/>
      <c r="Q743" s="54"/>
      <c r="R743" s="54"/>
      <c r="S743" s="54"/>
      <c r="T743" s="54"/>
      <c r="U743" s="54"/>
      <c r="V743" s="54"/>
      <c r="W743" s="54"/>
      <c r="X743" s="54"/>
      <c r="Y743" s="54"/>
      <c r="Z743" s="54"/>
    </row>
    <row r="744" spans="1:26" ht="18.75" customHeight="1" x14ac:dyDescent="0.2">
      <c r="A744" s="54"/>
      <c r="B744" s="54"/>
      <c r="C744" s="321"/>
      <c r="D744" s="321"/>
      <c r="E744" s="55"/>
      <c r="F744" s="320"/>
      <c r="G744" s="320"/>
      <c r="H744" s="320"/>
      <c r="I744" s="54"/>
      <c r="J744" s="54"/>
      <c r="K744" s="54"/>
      <c r="L744" s="227"/>
      <c r="M744" s="227"/>
      <c r="N744" s="227"/>
      <c r="O744" s="227"/>
      <c r="P744" s="227"/>
      <c r="Q744" s="54"/>
      <c r="R744" s="54"/>
      <c r="S744" s="54"/>
      <c r="T744" s="54"/>
      <c r="U744" s="54"/>
      <c r="V744" s="54"/>
      <c r="W744" s="54"/>
      <c r="X744" s="54"/>
      <c r="Y744" s="54"/>
      <c r="Z744" s="54"/>
    </row>
    <row r="745" spans="1:26" ht="18.75" customHeight="1" x14ac:dyDescent="0.2">
      <c r="A745" s="54"/>
      <c r="B745" s="54"/>
      <c r="C745" s="321"/>
      <c r="D745" s="321"/>
      <c r="E745" s="55"/>
      <c r="F745" s="320"/>
      <c r="G745" s="320"/>
      <c r="H745" s="320"/>
      <c r="I745" s="54"/>
      <c r="J745" s="54"/>
      <c r="K745" s="54"/>
      <c r="L745" s="227"/>
      <c r="M745" s="227"/>
      <c r="N745" s="227"/>
      <c r="O745" s="227"/>
      <c r="P745" s="227"/>
      <c r="Q745" s="54"/>
      <c r="R745" s="54"/>
      <c r="S745" s="54"/>
      <c r="T745" s="54"/>
      <c r="U745" s="54"/>
      <c r="V745" s="54"/>
      <c r="W745" s="54"/>
      <c r="X745" s="54"/>
      <c r="Y745" s="54"/>
      <c r="Z745" s="54"/>
    </row>
    <row r="746" spans="1:26" ht="18.75" customHeight="1" x14ac:dyDescent="0.2">
      <c r="A746" s="54"/>
      <c r="B746" s="54"/>
      <c r="C746" s="321"/>
      <c r="D746" s="321"/>
      <c r="E746" s="55"/>
      <c r="F746" s="320"/>
      <c r="G746" s="320"/>
      <c r="H746" s="320"/>
      <c r="I746" s="54"/>
      <c r="J746" s="54"/>
      <c r="K746" s="54"/>
      <c r="L746" s="227"/>
      <c r="M746" s="227"/>
      <c r="N746" s="227"/>
      <c r="O746" s="227"/>
      <c r="P746" s="227"/>
      <c r="Q746" s="54"/>
      <c r="R746" s="54"/>
      <c r="S746" s="54"/>
      <c r="T746" s="54"/>
      <c r="U746" s="54"/>
      <c r="V746" s="54"/>
      <c r="W746" s="54"/>
      <c r="X746" s="54"/>
      <c r="Y746" s="54"/>
      <c r="Z746" s="54"/>
    </row>
    <row r="747" spans="1:26" ht="18.75" customHeight="1" x14ac:dyDescent="0.2">
      <c r="A747" s="54"/>
      <c r="B747" s="54"/>
      <c r="C747" s="321"/>
      <c r="D747" s="321"/>
      <c r="E747" s="55"/>
      <c r="F747" s="320"/>
      <c r="G747" s="320"/>
      <c r="H747" s="320"/>
      <c r="I747" s="54"/>
      <c r="J747" s="54"/>
      <c r="K747" s="54"/>
      <c r="L747" s="227"/>
      <c r="M747" s="227"/>
      <c r="N747" s="227"/>
      <c r="O747" s="227"/>
      <c r="P747" s="227"/>
      <c r="Q747" s="54"/>
      <c r="R747" s="54"/>
      <c r="S747" s="54"/>
      <c r="T747" s="54"/>
      <c r="U747" s="54"/>
      <c r="V747" s="54"/>
      <c r="W747" s="54"/>
      <c r="X747" s="54"/>
      <c r="Y747" s="54"/>
      <c r="Z747" s="54"/>
    </row>
    <row r="748" spans="1:26" ht="18.75" customHeight="1" x14ac:dyDescent="0.2">
      <c r="A748" s="54"/>
      <c r="B748" s="54"/>
      <c r="C748" s="321"/>
      <c r="D748" s="321"/>
      <c r="E748" s="55"/>
      <c r="F748" s="320"/>
      <c r="G748" s="320"/>
      <c r="H748" s="320"/>
      <c r="I748" s="54"/>
      <c r="J748" s="54"/>
      <c r="K748" s="54"/>
      <c r="L748" s="227"/>
      <c r="M748" s="227"/>
      <c r="N748" s="227"/>
      <c r="O748" s="227"/>
      <c r="P748" s="227"/>
      <c r="Q748" s="54"/>
      <c r="R748" s="54"/>
      <c r="S748" s="54"/>
      <c r="T748" s="54"/>
      <c r="U748" s="54"/>
      <c r="V748" s="54"/>
      <c r="W748" s="54"/>
      <c r="X748" s="54"/>
      <c r="Y748" s="54"/>
      <c r="Z748" s="54"/>
    </row>
    <row r="749" spans="1:26" ht="18.75" customHeight="1" x14ac:dyDescent="0.2">
      <c r="A749" s="54"/>
      <c r="B749" s="54"/>
      <c r="C749" s="321"/>
      <c r="D749" s="321"/>
      <c r="E749" s="55"/>
      <c r="F749" s="320"/>
      <c r="G749" s="320"/>
      <c r="H749" s="320"/>
      <c r="I749" s="54"/>
      <c r="J749" s="54"/>
      <c r="K749" s="54"/>
      <c r="L749" s="227"/>
      <c r="M749" s="227"/>
      <c r="N749" s="227"/>
      <c r="O749" s="227"/>
      <c r="P749" s="227"/>
      <c r="Q749" s="54"/>
      <c r="R749" s="54"/>
      <c r="S749" s="54"/>
      <c r="T749" s="54"/>
      <c r="U749" s="54"/>
      <c r="V749" s="54"/>
      <c r="W749" s="54"/>
      <c r="X749" s="54"/>
      <c r="Y749" s="54"/>
      <c r="Z749" s="54"/>
    </row>
    <row r="750" spans="1:26" ht="18.75" customHeight="1" x14ac:dyDescent="0.2">
      <c r="A750" s="54"/>
      <c r="B750" s="54"/>
      <c r="C750" s="321"/>
      <c r="D750" s="321"/>
      <c r="E750" s="55"/>
      <c r="F750" s="320"/>
      <c r="G750" s="320"/>
      <c r="H750" s="320"/>
      <c r="I750" s="54"/>
      <c r="J750" s="54"/>
      <c r="K750" s="54"/>
      <c r="L750" s="227"/>
      <c r="M750" s="227"/>
      <c r="N750" s="227"/>
      <c r="O750" s="227"/>
      <c r="P750" s="227"/>
      <c r="Q750" s="54"/>
      <c r="R750" s="54"/>
      <c r="S750" s="54"/>
      <c r="T750" s="54"/>
      <c r="U750" s="54"/>
      <c r="V750" s="54"/>
      <c r="W750" s="54"/>
      <c r="X750" s="54"/>
      <c r="Y750" s="54"/>
      <c r="Z750" s="54"/>
    </row>
    <row r="751" spans="1:26" ht="18.75" customHeight="1" x14ac:dyDescent="0.2">
      <c r="A751" s="54"/>
      <c r="B751" s="54"/>
      <c r="C751" s="321"/>
      <c r="D751" s="321"/>
      <c r="E751" s="55"/>
      <c r="F751" s="320"/>
      <c r="G751" s="320"/>
      <c r="H751" s="320"/>
      <c r="I751" s="54"/>
      <c r="J751" s="54"/>
      <c r="K751" s="54"/>
      <c r="L751" s="227"/>
      <c r="M751" s="227"/>
      <c r="N751" s="227"/>
      <c r="O751" s="227"/>
      <c r="P751" s="227"/>
      <c r="Q751" s="54"/>
      <c r="R751" s="54"/>
      <c r="S751" s="54"/>
      <c r="T751" s="54"/>
      <c r="U751" s="54"/>
      <c r="V751" s="54"/>
      <c r="W751" s="54"/>
      <c r="X751" s="54"/>
      <c r="Y751" s="54"/>
      <c r="Z751" s="54"/>
    </row>
    <row r="752" spans="1:26" ht="18.75" customHeight="1" x14ac:dyDescent="0.2">
      <c r="A752" s="54"/>
      <c r="B752" s="54"/>
      <c r="C752" s="321"/>
      <c r="D752" s="321"/>
      <c r="E752" s="55"/>
      <c r="F752" s="320"/>
      <c r="G752" s="320"/>
      <c r="H752" s="320"/>
      <c r="I752" s="54"/>
      <c r="J752" s="54"/>
      <c r="K752" s="54"/>
      <c r="L752" s="227"/>
      <c r="M752" s="227"/>
      <c r="N752" s="227"/>
      <c r="O752" s="227"/>
      <c r="P752" s="227"/>
      <c r="Q752" s="54"/>
      <c r="R752" s="54"/>
      <c r="S752" s="54"/>
      <c r="T752" s="54"/>
      <c r="U752" s="54"/>
      <c r="V752" s="54"/>
      <c r="W752" s="54"/>
      <c r="X752" s="54"/>
      <c r="Y752" s="54"/>
      <c r="Z752" s="54"/>
    </row>
    <row r="753" spans="1:26" ht="18.75" customHeight="1" x14ac:dyDescent="0.2">
      <c r="A753" s="54"/>
      <c r="B753" s="54"/>
      <c r="C753" s="321"/>
      <c r="D753" s="321"/>
      <c r="E753" s="55"/>
      <c r="F753" s="320"/>
      <c r="G753" s="320"/>
      <c r="H753" s="320"/>
      <c r="I753" s="54"/>
      <c r="J753" s="54"/>
      <c r="K753" s="54"/>
      <c r="L753" s="227"/>
      <c r="M753" s="227"/>
      <c r="N753" s="227"/>
      <c r="O753" s="227"/>
      <c r="P753" s="227"/>
      <c r="Q753" s="54"/>
      <c r="R753" s="54"/>
      <c r="S753" s="54"/>
      <c r="T753" s="54"/>
      <c r="U753" s="54"/>
      <c r="V753" s="54"/>
      <c r="W753" s="54"/>
      <c r="X753" s="54"/>
      <c r="Y753" s="54"/>
      <c r="Z753" s="54"/>
    </row>
    <row r="754" spans="1:26" ht="18.75" customHeight="1" x14ac:dyDescent="0.2">
      <c r="A754" s="54"/>
      <c r="B754" s="54"/>
      <c r="C754" s="321"/>
      <c r="D754" s="321"/>
      <c r="E754" s="55"/>
      <c r="F754" s="320"/>
      <c r="G754" s="320"/>
      <c r="H754" s="320"/>
      <c r="I754" s="54"/>
      <c r="J754" s="54"/>
      <c r="K754" s="54"/>
      <c r="L754" s="227"/>
      <c r="M754" s="227"/>
      <c r="N754" s="227"/>
      <c r="O754" s="227"/>
      <c r="P754" s="227"/>
      <c r="Q754" s="54"/>
      <c r="R754" s="54"/>
      <c r="S754" s="54"/>
      <c r="T754" s="54"/>
      <c r="U754" s="54"/>
      <c r="V754" s="54"/>
      <c r="W754" s="54"/>
      <c r="X754" s="54"/>
      <c r="Y754" s="54"/>
      <c r="Z754" s="54"/>
    </row>
    <row r="755" spans="1:26" ht="18.75" customHeight="1" x14ac:dyDescent="0.2">
      <c r="A755" s="54"/>
      <c r="B755" s="54"/>
      <c r="C755" s="321"/>
      <c r="D755" s="321"/>
      <c r="E755" s="55"/>
      <c r="F755" s="320"/>
      <c r="G755" s="320"/>
      <c r="H755" s="320"/>
      <c r="I755" s="54"/>
      <c r="J755" s="54"/>
      <c r="K755" s="54"/>
      <c r="L755" s="227"/>
      <c r="M755" s="227"/>
      <c r="N755" s="227"/>
      <c r="O755" s="227"/>
      <c r="P755" s="227"/>
      <c r="Q755" s="54"/>
      <c r="R755" s="54"/>
      <c r="S755" s="54"/>
      <c r="T755" s="54"/>
      <c r="U755" s="54"/>
      <c r="V755" s="54"/>
      <c r="W755" s="54"/>
      <c r="X755" s="54"/>
      <c r="Y755" s="54"/>
      <c r="Z755" s="54"/>
    </row>
    <row r="756" spans="1:26" ht="18.75" customHeight="1" x14ac:dyDescent="0.2">
      <c r="A756" s="54"/>
      <c r="B756" s="54"/>
      <c r="C756" s="321"/>
      <c r="D756" s="321"/>
      <c r="E756" s="55"/>
      <c r="F756" s="320"/>
      <c r="G756" s="320"/>
      <c r="H756" s="320"/>
      <c r="I756" s="54"/>
      <c r="J756" s="54"/>
      <c r="K756" s="54"/>
      <c r="L756" s="227"/>
      <c r="M756" s="227"/>
      <c r="N756" s="227"/>
      <c r="O756" s="227"/>
      <c r="P756" s="227"/>
      <c r="Q756" s="54"/>
      <c r="R756" s="54"/>
      <c r="S756" s="54"/>
      <c r="T756" s="54"/>
      <c r="U756" s="54"/>
      <c r="V756" s="54"/>
      <c r="W756" s="54"/>
      <c r="X756" s="54"/>
      <c r="Y756" s="54"/>
      <c r="Z756" s="54"/>
    </row>
    <row r="757" spans="1:26" ht="18.75" customHeight="1" x14ac:dyDescent="0.2">
      <c r="A757" s="54"/>
      <c r="B757" s="54"/>
      <c r="C757" s="321"/>
      <c r="D757" s="321"/>
      <c r="E757" s="55"/>
      <c r="F757" s="320"/>
      <c r="G757" s="320"/>
      <c r="H757" s="320"/>
      <c r="I757" s="54"/>
      <c r="J757" s="54"/>
      <c r="K757" s="54"/>
      <c r="L757" s="227"/>
      <c r="M757" s="227"/>
      <c r="N757" s="227"/>
      <c r="O757" s="227"/>
      <c r="P757" s="227"/>
      <c r="Q757" s="54"/>
      <c r="R757" s="54"/>
      <c r="S757" s="54"/>
      <c r="T757" s="54"/>
      <c r="U757" s="54"/>
      <c r="V757" s="54"/>
      <c r="W757" s="54"/>
      <c r="X757" s="54"/>
      <c r="Y757" s="54"/>
      <c r="Z757" s="54"/>
    </row>
    <row r="758" spans="1:26" ht="18.75" customHeight="1" x14ac:dyDescent="0.2">
      <c r="A758" s="54"/>
      <c r="B758" s="54"/>
      <c r="C758" s="321"/>
      <c r="D758" s="321"/>
      <c r="E758" s="55"/>
      <c r="F758" s="320"/>
      <c r="G758" s="320"/>
      <c r="H758" s="320"/>
      <c r="I758" s="54"/>
      <c r="J758" s="54"/>
      <c r="K758" s="54"/>
      <c r="L758" s="227"/>
      <c r="M758" s="227"/>
      <c r="N758" s="227"/>
      <c r="O758" s="227"/>
      <c r="P758" s="227"/>
      <c r="Q758" s="54"/>
      <c r="R758" s="54"/>
      <c r="S758" s="54"/>
      <c r="T758" s="54"/>
      <c r="U758" s="54"/>
      <c r="V758" s="54"/>
      <c r="W758" s="54"/>
      <c r="X758" s="54"/>
      <c r="Y758" s="54"/>
      <c r="Z758" s="54"/>
    </row>
    <row r="759" spans="1:26" ht="18.75" customHeight="1" x14ac:dyDescent="0.2">
      <c r="A759" s="54"/>
      <c r="B759" s="54"/>
      <c r="C759" s="321"/>
      <c r="D759" s="321"/>
      <c r="E759" s="55"/>
      <c r="F759" s="320"/>
      <c r="G759" s="320"/>
      <c r="H759" s="320"/>
      <c r="I759" s="54"/>
      <c r="J759" s="54"/>
      <c r="K759" s="54"/>
      <c r="L759" s="227"/>
      <c r="M759" s="227"/>
      <c r="N759" s="227"/>
      <c r="O759" s="227"/>
      <c r="P759" s="227"/>
      <c r="Q759" s="54"/>
      <c r="R759" s="54"/>
      <c r="S759" s="54"/>
      <c r="T759" s="54"/>
      <c r="U759" s="54"/>
      <c r="V759" s="54"/>
      <c r="W759" s="54"/>
      <c r="X759" s="54"/>
      <c r="Y759" s="54"/>
      <c r="Z759" s="54"/>
    </row>
    <row r="760" spans="1:26" ht="18.75" customHeight="1" x14ac:dyDescent="0.2">
      <c r="A760" s="54"/>
      <c r="B760" s="54"/>
      <c r="C760" s="321"/>
      <c r="D760" s="321"/>
      <c r="E760" s="55"/>
      <c r="F760" s="320"/>
      <c r="G760" s="320"/>
      <c r="H760" s="320"/>
      <c r="I760" s="54"/>
      <c r="J760" s="54"/>
      <c r="K760" s="54"/>
      <c r="L760" s="227"/>
      <c r="M760" s="227"/>
      <c r="N760" s="227"/>
      <c r="O760" s="227"/>
      <c r="P760" s="227"/>
      <c r="Q760" s="54"/>
      <c r="R760" s="54"/>
      <c r="S760" s="54"/>
      <c r="T760" s="54"/>
      <c r="U760" s="54"/>
      <c r="V760" s="54"/>
      <c r="W760" s="54"/>
      <c r="X760" s="54"/>
      <c r="Y760" s="54"/>
      <c r="Z760" s="54"/>
    </row>
    <row r="761" spans="1:26" ht="18.75" customHeight="1" x14ac:dyDescent="0.2">
      <c r="A761" s="54"/>
      <c r="B761" s="54"/>
      <c r="C761" s="321"/>
      <c r="D761" s="321"/>
      <c r="E761" s="55"/>
      <c r="F761" s="320"/>
      <c r="G761" s="320"/>
      <c r="H761" s="320"/>
      <c r="I761" s="54"/>
      <c r="J761" s="54"/>
      <c r="K761" s="54"/>
      <c r="L761" s="227"/>
      <c r="M761" s="227"/>
      <c r="N761" s="227"/>
      <c r="O761" s="227"/>
      <c r="P761" s="227"/>
      <c r="Q761" s="54"/>
      <c r="R761" s="54"/>
      <c r="S761" s="54"/>
      <c r="T761" s="54"/>
      <c r="U761" s="54"/>
      <c r="V761" s="54"/>
      <c r="W761" s="54"/>
      <c r="X761" s="54"/>
      <c r="Y761" s="54"/>
      <c r="Z761" s="54"/>
    </row>
    <row r="762" spans="1:26" ht="18.75" customHeight="1" x14ac:dyDescent="0.2">
      <c r="A762" s="54"/>
      <c r="B762" s="54"/>
      <c r="C762" s="321"/>
      <c r="D762" s="321"/>
      <c r="E762" s="55"/>
      <c r="F762" s="320"/>
      <c r="G762" s="320"/>
      <c r="H762" s="320"/>
      <c r="I762" s="54"/>
      <c r="J762" s="54"/>
      <c r="K762" s="54"/>
      <c r="L762" s="227"/>
      <c r="M762" s="227"/>
      <c r="N762" s="227"/>
      <c r="O762" s="227"/>
      <c r="P762" s="227"/>
      <c r="Q762" s="54"/>
      <c r="R762" s="54"/>
      <c r="S762" s="54"/>
      <c r="T762" s="54"/>
      <c r="U762" s="54"/>
      <c r="V762" s="54"/>
      <c r="W762" s="54"/>
      <c r="X762" s="54"/>
      <c r="Y762" s="54"/>
      <c r="Z762" s="54"/>
    </row>
    <row r="763" spans="1:26" ht="18.75" customHeight="1" x14ac:dyDescent="0.2">
      <c r="A763" s="54"/>
      <c r="B763" s="54"/>
      <c r="C763" s="321"/>
      <c r="D763" s="321"/>
      <c r="E763" s="55"/>
      <c r="F763" s="320"/>
      <c r="G763" s="320"/>
      <c r="H763" s="320"/>
      <c r="I763" s="54"/>
      <c r="J763" s="54"/>
      <c r="K763" s="54"/>
      <c r="L763" s="227"/>
      <c r="M763" s="227"/>
      <c r="N763" s="227"/>
      <c r="O763" s="227"/>
      <c r="P763" s="227"/>
      <c r="Q763" s="54"/>
      <c r="R763" s="54"/>
      <c r="S763" s="54"/>
      <c r="T763" s="54"/>
      <c r="U763" s="54"/>
      <c r="V763" s="54"/>
      <c r="W763" s="54"/>
      <c r="X763" s="54"/>
      <c r="Y763" s="54"/>
      <c r="Z763" s="54"/>
    </row>
    <row r="764" spans="1:26" ht="18.75" customHeight="1" x14ac:dyDescent="0.2">
      <c r="A764" s="54"/>
      <c r="B764" s="54"/>
      <c r="C764" s="321"/>
      <c r="D764" s="321"/>
      <c r="E764" s="55"/>
      <c r="F764" s="320"/>
      <c r="G764" s="320"/>
      <c r="H764" s="320"/>
      <c r="I764" s="54"/>
      <c r="J764" s="54"/>
      <c r="K764" s="54"/>
      <c r="L764" s="227"/>
      <c r="M764" s="227"/>
      <c r="N764" s="227"/>
      <c r="O764" s="227"/>
      <c r="P764" s="227"/>
      <c r="Q764" s="54"/>
      <c r="R764" s="54"/>
      <c r="S764" s="54"/>
      <c r="T764" s="54"/>
      <c r="U764" s="54"/>
      <c r="V764" s="54"/>
      <c r="W764" s="54"/>
      <c r="X764" s="54"/>
      <c r="Y764" s="54"/>
      <c r="Z764" s="54"/>
    </row>
    <row r="765" spans="1:26" ht="18.75" customHeight="1" x14ac:dyDescent="0.2">
      <c r="A765" s="54"/>
      <c r="B765" s="54"/>
      <c r="C765" s="321"/>
      <c r="D765" s="321"/>
      <c r="E765" s="55"/>
      <c r="F765" s="320"/>
      <c r="G765" s="320"/>
      <c r="H765" s="320"/>
      <c r="I765" s="54"/>
      <c r="J765" s="54"/>
      <c r="K765" s="54"/>
      <c r="L765" s="227"/>
      <c r="M765" s="227"/>
      <c r="N765" s="227"/>
      <c r="O765" s="227"/>
      <c r="P765" s="227"/>
      <c r="Q765" s="54"/>
      <c r="R765" s="54"/>
      <c r="S765" s="54"/>
      <c r="T765" s="54"/>
      <c r="U765" s="54"/>
      <c r="V765" s="54"/>
      <c r="W765" s="54"/>
      <c r="X765" s="54"/>
      <c r="Y765" s="54"/>
      <c r="Z765" s="54"/>
    </row>
    <row r="766" spans="1:26" ht="18.75" customHeight="1" x14ac:dyDescent="0.2">
      <c r="A766" s="54"/>
      <c r="B766" s="54"/>
      <c r="C766" s="321"/>
      <c r="D766" s="321"/>
      <c r="E766" s="55"/>
      <c r="F766" s="320"/>
      <c r="G766" s="320"/>
      <c r="H766" s="320"/>
      <c r="I766" s="54"/>
      <c r="J766" s="54"/>
      <c r="K766" s="54"/>
      <c r="L766" s="227"/>
      <c r="M766" s="227"/>
      <c r="N766" s="227"/>
      <c r="O766" s="227"/>
      <c r="P766" s="227"/>
      <c r="Q766" s="54"/>
      <c r="R766" s="54"/>
      <c r="S766" s="54"/>
      <c r="T766" s="54"/>
      <c r="U766" s="54"/>
      <c r="V766" s="54"/>
      <c r="W766" s="54"/>
      <c r="X766" s="54"/>
      <c r="Y766" s="54"/>
      <c r="Z766" s="54"/>
    </row>
    <row r="767" spans="1:26" ht="18.75" customHeight="1" x14ac:dyDescent="0.2">
      <c r="A767" s="54"/>
      <c r="B767" s="54"/>
      <c r="C767" s="321"/>
      <c r="D767" s="321"/>
      <c r="E767" s="55"/>
      <c r="F767" s="320"/>
      <c r="G767" s="320"/>
      <c r="H767" s="320"/>
      <c r="I767" s="54"/>
      <c r="J767" s="54"/>
      <c r="K767" s="54"/>
      <c r="L767" s="227"/>
      <c r="M767" s="227"/>
      <c r="N767" s="227"/>
      <c r="O767" s="227"/>
      <c r="P767" s="227"/>
      <c r="Q767" s="54"/>
      <c r="R767" s="54"/>
      <c r="S767" s="54"/>
      <c r="T767" s="54"/>
      <c r="U767" s="54"/>
      <c r="V767" s="54"/>
      <c r="W767" s="54"/>
      <c r="X767" s="54"/>
      <c r="Y767" s="54"/>
      <c r="Z767" s="54"/>
    </row>
    <row r="768" spans="1:26" ht="18.75" customHeight="1" x14ac:dyDescent="0.2">
      <c r="A768" s="54"/>
      <c r="B768" s="54"/>
      <c r="C768" s="321"/>
      <c r="D768" s="321"/>
      <c r="E768" s="55"/>
      <c r="F768" s="320"/>
      <c r="G768" s="320"/>
      <c r="H768" s="320"/>
      <c r="I768" s="54"/>
      <c r="J768" s="54"/>
      <c r="K768" s="54"/>
      <c r="L768" s="227"/>
      <c r="M768" s="227"/>
      <c r="N768" s="227"/>
      <c r="O768" s="227"/>
      <c r="P768" s="227"/>
      <c r="Q768" s="54"/>
      <c r="R768" s="54"/>
      <c r="S768" s="54"/>
      <c r="T768" s="54"/>
      <c r="U768" s="54"/>
      <c r="V768" s="54"/>
      <c r="W768" s="54"/>
      <c r="X768" s="54"/>
      <c r="Y768" s="54"/>
      <c r="Z768" s="54"/>
    </row>
    <row r="769" spans="1:26" ht="18.75" customHeight="1" x14ac:dyDescent="0.2">
      <c r="A769" s="54"/>
      <c r="B769" s="54"/>
      <c r="C769" s="321"/>
      <c r="D769" s="321"/>
      <c r="E769" s="55"/>
      <c r="F769" s="320"/>
      <c r="G769" s="320"/>
      <c r="H769" s="320"/>
      <c r="I769" s="54"/>
      <c r="J769" s="54"/>
      <c r="K769" s="54"/>
      <c r="L769" s="227"/>
      <c r="M769" s="227"/>
      <c r="N769" s="227"/>
      <c r="O769" s="227"/>
      <c r="P769" s="227"/>
      <c r="Q769" s="54"/>
      <c r="R769" s="54"/>
      <c r="S769" s="54"/>
      <c r="T769" s="54"/>
      <c r="U769" s="54"/>
      <c r="V769" s="54"/>
      <c r="W769" s="54"/>
      <c r="X769" s="54"/>
      <c r="Y769" s="54"/>
      <c r="Z769" s="54"/>
    </row>
    <row r="770" spans="1:26" ht="18.75" customHeight="1" x14ac:dyDescent="0.2">
      <c r="A770" s="54"/>
      <c r="B770" s="54"/>
      <c r="C770" s="321"/>
      <c r="D770" s="321"/>
      <c r="E770" s="55"/>
      <c r="F770" s="320"/>
      <c r="G770" s="320"/>
      <c r="H770" s="320"/>
      <c r="I770" s="54"/>
      <c r="J770" s="54"/>
      <c r="K770" s="54"/>
      <c r="L770" s="227"/>
      <c r="M770" s="227"/>
      <c r="N770" s="227"/>
      <c r="O770" s="227"/>
      <c r="P770" s="227"/>
      <c r="Q770" s="54"/>
      <c r="R770" s="54"/>
      <c r="S770" s="54"/>
      <c r="T770" s="54"/>
      <c r="U770" s="54"/>
      <c r="V770" s="54"/>
      <c r="W770" s="54"/>
      <c r="X770" s="54"/>
      <c r="Y770" s="54"/>
      <c r="Z770" s="54"/>
    </row>
    <row r="771" spans="1:26" ht="18.75" customHeight="1" x14ac:dyDescent="0.2">
      <c r="A771" s="54"/>
      <c r="B771" s="54"/>
      <c r="C771" s="321"/>
      <c r="D771" s="321"/>
      <c r="E771" s="55"/>
      <c r="F771" s="320"/>
      <c r="G771" s="320"/>
      <c r="H771" s="320"/>
      <c r="I771" s="54"/>
      <c r="J771" s="54"/>
      <c r="K771" s="54"/>
      <c r="L771" s="227"/>
      <c r="M771" s="227"/>
      <c r="N771" s="227"/>
      <c r="O771" s="227"/>
      <c r="P771" s="227"/>
      <c r="Q771" s="54"/>
      <c r="R771" s="54"/>
      <c r="S771" s="54"/>
      <c r="T771" s="54"/>
      <c r="U771" s="54"/>
      <c r="V771" s="54"/>
      <c r="W771" s="54"/>
      <c r="X771" s="54"/>
      <c r="Y771" s="54"/>
      <c r="Z771" s="54"/>
    </row>
    <row r="772" spans="1:26" ht="18.75" customHeight="1" x14ac:dyDescent="0.2">
      <c r="A772" s="54"/>
      <c r="B772" s="54"/>
      <c r="C772" s="321"/>
      <c r="D772" s="321"/>
      <c r="E772" s="55"/>
      <c r="F772" s="320"/>
      <c r="G772" s="320"/>
      <c r="H772" s="320"/>
      <c r="I772" s="54"/>
      <c r="J772" s="54"/>
      <c r="K772" s="54"/>
      <c r="L772" s="227"/>
      <c r="M772" s="227"/>
      <c r="N772" s="227"/>
      <c r="O772" s="227"/>
      <c r="P772" s="227"/>
      <c r="Q772" s="54"/>
      <c r="R772" s="54"/>
      <c r="S772" s="54"/>
      <c r="T772" s="54"/>
      <c r="U772" s="54"/>
      <c r="V772" s="54"/>
      <c r="W772" s="54"/>
      <c r="X772" s="54"/>
      <c r="Y772" s="54"/>
      <c r="Z772" s="54"/>
    </row>
    <row r="773" spans="1:26" ht="18.75" customHeight="1" x14ac:dyDescent="0.2">
      <c r="A773" s="54"/>
      <c r="B773" s="54"/>
      <c r="C773" s="321"/>
      <c r="D773" s="321"/>
      <c r="E773" s="55"/>
      <c r="F773" s="320"/>
      <c r="G773" s="320"/>
      <c r="H773" s="320"/>
      <c r="I773" s="54"/>
      <c r="J773" s="54"/>
      <c r="K773" s="54"/>
      <c r="L773" s="227"/>
      <c r="M773" s="227"/>
      <c r="N773" s="227"/>
      <c r="O773" s="227"/>
      <c r="P773" s="227"/>
      <c r="Q773" s="54"/>
      <c r="R773" s="54"/>
      <c r="S773" s="54"/>
      <c r="T773" s="54"/>
      <c r="U773" s="54"/>
      <c r="V773" s="54"/>
      <c r="W773" s="54"/>
      <c r="X773" s="54"/>
      <c r="Y773" s="54"/>
      <c r="Z773" s="54"/>
    </row>
    <row r="774" spans="1:26" ht="18.75" customHeight="1" x14ac:dyDescent="0.2">
      <c r="A774" s="54"/>
      <c r="B774" s="54"/>
      <c r="C774" s="321"/>
      <c r="D774" s="321"/>
      <c r="E774" s="55"/>
      <c r="F774" s="320"/>
      <c r="G774" s="320"/>
      <c r="H774" s="320"/>
      <c r="I774" s="54"/>
      <c r="J774" s="54"/>
      <c r="K774" s="54"/>
      <c r="L774" s="227"/>
      <c r="M774" s="227"/>
      <c r="N774" s="227"/>
      <c r="O774" s="227"/>
      <c r="P774" s="227"/>
      <c r="Q774" s="54"/>
      <c r="R774" s="54"/>
      <c r="S774" s="54"/>
      <c r="T774" s="54"/>
      <c r="U774" s="54"/>
      <c r="V774" s="54"/>
      <c r="W774" s="54"/>
      <c r="X774" s="54"/>
      <c r="Y774" s="54"/>
      <c r="Z774" s="54"/>
    </row>
    <row r="775" spans="1:26" ht="18.75" customHeight="1" x14ac:dyDescent="0.2">
      <c r="A775" s="54"/>
      <c r="B775" s="54"/>
      <c r="C775" s="321"/>
      <c r="D775" s="321"/>
      <c r="E775" s="55"/>
      <c r="F775" s="320"/>
      <c r="G775" s="320"/>
      <c r="H775" s="320"/>
      <c r="I775" s="54"/>
      <c r="J775" s="54"/>
      <c r="K775" s="54"/>
      <c r="L775" s="227"/>
      <c r="M775" s="227"/>
      <c r="N775" s="227"/>
      <c r="O775" s="227"/>
      <c r="P775" s="227"/>
      <c r="Q775" s="54"/>
      <c r="R775" s="54"/>
      <c r="S775" s="54"/>
      <c r="T775" s="54"/>
      <c r="U775" s="54"/>
      <c r="V775" s="54"/>
      <c r="W775" s="54"/>
      <c r="X775" s="54"/>
      <c r="Y775" s="54"/>
      <c r="Z775" s="54"/>
    </row>
    <row r="776" spans="1:26" ht="18.75" customHeight="1" x14ac:dyDescent="0.2">
      <c r="A776" s="54"/>
      <c r="B776" s="54"/>
      <c r="C776" s="321"/>
      <c r="D776" s="321"/>
      <c r="E776" s="55"/>
      <c r="F776" s="320"/>
      <c r="G776" s="320"/>
      <c r="H776" s="320"/>
      <c r="I776" s="54"/>
      <c r="J776" s="54"/>
      <c r="K776" s="54"/>
      <c r="L776" s="227"/>
      <c r="M776" s="227"/>
      <c r="N776" s="227"/>
      <c r="O776" s="227"/>
      <c r="P776" s="227"/>
      <c r="Q776" s="54"/>
      <c r="R776" s="54"/>
      <c r="S776" s="54"/>
      <c r="T776" s="54"/>
      <c r="U776" s="54"/>
      <c r="V776" s="54"/>
      <c r="W776" s="54"/>
      <c r="X776" s="54"/>
      <c r="Y776" s="54"/>
      <c r="Z776" s="54"/>
    </row>
    <row r="777" spans="1:26" ht="18.75" customHeight="1" x14ac:dyDescent="0.2">
      <c r="A777" s="54"/>
      <c r="B777" s="54"/>
      <c r="C777" s="321"/>
      <c r="D777" s="321"/>
      <c r="E777" s="55"/>
      <c r="F777" s="320"/>
      <c r="G777" s="320"/>
      <c r="H777" s="320"/>
      <c r="I777" s="54"/>
      <c r="J777" s="54"/>
      <c r="K777" s="54"/>
      <c r="L777" s="227"/>
      <c r="M777" s="227"/>
      <c r="N777" s="227"/>
      <c r="O777" s="227"/>
      <c r="P777" s="227"/>
      <c r="Q777" s="54"/>
      <c r="R777" s="54"/>
      <c r="S777" s="54"/>
      <c r="T777" s="54"/>
      <c r="U777" s="54"/>
      <c r="V777" s="54"/>
      <c r="W777" s="54"/>
      <c r="X777" s="54"/>
      <c r="Y777" s="54"/>
      <c r="Z777" s="54"/>
    </row>
    <row r="778" spans="1:26" ht="18.75" customHeight="1" x14ac:dyDescent="0.2">
      <c r="A778" s="54"/>
      <c r="B778" s="54"/>
      <c r="C778" s="321"/>
      <c r="D778" s="321"/>
      <c r="E778" s="55"/>
      <c r="F778" s="320"/>
      <c r="G778" s="320"/>
      <c r="H778" s="320"/>
      <c r="I778" s="54"/>
      <c r="J778" s="54"/>
      <c r="K778" s="54"/>
      <c r="L778" s="227"/>
      <c r="M778" s="227"/>
      <c r="N778" s="227"/>
      <c r="O778" s="227"/>
      <c r="P778" s="227"/>
      <c r="Q778" s="54"/>
      <c r="R778" s="54"/>
      <c r="S778" s="54"/>
      <c r="T778" s="54"/>
      <c r="U778" s="54"/>
      <c r="V778" s="54"/>
      <c r="W778" s="54"/>
      <c r="X778" s="54"/>
      <c r="Y778" s="54"/>
      <c r="Z778" s="54"/>
    </row>
    <row r="779" spans="1:26" ht="18.75" customHeight="1" x14ac:dyDescent="0.2">
      <c r="A779" s="54"/>
      <c r="B779" s="54"/>
      <c r="C779" s="321"/>
      <c r="D779" s="321"/>
      <c r="E779" s="55"/>
      <c r="F779" s="320"/>
      <c r="G779" s="320"/>
      <c r="H779" s="320"/>
      <c r="I779" s="54"/>
      <c r="J779" s="54"/>
      <c r="K779" s="54"/>
      <c r="L779" s="227"/>
      <c r="M779" s="227"/>
      <c r="N779" s="227"/>
      <c r="O779" s="227"/>
      <c r="P779" s="227"/>
      <c r="Q779" s="54"/>
      <c r="R779" s="54"/>
      <c r="S779" s="54"/>
      <c r="T779" s="54"/>
      <c r="U779" s="54"/>
      <c r="V779" s="54"/>
      <c r="W779" s="54"/>
      <c r="X779" s="54"/>
      <c r="Y779" s="54"/>
      <c r="Z779" s="54"/>
    </row>
    <row r="780" spans="1:26" ht="18.75" customHeight="1" x14ac:dyDescent="0.2">
      <c r="A780" s="54"/>
      <c r="B780" s="54"/>
      <c r="C780" s="321"/>
      <c r="D780" s="321"/>
      <c r="E780" s="55"/>
      <c r="F780" s="320"/>
      <c r="G780" s="320"/>
      <c r="H780" s="320"/>
      <c r="I780" s="54"/>
      <c r="J780" s="54"/>
      <c r="K780" s="54"/>
      <c r="L780" s="227"/>
      <c r="M780" s="227"/>
      <c r="N780" s="227"/>
      <c r="O780" s="227"/>
      <c r="P780" s="227"/>
      <c r="Q780" s="54"/>
      <c r="R780" s="54"/>
      <c r="S780" s="54"/>
      <c r="T780" s="54"/>
      <c r="U780" s="54"/>
      <c r="V780" s="54"/>
      <c r="W780" s="54"/>
      <c r="X780" s="54"/>
      <c r="Y780" s="54"/>
      <c r="Z780" s="54"/>
    </row>
    <row r="781" spans="1:26" ht="18.75" customHeight="1" x14ac:dyDescent="0.2">
      <c r="A781" s="54"/>
      <c r="B781" s="54"/>
      <c r="C781" s="321"/>
      <c r="D781" s="321"/>
      <c r="E781" s="55"/>
      <c r="F781" s="320"/>
      <c r="G781" s="320"/>
      <c r="H781" s="320"/>
      <c r="I781" s="54"/>
      <c r="J781" s="54"/>
      <c r="K781" s="54"/>
      <c r="L781" s="227"/>
      <c r="M781" s="227"/>
      <c r="N781" s="227"/>
      <c r="O781" s="227"/>
      <c r="P781" s="227"/>
      <c r="Q781" s="54"/>
      <c r="R781" s="54"/>
      <c r="S781" s="54"/>
      <c r="T781" s="54"/>
      <c r="U781" s="54"/>
      <c r="V781" s="54"/>
      <c r="W781" s="54"/>
      <c r="X781" s="54"/>
      <c r="Y781" s="54"/>
      <c r="Z781" s="54"/>
    </row>
    <row r="782" spans="1:26" ht="18.75" customHeight="1" x14ac:dyDescent="0.2">
      <c r="A782" s="54"/>
      <c r="B782" s="54"/>
      <c r="C782" s="321"/>
      <c r="D782" s="321"/>
      <c r="E782" s="55"/>
      <c r="F782" s="320"/>
      <c r="G782" s="320"/>
      <c r="H782" s="320"/>
      <c r="I782" s="54"/>
      <c r="J782" s="54"/>
      <c r="K782" s="54"/>
      <c r="L782" s="227"/>
      <c r="M782" s="227"/>
      <c r="N782" s="227"/>
      <c r="O782" s="227"/>
      <c r="P782" s="227"/>
      <c r="Q782" s="54"/>
      <c r="R782" s="54"/>
      <c r="S782" s="54"/>
      <c r="T782" s="54"/>
      <c r="U782" s="54"/>
      <c r="V782" s="54"/>
      <c r="W782" s="54"/>
      <c r="X782" s="54"/>
      <c r="Y782" s="54"/>
      <c r="Z782" s="54"/>
    </row>
    <row r="783" spans="1:26" ht="18.75" customHeight="1" x14ac:dyDescent="0.2">
      <c r="A783" s="54"/>
      <c r="B783" s="54"/>
      <c r="C783" s="321"/>
      <c r="D783" s="321"/>
      <c r="E783" s="55"/>
      <c r="F783" s="320"/>
      <c r="G783" s="320"/>
      <c r="H783" s="320"/>
      <c r="I783" s="54"/>
      <c r="J783" s="54"/>
      <c r="K783" s="54"/>
      <c r="L783" s="227"/>
      <c r="M783" s="227"/>
      <c r="N783" s="227"/>
      <c r="O783" s="227"/>
      <c r="P783" s="227"/>
      <c r="Q783" s="54"/>
      <c r="R783" s="54"/>
      <c r="S783" s="54"/>
      <c r="T783" s="54"/>
      <c r="U783" s="54"/>
      <c r="V783" s="54"/>
      <c r="W783" s="54"/>
      <c r="X783" s="54"/>
      <c r="Y783" s="54"/>
      <c r="Z783" s="54"/>
    </row>
    <row r="784" spans="1:26" ht="18.75" customHeight="1" x14ac:dyDescent="0.2">
      <c r="A784" s="54"/>
      <c r="B784" s="54"/>
      <c r="C784" s="321"/>
      <c r="D784" s="321"/>
      <c r="E784" s="55"/>
      <c r="F784" s="320"/>
      <c r="G784" s="320"/>
      <c r="H784" s="320"/>
      <c r="I784" s="54"/>
      <c r="J784" s="54"/>
      <c r="K784" s="54"/>
      <c r="L784" s="227"/>
      <c r="M784" s="227"/>
      <c r="N784" s="227"/>
      <c r="O784" s="227"/>
      <c r="P784" s="227"/>
      <c r="Q784" s="54"/>
      <c r="R784" s="54"/>
      <c r="S784" s="54"/>
      <c r="T784" s="54"/>
      <c r="U784" s="54"/>
      <c r="V784" s="54"/>
      <c r="W784" s="54"/>
      <c r="X784" s="54"/>
      <c r="Y784" s="54"/>
      <c r="Z784" s="54"/>
    </row>
    <row r="785" spans="1:26" ht="18.75" customHeight="1" x14ac:dyDescent="0.2">
      <c r="A785" s="54"/>
      <c r="B785" s="54"/>
      <c r="C785" s="321"/>
      <c r="D785" s="321"/>
      <c r="E785" s="55"/>
      <c r="F785" s="320"/>
      <c r="G785" s="320"/>
      <c r="H785" s="320"/>
      <c r="I785" s="54"/>
      <c r="J785" s="54"/>
      <c r="K785" s="54"/>
      <c r="L785" s="227"/>
      <c r="M785" s="227"/>
      <c r="N785" s="227"/>
      <c r="O785" s="227"/>
      <c r="P785" s="227"/>
      <c r="Q785" s="54"/>
      <c r="R785" s="54"/>
      <c r="S785" s="54"/>
      <c r="T785" s="54"/>
      <c r="U785" s="54"/>
      <c r="V785" s="54"/>
      <c r="W785" s="54"/>
      <c r="X785" s="54"/>
      <c r="Y785" s="54"/>
      <c r="Z785" s="54"/>
    </row>
    <row r="786" spans="1:26" ht="18.75" customHeight="1" x14ac:dyDescent="0.2">
      <c r="A786" s="54"/>
      <c r="B786" s="54"/>
      <c r="C786" s="321"/>
      <c r="D786" s="321"/>
      <c r="E786" s="55"/>
      <c r="F786" s="320"/>
      <c r="G786" s="320"/>
      <c r="H786" s="320"/>
      <c r="I786" s="54"/>
      <c r="J786" s="54"/>
      <c r="K786" s="54"/>
      <c r="L786" s="227"/>
      <c r="M786" s="227"/>
      <c r="N786" s="227"/>
      <c r="O786" s="227"/>
      <c r="P786" s="227"/>
      <c r="Q786" s="54"/>
      <c r="R786" s="54"/>
      <c r="S786" s="54"/>
      <c r="T786" s="54"/>
      <c r="U786" s="54"/>
      <c r="V786" s="54"/>
      <c r="W786" s="54"/>
      <c r="X786" s="54"/>
      <c r="Y786" s="54"/>
      <c r="Z786" s="54"/>
    </row>
    <row r="787" spans="1:26" ht="18.75" customHeight="1" x14ac:dyDescent="0.2">
      <c r="A787" s="54"/>
      <c r="B787" s="54"/>
      <c r="C787" s="321"/>
      <c r="D787" s="321"/>
      <c r="E787" s="55"/>
      <c r="F787" s="320"/>
      <c r="G787" s="320"/>
      <c r="H787" s="320"/>
      <c r="I787" s="54"/>
      <c r="J787" s="54"/>
      <c r="K787" s="54"/>
      <c r="L787" s="227"/>
      <c r="M787" s="227"/>
      <c r="N787" s="227"/>
      <c r="O787" s="227"/>
      <c r="P787" s="227"/>
      <c r="Q787" s="54"/>
      <c r="R787" s="54"/>
      <c r="S787" s="54"/>
      <c r="T787" s="54"/>
      <c r="U787" s="54"/>
      <c r="V787" s="54"/>
      <c r="W787" s="54"/>
      <c r="X787" s="54"/>
      <c r="Y787" s="54"/>
      <c r="Z787" s="54"/>
    </row>
    <row r="788" spans="1:26" ht="18.75" customHeight="1" x14ac:dyDescent="0.2">
      <c r="A788" s="54"/>
      <c r="B788" s="54"/>
      <c r="C788" s="321"/>
      <c r="D788" s="321"/>
      <c r="E788" s="55"/>
      <c r="F788" s="320"/>
      <c r="G788" s="320"/>
      <c r="H788" s="320"/>
      <c r="I788" s="54"/>
      <c r="J788" s="54"/>
      <c r="K788" s="54"/>
      <c r="L788" s="227"/>
      <c r="M788" s="227"/>
      <c r="N788" s="227"/>
      <c r="O788" s="227"/>
      <c r="P788" s="227"/>
      <c r="Q788" s="54"/>
      <c r="R788" s="54"/>
      <c r="S788" s="54"/>
      <c r="T788" s="54"/>
      <c r="U788" s="54"/>
      <c r="V788" s="54"/>
      <c r="W788" s="54"/>
      <c r="X788" s="54"/>
      <c r="Y788" s="54"/>
      <c r="Z788" s="54"/>
    </row>
    <row r="789" spans="1:26" ht="18.75" customHeight="1" x14ac:dyDescent="0.2">
      <c r="A789" s="54"/>
      <c r="B789" s="54"/>
      <c r="C789" s="321"/>
      <c r="D789" s="321"/>
      <c r="E789" s="55"/>
      <c r="F789" s="320"/>
      <c r="G789" s="320"/>
      <c r="H789" s="320"/>
      <c r="I789" s="54"/>
      <c r="J789" s="54"/>
      <c r="K789" s="54"/>
      <c r="L789" s="227"/>
      <c r="M789" s="227"/>
      <c r="N789" s="227"/>
      <c r="O789" s="227"/>
      <c r="P789" s="227"/>
      <c r="Q789" s="54"/>
      <c r="R789" s="54"/>
      <c r="S789" s="54"/>
      <c r="T789" s="54"/>
      <c r="U789" s="54"/>
      <c r="V789" s="54"/>
      <c r="W789" s="54"/>
      <c r="X789" s="54"/>
      <c r="Y789" s="54"/>
      <c r="Z789" s="54"/>
    </row>
    <row r="790" spans="1:26" ht="18.75" customHeight="1" x14ac:dyDescent="0.2">
      <c r="A790" s="54"/>
      <c r="B790" s="54"/>
      <c r="C790" s="321"/>
      <c r="D790" s="321"/>
      <c r="E790" s="55"/>
      <c r="F790" s="320"/>
      <c r="G790" s="320"/>
      <c r="H790" s="320"/>
      <c r="I790" s="54"/>
      <c r="J790" s="54"/>
      <c r="K790" s="54"/>
      <c r="L790" s="227"/>
      <c r="M790" s="227"/>
      <c r="N790" s="227"/>
      <c r="O790" s="227"/>
      <c r="P790" s="227"/>
      <c r="Q790" s="54"/>
      <c r="R790" s="54"/>
      <c r="S790" s="54"/>
      <c r="T790" s="54"/>
      <c r="U790" s="54"/>
      <c r="V790" s="54"/>
      <c r="W790" s="54"/>
      <c r="X790" s="54"/>
      <c r="Y790" s="54"/>
      <c r="Z790" s="54"/>
    </row>
    <row r="791" spans="1:26" ht="18.75" customHeight="1" x14ac:dyDescent="0.2">
      <c r="A791" s="54"/>
      <c r="B791" s="54"/>
      <c r="C791" s="321"/>
      <c r="D791" s="321"/>
      <c r="E791" s="55"/>
      <c r="F791" s="320"/>
      <c r="G791" s="320"/>
      <c r="H791" s="320"/>
      <c r="I791" s="54"/>
      <c r="J791" s="54"/>
      <c r="K791" s="54"/>
      <c r="L791" s="227"/>
      <c r="M791" s="227"/>
      <c r="N791" s="227"/>
      <c r="O791" s="227"/>
      <c r="P791" s="227"/>
      <c r="Q791" s="54"/>
      <c r="R791" s="54"/>
      <c r="S791" s="54"/>
      <c r="T791" s="54"/>
      <c r="U791" s="54"/>
      <c r="V791" s="54"/>
      <c r="W791" s="54"/>
      <c r="X791" s="54"/>
      <c r="Y791" s="54"/>
      <c r="Z791" s="54"/>
    </row>
    <row r="792" spans="1:26" ht="18.75" customHeight="1" x14ac:dyDescent="0.2">
      <c r="A792" s="54"/>
      <c r="B792" s="54"/>
      <c r="C792" s="321"/>
      <c r="D792" s="321"/>
      <c r="E792" s="55"/>
      <c r="F792" s="320"/>
      <c r="G792" s="320"/>
      <c r="H792" s="320"/>
      <c r="I792" s="54"/>
      <c r="J792" s="54"/>
      <c r="K792" s="54"/>
      <c r="L792" s="227"/>
      <c r="M792" s="227"/>
      <c r="N792" s="227"/>
      <c r="O792" s="227"/>
      <c r="P792" s="227"/>
      <c r="Q792" s="54"/>
      <c r="R792" s="54"/>
      <c r="S792" s="54"/>
      <c r="T792" s="54"/>
      <c r="U792" s="54"/>
      <c r="V792" s="54"/>
      <c r="W792" s="54"/>
      <c r="X792" s="54"/>
      <c r="Y792" s="54"/>
      <c r="Z792" s="54"/>
    </row>
    <row r="793" spans="1:26" ht="18.75" customHeight="1" x14ac:dyDescent="0.2">
      <c r="A793" s="54"/>
      <c r="B793" s="54"/>
      <c r="C793" s="321"/>
      <c r="D793" s="321"/>
      <c r="E793" s="55"/>
      <c r="F793" s="320"/>
      <c r="G793" s="320"/>
      <c r="H793" s="320"/>
      <c r="I793" s="54"/>
      <c r="J793" s="54"/>
      <c r="K793" s="54"/>
      <c r="L793" s="227"/>
      <c r="M793" s="227"/>
      <c r="N793" s="227"/>
      <c r="O793" s="227"/>
      <c r="P793" s="227"/>
      <c r="Q793" s="54"/>
      <c r="R793" s="54"/>
      <c r="S793" s="54"/>
      <c r="T793" s="54"/>
      <c r="U793" s="54"/>
      <c r="V793" s="54"/>
      <c r="W793" s="54"/>
      <c r="X793" s="54"/>
      <c r="Y793" s="54"/>
      <c r="Z793" s="54"/>
    </row>
    <row r="794" spans="1:26" ht="18.75" customHeight="1" x14ac:dyDescent="0.2">
      <c r="A794" s="54"/>
      <c r="B794" s="54"/>
      <c r="C794" s="321"/>
      <c r="D794" s="321"/>
      <c r="E794" s="55"/>
      <c r="F794" s="320"/>
      <c r="G794" s="320"/>
      <c r="H794" s="320"/>
      <c r="I794" s="54"/>
      <c r="J794" s="54"/>
      <c r="K794" s="54"/>
      <c r="L794" s="227"/>
      <c r="M794" s="227"/>
      <c r="N794" s="227"/>
      <c r="O794" s="227"/>
      <c r="P794" s="227"/>
      <c r="Q794" s="54"/>
      <c r="R794" s="54"/>
      <c r="S794" s="54"/>
      <c r="T794" s="54"/>
      <c r="U794" s="54"/>
      <c r="V794" s="54"/>
      <c r="W794" s="54"/>
      <c r="X794" s="54"/>
      <c r="Y794" s="54"/>
      <c r="Z794" s="54"/>
    </row>
    <row r="795" spans="1:26" ht="18.75" customHeight="1" x14ac:dyDescent="0.2">
      <c r="A795" s="54"/>
      <c r="B795" s="54"/>
      <c r="C795" s="321"/>
      <c r="D795" s="321"/>
      <c r="E795" s="55"/>
      <c r="F795" s="320"/>
      <c r="G795" s="320"/>
      <c r="H795" s="320"/>
      <c r="I795" s="54"/>
      <c r="J795" s="54"/>
      <c r="K795" s="54"/>
      <c r="L795" s="227"/>
      <c r="M795" s="227"/>
      <c r="N795" s="227"/>
      <c r="O795" s="227"/>
      <c r="P795" s="227"/>
      <c r="Q795" s="54"/>
      <c r="R795" s="54"/>
      <c r="S795" s="54"/>
      <c r="T795" s="54"/>
      <c r="U795" s="54"/>
      <c r="V795" s="54"/>
      <c r="W795" s="54"/>
      <c r="X795" s="54"/>
      <c r="Y795" s="54"/>
      <c r="Z795" s="54"/>
    </row>
    <row r="796" spans="1:26" ht="18.75" customHeight="1" x14ac:dyDescent="0.2">
      <c r="A796" s="54"/>
      <c r="B796" s="54"/>
      <c r="C796" s="321"/>
      <c r="D796" s="321"/>
      <c r="E796" s="55"/>
      <c r="F796" s="320"/>
      <c r="G796" s="320"/>
      <c r="H796" s="320"/>
      <c r="I796" s="54"/>
      <c r="J796" s="54"/>
      <c r="K796" s="54"/>
      <c r="L796" s="227"/>
      <c r="M796" s="227"/>
      <c r="N796" s="227"/>
      <c r="O796" s="227"/>
      <c r="P796" s="227"/>
      <c r="Q796" s="54"/>
      <c r="R796" s="54"/>
      <c r="S796" s="54"/>
      <c r="T796" s="54"/>
      <c r="U796" s="54"/>
      <c r="V796" s="54"/>
      <c r="W796" s="54"/>
      <c r="X796" s="54"/>
      <c r="Y796" s="54"/>
      <c r="Z796" s="54"/>
    </row>
    <row r="797" spans="1:26" ht="18.75" customHeight="1" x14ac:dyDescent="0.2">
      <c r="A797" s="54"/>
      <c r="B797" s="54"/>
      <c r="C797" s="321"/>
      <c r="D797" s="321"/>
      <c r="E797" s="55"/>
      <c r="F797" s="320"/>
      <c r="G797" s="320"/>
      <c r="H797" s="320"/>
      <c r="I797" s="54"/>
      <c r="J797" s="54"/>
      <c r="K797" s="54"/>
      <c r="L797" s="227"/>
      <c r="M797" s="227"/>
      <c r="N797" s="227"/>
      <c r="O797" s="227"/>
      <c r="P797" s="227"/>
      <c r="Q797" s="54"/>
      <c r="R797" s="54"/>
      <c r="S797" s="54"/>
      <c r="T797" s="54"/>
      <c r="U797" s="54"/>
      <c r="V797" s="54"/>
      <c r="W797" s="54"/>
      <c r="X797" s="54"/>
      <c r="Y797" s="54"/>
      <c r="Z797" s="54"/>
    </row>
    <row r="798" spans="1:26" ht="18.75" customHeight="1" x14ac:dyDescent="0.2">
      <c r="A798" s="54"/>
      <c r="B798" s="54"/>
      <c r="C798" s="321"/>
      <c r="D798" s="321"/>
      <c r="E798" s="55"/>
      <c r="F798" s="320"/>
      <c r="G798" s="320"/>
      <c r="H798" s="320"/>
      <c r="I798" s="54"/>
      <c r="J798" s="54"/>
      <c r="K798" s="54"/>
      <c r="L798" s="227"/>
      <c r="M798" s="227"/>
      <c r="N798" s="227"/>
      <c r="O798" s="227"/>
      <c r="P798" s="227"/>
      <c r="Q798" s="54"/>
      <c r="R798" s="54"/>
      <c r="S798" s="54"/>
      <c r="T798" s="54"/>
      <c r="U798" s="54"/>
      <c r="V798" s="54"/>
      <c r="W798" s="54"/>
      <c r="X798" s="54"/>
      <c r="Y798" s="54"/>
      <c r="Z798" s="54"/>
    </row>
    <row r="799" spans="1:26" ht="18.75" customHeight="1" x14ac:dyDescent="0.2">
      <c r="A799" s="54"/>
      <c r="B799" s="54"/>
      <c r="C799" s="321"/>
      <c r="D799" s="321"/>
      <c r="E799" s="55"/>
      <c r="F799" s="320"/>
      <c r="G799" s="320"/>
      <c r="H799" s="320"/>
      <c r="I799" s="54"/>
      <c r="J799" s="54"/>
      <c r="K799" s="54"/>
      <c r="L799" s="227"/>
      <c r="M799" s="227"/>
      <c r="N799" s="227"/>
      <c r="O799" s="227"/>
      <c r="P799" s="227"/>
      <c r="Q799" s="54"/>
      <c r="R799" s="54"/>
      <c r="S799" s="54"/>
      <c r="T799" s="54"/>
      <c r="U799" s="54"/>
      <c r="V799" s="54"/>
      <c r="W799" s="54"/>
      <c r="X799" s="54"/>
      <c r="Y799" s="54"/>
      <c r="Z799" s="54"/>
    </row>
    <row r="800" spans="1:26" ht="18.75" customHeight="1" x14ac:dyDescent="0.2">
      <c r="A800" s="54"/>
      <c r="B800" s="54"/>
      <c r="C800" s="321"/>
      <c r="D800" s="321"/>
      <c r="E800" s="55"/>
      <c r="F800" s="320"/>
      <c r="G800" s="320"/>
      <c r="H800" s="320"/>
      <c r="I800" s="54"/>
      <c r="J800" s="54"/>
      <c r="K800" s="54"/>
      <c r="L800" s="227"/>
      <c r="M800" s="227"/>
      <c r="N800" s="227"/>
      <c r="O800" s="227"/>
      <c r="P800" s="227"/>
      <c r="Q800" s="54"/>
      <c r="R800" s="54"/>
      <c r="S800" s="54"/>
      <c r="T800" s="54"/>
      <c r="U800" s="54"/>
      <c r="V800" s="54"/>
      <c r="W800" s="54"/>
      <c r="X800" s="54"/>
      <c r="Y800" s="54"/>
      <c r="Z800" s="54"/>
    </row>
    <row r="801" spans="1:26" ht="18.75" customHeight="1" x14ac:dyDescent="0.2">
      <c r="A801" s="54"/>
      <c r="B801" s="54"/>
      <c r="C801" s="321"/>
      <c r="D801" s="321"/>
      <c r="E801" s="55"/>
      <c r="F801" s="320"/>
      <c r="G801" s="320"/>
      <c r="H801" s="320"/>
      <c r="I801" s="54"/>
      <c r="J801" s="54"/>
      <c r="K801" s="54"/>
      <c r="L801" s="227"/>
      <c r="M801" s="227"/>
      <c r="N801" s="227"/>
      <c r="O801" s="227"/>
      <c r="P801" s="227"/>
      <c r="Q801" s="54"/>
      <c r="R801" s="54"/>
      <c r="S801" s="54"/>
      <c r="T801" s="54"/>
      <c r="U801" s="54"/>
      <c r="V801" s="54"/>
      <c r="W801" s="54"/>
      <c r="X801" s="54"/>
      <c r="Y801" s="54"/>
      <c r="Z801" s="54"/>
    </row>
    <row r="802" spans="1:26" ht="18.75" customHeight="1" x14ac:dyDescent="0.2">
      <c r="A802" s="54"/>
      <c r="B802" s="54"/>
      <c r="C802" s="321"/>
      <c r="D802" s="321"/>
      <c r="E802" s="55"/>
      <c r="F802" s="320"/>
      <c r="G802" s="320"/>
      <c r="H802" s="320"/>
      <c r="I802" s="54"/>
      <c r="J802" s="54"/>
      <c r="K802" s="54"/>
      <c r="L802" s="227"/>
      <c r="M802" s="227"/>
      <c r="N802" s="227"/>
      <c r="O802" s="227"/>
      <c r="P802" s="227"/>
      <c r="Q802" s="54"/>
      <c r="R802" s="54"/>
      <c r="S802" s="54"/>
      <c r="T802" s="54"/>
      <c r="U802" s="54"/>
      <c r="V802" s="54"/>
      <c r="W802" s="54"/>
      <c r="X802" s="54"/>
      <c r="Y802" s="54"/>
      <c r="Z802" s="54"/>
    </row>
    <row r="803" spans="1:26" ht="18.75" customHeight="1" x14ac:dyDescent="0.2">
      <c r="A803" s="54"/>
      <c r="B803" s="54"/>
      <c r="C803" s="321"/>
      <c r="D803" s="321"/>
      <c r="E803" s="55"/>
      <c r="F803" s="320"/>
      <c r="G803" s="320"/>
      <c r="H803" s="320"/>
      <c r="I803" s="54"/>
      <c r="J803" s="54"/>
      <c r="K803" s="54"/>
      <c r="L803" s="227"/>
      <c r="M803" s="227"/>
      <c r="N803" s="227"/>
      <c r="O803" s="227"/>
      <c r="P803" s="227"/>
      <c r="Q803" s="54"/>
      <c r="R803" s="54"/>
      <c r="S803" s="54"/>
      <c r="T803" s="54"/>
      <c r="U803" s="54"/>
      <c r="V803" s="54"/>
      <c r="W803" s="54"/>
      <c r="X803" s="54"/>
      <c r="Y803" s="54"/>
      <c r="Z803" s="54"/>
    </row>
    <row r="804" spans="1:26" ht="18.75" customHeight="1" x14ac:dyDescent="0.2">
      <c r="A804" s="54"/>
      <c r="B804" s="54"/>
      <c r="C804" s="321"/>
      <c r="D804" s="321"/>
      <c r="E804" s="55"/>
      <c r="F804" s="320"/>
      <c r="G804" s="320"/>
      <c r="H804" s="320"/>
      <c r="I804" s="54"/>
      <c r="J804" s="54"/>
      <c r="K804" s="54"/>
      <c r="L804" s="227"/>
      <c r="M804" s="227"/>
      <c r="N804" s="227"/>
      <c r="O804" s="227"/>
      <c r="P804" s="227"/>
      <c r="Q804" s="54"/>
      <c r="R804" s="54"/>
      <c r="S804" s="54"/>
      <c r="T804" s="54"/>
      <c r="U804" s="54"/>
      <c r="V804" s="54"/>
      <c r="W804" s="54"/>
      <c r="X804" s="54"/>
      <c r="Y804" s="54"/>
      <c r="Z804" s="54"/>
    </row>
    <row r="805" spans="1:26" ht="18.75" customHeight="1" x14ac:dyDescent="0.2">
      <c r="A805" s="54"/>
      <c r="B805" s="54"/>
      <c r="C805" s="321"/>
      <c r="D805" s="321"/>
      <c r="E805" s="55"/>
      <c r="F805" s="320"/>
      <c r="G805" s="320"/>
      <c r="H805" s="320"/>
      <c r="I805" s="54"/>
      <c r="J805" s="54"/>
      <c r="K805" s="54"/>
      <c r="L805" s="227"/>
      <c r="M805" s="227"/>
      <c r="N805" s="227"/>
      <c r="O805" s="227"/>
      <c r="P805" s="227"/>
      <c r="Q805" s="54"/>
      <c r="R805" s="54"/>
      <c r="S805" s="54"/>
      <c r="T805" s="54"/>
      <c r="U805" s="54"/>
      <c r="V805" s="54"/>
      <c r="W805" s="54"/>
      <c r="X805" s="54"/>
      <c r="Y805" s="54"/>
      <c r="Z805" s="54"/>
    </row>
    <row r="806" spans="1:26" ht="18.75" customHeight="1" x14ac:dyDescent="0.2">
      <c r="A806" s="54"/>
      <c r="B806" s="54"/>
      <c r="C806" s="321"/>
      <c r="D806" s="321"/>
      <c r="E806" s="55"/>
      <c r="F806" s="320"/>
      <c r="G806" s="320"/>
      <c r="H806" s="320"/>
      <c r="I806" s="54"/>
      <c r="J806" s="54"/>
      <c r="K806" s="54"/>
      <c r="L806" s="227"/>
      <c r="M806" s="227"/>
      <c r="N806" s="227"/>
      <c r="O806" s="227"/>
      <c r="P806" s="227"/>
      <c r="Q806" s="54"/>
      <c r="R806" s="54"/>
      <c r="S806" s="54"/>
      <c r="T806" s="54"/>
      <c r="U806" s="54"/>
      <c r="V806" s="54"/>
      <c r="W806" s="54"/>
      <c r="X806" s="54"/>
      <c r="Y806" s="54"/>
      <c r="Z806" s="54"/>
    </row>
    <row r="807" spans="1:26" ht="18.75" customHeight="1" x14ac:dyDescent="0.2">
      <c r="A807" s="54"/>
      <c r="B807" s="54"/>
      <c r="C807" s="321"/>
      <c r="D807" s="321"/>
      <c r="E807" s="55"/>
      <c r="F807" s="320"/>
      <c r="G807" s="320"/>
      <c r="H807" s="320"/>
      <c r="I807" s="54"/>
      <c r="J807" s="54"/>
      <c r="K807" s="54"/>
      <c r="L807" s="227"/>
      <c r="M807" s="227"/>
      <c r="N807" s="227"/>
      <c r="O807" s="227"/>
      <c r="P807" s="227"/>
      <c r="Q807" s="54"/>
      <c r="R807" s="54"/>
      <c r="S807" s="54"/>
      <c r="T807" s="54"/>
      <c r="U807" s="54"/>
      <c r="V807" s="54"/>
      <c r="W807" s="54"/>
      <c r="X807" s="54"/>
      <c r="Y807" s="54"/>
      <c r="Z807" s="54"/>
    </row>
    <row r="808" spans="1:26" ht="18.75" customHeight="1" x14ac:dyDescent="0.2">
      <c r="A808" s="54"/>
      <c r="B808" s="54"/>
      <c r="C808" s="321"/>
      <c r="D808" s="321"/>
      <c r="E808" s="55"/>
      <c r="F808" s="320"/>
      <c r="G808" s="320"/>
      <c r="H808" s="320"/>
      <c r="I808" s="54"/>
      <c r="J808" s="54"/>
      <c r="K808" s="54"/>
      <c r="L808" s="227"/>
      <c r="M808" s="227"/>
      <c r="N808" s="227"/>
      <c r="O808" s="227"/>
      <c r="P808" s="227"/>
      <c r="Q808" s="54"/>
      <c r="R808" s="54"/>
      <c r="S808" s="54"/>
      <c r="T808" s="54"/>
      <c r="U808" s="54"/>
      <c r="V808" s="54"/>
      <c r="W808" s="54"/>
      <c r="X808" s="54"/>
      <c r="Y808" s="54"/>
      <c r="Z808" s="54"/>
    </row>
    <row r="809" spans="1:26" ht="18.75" customHeight="1" x14ac:dyDescent="0.2">
      <c r="A809" s="54"/>
      <c r="B809" s="54"/>
      <c r="C809" s="321"/>
      <c r="D809" s="321"/>
      <c r="E809" s="55"/>
      <c r="F809" s="320"/>
      <c r="G809" s="320"/>
      <c r="H809" s="320"/>
      <c r="I809" s="54"/>
      <c r="J809" s="54"/>
      <c r="K809" s="54"/>
      <c r="L809" s="227"/>
      <c r="M809" s="227"/>
      <c r="N809" s="227"/>
      <c r="O809" s="227"/>
      <c r="P809" s="227"/>
      <c r="Q809" s="54"/>
      <c r="R809" s="54"/>
      <c r="S809" s="54"/>
      <c r="T809" s="54"/>
      <c r="U809" s="54"/>
      <c r="V809" s="54"/>
      <c r="W809" s="54"/>
      <c r="X809" s="54"/>
      <c r="Y809" s="54"/>
      <c r="Z809" s="54"/>
    </row>
    <row r="810" spans="1:26" ht="18.75" customHeight="1" x14ac:dyDescent="0.2">
      <c r="A810" s="54"/>
      <c r="B810" s="54"/>
      <c r="C810" s="321"/>
      <c r="D810" s="321"/>
      <c r="E810" s="55"/>
      <c r="F810" s="320"/>
      <c r="G810" s="320"/>
      <c r="H810" s="320"/>
      <c r="I810" s="54"/>
      <c r="J810" s="54"/>
      <c r="K810" s="54"/>
      <c r="L810" s="227"/>
      <c r="M810" s="227"/>
      <c r="N810" s="227"/>
      <c r="O810" s="227"/>
      <c r="P810" s="227"/>
      <c r="Q810" s="54"/>
      <c r="R810" s="54"/>
      <c r="S810" s="54"/>
      <c r="T810" s="54"/>
      <c r="U810" s="54"/>
      <c r="V810" s="54"/>
      <c r="W810" s="54"/>
      <c r="X810" s="54"/>
      <c r="Y810" s="54"/>
      <c r="Z810" s="54"/>
    </row>
    <row r="811" spans="1:26" ht="18.75" customHeight="1" x14ac:dyDescent="0.2">
      <c r="A811" s="54"/>
      <c r="B811" s="54"/>
      <c r="C811" s="321"/>
      <c r="D811" s="321"/>
      <c r="E811" s="55"/>
      <c r="F811" s="320"/>
      <c r="G811" s="320"/>
      <c r="H811" s="320"/>
      <c r="I811" s="54"/>
      <c r="J811" s="54"/>
      <c r="K811" s="54"/>
      <c r="L811" s="227"/>
      <c r="M811" s="227"/>
      <c r="N811" s="227"/>
      <c r="O811" s="227"/>
      <c r="P811" s="227"/>
      <c r="Q811" s="54"/>
      <c r="R811" s="54"/>
      <c r="S811" s="54"/>
      <c r="T811" s="54"/>
      <c r="U811" s="54"/>
      <c r="V811" s="54"/>
      <c r="W811" s="54"/>
      <c r="X811" s="54"/>
      <c r="Y811" s="54"/>
      <c r="Z811" s="54"/>
    </row>
    <row r="812" spans="1:26" ht="18.75" customHeight="1" x14ac:dyDescent="0.2">
      <c r="A812" s="54"/>
      <c r="B812" s="54"/>
      <c r="C812" s="321"/>
      <c r="D812" s="321"/>
      <c r="E812" s="55"/>
      <c r="F812" s="320"/>
      <c r="G812" s="320"/>
      <c r="H812" s="320"/>
      <c r="I812" s="54"/>
      <c r="J812" s="54"/>
      <c r="K812" s="54"/>
      <c r="L812" s="227"/>
      <c r="M812" s="227"/>
      <c r="N812" s="227"/>
      <c r="O812" s="227"/>
      <c r="P812" s="227"/>
      <c r="Q812" s="54"/>
      <c r="R812" s="54"/>
      <c r="S812" s="54"/>
      <c r="T812" s="54"/>
      <c r="U812" s="54"/>
      <c r="V812" s="54"/>
      <c r="W812" s="54"/>
      <c r="X812" s="54"/>
      <c r="Y812" s="54"/>
      <c r="Z812" s="54"/>
    </row>
    <row r="813" spans="1:26" ht="18.75" customHeight="1" x14ac:dyDescent="0.2">
      <c r="A813" s="54"/>
      <c r="B813" s="54"/>
      <c r="C813" s="321"/>
      <c r="D813" s="321"/>
      <c r="E813" s="55"/>
      <c r="F813" s="320"/>
      <c r="G813" s="320"/>
      <c r="H813" s="320"/>
      <c r="I813" s="54"/>
      <c r="J813" s="54"/>
      <c r="K813" s="54"/>
      <c r="L813" s="227"/>
      <c r="M813" s="227"/>
      <c r="N813" s="227"/>
      <c r="O813" s="227"/>
      <c r="P813" s="227"/>
      <c r="Q813" s="54"/>
      <c r="R813" s="54"/>
      <c r="S813" s="54"/>
      <c r="T813" s="54"/>
      <c r="U813" s="54"/>
      <c r="V813" s="54"/>
      <c r="W813" s="54"/>
      <c r="X813" s="54"/>
      <c r="Y813" s="54"/>
      <c r="Z813" s="54"/>
    </row>
    <row r="814" spans="1:26" ht="18.75" customHeight="1" x14ac:dyDescent="0.2">
      <c r="A814" s="54"/>
      <c r="B814" s="54"/>
      <c r="C814" s="321"/>
      <c r="D814" s="321"/>
      <c r="E814" s="55"/>
      <c r="F814" s="320"/>
      <c r="G814" s="320"/>
      <c r="H814" s="320"/>
      <c r="I814" s="54"/>
      <c r="J814" s="54"/>
      <c r="K814" s="54"/>
      <c r="L814" s="227"/>
      <c r="M814" s="227"/>
      <c r="N814" s="227"/>
      <c r="O814" s="227"/>
      <c r="P814" s="227"/>
      <c r="Q814" s="54"/>
      <c r="R814" s="54"/>
      <c r="S814" s="54"/>
      <c r="T814" s="54"/>
      <c r="U814" s="54"/>
      <c r="V814" s="54"/>
      <c r="W814" s="54"/>
      <c r="X814" s="54"/>
      <c r="Y814" s="54"/>
      <c r="Z814" s="54"/>
    </row>
    <row r="815" spans="1:26" ht="18.75" customHeight="1" x14ac:dyDescent="0.2">
      <c r="A815" s="54"/>
      <c r="B815" s="54"/>
      <c r="C815" s="321"/>
      <c r="D815" s="321"/>
      <c r="E815" s="55"/>
      <c r="F815" s="320"/>
      <c r="G815" s="320"/>
      <c r="H815" s="320"/>
      <c r="I815" s="54"/>
      <c r="J815" s="54"/>
      <c r="K815" s="54"/>
      <c r="L815" s="227"/>
      <c r="M815" s="227"/>
      <c r="N815" s="227"/>
      <c r="O815" s="227"/>
      <c r="P815" s="227"/>
      <c r="Q815" s="54"/>
      <c r="R815" s="54"/>
      <c r="S815" s="54"/>
      <c r="T815" s="54"/>
      <c r="U815" s="54"/>
      <c r="V815" s="54"/>
      <c r="W815" s="54"/>
      <c r="X815" s="54"/>
      <c r="Y815" s="54"/>
      <c r="Z815" s="54"/>
    </row>
    <row r="816" spans="1:26" ht="18.75" customHeight="1" x14ac:dyDescent="0.2">
      <c r="A816" s="54"/>
      <c r="B816" s="54"/>
      <c r="C816" s="321"/>
      <c r="D816" s="321"/>
      <c r="E816" s="55"/>
      <c r="F816" s="320"/>
      <c r="G816" s="320"/>
      <c r="H816" s="320"/>
      <c r="I816" s="54"/>
      <c r="J816" s="54"/>
      <c r="K816" s="54"/>
      <c r="L816" s="227"/>
      <c r="M816" s="227"/>
      <c r="N816" s="227"/>
      <c r="O816" s="227"/>
      <c r="P816" s="227"/>
      <c r="Q816" s="54"/>
      <c r="R816" s="54"/>
      <c r="S816" s="54"/>
      <c r="T816" s="54"/>
      <c r="U816" s="54"/>
      <c r="V816" s="54"/>
      <c r="W816" s="54"/>
      <c r="X816" s="54"/>
      <c r="Y816" s="54"/>
      <c r="Z816" s="54"/>
    </row>
    <row r="817" spans="1:26" ht="18.75" customHeight="1" x14ac:dyDescent="0.2">
      <c r="A817" s="54"/>
      <c r="B817" s="54"/>
      <c r="C817" s="321"/>
      <c r="D817" s="321"/>
      <c r="E817" s="55"/>
      <c r="F817" s="320"/>
      <c r="G817" s="320"/>
      <c r="H817" s="320"/>
      <c r="I817" s="54"/>
      <c r="J817" s="54"/>
      <c r="K817" s="54"/>
      <c r="L817" s="227"/>
      <c r="M817" s="227"/>
      <c r="N817" s="227"/>
      <c r="O817" s="227"/>
      <c r="P817" s="227"/>
      <c r="Q817" s="54"/>
      <c r="R817" s="54"/>
      <c r="S817" s="54"/>
      <c r="T817" s="54"/>
      <c r="U817" s="54"/>
      <c r="V817" s="54"/>
      <c r="W817" s="54"/>
      <c r="X817" s="54"/>
      <c r="Y817" s="54"/>
      <c r="Z817" s="54"/>
    </row>
    <row r="818" spans="1:26" ht="18.75" customHeight="1" x14ac:dyDescent="0.2">
      <c r="A818" s="54"/>
      <c r="B818" s="54"/>
      <c r="C818" s="321"/>
      <c r="D818" s="321"/>
      <c r="E818" s="55"/>
      <c r="F818" s="320"/>
      <c r="G818" s="320"/>
      <c r="H818" s="320"/>
      <c r="I818" s="54"/>
      <c r="J818" s="54"/>
      <c r="K818" s="54"/>
      <c r="L818" s="227"/>
      <c r="M818" s="227"/>
      <c r="N818" s="227"/>
      <c r="O818" s="227"/>
      <c r="P818" s="227"/>
      <c r="Q818" s="54"/>
      <c r="R818" s="54"/>
      <c r="S818" s="54"/>
      <c r="T818" s="54"/>
      <c r="U818" s="54"/>
      <c r="V818" s="54"/>
      <c r="W818" s="54"/>
      <c r="X818" s="54"/>
      <c r="Y818" s="54"/>
      <c r="Z818" s="54"/>
    </row>
    <row r="819" spans="1:26" ht="18.75" customHeight="1" x14ac:dyDescent="0.2">
      <c r="A819" s="54"/>
      <c r="B819" s="54"/>
      <c r="C819" s="321"/>
      <c r="D819" s="321"/>
      <c r="E819" s="55"/>
      <c r="F819" s="320"/>
      <c r="G819" s="320"/>
      <c r="H819" s="320"/>
      <c r="I819" s="54"/>
      <c r="J819" s="54"/>
      <c r="K819" s="54"/>
      <c r="L819" s="227"/>
      <c r="M819" s="227"/>
      <c r="N819" s="227"/>
      <c r="O819" s="227"/>
      <c r="P819" s="227"/>
      <c r="Q819" s="54"/>
      <c r="R819" s="54"/>
      <c r="S819" s="54"/>
      <c r="T819" s="54"/>
      <c r="U819" s="54"/>
      <c r="V819" s="54"/>
      <c r="W819" s="54"/>
      <c r="X819" s="54"/>
      <c r="Y819" s="54"/>
      <c r="Z819" s="54"/>
    </row>
    <row r="820" spans="1:26" ht="18.75" customHeight="1" x14ac:dyDescent="0.2">
      <c r="A820" s="54"/>
      <c r="B820" s="54"/>
      <c r="C820" s="321"/>
      <c r="D820" s="321"/>
      <c r="E820" s="55"/>
      <c r="F820" s="320"/>
      <c r="G820" s="320"/>
      <c r="H820" s="320"/>
      <c r="I820" s="54"/>
      <c r="J820" s="54"/>
      <c r="K820" s="54"/>
      <c r="L820" s="227"/>
      <c r="M820" s="227"/>
      <c r="N820" s="227"/>
      <c r="O820" s="227"/>
      <c r="P820" s="227"/>
      <c r="Q820" s="54"/>
      <c r="R820" s="54"/>
      <c r="S820" s="54"/>
      <c r="T820" s="54"/>
      <c r="U820" s="54"/>
      <c r="V820" s="54"/>
      <c r="W820" s="54"/>
      <c r="X820" s="54"/>
      <c r="Y820" s="54"/>
      <c r="Z820" s="54"/>
    </row>
    <row r="821" spans="1:26" ht="18.75" customHeight="1" x14ac:dyDescent="0.2">
      <c r="A821" s="54"/>
      <c r="B821" s="54"/>
      <c r="C821" s="321"/>
      <c r="D821" s="321"/>
      <c r="E821" s="55"/>
      <c r="F821" s="320"/>
      <c r="G821" s="320"/>
      <c r="H821" s="320"/>
      <c r="I821" s="54"/>
      <c r="J821" s="54"/>
      <c r="K821" s="54"/>
      <c r="L821" s="227"/>
      <c r="M821" s="227"/>
      <c r="N821" s="227"/>
      <c r="O821" s="227"/>
      <c r="P821" s="227"/>
      <c r="Q821" s="54"/>
      <c r="R821" s="54"/>
      <c r="S821" s="54"/>
      <c r="T821" s="54"/>
      <c r="U821" s="54"/>
      <c r="V821" s="54"/>
      <c r="W821" s="54"/>
      <c r="X821" s="54"/>
      <c r="Y821" s="54"/>
      <c r="Z821" s="54"/>
    </row>
    <row r="822" spans="1:26" ht="18.75" customHeight="1" x14ac:dyDescent="0.2">
      <c r="A822" s="54"/>
      <c r="B822" s="54"/>
      <c r="C822" s="321"/>
      <c r="D822" s="321"/>
      <c r="E822" s="55"/>
      <c r="F822" s="320"/>
      <c r="G822" s="320"/>
      <c r="H822" s="320"/>
      <c r="I822" s="54"/>
      <c r="J822" s="54"/>
      <c r="K822" s="54"/>
      <c r="L822" s="227"/>
      <c r="M822" s="227"/>
      <c r="N822" s="227"/>
      <c r="O822" s="227"/>
      <c r="P822" s="227"/>
      <c r="Q822" s="54"/>
      <c r="R822" s="54"/>
      <c r="S822" s="54"/>
      <c r="T822" s="54"/>
      <c r="U822" s="54"/>
      <c r="V822" s="54"/>
      <c r="W822" s="54"/>
      <c r="X822" s="54"/>
      <c r="Y822" s="54"/>
      <c r="Z822" s="54"/>
    </row>
    <row r="823" spans="1:26" ht="18.75" customHeight="1" x14ac:dyDescent="0.2">
      <c r="A823" s="54"/>
      <c r="B823" s="54"/>
      <c r="C823" s="321"/>
      <c r="D823" s="321"/>
      <c r="E823" s="55"/>
      <c r="F823" s="320"/>
      <c r="G823" s="320"/>
      <c r="H823" s="320"/>
      <c r="I823" s="54"/>
      <c r="J823" s="54"/>
      <c r="K823" s="54"/>
      <c r="L823" s="227"/>
      <c r="M823" s="227"/>
      <c r="N823" s="227"/>
      <c r="O823" s="227"/>
      <c r="P823" s="227"/>
      <c r="Q823" s="54"/>
      <c r="R823" s="54"/>
      <c r="S823" s="54"/>
      <c r="T823" s="54"/>
      <c r="U823" s="54"/>
      <c r="V823" s="54"/>
      <c r="W823" s="54"/>
      <c r="X823" s="54"/>
      <c r="Y823" s="54"/>
      <c r="Z823" s="54"/>
    </row>
    <row r="824" spans="1:26" ht="18.75" customHeight="1" x14ac:dyDescent="0.2">
      <c r="A824" s="54"/>
      <c r="B824" s="54"/>
      <c r="C824" s="321"/>
      <c r="D824" s="321"/>
      <c r="E824" s="55"/>
      <c r="F824" s="320"/>
      <c r="G824" s="320"/>
      <c r="H824" s="320"/>
      <c r="I824" s="54"/>
      <c r="J824" s="54"/>
      <c r="K824" s="54"/>
      <c r="L824" s="227"/>
      <c r="M824" s="227"/>
      <c r="N824" s="227"/>
      <c r="O824" s="227"/>
      <c r="P824" s="227"/>
      <c r="Q824" s="54"/>
      <c r="R824" s="54"/>
      <c r="S824" s="54"/>
      <c r="T824" s="54"/>
      <c r="U824" s="54"/>
      <c r="V824" s="54"/>
      <c r="W824" s="54"/>
      <c r="X824" s="54"/>
      <c r="Y824" s="54"/>
      <c r="Z824" s="54"/>
    </row>
    <row r="825" spans="1:26" ht="18.75" customHeight="1" x14ac:dyDescent="0.2">
      <c r="A825" s="54"/>
      <c r="B825" s="54"/>
      <c r="C825" s="321"/>
      <c r="D825" s="321"/>
      <c r="E825" s="55"/>
      <c r="F825" s="320"/>
      <c r="G825" s="320"/>
      <c r="H825" s="320"/>
      <c r="I825" s="54"/>
      <c r="J825" s="54"/>
      <c r="K825" s="54"/>
      <c r="L825" s="227"/>
      <c r="M825" s="227"/>
      <c r="N825" s="227"/>
      <c r="O825" s="227"/>
      <c r="P825" s="227"/>
      <c r="Q825" s="54"/>
      <c r="R825" s="54"/>
      <c r="S825" s="54"/>
      <c r="T825" s="54"/>
      <c r="U825" s="54"/>
      <c r="V825" s="54"/>
      <c r="W825" s="54"/>
      <c r="X825" s="54"/>
      <c r="Y825" s="54"/>
      <c r="Z825" s="54"/>
    </row>
    <row r="826" spans="1:26" ht="18.75" customHeight="1" x14ac:dyDescent="0.2">
      <c r="A826" s="54"/>
      <c r="B826" s="54"/>
      <c r="C826" s="321"/>
      <c r="D826" s="321"/>
      <c r="E826" s="55"/>
      <c r="F826" s="320"/>
      <c r="G826" s="320"/>
      <c r="H826" s="320"/>
      <c r="I826" s="54"/>
      <c r="J826" s="54"/>
      <c r="K826" s="54"/>
      <c r="L826" s="227"/>
      <c r="M826" s="227"/>
      <c r="N826" s="227"/>
      <c r="O826" s="227"/>
      <c r="P826" s="227"/>
      <c r="Q826" s="54"/>
      <c r="R826" s="54"/>
      <c r="S826" s="54"/>
      <c r="T826" s="54"/>
      <c r="U826" s="54"/>
      <c r="V826" s="54"/>
      <c r="W826" s="54"/>
      <c r="X826" s="54"/>
      <c r="Y826" s="54"/>
      <c r="Z826" s="54"/>
    </row>
    <row r="827" spans="1:26" ht="18.75" customHeight="1" x14ac:dyDescent="0.2">
      <c r="A827" s="54"/>
      <c r="B827" s="54"/>
      <c r="C827" s="321"/>
      <c r="D827" s="321"/>
      <c r="E827" s="55"/>
      <c r="F827" s="320"/>
      <c r="G827" s="320"/>
      <c r="H827" s="320"/>
      <c r="I827" s="54"/>
      <c r="J827" s="54"/>
      <c r="K827" s="54"/>
      <c r="L827" s="227"/>
      <c r="M827" s="227"/>
      <c r="N827" s="227"/>
      <c r="O827" s="227"/>
      <c r="P827" s="227"/>
      <c r="Q827" s="54"/>
      <c r="R827" s="54"/>
      <c r="S827" s="54"/>
      <c r="T827" s="54"/>
      <c r="U827" s="54"/>
      <c r="V827" s="54"/>
      <c r="W827" s="54"/>
      <c r="X827" s="54"/>
      <c r="Y827" s="54"/>
      <c r="Z827" s="54"/>
    </row>
    <row r="828" spans="1:26" ht="18.75" customHeight="1" x14ac:dyDescent="0.2">
      <c r="A828" s="54"/>
      <c r="B828" s="54"/>
      <c r="C828" s="321"/>
      <c r="D828" s="321"/>
      <c r="E828" s="55"/>
      <c r="F828" s="320"/>
      <c r="G828" s="320"/>
      <c r="H828" s="320"/>
      <c r="I828" s="54"/>
      <c r="J828" s="54"/>
      <c r="K828" s="54"/>
      <c r="L828" s="227"/>
      <c r="M828" s="227"/>
      <c r="N828" s="227"/>
      <c r="O828" s="227"/>
      <c r="P828" s="227"/>
      <c r="Q828" s="54"/>
      <c r="R828" s="54"/>
      <c r="S828" s="54"/>
      <c r="T828" s="54"/>
      <c r="U828" s="54"/>
      <c r="V828" s="54"/>
      <c r="W828" s="54"/>
      <c r="X828" s="54"/>
      <c r="Y828" s="54"/>
      <c r="Z828" s="54"/>
    </row>
    <row r="829" spans="1:26" ht="18.75" customHeight="1" x14ac:dyDescent="0.2">
      <c r="A829" s="54"/>
      <c r="B829" s="54"/>
      <c r="C829" s="321"/>
      <c r="D829" s="321"/>
      <c r="E829" s="55"/>
      <c r="F829" s="320"/>
      <c r="G829" s="320"/>
      <c r="H829" s="320"/>
      <c r="I829" s="54"/>
      <c r="J829" s="54"/>
      <c r="K829" s="54"/>
      <c r="L829" s="227"/>
      <c r="M829" s="227"/>
      <c r="N829" s="227"/>
      <c r="O829" s="227"/>
      <c r="P829" s="227"/>
      <c r="Q829" s="54"/>
      <c r="R829" s="54"/>
      <c r="S829" s="54"/>
      <c r="T829" s="54"/>
      <c r="U829" s="54"/>
      <c r="V829" s="54"/>
      <c r="W829" s="54"/>
      <c r="X829" s="54"/>
      <c r="Y829" s="54"/>
      <c r="Z829" s="54"/>
    </row>
    <row r="830" spans="1:26" ht="18.75" customHeight="1" x14ac:dyDescent="0.2">
      <c r="A830" s="54"/>
      <c r="B830" s="54"/>
      <c r="C830" s="321"/>
      <c r="D830" s="321"/>
      <c r="E830" s="55"/>
      <c r="F830" s="320"/>
      <c r="G830" s="320"/>
      <c r="H830" s="320"/>
      <c r="I830" s="54"/>
      <c r="J830" s="54"/>
      <c r="K830" s="54"/>
      <c r="L830" s="227"/>
      <c r="M830" s="227"/>
      <c r="N830" s="227"/>
      <c r="O830" s="227"/>
      <c r="P830" s="227"/>
      <c r="Q830" s="54"/>
      <c r="R830" s="54"/>
      <c r="S830" s="54"/>
      <c r="T830" s="54"/>
      <c r="U830" s="54"/>
      <c r="V830" s="54"/>
      <c r="W830" s="54"/>
      <c r="X830" s="54"/>
      <c r="Y830" s="54"/>
      <c r="Z830" s="54"/>
    </row>
    <row r="831" spans="1:26" ht="18.75" customHeight="1" x14ac:dyDescent="0.2">
      <c r="A831" s="54"/>
      <c r="B831" s="54"/>
      <c r="C831" s="321"/>
      <c r="D831" s="321"/>
      <c r="E831" s="55"/>
      <c r="F831" s="320"/>
      <c r="G831" s="320"/>
      <c r="H831" s="320"/>
      <c r="I831" s="54"/>
      <c r="J831" s="54"/>
      <c r="K831" s="54"/>
      <c r="L831" s="227"/>
      <c r="M831" s="227"/>
      <c r="N831" s="227"/>
      <c r="O831" s="227"/>
      <c r="P831" s="227"/>
      <c r="Q831" s="54"/>
      <c r="R831" s="54"/>
      <c r="S831" s="54"/>
      <c r="T831" s="54"/>
      <c r="U831" s="54"/>
      <c r="V831" s="54"/>
      <c r="W831" s="54"/>
      <c r="X831" s="54"/>
      <c r="Y831" s="54"/>
      <c r="Z831" s="54"/>
    </row>
    <row r="832" spans="1:26" ht="18.75" customHeight="1" x14ac:dyDescent="0.2">
      <c r="A832" s="54"/>
      <c r="B832" s="54"/>
      <c r="C832" s="321"/>
      <c r="D832" s="321"/>
      <c r="E832" s="55"/>
      <c r="F832" s="320"/>
      <c r="G832" s="320"/>
      <c r="H832" s="320"/>
      <c r="I832" s="54"/>
      <c r="J832" s="54"/>
      <c r="K832" s="54"/>
      <c r="L832" s="227"/>
      <c r="M832" s="227"/>
      <c r="N832" s="227"/>
      <c r="O832" s="227"/>
      <c r="P832" s="227"/>
      <c r="Q832" s="54"/>
      <c r="R832" s="54"/>
      <c r="S832" s="54"/>
      <c r="T832" s="54"/>
      <c r="U832" s="54"/>
      <c r="V832" s="54"/>
      <c r="W832" s="54"/>
      <c r="X832" s="54"/>
      <c r="Y832" s="54"/>
      <c r="Z832" s="54"/>
    </row>
    <row r="833" spans="1:26" ht="18.75" customHeight="1" x14ac:dyDescent="0.2">
      <c r="A833" s="54"/>
      <c r="B833" s="54"/>
      <c r="C833" s="321"/>
      <c r="D833" s="321"/>
      <c r="E833" s="55"/>
      <c r="F833" s="320"/>
      <c r="G833" s="320"/>
      <c r="H833" s="320"/>
      <c r="I833" s="54"/>
      <c r="J833" s="54"/>
      <c r="K833" s="54"/>
      <c r="L833" s="227"/>
      <c r="M833" s="227"/>
      <c r="N833" s="227"/>
      <c r="O833" s="227"/>
      <c r="P833" s="227"/>
      <c r="Q833" s="54"/>
      <c r="R833" s="54"/>
      <c r="S833" s="54"/>
      <c r="T833" s="54"/>
      <c r="U833" s="54"/>
      <c r="V833" s="54"/>
      <c r="W833" s="54"/>
      <c r="X833" s="54"/>
      <c r="Y833" s="54"/>
      <c r="Z833" s="54"/>
    </row>
    <row r="834" spans="1:26" ht="18.75" customHeight="1" x14ac:dyDescent="0.2">
      <c r="A834" s="54"/>
      <c r="B834" s="54"/>
      <c r="C834" s="321"/>
      <c r="D834" s="321"/>
      <c r="E834" s="55"/>
      <c r="F834" s="320"/>
      <c r="G834" s="320"/>
      <c r="H834" s="320"/>
      <c r="I834" s="54"/>
      <c r="J834" s="54"/>
      <c r="K834" s="54"/>
      <c r="L834" s="227"/>
      <c r="M834" s="227"/>
      <c r="N834" s="227"/>
      <c r="O834" s="227"/>
      <c r="P834" s="227"/>
      <c r="Q834" s="54"/>
      <c r="R834" s="54"/>
      <c r="S834" s="54"/>
      <c r="T834" s="54"/>
      <c r="U834" s="54"/>
      <c r="V834" s="54"/>
      <c r="W834" s="54"/>
      <c r="X834" s="54"/>
      <c r="Y834" s="54"/>
      <c r="Z834" s="54"/>
    </row>
    <row r="835" spans="1:26" ht="18.75" customHeight="1" x14ac:dyDescent="0.2">
      <c r="A835" s="54"/>
      <c r="B835" s="54"/>
      <c r="C835" s="321"/>
      <c r="D835" s="321"/>
      <c r="E835" s="55"/>
      <c r="F835" s="320"/>
      <c r="G835" s="320"/>
      <c r="H835" s="320"/>
      <c r="I835" s="54"/>
      <c r="J835" s="54"/>
      <c r="K835" s="54"/>
      <c r="L835" s="227"/>
      <c r="M835" s="227"/>
      <c r="N835" s="227"/>
      <c r="O835" s="227"/>
      <c r="P835" s="227"/>
      <c r="Q835" s="54"/>
      <c r="R835" s="54"/>
      <c r="S835" s="54"/>
      <c r="T835" s="54"/>
      <c r="U835" s="54"/>
      <c r="V835" s="54"/>
      <c r="W835" s="54"/>
      <c r="X835" s="54"/>
      <c r="Y835" s="54"/>
      <c r="Z835" s="54"/>
    </row>
    <row r="836" spans="1:26" ht="18.75" customHeight="1" x14ac:dyDescent="0.2">
      <c r="A836" s="54"/>
      <c r="B836" s="54"/>
      <c r="C836" s="321"/>
      <c r="D836" s="321"/>
      <c r="E836" s="55"/>
      <c r="F836" s="320"/>
      <c r="G836" s="320"/>
      <c r="H836" s="320"/>
      <c r="I836" s="54"/>
      <c r="J836" s="54"/>
      <c r="K836" s="54"/>
      <c r="L836" s="227"/>
      <c r="M836" s="227"/>
      <c r="N836" s="227"/>
      <c r="O836" s="227"/>
      <c r="P836" s="227"/>
      <c r="Q836" s="54"/>
      <c r="R836" s="54"/>
      <c r="S836" s="54"/>
      <c r="T836" s="54"/>
      <c r="U836" s="54"/>
      <c r="V836" s="54"/>
      <c r="W836" s="54"/>
      <c r="X836" s="54"/>
      <c r="Y836" s="54"/>
      <c r="Z836" s="54"/>
    </row>
    <row r="837" spans="1:26" ht="18.75" customHeight="1" x14ac:dyDescent="0.2">
      <c r="A837" s="54"/>
      <c r="B837" s="54"/>
      <c r="C837" s="321"/>
      <c r="D837" s="321"/>
      <c r="E837" s="55"/>
      <c r="F837" s="320"/>
      <c r="G837" s="320"/>
      <c r="H837" s="320"/>
      <c r="I837" s="54"/>
      <c r="J837" s="54"/>
      <c r="K837" s="54"/>
      <c r="L837" s="227"/>
      <c r="M837" s="227"/>
      <c r="N837" s="227"/>
      <c r="O837" s="227"/>
      <c r="P837" s="227"/>
      <c r="Q837" s="54"/>
      <c r="R837" s="54"/>
      <c r="S837" s="54"/>
      <c r="T837" s="54"/>
      <c r="U837" s="54"/>
      <c r="V837" s="54"/>
      <c r="W837" s="54"/>
      <c r="X837" s="54"/>
      <c r="Y837" s="54"/>
      <c r="Z837" s="54"/>
    </row>
    <row r="838" spans="1:26" ht="18.75" customHeight="1" x14ac:dyDescent="0.2">
      <c r="A838" s="54"/>
      <c r="B838" s="54"/>
      <c r="C838" s="321"/>
      <c r="D838" s="321"/>
      <c r="E838" s="55"/>
      <c r="F838" s="320"/>
      <c r="G838" s="320"/>
      <c r="H838" s="320"/>
      <c r="I838" s="54"/>
      <c r="J838" s="54"/>
      <c r="K838" s="54"/>
      <c r="L838" s="227"/>
      <c r="M838" s="227"/>
      <c r="N838" s="227"/>
      <c r="O838" s="227"/>
      <c r="P838" s="227"/>
      <c r="Q838" s="54"/>
      <c r="R838" s="54"/>
      <c r="S838" s="54"/>
      <c r="T838" s="54"/>
      <c r="U838" s="54"/>
      <c r="V838" s="54"/>
      <c r="W838" s="54"/>
      <c r="X838" s="54"/>
      <c r="Y838" s="54"/>
      <c r="Z838" s="54"/>
    </row>
    <row r="839" spans="1:26" ht="18.75" customHeight="1" x14ac:dyDescent="0.2">
      <c r="A839" s="54"/>
      <c r="B839" s="54"/>
      <c r="C839" s="321"/>
      <c r="D839" s="321"/>
      <c r="E839" s="55"/>
      <c r="F839" s="320"/>
      <c r="G839" s="320"/>
      <c r="H839" s="320"/>
      <c r="I839" s="54"/>
      <c r="J839" s="54"/>
      <c r="K839" s="54"/>
      <c r="L839" s="227"/>
      <c r="M839" s="227"/>
      <c r="N839" s="227"/>
      <c r="O839" s="227"/>
      <c r="P839" s="227"/>
      <c r="Q839" s="54"/>
      <c r="R839" s="54"/>
      <c r="S839" s="54"/>
      <c r="T839" s="54"/>
      <c r="U839" s="54"/>
      <c r="V839" s="54"/>
      <c r="W839" s="54"/>
      <c r="X839" s="54"/>
      <c r="Y839" s="54"/>
      <c r="Z839" s="54"/>
    </row>
    <row r="840" spans="1:26" ht="18.75" customHeight="1" x14ac:dyDescent="0.2">
      <c r="A840" s="54"/>
      <c r="B840" s="54"/>
      <c r="C840" s="321"/>
      <c r="D840" s="321"/>
      <c r="E840" s="55"/>
      <c r="F840" s="320"/>
      <c r="G840" s="320"/>
      <c r="H840" s="320"/>
      <c r="I840" s="54"/>
      <c r="J840" s="54"/>
      <c r="K840" s="54"/>
      <c r="L840" s="227"/>
      <c r="M840" s="227"/>
      <c r="N840" s="227"/>
      <c r="O840" s="227"/>
      <c r="P840" s="227"/>
      <c r="Q840" s="54"/>
      <c r="R840" s="54"/>
      <c r="S840" s="54"/>
      <c r="T840" s="54"/>
      <c r="U840" s="54"/>
      <c r="V840" s="54"/>
      <c r="W840" s="54"/>
      <c r="X840" s="54"/>
      <c r="Y840" s="54"/>
      <c r="Z840" s="54"/>
    </row>
    <row r="841" spans="1:26" ht="18.75" customHeight="1" x14ac:dyDescent="0.2">
      <c r="A841" s="54"/>
      <c r="B841" s="54"/>
      <c r="C841" s="321"/>
      <c r="D841" s="321"/>
      <c r="E841" s="55"/>
      <c r="F841" s="320"/>
      <c r="G841" s="320"/>
      <c r="H841" s="320"/>
      <c r="I841" s="54"/>
      <c r="J841" s="54"/>
      <c r="K841" s="54"/>
      <c r="L841" s="227"/>
      <c r="M841" s="227"/>
      <c r="N841" s="227"/>
      <c r="O841" s="227"/>
      <c r="P841" s="227"/>
      <c r="Q841" s="54"/>
      <c r="R841" s="54"/>
      <c r="S841" s="54"/>
      <c r="T841" s="54"/>
      <c r="U841" s="54"/>
      <c r="V841" s="54"/>
      <c r="W841" s="54"/>
      <c r="X841" s="54"/>
      <c r="Y841" s="54"/>
      <c r="Z841" s="54"/>
    </row>
    <row r="842" spans="1:26" ht="18.75" customHeight="1" x14ac:dyDescent="0.2">
      <c r="A842" s="54"/>
      <c r="B842" s="54"/>
      <c r="C842" s="321"/>
      <c r="D842" s="321"/>
      <c r="E842" s="55"/>
      <c r="F842" s="320"/>
      <c r="G842" s="320"/>
      <c r="H842" s="320"/>
      <c r="I842" s="54"/>
      <c r="J842" s="54"/>
      <c r="K842" s="54"/>
      <c r="L842" s="227"/>
      <c r="M842" s="227"/>
      <c r="N842" s="227"/>
      <c r="O842" s="227"/>
      <c r="P842" s="227"/>
      <c r="Q842" s="54"/>
      <c r="R842" s="54"/>
      <c r="S842" s="54"/>
      <c r="T842" s="54"/>
      <c r="U842" s="54"/>
      <c r="V842" s="54"/>
      <c r="W842" s="54"/>
      <c r="X842" s="54"/>
      <c r="Y842" s="54"/>
      <c r="Z842" s="54"/>
    </row>
    <row r="843" spans="1:26" ht="18.75" customHeight="1" x14ac:dyDescent="0.2">
      <c r="A843" s="54"/>
      <c r="B843" s="54"/>
      <c r="C843" s="321"/>
      <c r="D843" s="321"/>
      <c r="E843" s="55"/>
      <c r="F843" s="320"/>
      <c r="G843" s="320"/>
      <c r="H843" s="320"/>
      <c r="I843" s="54"/>
      <c r="J843" s="54"/>
      <c r="K843" s="54"/>
      <c r="L843" s="227"/>
      <c r="M843" s="227"/>
      <c r="N843" s="227"/>
      <c r="O843" s="227"/>
      <c r="P843" s="227"/>
      <c r="Q843" s="54"/>
      <c r="R843" s="54"/>
      <c r="S843" s="54"/>
      <c r="T843" s="54"/>
      <c r="U843" s="54"/>
      <c r="V843" s="54"/>
      <c r="W843" s="54"/>
      <c r="X843" s="54"/>
      <c r="Y843" s="54"/>
      <c r="Z843" s="54"/>
    </row>
    <row r="844" spans="1:26" ht="18.75" customHeight="1" x14ac:dyDescent="0.2">
      <c r="A844" s="54"/>
      <c r="B844" s="54"/>
      <c r="C844" s="321"/>
      <c r="D844" s="321"/>
      <c r="E844" s="55"/>
      <c r="F844" s="320"/>
      <c r="G844" s="320"/>
      <c r="H844" s="320"/>
      <c r="I844" s="54"/>
      <c r="J844" s="54"/>
      <c r="K844" s="54"/>
      <c r="L844" s="227"/>
      <c r="M844" s="227"/>
      <c r="N844" s="227"/>
      <c r="O844" s="227"/>
      <c r="P844" s="227"/>
      <c r="Q844" s="54"/>
      <c r="R844" s="54"/>
      <c r="S844" s="54"/>
      <c r="T844" s="54"/>
      <c r="U844" s="54"/>
      <c r="V844" s="54"/>
      <c r="W844" s="54"/>
      <c r="X844" s="54"/>
      <c r="Y844" s="54"/>
      <c r="Z844" s="54"/>
    </row>
    <row r="845" spans="1:26" ht="18.75" customHeight="1" x14ac:dyDescent="0.2">
      <c r="A845" s="54"/>
      <c r="B845" s="54"/>
      <c r="C845" s="321"/>
      <c r="D845" s="321"/>
      <c r="E845" s="55"/>
      <c r="F845" s="320"/>
      <c r="G845" s="320"/>
      <c r="H845" s="320"/>
      <c r="I845" s="54"/>
      <c r="J845" s="54"/>
      <c r="K845" s="54"/>
      <c r="L845" s="227"/>
      <c r="M845" s="227"/>
      <c r="N845" s="227"/>
      <c r="O845" s="227"/>
      <c r="P845" s="227"/>
      <c r="Q845" s="54"/>
      <c r="R845" s="54"/>
      <c r="S845" s="54"/>
      <c r="T845" s="54"/>
      <c r="U845" s="54"/>
      <c r="V845" s="54"/>
      <c r="W845" s="54"/>
      <c r="X845" s="54"/>
      <c r="Y845" s="54"/>
      <c r="Z845" s="54"/>
    </row>
    <row r="846" spans="1:26" ht="18.75" customHeight="1" x14ac:dyDescent="0.2">
      <c r="A846" s="54"/>
      <c r="B846" s="54"/>
      <c r="C846" s="321"/>
      <c r="D846" s="321"/>
      <c r="E846" s="55"/>
      <c r="F846" s="320"/>
      <c r="G846" s="320"/>
      <c r="H846" s="320"/>
      <c r="I846" s="54"/>
      <c r="J846" s="54"/>
      <c r="K846" s="54"/>
      <c r="L846" s="227"/>
      <c r="M846" s="227"/>
      <c r="N846" s="227"/>
      <c r="O846" s="227"/>
      <c r="P846" s="227"/>
      <c r="Q846" s="54"/>
      <c r="R846" s="54"/>
      <c r="S846" s="54"/>
      <c r="T846" s="54"/>
      <c r="U846" s="54"/>
      <c r="V846" s="54"/>
      <c r="W846" s="54"/>
      <c r="X846" s="54"/>
      <c r="Y846" s="54"/>
      <c r="Z846" s="54"/>
    </row>
    <row r="847" spans="1:26" ht="18.75" customHeight="1" x14ac:dyDescent="0.2">
      <c r="A847" s="54"/>
      <c r="B847" s="54"/>
      <c r="C847" s="321"/>
      <c r="D847" s="321"/>
      <c r="E847" s="55"/>
      <c r="F847" s="320"/>
      <c r="G847" s="320"/>
      <c r="H847" s="320"/>
      <c r="I847" s="54"/>
      <c r="J847" s="54"/>
      <c r="K847" s="54"/>
      <c r="L847" s="227"/>
      <c r="M847" s="227"/>
      <c r="N847" s="227"/>
      <c r="O847" s="227"/>
      <c r="P847" s="227"/>
      <c r="Q847" s="54"/>
      <c r="R847" s="54"/>
      <c r="S847" s="54"/>
      <c r="T847" s="54"/>
      <c r="U847" s="54"/>
      <c r="V847" s="54"/>
      <c r="W847" s="54"/>
      <c r="X847" s="54"/>
      <c r="Y847" s="54"/>
      <c r="Z847" s="54"/>
    </row>
    <row r="848" spans="1:26" ht="18.75" customHeight="1" x14ac:dyDescent="0.2">
      <c r="A848" s="54"/>
      <c r="B848" s="54"/>
      <c r="C848" s="321"/>
      <c r="D848" s="321"/>
      <c r="E848" s="55"/>
      <c r="F848" s="320"/>
      <c r="G848" s="320"/>
      <c r="H848" s="320"/>
      <c r="I848" s="54"/>
      <c r="J848" s="54"/>
      <c r="K848" s="54"/>
      <c r="L848" s="227"/>
      <c r="M848" s="227"/>
      <c r="N848" s="227"/>
      <c r="O848" s="227"/>
      <c r="P848" s="227"/>
      <c r="Q848" s="54"/>
      <c r="R848" s="54"/>
      <c r="S848" s="54"/>
      <c r="T848" s="54"/>
      <c r="U848" s="54"/>
      <c r="V848" s="54"/>
      <c r="W848" s="54"/>
      <c r="X848" s="54"/>
      <c r="Y848" s="54"/>
      <c r="Z848" s="54"/>
    </row>
    <row r="849" spans="1:26" ht="18.75" customHeight="1" x14ac:dyDescent="0.2">
      <c r="A849" s="54"/>
      <c r="B849" s="54"/>
      <c r="C849" s="321"/>
      <c r="D849" s="321"/>
      <c r="E849" s="55"/>
      <c r="F849" s="320"/>
      <c r="G849" s="320"/>
      <c r="H849" s="320"/>
      <c r="I849" s="54"/>
      <c r="J849" s="54"/>
      <c r="K849" s="54"/>
      <c r="L849" s="227"/>
      <c r="M849" s="227"/>
      <c r="N849" s="227"/>
      <c r="O849" s="227"/>
      <c r="P849" s="227"/>
      <c r="Q849" s="54"/>
      <c r="R849" s="54"/>
      <c r="S849" s="54"/>
      <c r="T849" s="54"/>
      <c r="U849" s="54"/>
      <c r="V849" s="54"/>
      <c r="W849" s="54"/>
      <c r="X849" s="54"/>
      <c r="Y849" s="54"/>
      <c r="Z849" s="54"/>
    </row>
    <row r="850" spans="1:26" ht="18.75" customHeight="1" x14ac:dyDescent="0.2">
      <c r="A850" s="54"/>
      <c r="B850" s="54"/>
      <c r="C850" s="321"/>
      <c r="D850" s="321"/>
      <c r="E850" s="55"/>
      <c r="F850" s="320"/>
      <c r="G850" s="320"/>
      <c r="H850" s="320"/>
      <c r="I850" s="54"/>
      <c r="J850" s="54"/>
      <c r="K850" s="54"/>
      <c r="L850" s="227"/>
      <c r="M850" s="227"/>
      <c r="N850" s="227"/>
      <c r="O850" s="227"/>
      <c r="P850" s="227"/>
      <c r="Q850" s="54"/>
      <c r="R850" s="54"/>
      <c r="S850" s="54"/>
      <c r="T850" s="54"/>
      <c r="U850" s="54"/>
      <c r="V850" s="54"/>
      <c r="W850" s="54"/>
      <c r="X850" s="54"/>
      <c r="Y850" s="54"/>
      <c r="Z850" s="54"/>
    </row>
    <row r="851" spans="1:26" ht="18.75" customHeight="1" x14ac:dyDescent="0.2">
      <c r="A851" s="54"/>
      <c r="B851" s="54"/>
      <c r="C851" s="321"/>
      <c r="D851" s="321"/>
      <c r="E851" s="55"/>
      <c r="F851" s="320"/>
      <c r="G851" s="320"/>
      <c r="H851" s="320"/>
      <c r="I851" s="54"/>
      <c r="J851" s="54"/>
      <c r="K851" s="54"/>
      <c r="L851" s="227"/>
      <c r="M851" s="227"/>
      <c r="N851" s="227"/>
      <c r="O851" s="227"/>
      <c r="P851" s="227"/>
      <c r="Q851" s="54"/>
      <c r="R851" s="54"/>
      <c r="S851" s="54"/>
      <c r="T851" s="54"/>
      <c r="U851" s="54"/>
      <c r="V851" s="54"/>
      <c r="W851" s="54"/>
      <c r="X851" s="54"/>
      <c r="Y851" s="54"/>
      <c r="Z851" s="54"/>
    </row>
    <row r="852" spans="1:26" ht="18.75" customHeight="1" x14ac:dyDescent="0.2">
      <c r="A852" s="54"/>
      <c r="B852" s="54"/>
      <c r="C852" s="321"/>
      <c r="D852" s="321"/>
      <c r="E852" s="55"/>
      <c r="F852" s="320"/>
      <c r="G852" s="320"/>
      <c r="H852" s="320"/>
      <c r="I852" s="54"/>
      <c r="J852" s="54"/>
      <c r="K852" s="54"/>
      <c r="L852" s="227"/>
      <c r="M852" s="227"/>
      <c r="N852" s="227"/>
      <c r="O852" s="227"/>
      <c r="P852" s="227"/>
      <c r="Q852" s="54"/>
      <c r="R852" s="54"/>
      <c r="S852" s="54"/>
      <c r="T852" s="54"/>
      <c r="U852" s="54"/>
      <c r="V852" s="54"/>
      <c r="W852" s="54"/>
      <c r="X852" s="54"/>
      <c r="Y852" s="54"/>
      <c r="Z852" s="54"/>
    </row>
    <row r="853" spans="1:26" ht="18.75" customHeight="1" x14ac:dyDescent="0.2">
      <c r="A853" s="54"/>
      <c r="B853" s="54"/>
      <c r="C853" s="321"/>
      <c r="D853" s="321"/>
      <c r="E853" s="55"/>
      <c r="F853" s="320"/>
      <c r="G853" s="320"/>
      <c r="H853" s="320"/>
      <c r="I853" s="54"/>
      <c r="J853" s="54"/>
      <c r="K853" s="54"/>
      <c r="L853" s="227"/>
      <c r="M853" s="227"/>
      <c r="N853" s="227"/>
      <c r="O853" s="227"/>
      <c r="P853" s="227"/>
      <c r="Q853" s="54"/>
      <c r="R853" s="54"/>
      <c r="S853" s="54"/>
      <c r="T853" s="54"/>
      <c r="U853" s="54"/>
      <c r="V853" s="54"/>
      <c r="W853" s="54"/>
      <c r="X853" s="54"/>
      <c r="Y853" s="54"/>
      <c r="Z853" s="54"/>
    </row>
    <row r="854" spans="1:26" ht="18.75" customHeight="1" x14ac:dyDescent="0.2">
      <c r="A854" s="54"/>
      <c r="B854" s="54"/>
      <c r="C854" s="321"/>
      <c r="D854" s="321"/>
      <c r="E854" s="55"/>
      <c r="F854" s="320"/>
      <c r="G854" s="320"/>
      <c r="H854" s="320"/>
      <c r="I854" s="54"/>
      <c r="J854" s="54"/>
      <c r="K854" s="54"/>
      <c r="L854" s="227"/>
      <c r="M854" s="227"/>
      <c r="N854" s="227"/>
      <c r="O854" s="227"/>
      <c r="P854" s="227"/>
      <c r="Q854" s="54"/>
      <c r="R854" s="54"/>
      <c r="S854" s="54"/>
      <c r="T854" s="54"/>
      <c r="U854" s="54"/>
      <c r="V854" s="54"/>
      <c r="W854" s="54"/>
      <c r="X854" s="54"/>
      <c r="Y854" s="54"/>
      <c r="Z854" s="54"/>
    </row>
    <row r="855" spans="1:26" ht="18.75" customHeight="1" x14ac:dyDescent="0.2">
      <c r="A855" s="54"/>
      <c r="B855" s="54"/>
      <c r="C855" s="321"/>
      <c r="D855" s="321"/>
      <c r="E855" s="55"/>
      <c r="F855" s="320"/>
      <c r="G855" s="320"/>
      <c r="H855" s="320"/>
      <c r="I855" s="54"/>
      <c r="J855" s="54"/>
      <c r="K855" s="54"/>
      <c r="L855" s="227"/>
      <c r="M855" s="227"/>
      <c r="N855" s="227"/>
      <c r="O855" s="227"/>
      <c r="P855" s="227"/>
      <c r="Q855" s="54"/>
      <c r="R855" s="54"/>
      <c r="S855" s="54"/>
      <c r="T855" s="54"/>
      <c r="U855" s="54"/>
      <c r="V855" s="54"/>
      <c r="W855" s="54"/>
      <c r="X855" s="54"/>
      <c r="Y855" s="54"/>
      <c r="Z855" s="54"/>
    </row>
    <row r="856" spans="1:26" ht="18.75" customHeight="1" x14ac:dyDescent="0.2">
      <c r="A856" s="54"/>
      <c r="B856" s="54"/>
      <c r="C856" s="321"/>
      <c r="D856" s="321"/>
      <c r="E856" s="55"/>
      <c r="F856" s="320"/>
      <c r="G856" s="320"/>
      <c r="H856" s="320"/>
      <c r="I856" s="54"/>
      <c r="J856" s="54"/>
      <c r="K856" s="54"/>
      <c r="L856" s="227"/>
      <c r="M856" s="227"/>
      <c r="N856" s="227"/>
      <c r="O856" s="227"/>
      <c r="P856" s="227"/>
      <c r="Q856" s="54"/>
      <c r="R856" s="54"/>
      <c r="S856" s="54"/>
      <c r="T856" s="54"/>
      <c r="U856" s="54"/>
      <c r="V856" s="54"/>
      <c r="W856" s="54"/>
      <c r="X856" s="54"/>
      <c r="Y856" s="54"/>
      <c r="Z856" s="54"/>
    </row>
    <row r="857" spans="1:26" ht="18.75" customHeight="1" x14ac:dyDescent="0.2">
      <c r="A857" s="54"/>
      <c r="B857" s="54"/>
      <c r="C857" s="321"/>
      <c r="D857" s="321"/>
      <c r="E857" s="55"/>
      <c r="F857" s="320"/>
      <c r="G857" s="320"/>
      <c r="H857" s="320"/>
      <c r="I857" s="54"/>
      <c r="J857" s="54"/>
      <c r="K857" s="54"/>
      <c r="L857" s="227"/>
      <c r="M857" s="227"/>
      <c r="N857" s="227"/>
      <c r="O857" s="227"/>
      <c r="P857" s="227"/>
      <c r="Q857" s="54"/>
      <c r="R857" s="54"/>
      <c r="S857" s="54"/>
      <c r="T857" s="54"/>
      <c r="U857" s="54"/>
      <c r="V857" s="54"/>
      <c r="W857" s="54"/>
      <c r="X857" s="54"/>
      <c r="Y857" s="54"/>
      <c r="Z857" s="54"/>
    </row>
    <row r="858" spans="1:26" ht="18.75" customHeight="1" x14ac:dyDescent="0.2">
      <c r="A858" s="54"/>
      <c r="B858" s="54"/>
      <c r="C858" s="321"/>
      <c r="D858" s="321"/>
      <c r="E858" s="55"/>
      <c r="F858" s="320"/>
      <c r="G858" s="320"/>
      <c r="H858" s="320"/>
      <c r="I858" s="54"/>
      <c r="J858" s="54"/>
      <c r="K858" s="54"/>
      <c r="L858" s="227"/>
      <c r="M858" s="227"/>
      <c r="N858" s="227"/>
      <c r="O858" s="227"/>
      <c r="P858" s="227"/>
      <c r="Q858" s="54"/>
      <c r="R858" s="54"/>
      <c r="S858" s="54"/>
      <c r="T858" s="54"/>
      <c r="U858" s="54"/>
      <c r="V858" s="54"/>
      <c r="W858" s="54"/>
      <c r="X858" s="54"/>
      <c r="Y858" s="54"/>
      <c r="Z858" s="54"/>
    </row>
    <row r="859" spans="1:26" ht="18.75" customHeight="1" x14ac:dyDescent="0.2">
      <c r="A859" s="54"/>
      <c r="B859" s="54"/>
      <c r="C859" s="321"/>
      <c r="D859" s="321"/>
      <c r="E859" s="55"/>
      <c r="F859" s="320"/>
      <c r="G859" s="320"/>
      <c r="H859" s="320"/>
      <c r="I859" s="54"/>
      <c r="J859" s="54"/>
      <c r="K859" s="54"/>
      <c r="L859" s="227"/>
      <c r="M859" s="227"/>
      <c r="N859" s="227"/>
      <c r="O859" s="227"/>
      <c r="P859" s="227"/>
      <c r="Q859" s="54"/>
      <c r="R859" s="54"/>
      <c r="S859" s="54"/>
      <c r="T859" s="54"/>
      <c r="U859" s="54"/>
      <c r="V859" s="54"/>
      <c r="W859" s="54"/>
      <c r="X859" s="54"/>
      <c r="Y859" s="54"/>
      <c r="Z859" s="54"/>
    </row>
    <row r="860" spans="1:26" ht="18.75" customHeight="1" x14ac:dyDescent="0.2">
      <c r="A860" s="54"/>
      <c r="B860" s="54"/>
      <c r="C860" s="321"/>
      <c r="D860" s="321"/>
      <c r="E860" s="55"/>
      <c r="F860" s="320"/>
      <c r="G860" s="320"/>
      <c r="H860" s="320"/>
      <c r="I860" s="54"/>
      <c r="J860" s="54"/>
      <c r="K860" s="54"/>
      <c r="L860" s="227"/>
      <c r="M860" s="227"/>
      <c r="N860" s="227"/>
      <c r="O860" s="227"/>
      <c r="P860" s="227"/>
      <c r="Q860" s="54"/>
      <c r="R860" s="54"/>
      <c r="S860" s="54"/>
      <c r="T860" s="54"/>
      <c r="U860" s="54"/>
      <c r="V860" s="54"/>
      <c r="W860" s="54"/>
      <c r="X860" s="54"/>
      <c r="Y860" s="54"/>
      <c r="Z860" s="54"/>
    </row>
    <row r="861" spans="1:26" ht="18.75" customHeight="1" x14ac:dyDescent="0.2">
      <c r="A861" s="54"/>
      <c r="B861" s="54"/>
      <c r="C861" s="321"/>
      <c r="D861" s="321"/>
      <c r="E861" s="55"/>
      <c r="F861" s="320"/>
      <c r="G861" s="320"/>
      <c r="H861" s="320"/>
      <c r="I861" s="54"/>
      <c r="J861" s="54"/>
      <c r="K861" s="54"/>
      <c r="L861" s="227"/>
      <c r="M861" s="227"/>
      <c r="N861" s="227"/>
      <c r="O861" s="227"/>
      <c r="P861" s="227"/>
      <c r="Q861" s="54"/>
      <c r="R861" s="54"/>
      <c r="S861" s="54"/>
      <c r="T861" s="54"/>
      <c r="U861" s="54"/>
      <c r="V861" s="54"/>
      <c r="W861" s="54"/>
      <c r="X861" s="54"/>
      <c r="Y861" s="54"/>
      <c r="Z861" s="54"/>
    </row>
    <row r="862" spans="1:26" ht="18.75" customHeight="1" x14ac:dyDescent="0.2">
      <c r="A862" s="54"/>
      <c r="B862" s="54"/>
      <c r="C862" s="321"/>
      <c r="D862" s="321"/>
      <c r="E862" s="55"/>
      <c r="F862" s="320"/>
      <c r="G862" s="320"/>
      <c r="H862" s="320"/>
      <c r="I862" s="54"/>
      <c r="J862" s="54"/>
      <c r="K862" s="54"/>
      <c r="L862" s="227"/>
      <c r="M862" s="227"/>
      <c r="N862" s="227"/>
      <c r="O862" s="227"/>
      <c r="P862" s="227"/>
      <c r="Q862" s="54"/>
      <c r="R862" s="54"/>
      <c r="S862" s="54"/>
      <c r="T862" s="54"/>
      <c r="U862" s="54"/>
      <c r="V862" s="54"/>
      <c r="W862" s="54"/>
      <c r="X862" s="54"/>
      <c r="Y862" s="54"/>
      <c r="Z862" s="54"/>
    </row>
    <row r="863" spans="1:26" ht="18.75" customHeight="1" x14ac:dyDescent="0.2">
      <c r="A863" s="54"/>
      <c r="B863" s="54"/>
      <c r="C863" s="321"/>
      <c r="D863" s="321"/>
      <c r="E863" s="55"/>
      <c r="F863" s="320"/>
      <c r="G863" s="320"/>
      <c r="H863" s="320"/>
      <c r="I863" s="54"/>
      <c r="J863" s="54"/>
      <c r="K863" s="54"/>
      <c r="L863" s="227"/>
      <c r="M863" s="227"/>
      <c r="N863" s="227"/>
      <c r="O863" s="227"/>
      <c r="P863" s="227"/>
      <c r="Q863" s="54"/>
      <c r="R863" s="54"/>
      <c r="S863" s="54"/>
      <c r="T863" s="54"/>
      <c r="U863" s="54"/>
      <c r="V863" s="54"/>
      <c r="W863" s="54"/>
      <c r="X863" s="54"/>
      <c r="Y863" s="54"/>
      <c r="Z863" s="54"/>
    </row>
    <row r="864" spans="1:26" ht="18.75" customHeight="1" x14ac:dyDescent="0.2">
      <c r="A864" s="54"/>
      <c r="B864" s="54"/>
      <c r="C864" s="321"/>
      <c r="D864" s="321"/>
      <c r="E864" s="55"/>
      <c r="F864" s="320"/>
      <c r="G864" s="320"/>
      <c r="H864" s="320"/>
      <c r="I864" s="54"/>
      <c r="J864" s="54"/>
      <c r="K864" s="54"/>
      <c r="L864" s="227"/>
      <c r="M864" s="227"/>
      <c r="N864" s="227"/>
      <c r="O864" s="227"/>
      <c r="P864" s="227"/>
      <c r="Q864" s="54"/>
      <c r="R864" s="54"/>
      <c r="S864" s="54"/>
      <c r="T864" s="54"/>
      <c r="U864" s="54"/>
      <c r="V864" s="54"/>
      <c r="W864" s="54"/>
      <c r="X864" s="54"/>
      <c r="Y864" s="54"/>
      <c r="Z864" s="54"/>
    </row>
    <row r="865" spans="1:26" ht="18.75" customHeight="1" x14ac:dyDescent="0.2">
      <c r="A865" s="54"/>
      <c r="B865" s="54"/>
      <c r="C865" s="321"/>
      <c r="D865" s="321"/>
      <c r="E865" s="55"/>
      <c r="F865" s="320"/>
      <c r="G865" s="320"/>
      <c r="H865" s="320"/>
      <c r="I865" s="54"/>
      <c r="J865" s="54"/>
      <c r="K865" s="54"/>
      <c r="L865" s="227"/>
      <c r="M865" s="227"/>
      <c r="N865" s="227"/>
      <c r="O865" s="227"/>
      <c r="P865" s="227"/>
      <c r="Q865" s="54"/>
      <c r="R865" s="54"/>
      <c r="S865" s="54"/>
      <c r="T865" s="54"/>
      <c r="U865" s="54"/>
      <c r="V865" s="54"/>
      <c r="W865" s="54"/>
      <c r="X865" s="54"/>
      <c r="Y865" s="54"/>
      <c r="Z865" s="54"/>
    </row>
    <row r="866" spans="1:26" ht="18.75" customHeight="1" x14ac:dyDescent="0.2">
      <c r="A866" s="54"/>
      <c r="B866" s="54"/>
      <c r="C866" s="321"/>
      <c r="D866" s="321"/>
      <c r="E866" s="55"/>
      <c r="F866" s="320"/>
      <c r="G866" s="320"/>
      <c r="H866" s="320"/>
      <c r="I866" s="54"/>
      <c r="J866" s="54"/>
      <c r="K866" s="54"/>
      <c r="L866" s="227"/>
      <c r="M866" s="227"/>
      <c r="N866" s="227"/>
      <c r="O866" s="227"/>
      <c r="P866" s="227"/>
      <c r="Q866" s="54"/>
      <c r="R866" s="54"/>
      <c r="S866" s="54"/>
      <c r="T866" s="54"/>
      <c r="U866" s="54"/>
      <c r="V866" s="54"/>
      <c r="W866" s="54"/>
      <c r="X866" s="54"/>
      <c r="Y866" s="54"/>
      <c r="Z866" s="54"/>
    </row>
    <row r="867" spans="1:26" ht="18.75" customHeight="1" x14ac:dyDescent="0.2">
      <c r="A867" s="54"/>
      <c r="B867" s="54"/>
      <c r="C867" s="321"/>
      <c r="D867" s="321"/>
      <c r="E867" s="55"/>
      <c r="F867" s="320"/>
      <c r="G867" s="320"/>
      <c r="H867" s="320"/>
      <c r="I867" s="54"/>
      <c r="J867" s="54"/>
      <c r="K867" s="54"/>
      <c r="L867" s="227"/>
      <c r="M867" s="227"/>
      <c r="N867" s="227"/>
      <c r="O867" s="227"/>
      <c r="P867" s="227"/>
      <c r="Q867" s="54"/>
      <c r="R867" s="54"/>
      <c r="S867" s="54"/>
      <c r="T867" s="54"/>
      <c r="U867" s="54"/>
      <c r="V867" s="54"/>
      <c r="W867" s="54"/>
      <c r="X867" s="54"/>
      <c r="Y867" s="54"/>
      <c r="Z867" s="54"/>
    </row>
    <row r="868" spans="1:26" ht="18.75" customHeight="1" x14ac:dyDescent="0.2">
      <c r="A868" s="54"/>
      <c r="B868" s="54"/>
      <c r="C868" s="321"/>
      <c r="D868" s="321"/>
      <c r="E868" s="55"/>
      <c r="F868" s="320"/>
      <c r="G868" s="320"/>
      <c r="H868" s="320"/>
      <c r="I868" s="54"/>
      <c r="J868" s="54"/>
      <c r="K868" s="54"/>
      <c r="L868" s="227"/>
      <c r="M868" s="227"/>
      <c r="N868" s="227"/>
      <c r="O868" s="227"/>
      <c r="P868" s="227"/>
      <c r="Q868" s="54"/>
      <c r="R868" s="54"/>
      <c r="S868" s="54"/>
      <c r="T868" s="54"/>
      <c r="U868" s="54"/>
      <c r="V868" s="54"/>
      <c r="W868" s="54"/>
      <c r="X868" s="54"/>
      <c r="Y868" s="54"/>
      <c r="Z868" s="54"/>
    </row>
    <row r="869" spans="1:26" ht="18.75" customHeight="1" x14ac:dyDescent="0.2">
      <c r="A869" s="54"/>
      <c r="B869" s="54"/>
      <c r="C869" s="321"/>
      <c r="D869" s="321"/>
      <c r="E869" s="55"/>
      <c r="F869" s="320"/>
      <c r="G869" s="320"/>
      <c r="H869" s="320"/>
      <c r="I869" s="54"/>
      <c r="J869" s="54"/>
      <c r="K869" s="54"/>
      <c r="L869" s="227"/>
      <c r="M869" s="227"/>
      <c r="N869" s="227"/>
      <c r="O869" s="227"/>
      <c r="P869" s="227"/>
      <c r="Q869" s="54"/>
      <c r="R869" s="54"/>
      <c r="S869" s="54"/>
      <c r="T869" s="54"/>
      <c r="U869" s="54"/>
      <c r="V869" s="54"/>
      <c r="W869" s="54"/>
      <c r="X869" s="54"/>
      <c r="Y869" s="54"/>
      <c r="Z869" s="54"/>
    </row>
    <row r="870" spans="1:26" ht="18.75" customHeight="1" x14ac:dyDescent="0.2">
      <c r="A870" s="54"/>
      <c r="B870" s="54"/>
      <c r="C870" s="321"/>
      <c r="D870" s="321"/>
      <c r="E870" s="55"/>
      <c r="F870" s="320"/>
      <c r="G870" s="320"/>
      <c r="H870" s="320"/>
      <c r="I870" s="54"/>
      <c r="J870" s="54"/>
      <c r="K870" s="54"/>
      <c r="L870" s="227"/>
      <c r="M870" s="227"/>
      <c r="N870" s="227"/>
      <c r="O870" s="227"/>
      <c r="P870" s="227"/>
      <c r="Q870" s="54"/>
      <c r="R870" s="54"/>
      <c r="S870" s="54"/>
      <c r="T870" s="54"/>
      <c r="U870" s="54"/>
      <c r="V870" s="54"/>
      <c r="W870" s="54"/>
      <c r="X870" s="54"/>
      <c r="Y870" s="54"/>
      <c r="Z870" s="54"/>
    </row>
    <row r="871" spans="1:26" ht="18.75" customHeight="1" x14ac:dyDescent="0.2">
      <c r="A871" s="54"/>
      <c r="B871" s="54"/>
      <c r="C871" s="321"/>
      <c r="D871" s="321"/>
      <c r="E871" s="55"/>
      <c r="F871" s="320"/>
      <c r="G871" s="320"/>
      <c r="H871" s="320"/>
      <c r="I871" s="54"/>
      <c r="J871" s="54"/>
      <c r="K871" s="54"/>
      <c r="L871" s="227"/>
      <c r="M871" s="227"/>
      <c r="N871" s="227"/>
      <c r="O871" s="227"/>
      <c r="P871" s="227"/>
      <c r="Q871" s="54"/>
      <c r="R871" s="54"/>
      <c r="S871" s="54"/>
      <c r="T871" s="54"/>
      <c r="U871" s="54"/>
      <c r="V871" s="54"/>
      <c r="W871" s="54"/>
      <c r="X871" s="54"/>
      <c r="Y871" s="54"/>
      <c r="Z871" s="54"/>
    </row>
    <row r="872" spans="1:26" ht="18.75" customHeight="1" x14ac:dyDescent="0.2">
      <c r="A872" s="54"/>
      <c r="B872" s="54"/>
      <c r="C872" s="321"/>
      <c r="D872" s="321"/>
      <c r="E872" s="55"/>
      <c r="F872" s="320"/>
      <c r="G872" s="320"/>
      <c r="H872" s="320"/>
      <c r="I872" s="54"/>
      <c r="J872" s="54"/>
      <c r="K872" s="54"/>
      <c r="L872" s="227"/>
      <c r="M872" s="227"/>
      <c r="N872" s="227"/>
      <c r="O872" s="227"/>
      <c r="P872" s="227"/>
      <c r="Q872" s="54"/>
      <c r="R872" s="54"/>
      <c r="S872" s="54"/>
      <c r="T872" s="54"/>
      <c r="U872" s="54"/>
      <c r="V872" s="54"/>
      <c r="W872" s="54"/>
      <c r="X872" s="54"/>
      <c r="Y872" s="54"/>
      <c r="Z872" s="54"/>
    </row>
    <row r="873" spans="1:26" ht="18.75" customHeight="1" x14ac:dyDescent="0.2">
      <c r="A873" s="54"/>
      <c r="B873" s="54"/>
      <c r="C873" s="321"/>
      <c r="D873" s="321"/>
      <c r="E873" s="55"/>
      <c r="F873" s="320"/>
      <c r="G873" s="320"/>
      <c r="H873" s="320"/>
      <c r="I873" s="54"/>
      <c r="J873" s="54"/>
      <c r="K873" s="54"/>
      <c r="L873" s="227"/>
      <c r="M873" s="227"/>
      <c r="N873" s="227"/>
      <c r="O873" s="227"/>
      <c r="P873" s="227"/>
      <c r="Q873" s="54"/>
      <c r="R873" s="54"/>
      <c r="S873" s="54"/>
      <c r="T873" s="54"/>
      <c r="U873" s="54"/>
      <c r="V873" s="54"/>
      <c r="W873" s="54"/>
      <c r="X873" s="54"/>
      <c r="Y873" s="54"/>
      <c r="Z873" s="54"/>
    </row>
    <row r="874" spans="1:26" ht="18.75" customHeight="1" x14ac:dyDescent="0.2">
      <c r="A874" s="54"/>
      <c r="B874" s="54"/>
      <c r="C874" s="321"/>
      <c r="D874" s="321"/>
      <c r="E874" s="55"/>
      <c r="F874" s="320"/>
      <c r="G874" s="320"/>
      <c r="H874" s="320"/>
      <c r="I874" s="54"/>
      <c r="J874" s="54"/>
      <c r="K874" s="54"/>
      <c r="L874" s="227"/>
      <c r="M874" s="227"/>
      <c r="N874" s="227"/>
      <c r="O874" s="227"/>
      <c r="P874" s="227"/>
      <c r="Q874" s="54"/>
      <c r="R874" s="54"/>
      <c r="S874" s="54"/>
      <c r="T874" s="54"/>
      <c r="U874" s="54"/>
      <c r="V874" s="54"/>
      <c r="W874" s="54"/>
      <c r="X874" s="54"/>
      <c r="Y874" s="54"/>
      <c r="Z874" s="54"/>
    </row>
    <row r="875" spans="1:26" ht="18.75" customHeight="1" x14ac:dyDescent="0.2">
      <c r="A875" s="54"/>
      <c r="B875" s="54"/>
      <c r="C875" s="321"/>
      <c r="D875" s="321"/>
      <c r="E875" s="55"/>
      <c r="F875" s="320"/>
      <c r="G875" s="320"/>
      <c r="H875" s="320"/>
      <c r="I875" s="54"/>
      <c r="J875" s="54"/>
      <c r="K875" s="54"/>
      <c r="L875" s="227"/>
      <c r="M875" s="227"/>
      <c r="N875" s="227"/>
      <c r="O875" s="227"/>
      <c r="P875" s="227"/>
      <c r="Q875" s="54"/>
      <c r="R875" s="54"/>
      <c r="S875" s="54"/>
      <c r="T875" s="54"/>
      <c r="U875" s="54"/>
      <c r="V875" s="54"/>
      <c r="W875" s="54"/>
      <c r="X875" s="54"/>
      <c r="Y875" s="54"/>
      <c r="Z875" s="54"/>
    </row>
    <row r="876" spans="1:26" ht="18.75" customHeight="1" x14ac:dyDescent="0.2">
      <c r="A876" s="54"/>
      <c r="B876" s="54"/>
      <c r="C876" s="321"/>
      <c r="D876" s="321"/>
      <c r="E876" s="55"/>
      <c r="F876" s="320"/>
      <c r="G876" s="320"/>
      <c r="H876" s="320"/>
      <c r="I876" s="54"/>
      <c r="J876" s="54"/>
      <c r="K876" s="54"/>
      <c r="L876" s="227"/>
      <c r="M876" s="227"/>
      <c r="N876" s="227"/>
      <c r="O876" s="227"/>
      <c r="P876" s="227"/>
      <c r="Q876" s="54"/>
      <c r="R876" s="54"/>
      <c r="S876" s="54"/>
      <c r="T876" s="54"/>
      <c r="U876" s="54"/>
      <c r="V876" s="54"/>
      <c r="W876" s="54"/>
      <c r="X876" s="54"/>
      <c r="Y876" s="54"/>
      <c r="Z876" s="54"/>
    </row>
    <row r="877" spans="1:26" ht="18.75" customHeight="1" x14ac:dyDescent="0.2">
      <c r="A877" s="54"/>
      <c r="B877" s="54"/>
      <c r="C877" s="321"/>
      <c r="D877" s="321"/>
      <c r="E877" s="55"/>
      <c r="F877" s="320"/>
      <c r="G877" s="320"/>
      <c r="H877" s="320"/>
      <c r="I877" s="54"/>
      <c r="J877" s="54"/>
      <c r="K877" s="54"/>
      <c r="L877" s="227"/>
      <c r="M877" s="227"/>
      <c r="N877" s="227"/>
      <c r="O877" s="227"/>
      <c r="P877" s="227"/>
      <c r="Q877" s="54"/>
      <c r="R877" s="54"/>
      <c r="S877" s="54"/>
      <c r="T877" s="54"/>
      <c r="U877" s="54"/>
      <c r="V877" s="54"/>
      <c r="W877" s="54"/>
      <c r="X877" s="54"/>
      <c r="Y877" s="54"/>
      <c r="Z877" s="54"/>
    </row>
    <row r="878" spans="1:26" ht="18.75" customHeight="1" x14ac:dyDescent="0.2">
      <c r="A878" s="54"/>
      <c r="B878" s="54"/>
      <c r="C878" s="321"/>
      <c r="D878" s="321"/>
      <c r="E878" s="55"/>
      <c r="F878" s="320"/>
      <c r="G878" s="320"/>
      <c r="H878" s="320"/>
      <c r="I878" s="54"/>
      <c r="J878" s="54"/>
      <c r="K878" s="54"/>
      <c r="L878" s="227"/>
      <c r="M878" s="227"/>
      <c r="N878" s="227"/>
      <c r="O878" s="227"/>
      <c r="P878" s="227"/>
      <c r="Q878" s="54"/>
      <c r="R878" s="54"/>
      <c r="S878" s="54"/>
      <c r="T878" s="54"/>
      <c r="U878" s="54"/>
      <c r="V878" s="54"/>
      <c r="W878" s="54"/>
      <c r="X878" s="54"/>
      <c r="Y878" s="54"/>
      <c r="Z878" s="54"/>
    </row>
    <row r="879" spans="1:26" ht="18.75" customHeight="1" x14ac:dyDescent="0.2">
      <c r="A879" s="54"/>
      <c r="B879" s="54"/>
      <c r="C879" s="321"/>
      <c r="D879" s="321"/>
      <c r="E879" s="55"/>
      <c r="F879" s="320"/>
      <c r="G879" s="320"/>
      <c r="H879" s="320"/>
      <c r="I879" s="54"/>
      <c r="J879" s="54"/>
      <c r="K879" s="54"/>
      <c r="L879" s="227"/>
      <c r="M879" s="227"/>
      <c r="N879" s="227"/>
      <c r="O879" s="227"/>
      <c r="P879" s="227"/>
      <c r="Q879" s="54"/>
      <c r="R879" s="54"/>
      <c r="S879" s="54"/>
      <c r="T879" s="54"/>
      <c r="U879" s="54"/>
      <c r="V879" s="54"/>
      <c r="W879" s="54"/>
      <c r="X879" s="54"/>
      <c r="Y879" s="54"/>
      <c r="Z879" s="54"/>
    </row>
    <row r="880" spans="1:26" ht="18.75" customHeight="1" x14ac:dyDescent="0.2">
      <c r="A880" s="54"/>
      <c r="B880" s="54"/>
      <c r="C880" s="321"/>
      <c r="D880" s="321"/>
      <c r="E880" s="55"/>
      <c r="F880" s="320"/>
      <c r="G880" s="320"/>
      <c r="H880" s="320"/>
      <c r="I880" s="54"/>
      <c r="J880" s="54"/>
      <c r="K880" s="54"/>
      <c r="L880" s="227"/>
      <c r="M880" s="227"/>
      <c r="N880" s="227"/>
      <c r="O880" s="227"/>
      <c r="P880" s="227"/>
      <c r="Q880" s="54"/>
      <c r="R880" s="54"/>
      <c r="S880" s="54"/>
      <c r="T880" s="54"/>
      <c r="U880" s="54"/>
      <c r="V880" s="54"/>
      <c r="W880" s="54"/>
      <c r="X880" s="54"/>
      <c r="Y880" s="54"/>
      <c r="Z880" s="54"/>
    </row>
    <row r="881" spans="1:26" ht="18.75" customHeight="1" x14ac:dyDescent="0.2">
      <c r="A881" s="54"/>
      <c r="B881" s="54"/>
      <c r="C881" s="321"/>
      <c r="D881" s="321"/>
      <c r="E881" s="55"/>
      <c r="F881" s="320"/>
      <c r="G881" s="320"/>
      <c r="H881" s="320"/>
      <c r="I881" s="54"/>
      <c r="J881" s="54"/>
      <c r="K881" s="54"/>
      <c r="L881" s="227"/>
      <c r="M881" s="227"/>
      <c r="N881" s="227"/>
      <c r="O881" s="227"/>
      <c r="P881" s="227"/>
      <c r="Q881" s="54"/>
      <c r="R881" s="54"/>
      <c r="S881" s="54"/>
      <c r="T881" s="54"/>
      <c r="U881" s="54"/>
      <c r="V881" s="54"/>
      <c r="W881" s="54"/>
      <c r="X881" s="54"/>
      <c r="Y881" s="54"/>
      <c r="Z881" s="54"/>
    </row>
    <row r="882" spans="1:26" ht="18.75" customHeight="1" x14ac:dyDescent="0.2">
      <c r="A882" s="54"/>
      <c r="B882" s="54"/>
      <c r="C882" s="321"/>
      <c r="D882" s="321"/>
      <c r="E882" s="55"/>
      <c r="F882" s="320"/>
      <c r="G882" s="320"/>
      <c r="H882" s="320"/>
      <c r="I882" s="54"/>
      <c r="J882" s="54"/>
      <c r="K882" s="54"/>
      <c r="L882" s="227"/>
      <c r="M882" s="227"/>
      <c r="N882" s="227"/>
      <c r="O882" s="227"/>
      <c r="P882" s="227"/>
      <c r="Q882" s="54"/>
      <c r="R882" s="54"/>
      <c r="S882" s="54"/>
      <c r="T882" s="54"/>
      <c r="U882" s="54"/>
      <c r="V882" s="54"/>
      <c r="W882" s="54"/>
      <c r="X882" s="54"/>
      <c r="Y882" s="54"/>
      <c r="Z882" s="54"/>
    </row>
    <row r="883" spans="1:26" ht="18.75" customHeight="1" x14ac:dyDescent="0.2">
      <c r="A883" s="54"/>
      <c r="B883" s="54"/>
      <c r="C883" s="321"/>
      <c r="D883" s="321"/>
      <c r="E883" s="55"/>
      <c r="F883" s="320"/>
      <c r="G883" s="320"/>
      <c r="H883" s="320"/>
      <c r="I883" s="54"/>
      <c r="J883" s="54"/>
      <c r="K883" s="54"/>
      <c r="L883" s="227"/>
      <c r="M883" s="227"/>
      <c r="N883" s="227"/>
      <c r="O883" s="227"/>
      <c r="P883" s="227"/>
      <c r="Q883" s="54"/>
      <c r="R883" s="54"/>
      <c r="S883" s="54"/>
      <c r="T883" s="54"/>
      <c r="U883" s="54"/>
      <c r="V883" s="54"/>
      <c r="W883" s="54"/>
      <c r="X883" s="54"/>
      <c r="Y883" s="54"/>
      <c r="Z883" s="54"/>
    </row>
    <row r="884" spans="1:26" ht="18.75" customHeight="1" x14ac:dyDescent="0.2">
      <c r="A884" s="54"/>
      <c r="B884" s="54"/>
      <c r="C884" s="321"/>
      <c r="D884" s="321"/>
      <c r="E884" s="55"/>
      <c r="F884" s="320"/>
      <c r="G884" s="320"/>
      <c r="H884" s="320"/>
      <c r="I884" s="54"/>
      <c r="J884" s="54"/>
      <c r="K884" s="54"/>
      <c r="L884" s="227"/>
      <c r="M884" s="227"/>
      <c r="N884" s="227"/>
      <c r="O884" s="227"/>
      <c r="P884" s="227"/>
      <c r="Q884" s="54"/>
      <c r="R884" s="54"/>
      <c r="S884" s="54"/>
      <c r="T884" s="54"/>
      <c r="U884" s="54"/>
      <c r="V884" s="54"/>
      <c r="W884" s="54"/>
      <c r="X884" s="54"/>
      <c r="Y884" s="54"/>
      <c r="Z884" s="54"/>
    </row>
    <row r="885" spans="1:26" ht="18.75" customHeight="1" x14ac:dyDescent="0.2">
      <c r="A885" s="54"/>
      <c r="B885" s="54"/>
      <c r="C885" s="321"/>
      <c r="D885" s="321"/>
      <c r="E885" s="55"/>
      <c r="F885" s="320"/>
      <c r="G885" s="320"/>
      <c r="H885" s="320"/>
      <c r="I885" s="54"/>
      <c r="J885" s="54"/>
      <c r="K885" s="54"/>
      <c r="L885" s="227"/>
      <c r="M885" s="227"/>
      <c r="N885" s="227"/>
      <c r="O885" s="227"/>
      <c r="P885" s="227"/>
      <c r="Q885" s="54"/>
      <c r="R885" s="54"/>
      <c r="S885" s="54"/>
      <c r="T885" s="54"/>
      <c r="U885" s="54"/>
      <c r="V885" s="54"/>
      <c r="W885" s="54"/>
      <c r="X885" s="54"/>
      <c r="Y885" s="54"/>
      <c r="Z885" s="54"/>
    </row>
    <row r="886" spans="1:26" ht="18.75" customHeight="1" x14ac:dyDescent="0.2">
      <c r="A886" s="54"/>
      <c r="B886" s="54"/>
      <c r="C886" s="321"/>
      <c r="D886" s="321"/>
      <c r="E886" s="55"/>
      <c r="F886" s="320"/>
      <c r="G886" s="320"/>
      <c r="H886" s="320"/>
      <c r="I886" s="54"/>
      <c r="J886" s="54"/>
      <c r="K886" s="54"/>
      <c r="L886" s="227"/>
      <c r="M886" s="227"/>
      <c r="N886" s="227"/>
      <c r="O886" s="227"/>
      <c r="P886" s="227"/>
      <c r="Q886" s="54"/>
      <c r="R886" s="54"/>
      <c r="S886" s="54"/>
      <c r="T886" s="54"/>
      <c r="U886" s="54"/>
      <c r="V886" s="54"/>
      <c r="W886" s="54"/>
      <c r="X886" s="54"/>
      <c r="Y886" s="54"/>
      <c r="Z886" s="54"/>
    </row>
    <row r="887" spans="1:26" ht="18.75" customHeight="1" x14ac:dyDescent="0.2">
      <c r="A887" s="54"/>
      <c r="B887" s="54"/>
      <c r="C887" s="321"/>
      <c r="D887" s="321"/>
      <c r="E887" s="55"/>
      <c r="F887" s="320"/>
      <c r="G887" s="320"/>
      <c r="H887" s="320"/>
      <c r="I887" s="54"/>
      <c r="J887" s="54"/>
      <c r="K887" s="54"/>
      <c r="L887" s="227"/>
      <c r="M887" s="227"/>
      <c r="N887" s="227"/>
      <c r="O887" s="227"/>
      <c r="P887" s="227"/>
      <c r="Q887" s="54"/>
      <c r="R887" s="54"/>
      <c r="S887" s="54"/>
      <c r="T887" s="54"/>
      <c r="U887" s="54"/>
      <c r="V887" s="54"/>
      <c r="W887" s="54"/>
      <c r="X887" s="54"/>
      <c r="Y887" s="54"/>
      <c r="Z887" s="54"/>
    </row>
    <row r="888" spans="1:26" ht="18.75" customHeight="1" x14ac:dyDescent="0.2">
      <c r="A888" s="54"/>
      <c r="B888" s="54"/>
      <c r="C888" s="321"/>
      <c r="D888" s="321"/>
      <c r="E888" s="55"/>
      <c r="F888" s="320"/>
      <c r="G888" s="320"/>
      <c r="H888" s="320"/>
      <c r="I888" s="54"/>
      <c r="J888" s="54"/>
      <c r="K888" s="54"/>
      <c r="L888" s="227"/>
      <c r="M888" s="227"/>
      <c r="N888" s="227"/>
      <c r="O888" s="227"/>
      <c r="P888" s="227"/>
      <c r="Q888" s="54"/>
      <c r="R888" s="54"/>
      <c r="S888" s="54"/>
      <c r="T888" s="54"/>
      <c r="U888" s="54"/>
      <c r="V888" s="54"/>
      <c r="W888" s="54"/>
      <c r="X888" s="54"/>
      <c r="Y888" s="54"/>
      <c r="Z888" s="54"/>
    </row>
    <row r="889" spans="1:26" ht="18.75" customHeight="1" x14ac:dyDescent="0.2">
      <c r="A889" s="54"/>
      <c r="B889" s="54"/>
      <c r="C889" s="321"/>
      <c r="D889" s="321"/>
      <c r="E889" s="55"/>
      <c r="F889" s="320"/>
      <c r="G889" s="320"/>
      <c r="H889" s="320"/>
      <c r="I889" s="54"/>
      <c r="J889" s="54"/>
      <c r="K889" s="54"/>
      <c r="L889" s="227"/>
      <c r="M889" s="227"/>
      <c r="N889" s="227"/>
      <c r="O889" s="227"/>
      <c r="P889" s="227"/>
      <c r="Q889" s="54"/>
      <c r="R889" s="54"/>
      <c r="S889" s="54"/>
      <c r="T889" s="54"/>
      <c r="U889" s="54"/>
      <c r="V889" s="54"/>
      <c r="W889" s="54"/>
      <c r="X889" s="54"/>
      <c r="Y889" s="54"/>
      <c r="Z889" s="54"/>
    </row>
    <row r="890" spans="1:26" ht="18.75" customHeight="1" x14ac:dyDescent="0.2">
      <c r="A890" s="54"/>
      <c r="B890" s="54"/>
      <c r="C890" s="321"/>
      <c r="D890" s="321"/>
      <c r="E890" s="55"/>
      <c r="F890" s="320"/>
      <c r="G890" s="320"/>
      <c r="H890" s="320"/>
      <c r="I890" s="54"/>
      <c r="J890" s="54"/>
      <c r="K890" s="54"/>
      <c r="L890" s="227"/>
      <c r="M890" s="227"/>
      <c r="N890" s="227"/>
      <c r="O890" s="227"/>
      <c r="P890" s="227"/>
      <c r="Q890" s="54"/>
      <c r="R890" s="54"/>
      <c r="S890" s="54"/>
      <c r="T890" s="54"/>
      <c r="U890" s="54"/>
      <c r="V890" s="54"/>
      <c r="W890" s="54"/>
      <c r="X890" s="54"/>
      <c r="Y890" s="54"/>
      <c r="Z890" s="54"/>
    </row>
    <row r="891" spans="1:26" ht="18.75" customHeight="1" x14ac:dyDescent="0.2">
      <c r="A891" s="54"/>
      <c r="B891" s="54"/>
      <c r="C891" s="321"/>
      <c r="D891" s="321"/>
      <c r="E891" s="55"/>
      <c r="F891" s="320"/>
      <c r="G891" s="320"/>
      <c r="H891" s="320"/>
      <c r="I891" s="54"/>
      <c r="J891" s="54"/>
      <c r="K891" s="54"/>
      <c r="L891" s="227"/>
      <c r="M891" s="227"/>
      <c r="N891" s="227"/>
      <c r="O891" s="227"/>
      <c r="P891" s="227"/>
      <c r="Q891" s="54"/>
      <c r="R891" s="54"/>
      <c r="S891" s="54"/>
      <c r="T891" s="54"/>
      <c r="U891" s="54"/>
      <c r="V891" s="54"/>
      <c r="W891" s="54"/>
      <c r="X891" s="54"/>
      <c r="Y891" s="54"/>
      <c r="Z891" s="54"/>
    </row>
    <row r="892" spans="1:26" ht="18.75" customHeight="1" x14ac:dyDescent="0.2">
      <c r="A892" s="54"/>
      <c r="B892" s="54"/>
      <c r="C892" s="321"/>
      <c r="D892" s="321"/>
      <c r="E892" s="55"/>
      <c r="F892" s="320"/>
      <c r="G892" s="320"/>
      <c r="H892" s="320"/>
      <c r="I892" s="54"/>
      <c r="J892" s="54"/>
      <c r="K892" s="54"/>
      <c r="L892" s="227"/>
      <c r="M892" s="227"/>
      <c r="N892" s="227"/>
      <c r="O892" s="227"/>
      <c r="P892" s="227"/>
      <c r="Q892" s="54"/>
      <c r="R892" s="54"/>
      <c r="S892" s="54"/>
      <c r="T892" s="54"/>
      <c r="U892" s="54"/>
      <c r="V892" s="54"/>
      <c r="W892" s="54"/>
      <c r="X892" s="54"/>
      <c r="Y892" s="54"/>
      <c r="Z892" s="54"/>
    </row>
    <row r="893" spans="1:26" ht="18.75" customHeight="1" x14ac:dyDescent="0.2">
      <c r="A893" s="54"/>
      <c r="B893" s="54"/>
      <c r="C893" s="321"/>
      <c r="D893" s="321"/>
      <c r="E893" s="55"/>
      <c r="F893" s="320"/>
      <c r="G893" s="320"/>
      <c r="H893" s="320"/>
      <c r="I893" s="54"/>
      <c r="J893" s="54"/>
      <c r="K893" s="54"/>
      <c r="L893" s="227"/>
      <c r="M893" s="227"/>
      <c r="N893" s="227"/>
      <c r="O893" s="227"/>
      <c r="P893" s="227"/>
      <c r="Q893" s="54"/>
      <c r="R893" s="54"/>
      <c r="S893" s="54"/>
      <c r="T893" s="54"/>
      <c r="U893" s="54"/>
      <c r="V893" s="54"/>
      <c r="W893" s="54"/>
      <c r="X893" s="54"/>
      <c r="Y893" s="54"/>
      <c r="Z893" s="54"/>
    </row>
    <row r="894" spans="1:26" ht="18.75" customHeight="1" x14ac:dyDescent="0.2">
      <c r="A894" s="54"/>
      <c r="B894" s="54"/>
      <c r="C894" s="321"/>
      <c r="D894" s="321"/>
      <c r="E894" s="55"/>
      <c r="F894" s="320"/>
      <c r="G894" s="320"/>
      <c r="H894" s="320"/>
      <c r="I894" s="54"/>
      <c r="J894" s="54"/>
      <c r="K894" s="54"/>
      <c r="L894" s="227"/>
      <c r="M894" s="227"/>
      <c r="N894" s="227"/>
      <c r="O894" s="227"/>
      <c r="P894" s="227"/>
      <c r="Q894" s="54"/>
      <c r="R894" s="54"/>
      <c r="S894" s="54"/>
      <c r="T894" s="54"/>
      <c r="U894" s="54"/>
      <c r="V894" s="54"/>
      <c r="W894" s="54"/>
      <c r="X894" s="54"/>
      <c r="Y894" s="54"/>
      <c r="Z894" s="54"/>
    </row>
    <row r="895" spans="1:26" ht="18.75" customHeight="1" x14ac:dyDescent="0.2">
      <c r="A895" s="54"/>
      <c r="B895" s="54"/>
      <c r="C895" s="321"/>
      <c r="D895" s="321"/>
      <c r="E895" s="55"/>
      <c r="F895" s="320"/>
      <c r="G895" s="320"/>
      <c r="H895" s="320"/>
      <c r="I895" s="54"/>
      <c r="J895" s="54"/>
      <c r="K895" s="54"/>
      <c r="L895" s="227"/>
      <c r="M895" s="227"/>
      <c r="N895" s="227"/>
      <c r="O895" s="227"/>
      <c r="P895" s="227"/>
      <c r="Q895" s="54"/>
      <c r="R895" s="54"/>
      <c r="S895" s="54"/>
      <c r="T895" s="54"/>
      <c r="U895" s="54"/>
      <c r="V895" s="54"/>
      <c r="W895" s="54"/>
      <c r="X895" s="54"/>
      <c r="Y895" s="54"/>
      <c r="Z895" s="54"/>
    </row>
    <row r="896" spans="1:26" ht="18.75" customHeight="1" x14ac:dyDescent="0.2">
      <c r="A896" s="54"/>
      <c r="B896" s="54"/>
      <c r="C896" s="321"/>
      <c r="D896" s="321"/>
      <c r="E896" s="55"/>
      <c r="F896" s="320"/>
      <c r="G896" s="320"/>
      <c r="H896" s="320"/>
      <c r="I896" s="54"/>
      <c r="J896" s="54"/>
      <c r="K896" s="54"/>
      <c r="L896" s="227"/>
      <c r="M896" s="227"/>
      <c r="N896" s="227"/>
      <c r="O896" s="227"/>
      <c r="P896" s="227"/>
      <c r="Q896" s="54"/>
      <c r="R896" s="54"/>
      <c r="S896" s="54"/>
      <c r="T896" s="54"/>
      <c r="U896" s="54"/>
      <c r="V896" s="54"/>
      <c r="W896" s="54"/>
      <c r="X896" s="54"/>
      <c r="Y896" s="54"/>
      <c r="Z896" s="54"/>
    </row>
    <row r="897" spans="1:26" ht="18.75" customHeight="1" x14ac:dyDescent="0.2">
      <c r="A897" s="54"/>
      <c r="B897" s="54"/>
      <c r="C897" s="321"/>
      <c r="D897" s="321"/>
      <c r="E897" s="55"/>
      <c r="F897" s="320"/>
      <c r="G897" s="320"/>
      <c r="H897" s="320"/>
      <c r="I897" s="54"/>
      <c r="J897" s="54"/>
      <c r="K897" s="54"/>
      <c r="L897" s="227"/>
      <c r="M897" s="227"/>
      <c r="N897" s="227"/>
      <c r="O897" s="227"/>
      <c r="P897" s="227"/>
      <c r="Q897" s="54"/>
      <c r="R897" s="54"/>
      <c r="S897" s="54"/>
      <c r="T897" s="54"/>
      <c r="U897" s="54"/>
      <c r="V897" s="54"/>
      <c r="W897" s="54"/>
      <c r="X897" s="54"/>
      <c r="Y897" s="54"/>
      <c r="Z897" s="54"/>
    </row>
    <row r="898" spans="1:26" ht="18.75" customHeight="1" x14ac:dyDescent="0.2">
      <c r="A898" s="54"/>
      <c r="B898" s="54"/>
      <c r="C898" s="321"/>
      <c r="D898" s="321"/>
      <c r="E898" s="55"/>
      <c r="F898" s="320"/>
      <c r="G898" s="320"/>
      <c r="H898" s="320"/>
      <c r="I898" s="54"/>
      <c r="J898" s="54"/>
      <c r="K898" s="54"/>
      <c r="L898" s="227"/>
      <c r="M898" s="227"/>
      <c r="N898" s="227"/>
      <c r="O898" s="227"/>
      <c r="P898" s="227"/>
      <c r="Q898" s="54"/>
      <c r="R898" s="54"/>
      <c r="S898" s="54"/>
      <c r="T898" s="54"/>
      <c r="U898" s="54"/>
      <c r="V898" s="54"/>
      <c r="W898" s="54"/>
      <c r="X898" s="54"/>
      <c r="Y898" s="54"/>
      <c r="Z898" s="54"/>
    </row>
    <row r="899" spans="1:26" ht="18.75" customHeight="1" x14ac:dyDescent="0.2">
      <c r="A899" s="54"/>
      <c r="B899" s="54"/>
      <c r="C899" s="321"/>
      <c r="D899" s="321"/>
      <c r="E899" s="55"/>
      <c r="F899" s="320"/>
      <c r="G899" s="320"/>
      <c r="H899" s="320"/>
      <c r="I899" s="54"/>
      <c r="J899" s="54"/>
      <c r="K899" s="54"/>
      <c r="L899" s="227"/>
      <c r="M899" s="227"/>
      <c r="N899" s="227"/>
      <c r="O899" s="227"/>
      <c r="P899" s="227"/>
      <c r="Q899" s="54"/>
      <c r="R899" s="54"/>
      <c r="S899" s="54"/>
      <c r="T899" s="54"/>
      <c r="U899" s="54"/>
      <c r="V899" s="54"/>
      <c r="W899" s="54"/>
      <c r="X899" s="54"/>
      <c r="Y899" s="54"/>
      <c r="Z899" s="54"/>
    </row>
    <row r="900" spans="1:26" ht="18.75" customHeight="1" x14ac:dyDescent="0.2">
      <c r="A900" s="54"/>
      <c r="B900" s="54"/>
      <c r="C900" s="321"/>
      <c r="D900" s="321"/>
      <c r="E900" s="55"/>
      <c r="F900" s="320"/>
      <c r="G900" s="320"/>
      <c r="H900" s="320"/>
      <c r="I900" s="54"/>
      <c r="J900" s="54"/>
      <c r="K900" s="54"/>
      <c r="L900" s="227"/>
      <c r="M900" s="227"/>
      <c r="N900" s="227"/>
      <c r="O900" s="227"/>
      <c r="P900" s="227"/>
      <c r="Q900" s="54"/>
      <c r="R900" s="54"/>
      <c r="S900" s="54"/>
      <c r="T900" s="54"/>
      <c r="U900" s="54"/>
      <c r="V900" s="54"/>
      <c r="W900" s="54"/>
      <c r="X900" s="54"/>
      <c r="Y900" s="54"/>
      <c r="Z900" s="54"/>
    </row>
    <row r="901" spans="1:26" ht="18.75" customHeight="1" x14ac:dyDescent="0.2">
      <c r="A901" s="54"/>
      <c r="B901" s="54"/>
      <c r="C901" s="321"/>
      <c r="D901" s="321"/>
      <c r="E901" s="55"/>
      <c r="F901" s="320"/>
      <c r="G901" s="320"/>
      <c r="H901" s="320"/>
      <c r="I901" s="54"/>
      <c r="J901" s="54"/>
      <c r="K901" s="54"/>
      <c r="L901" s="227"/>
      <c r="M901" s="227"/>
      <c r="N901" s="227"/>
      <c r="O901" s="227"/>
      <c r="P901" s="227"/>
      <c r="Q901" s="54"/>
      <c r="R901" s="54"/>
      <c r="S901" s="54"/>
      <c r="T901" s="54"/>
      <c r="U901" s="54"/>
      <c r="V901" s="54"/>
      <c r="W901" s="54"/>
      <c r="X901" s="54"/>
      <c r="Y901" s="54"/>
      <c r="Z901" s="54"/>
    </row>
    <row r="902" spans="1:26" ht="18.75" customHeight="1" x14ac:dyDescent="0.2">
      <c r="A902" s="54"/>
      <c r="B902" s="54"/>
      <c r="C902" s="321"/>
      <c r="D902" s="321"/>
      <c r="E902" s="55"/>
      <c r="F902" s="320"/>
      <c r="G902" s="320"/>
      <c r="H902" s="320"/>
      <c r="I902" s="54"/>
      <c r="J902" s="54"/>
      <c r="K902" s="54"/>
      <c r="L902" s="227"/>
      <c r="M902" s="227"/>
      <c r="N902" s="227"/>
      <c r="O902" s="227"/>
      <c r="P902" s="227"/>
      <c r="Q902" s="54"/>
      <c r="R902" s="54"/>
      <c r="S902" s="54"/>
      <c r="T902" s="54"/>
      <c r="U902" s="54"/>
      <c r="V902" s="54"/>
      <c r="W902" s="54"/>
      <c r="X902" s="54"/>
      <c r="Y902" s="54"/>
      <c r="Z902" s="54"/>
    </row>
    <row r="903" spans="1:26" ht="18.75" customHeight="1" x14ac:dyDescent="0.2">
      <c r="A903" s="54"/>
      <c r="B903" s="54"/>
      <c r="C903" s="321"/>
      <c r="D903" s="321"/>
      <c r="E903" s="55"/>
      <c r="F903" s="320"/>
      <c r="G903" s="320"/>
      <c r="H903" s="320"/>
      <c r="I903" s="54"/>
      <c r="J903" s="54"/>
      <c r="K903" s="54"/>
      <c r="L903" s="227"/>
      <c r="M903" s="227"/>
      <c r="N903" s="227"/>
      <c r="O903" s="227"/>
      <c r="P903" s="227"/>
      <c r="Q903" s="54"/>
      <c r="R903" s="54"/>
      <c r="S903" s="54"/>
      <c r="T903" s="54"/>
      <c r="U903" s="54"/>
      <c r="V903" s="54"/>
      <c r="W903" s="54"/>
      <c r="X903" s="54"/>
      <c r="Y903" s="54"/>
      <c r="Z903" s="54"/>
    </row>
    <row r="904" spans="1:26" ht="18.75" customHeight="1" x14ac:dyDescent="0.2">
      <c r="A904" s="54"/>
      <c r="B904" s="54"/>
      <c r="C904" s="321"/>
      <c r="D904" s="321"/>
      <c r="E904" s="55"/>
      <c r="F904" s="320"/>
      <c r="G904" s="320"/>
      <c r="H904" s="320"/>
      <c r="I904" s="54"/>
      <c r="J904" s="54"/>
      <c r="K904" s="54"/>
      <c r="L904" s="227"/>
      <c r="M904" s="227"/>
      <c r="N904" s="227"/>
      <c r="O904" s="227"/>
      <c r="P904" s="227"/>
      <c r="Q904" s="54"/>
      <c r="R904" s="54"/>
      <c r="S904" s="54"/>
      <c r="T904" s="54"/>
      <c r="U904" s="54"/>
      <c r="V904" s="54"/>
      <c r="W904" s="54"/>
      <c r="X904" s="54"/>
      <c r="Y904" s="54"/>
      <c r="Z904" s="54"/>
    </row>
    <row r="905" spans="1:26" ht="18.75" customHeight="1" x14ac:dyDescent="0.2">
      <c r="A905" s="54"/>
      <c r="B905" s="54"/>
      <c r="C905" s="321"/>
      <c r="D905" s="321"/>
      <c r="E905" s="55"/>
      <c r="F905" s="320"/>
      <c r="G905" s="320"/>
      <c r="H905" s="320"/>
      <c r="I905" s="54"/>
      <c r="J905" s="54"/>
      <c r="K905" s="54"/>
      <c r="L905" s="227"/>
      <c r="M905" s="227"/>
      <c r="N905" s="227"/>
      <c r="O905" s="227"/>
      <c r="P905" s="227"/>
      <c r="Q905" s="54"/>
      <c r="R905" s="54"/>
      <c r="S905" s="54"/>
      <c r="T905" s="54"/>
      <c r="U905" s="54"/>
      <c r="V905" s="54"/>
      <c r="W905" s="54"/>
      <c r="X905" s="54"/>
      <c r="Y905" s="54"/>
      <c r="Z905" s="54"/>
    </row>
    <row r="906" spans="1:26" ht="18.75" customHeight="1" x14ac:dyDescent="0.2">
      <c r="A906" s="54"/>
      <c r="B906" s="54"/>
      <c r="C906" s="321"/>
      <c r="D906" s="321"/>
      <c r="E906" s="55"/>
      <c r="F906" s="320"/>
      <c r="G906" s="320"/>
      <c r="H906" s="320"/>
      <c r="I906" s="54"/>
      <c r="J906" s="54"/>
      <c r="K906" s="54"/>
      <c r="L906" s="227"/>
      <c r="M906" s="227"/>
      <c r="N906" s="227"/>
      <c r="O906" s="227"/>
      <c r="P906" s="227"/>
      <c r="Q906" s="54"/>
      <c r="R906" s="54"/>
      <c r="S906" s="54"/>
      <c r="T906" s="54"/>
      <c r="U906" s="54"/>
      <c r="V906" s="54"/>
      <c r="W906" s="54"/>
      <c r="X906" s="54"/>
      <c r="Y906" s="54"/>
      <c r="Z906" s="54"/>
    </row>
    <row r="907" spans="1:26" ht="18.75" customHeight="1" x14ac:dyDescent="0.2">
      <c r="A907" s="54"/>
      <c r="B907" s="54"/>
      <c r="C907" s="321"/>
      <c r="D907" s="321"/>
      <c r="E907" s="55"/>
      <c r="F907" s="320"/>
      <c r="G907" s="320"/>
      <c r="H907" s="320"/>
      <c r="I907" s="54"/>
      <c r="J907" s="54"/>
      <c r="K907" s="54"/>
      <c r="L907" s="227"/>
      <c r="M907" s="227"/>
      <c r="N907" s="227"/>
      <c r="O907" s="227"/>
      <c r="P907" s="227"/>
      <c r="Q907" s="54"/>
      <c r="R907" s="54"/>
      <c r="S907" s="54"/>
      <c r="T907" s="54"/>
      <c r="U907" s="54"/>
      <c r="V907" s="54"/>
      <c r="W907" s="54"/>
      <c r="X907" s="54"/>
      <c r="Y907" s="54"/>
      <c r="Z907" s="54"/>
    </row>
    <row r="908" spans="1:26" ht="18.75" customHeight="1" x14ac:dyDescent="0.2">
      <c r="A908" s="54"/>
      <c r="B908" s="54"/>
      <c r="C908" s="321"/>
      <c r="D908" s="321"/>
      <c r="E908" s="55"/>
      <c r="F908" s="320"/>
      <c r="G908" s="320"/>
      <c r="H908" s="320"/>
      <c r="I908" s="54"/>
      <c r="J908" s="54"/>
      <c r="K908" s="54"/>
      <c r="L908" s="227"/>
      <c r="M908" s="227"/>
      <c r="N908" s="227"/>
      <c r="O908" s="227"/>
      <c r="P908" s="227"/>
      <c r="Q908" s="54"/>
      <c r="R908" s="54"/>
      <c r="S908" s="54"/>
      <c r="T908" s="54"/>
      <c r="U908" s="54"/>
      <c r="V908" s="54"/>
      <c r="W908" s="54"/>
      <c r="X908" s="54"/>
      <c r="Y908" s="54"/>
      <c r="Z908" s="54"/>
    </row>
    <row r="909" spans="1:26" ht="18.75" customHeight="1" x14ac:dyDescent="0.2">
      <c r="A909" s="54"/>
      <c r="B909" s="54"/>
      <c r="C909" s="321"/>
      <c r="D909" s="321"/>
      <c r="E909" s="55"/>
      <c r="F909" s="320"/>
      <c r="G909" s="320"/>
      <c r="H909" s="320"/>
      <c r="I909" s="54"/>
      <c r="J909" s="54"/>
      <c r="K909" s="54"/>
      <c r="L909" s="227"/>
      <c r="M909" s="227"/>
      <c r="N909" s="227"/>
      <c r="O909" s="227"/>
      <c r="P909" s="227"/>
      <c r="Q909" s="54"/>
      <c r="R909" s="54"/>
      <c r="S909" s="54"/>
      <c r="T909" s="54"/>
      <c r="U909" s="54"/>
      <c r="V909" s="54"/>
      <c r="W909" s="54"/>
      <c r="X909" s="54"/>
      <c r="Y909" s="54"/>
      <c r="Z909" s="54"/>
    </row>
    <row r="910" spans="1:26" ht="18.75" customHeight="1" x14ac:dyDescent="0.2">
      <c r="A910" s="54"/>
      <c r="B910" s="54"/>
      <c r="C910" s="321"/>
      <c r="D910" s="321"/>
      <c r="E910" s="55"/>
      <c r="F910" s="320"/>
      <c r="G910" s="320"/>
      <c r="H910" s="320"/>
      <c r="I910" s="54"/>
      <c r="J910" s="54"/>
      <c r="K910" s="54"/>
      <c r="L910" s="227"/>
      <c r="M910" s="227"/>
      <c r="N910" s="227"/>
      <c r="O910" s="227"/>
      <c r="P910" s="227"/>
      <c r="Q910" s="54"/>
      <c r="R910" s="54"/>
      <c r="S910" s="54"/>
      <c r="T910" s="54"/>
      <c r="U910" s="54"/>
      <c r="V910" s="54"/>
      <c r="W910" s="54"/>
      <c r="X910" s="54"/>
      <c r="Y910" s="54"/>
      <c r="Z910" s="54"/>
    </row>
    <row r="911" spans="1:26" ht="18.75" customHeight="1" x14ac:dyDescent="0.2">
      <c r="A911" s="54"/>
      <c r="B911" s="54"/>
      <c r="C911" s="321"/>
      <c r="D911" s="321"/>
      <c r="E911" s="55"/>
      <c r="F911" s="320"/>
      <c r="G911" s="320"/>
      <c r="H911" s="320"/>
      <c r="I911" s="54"/>
      <c r="J911" s="54"/>
      <c r="K911" s="54"/>
      <c r="L911" s="227"/>
      <c r="M911" s="227"/>
      <c r="N911" s="227"/>
      <c r="O911" s="227"/>
      <c r="P911" s="227"/>
      <c r="Q911" s="54"/>
      <c r="R911" s="54"/>
      <c r="S911" s="54"/>
      <c r="T911" s="54"/>
      <c r="U911" s="54"/>
      <c r="V911" s="54"/>
      <c r="W911" s="54"/>
      <c r="X911" s="54"/>
      <c r="Y911" s="54"/>
      <c r="Z911" s="54"/>
    </row>
    <row r="912" spans="1:26" ht="18.75" customHeight="1" x14ac:dyDescent="0.2">
      <c r="A912" s="54"/>
      <c r="B912" s="54"/>
      <c r="C912" s="321"/>
      <c r="D912" s="321"/>
      <c r="E912" s="55"/>
      <c r="F912" s="320"/>
      <c r="G912" s="320"/>
      <c r="H912" s="320"/>
      <c r="I912" s="54"/>
      <c r="J912" s="54"/>
      <c r="K912" s="54"/>
      <c r="L912" s="227"/>
      <c r="M912" s="227"/>
      <c r="N912" s="227"/>
      <c r="O912" s="227"/>
      <c r="P912" s="227"/>
      <c r="Q912" s="54"/>
      <c r="R912" s="54"/>
      <c r="S912" s="54"/>
      <c r="T912" s="54"/>
      <c r="U912" s="54"/>
      <c r="V912" s="54"/>
      <c r="W912" s="54"/>
      <c r="X912" s="54"/>
      <c r="Y912" s="54"/>
      <c r="Z912" s="54"/>
    </row>
    <row r="913" spans="1:26" ht="18.75" customHeight="1" x14ac:dyDescent="0.2">
      <c r="A913" s="54"/>
      <c r="B913" s="54"/>
      <c r="C913" s="321"/>
      <c r="D913" s="321"/>
      <c r="E913" s="55"/>
      <c r="F913" s="320"/>
      <c r="G913" s="320"/>
      <c r="H913" s="320"/>
      <c r="I913" s="54"/>
      <c r="J913" s="54"/>
      <c r="K913" s="54"/>
      <c r="L913" s="227"/>
      <c r="M913" s="227"/>
      <c r="N913" s="227"/>
      <c r="O913" s="227"/>
      <c r="P913" s="227"/>
      <c r="Q913" s="54"/>
      <c r="R913" s="54"/>
      <c r="S913" s="54"/>
      <c r="T913" s="54"/>
      <c r="U913" s="54"/>
      <c r="V913" s="54"/>
      <c r="W913" s="54"/>
      <c r="X913" s="54"/>
      <c r="Y913" s="54"/>
      <c r="Z913" s="54"/>
    </row>
    <row r="914" spans="1:26" ht="18.75" customHeight="1" x14ac:dyDescent="0.2">
      <c r="A914" s="54"/>
      <c r="B914" s="54"/>
      <c r="C914" s="321"/>
      <c r="D914" s="321"/>
      <c r="E914" s="55"/>
      <c r="F914" s="320"/>
      <c r="G914" s="320"/>
      <c r="H914" s="320"/>
      <c r="I914" s="54"/>
      <c r="J914" s="54"/>
      <c r="K914" s="54"/>
      <c r="L914" s="227"/>
      <c r="M914" s="227"/>
      <c r="N914" s="227"/>
      <c r="O914" s="227"/>
      <c r="P914" s="227"/>
      <c r="Q914" s="54"/>
      <c r="R914" s="54"/>
      <c r="S914" s="54"/>
      <c r="T914" s="54"/>
      <c r="U914" s="54"/>
      <c r="V914" s="54"/>
      <c r="W914" s="54"/>
      <c r="X914" s="54"/>
      <c r="Y914" s="54"/>
      <c r="Z914" s="54"/>
    </row>
    <row r="915" spans="1:26" ht="18.75" customHeight="1" x14ac:dyDescent="0.2">
      <c r="A915" s="54"/>
      <c r="B915" s="54"/>
      <c r="C915" s="321"/>
      <c r="D915" s="321"/>
      <c r="E915" s="55"/>
      <c r="F915" s="320"/>
      <c r="G915" s="320"/>
      <c r="H915" s="320"/>
      <c r="I915" s="54"/>
      <c r="J915" s="54"/>
      <c r="K915" s="54"/>
      <c r="L915" s="227"/>
      <c r="M915" s="227"/>
      <c r="N915" s="227"/>
      <c r="O915" s="227"/>
      <c r="P915" s="227"/>
      <c r="Q915" s="54"/>
      <c r="R915" s="54"/>
      <c r="S915" s="54"/>
      <c r="T915" s="54"/>
      <c r="U915" s="54"/>
      <c r="V915" s="54"/>
      <c r="W915" s="54"/>
      <c r="X915" s="54"/>
      <c r="Y915" s="54"/>
      <c r="Z915" s="54"/>
    </row>
    <row r="916" spans="1:26" ht="18.75" customHeight="1" x14ac:dyDescent="0.2">
      <c r="A916" s="54"/>
      <c r="B916" s="54"/>
      <c r="C916" s="321"/>
      <c r="D916" s="321"/>
      <c r="E916" s="55"/>
      <c r="F916" s="320"/>
      <c r="G916" s="320"/>
      <c r="H916" s="320"/>
      <c r="I916" s="54"/>
      <c r="J916" s="54"/>
      <c r="K916" s="54"/>
      <c r="L916" s="227"/>
      <c r="M916" s="227"/>
      <c r="N916" s="227"/>
      <c r="O916" s="227"/>
      <c r="P916" s="227"/>
      <c r="Q916" s="54"/>
      <c r="R916" s="54"/>
      <c r="S916" s="54"/>
      <c r="T916" s="54"/>
      <c r="U916" s="54"/>
      <c r="V916" s="54"/>
      <c r="W916" s="54"/>
      <c r="X916" s="54"/>
      <c r="Y916" s="54"/>
      <c r="Z916" s="54"/>
    </row>
    <row r="917" spans="1:26" ht="18.75" customHeight="1" x14ac:dyDescent="0.2">
      <c r="A917" s="54"/>
      <c r="B917" s="54"/>
      <c r="C917" s="321"/>
      <c r="D917" s="321"/>
      <c r="E917" s="55"/>
      <c r="F917" s="320"/>
      <c r="G917" s="320"/>
      <c r="H917" s="320"/>
      <c r="I917" s="54"/>
      <c r="J917" s="54"/>
      <c r="K917" s="54"/>
      <c r="L917" s="227"/>
      <c r="M917" s="227"/>
      <c r="N917" s="227"/>
      <c r="O917" s="227"/>
      <c r="P917" s="227"/>
      <c r="Q917" s="54"/>
      <c r="R917" s="54"/>
      <c r="S917" s="54"/>
      <c r="T917" s="54"/>
      <c r="U917" s="54"/>
      <c r="V917" s="54"/>
      <c r="W917" s="54"/>
      <c r="X917" s="54"/>
      <c r="Y917" s="54"/>
      <c r="Z917" s="54"/>
    </row>
    <row r="918" spans="1:26" ht="18.75" customHeight="1" x14ac:dyDescent="0.2">
      <c r="A918" s="54"/>
      <c r="B918" s="54"/>
      <c r="C918" s="321"/>
      <c r="D918" s="321"/>
      <c r="E918" s="55"/>
      <c r="F918" s="320"/>
      <c r="G918" s="320"/>
      <c r="H918" s="320"/>
      <c r="I918" s="54"/>
      <c r="J918" s="54"/>
      <c r="K918" s="54"/>
      <c r="L918" s="227"/>
      <c r="M918" s="227"/>
      <c r="N918" s="227"/>
      <c r="O918" s="227"/>
      <c r="P918" s="227"/>
      <c r="Q918" s="54"/>
      <c r="R918" s="54"/>
      <c r="S918" s="54"/>
      <c r="T918" s="54"/>
      <c r="U918" s="54"/>
      <c r="V918" s="54"/>
      <c r="W918" s="54"/>
      <c r="X918" s="54"/>
      <c r="Y918" s="54"/>
      <c r="Z918" s="54"/>
    </row>
    <row r="919" spans="1:26" ht="18.75" customHeight="1" x14ac:dyDescent="0.2">
      <c r="A919" s="54"/>
      <c r="B919" s="54"/>
      <c r="C919" s="321"/>
      <c r="D919" s="321"/>
      <c r="E919" s="55"/>
      <c r="F919" s="320"/>
      <c r="G919" s="320"/>
      <c r="H919" s="320"/>
      <c r="I919" s="54"/>
      <c r="J919" s="54"/>
      <c r="K919" s="54"/>
      <c r="L919" s="227"/>
      <c r="M919" s="227"/>
      <c r="N919" s="227"/>
      <c r="O919" s="227"/>
      <c r="P919" s="227"/>
      <c r="Q919" s="54"/>
      <c r="R919" s="54"/>
      <c r="S919" s="54"/>
      <c r="T919" s="54"/>
      <c r="U919" s="54"/>
      <c r="V919" s="54"/>
      <c r="W919" s="54"/>
      <c r="X919" s="54"/>
      <c r="Y919" s="54"/>
      <c r="Z919" s="54"/>
    </row>
    <row r="920" spans="1:26" ht="18.75" customHeight="1" x14ac:dyDescent="0.2">
      <c r="A920" s="54"/>
      <c r="B920" s="54"/>
      <c r="C920" s="321"/>
      <c r="D920" s="321"/>
      <c r="E920" s="55"/>
      <c r="F920" s="320"/>
      <c r="G920" s="320"/>
      <c r="H920" s="320"/>
      <c r="I920" s="54"/>
      <c r="J920" s="54"/>
      <c r="K920" s="54"/>
      <c r="L920" s="227"/>
      <c r="M920" s="227"/>
      <c r="N920" s="227"/>
      <c r="O920" s="227"/>
      <c r="P920" s="227"/>
      <c r="Q920" s="54"/>
      <c r="R920" s="54"/>
      <c r="S920" s="54"/>
      <c r="T920" s="54"/>
      <c r="U920" s="54"/>
      <c r="V920" s="54"/>
      <c r="W920" s="54"/>
      <c r="X920" s="54"/>
      <c r="Y920" s="54"/>
      <c r="Z920" s="54"/>
    </row>
    <row r="921" spans="1:26" ht="18.75" customHeight="1" x14ac:dyDescent="0.2">
      <c r="A921" s="54"/>
      <c r="B921" s="54"/>
      <c r="C921" s="321"/>
      <c r="D921" s="321"/>
      <c r="E921" s="55"/>
      <c r="F921" s="320"/>
      <c r="G921" s="320"/>
      <c r="H921" s="320"/>
      <c r="I921" s="54"/>
      <c r="J921" s="54"/>
      <c r="K921" s="54"/>
      <c r="L921" s="227"/>
      <c r="M921" s="227"/>
      <c r="N921" s="227"/>
      <c r="O921" s="227"/>
      <c r="P921" s="227"/>
      <c r="Q921" s="54"/>
      <c r="R921" s="54"/>
      <c r="S921" s="54"/>
      <c r="T921" s="54"/>
      <c r="U921" s="54"/>
      <c r="V921" s="54"/>
      <c r="W921" s="54"/>
      <c r="X921" s="54"/>
      <c r="Y921" s="54"/>
      <c r="Z921" s="54"/>
    </row>
    <row r="922" spans="1:26" ht="18.75" customHeight="1" x14ac:dyDescent="0.2">
      <c r="A922" s="54"/>
      <c r="B922" s="54"/>
      <c r="C922" s="321"/>
      <c r="D922" s="321"/>
      <c r="E922" s="55"/>
      <c r="F922" s="320"/>
      <c r="G922" s="320"/>
      <c r="H922" s="320"/>
      <c r="I922" s="54"/>
      <c r="J922" s="54"/>
      <c r="K922" s="54"/>
      <c r="L922" s="227"/>
      <c r="M922" s="227"/>
      <c r="N922" s="227"/>
      <c r="O922" s="227"/>
      <c r="P922" s="227"/>
      <c r="Q922" s="54"/>
      <c r="R922" s="54"/>
      <c r="S922" s="54"/>
      <c r="T922" s="54"/>
      <c r="U922" s="54"/>
      <c r="V922" s="54"/>
      <c r="W922" s="54"/>
      <c r="X922" s="54"/>
      <c r="Y922" s="54"/>
      <c r="Z922" s="54"/>
    </row>
    <row r="923" spans="1:26" ht="18.75" customHeight="1" x14ac:dyDescent="0.2">
      <c r="A923" s="54"/>
      <c r="B923" s="54"/>
      <c r="C923" s="321"/>
      <c r="D923" s="321"/>
      <c r="E923" s="55"/>
      <c r="F923" s="320"/>
      <c r="G923" s="320"/>
      <c r="H923" s="320"/>
      <c r="I923" s="54"/>
      <c r="J923" s="54"/>
      <c r="K923" s="54"/>
      <c r="L923" s="227"/>
      <c r="M923" s="227"/>
      <c r="N923" s="227"/>
      <c r="O923" s="227"/>
      <c r="P923" s="227"/>
      <c r="Q923" s="54"/>
      <c r="R923" s="54"/>
      <c r="S923" s="54"/>
      <c r="T923" s="54"/>
      <c r="U923" s="54"/>
      <c r="V923" s="54"/>
      <c r="W923" s="54"/>
      <c r="X923" s="54"/>
      <c r="Y923" s="54"/>
      <c r="Z923" s="54"/>
    </row>
    <row r="924" spans="1:26" ht="18.75" customHeight="1" x14ac:dyDescent="0.2">
      <c r="A924" s="54"/>
      <c r="B924" s="54"/>
      <c r="C924" s="321"/>
      <c r="D924" s="321"/>
      <c r="E924" s="55"/>
      <c r="F924" s="320"/>
      <c r="G924" s="320"/>
      <c r="H924" s="320"/>
      <c r="I924" s="54"/>
      <c r="J924" s="54"/>
      <c r="K924" s="54"/>
      <c r="L924" s="227"/>
      <c r="M924" s="227"/>
      <c r="N924" s="227"/>
      <c r="O924" s="227"/>
      <c r="P924" s="227"/>
      <c r="Q924" s="54"/>
      <c r="R924" s="54"/>
      <c r="S924" s="54"/>
      <c r="T924" s="54"/>
      <c r="U924" s="54"/>
      <c r="V924" s="54"/>
      <c r="W924" s="54"/>
      <c r="X924" s="54"/>
      <c r="Y924" s="54"/>
      <c r="Z924" s="54"/>
    </row>
    <row r="925" spans="1:26" ht="18.75" customHeight="1" x14ac:dyDescent="0.2">
      <c r="A925" s="54"/>
      <c r="B925" s="54"/>
      <c r="C925" s="321"/>
      <c r="D925" s="321"/>
      <c r="E925" s="55"/>
      <c r="F925" s="320"/>
      <c r="G925" s="320"/>
      <c r="H925" s="320"/>
      <c r="I925" s="54"/>
      <c r="J925" s="54"/>
      <c r="K925" s="54"/>
      <c r="L925" s="227"/>
      <c r="M925" s="227"/>
      <c r="N925" s="227"/>
      <c r="O925" s="227"/>
      <c r="P925" s="227"/>
      <c r="Q925" s="54"/>
      <c r="R925" s="54"/>
      <c r="S925" s="54"/>
      <c r="T925" s="54"/>
      <c r="U925" s="54"/>
      <c r="V925" s="54"/>
      <c r="W925" s="54"/>
      <c r="X925" s="54"/>
      <c r="Y925" s="54"/>
      <c r="Z925" s="54"/>
    </row>
    <row r="926" spans="1:26" ht="18.75" customHeight="1" x14ac:dyDescent="0.2">
      <c r="A926" s="54"/>
      <c r="B926" s="54"/>
      <c r="C926" s="321"/>
      <c r="D926" s="321"/>
      <c r="E926" s="55"/>
      <c r="F926" s="320"/>
      <c r="G926" s="320"/>
      <c r="H926" s="320"/>
      <c r="I926" s="54"/>
      <c r="J926" s="54"/>
      <c r="K926" s="54"/>
      <c r="L926" s="227"/>
      <c r="M926" s="227"/>
      <c r="N926" s="227"/>
      <c r="O926" s="227"/>
      <c r="P926" s="227"/>
      <c r="Q926" s="54"/>
      <c r="R926" s="54"/>
      <c r="S926" s="54"/>
      <c r="T926" s="54"/>
      <c r="U926" s="54"/>
      <c r="V926" s="54"/>
      <c r="W926" s="54"/>
      <c r="X926" s="54"/>
      <c r="Y926" s="54"/>
      <c r="Z926" s="54"/>
    </row>
    <row r="927" spans="1:26" ht="18.75" customHeight="1" x14ac:dyDescent="0.2">
      <c r="A927" s="54"/>
      <c r="B927" s="54"/>
      <c r="C927" s="321"/>
      <c r="D927" s="321"/>
      <c r="E927" s="55"/>
      <c r="F927" s="320"/>
      <c r="G927" s="320"/>
      <c r="H927" s="320"/>
      <c r="I927" s="54"/>
      <c r="J927" s="54"/>
      <c r="K927" s="54"/>
      <c r="L927" s="227"/>
      <c r="M927" s="227"/>
      <c r="N927" s="227"/>
      <c r="O927" s="227"/>
      <c r="P927" s="227"/>
      <c r="Q927" s="54"/>
      <c r="R927" s="54"/>
      <c r="S927" s="54"/>
      <c r="T927" s="54"/>
      <c r="U927" s="54"/>
      <c r="V927" s="54"/>
      <c r="W927" s="54"/>
      <c r="X927" s="54"/>
      <c r="Y927" s="54"/>
      <c r="Z927" s="54"/>
    </row>
    <row r="928" spans="1:26" ht="18.75" customHeight="1" x14ac:dyDescent="0.2">
      <c r="A928" s="54"/>
      <c r="B928" s="54"/>
      <c r="C928" s="321"/>
      <c r="D928" s="321"/>
      <c r="E928" s="55"/>
      <c r="F928" s="320"/>
      <c r="G928" s="320"/>
      <c r="H928" s="320"/>
      <c r="I928" s="54"/>
      <c r="J928" s="54"/>
      <c r="K928" s="54"/>
      <c r="L928" s="227"/>
      <c r="M928" s="227"/>
      <c r="N928" s="227"/>
      <c r="O928" s="227"/>
      <c r="P928" s="227"/>
      <c r="Q928" s="54"/>
      <c r="R928" s="54"/>
      <c r="S928" s="54"/>
      <c r="T928" s="54"/>
      <c r="U928" s="54"/>
      <c r="V928" s="54"/>
      <c r="W928" s="54"/>
      <c r="X928" s="54"/>
      <c r="Y928" s="54"/>
      <c r="Z928" s="54"/>
    </row>
    <row r="929" spans="1:26" ht="18.75" customHeight="1" x14ac:dyDescent="0.2">
      <c r="A929" s="54"/>
      <c r="B929" s="54"/>
      <c r="C929" s="321"/>
      <c r="D929" s="321"/>
      <c r="E929" s="55"/>
      <c r="F929" s="320"/>
      <c r="G929" s="320"/>
      <c r="H929" s="320"/>
      <c r="I929" s="54"/>
      <c r="J929" s="54"/>
      <c r="K929" s="54"/>
      <c r="L929" s="227"/>
      <c r="M929" s="227"/>
      <c r="N929" s="227"/>
      <c r="O929" s="227"/>
      <c r="P929" s="227"/>
      <c r="Q929" s="54"/>
      <c r="R929" s="54"/>
      <c r="S929" s="54"/>
      <c r="T929" s="54"/>
      <c r="U929" s="54"/>
      <c r="V929" s="54"/>
      <c r="W929" s="54"/>
      <c r="X929" s="54"/>
      <c r="Y929" s="54"/>
      <c r="Z929" s="54"/>
    </row>
    <row r="930" spans="1:26" ht="18.75" customHeight="1" x14ac:dyDescent="0.2">
      <c r="A930" s="54"/>
      <c r="B930" s="54"/>
      <c r="C930" s="321"/>
      <c r="D930" s="321"/>
      <c r="E930" s="55"/>
      <c r="F930" s="320"/>
      <c r="G930" s="320"/>
      <c r="H930" s="320"/>
      <c r="I930" s="54"/>
      <c r="J930" s="54"/>
      <c r="K930" s="54"/>
      <c r="L930" s="227"/>
      <c r="M930" s="227"/>
      <c r="N930" s="227"/>
      <c r="O930" s="227"/>
      <c r="P930" s="227"/>
      <c r="Q930" s="54"/>
      <c r="R930" s="54"/>
      <c r="S930" s="54"/>
      <c r="T930" s="54"/>
      <c r="U930" s="54"/>
      <c r="V930" s="54"/>
      <c r="W930" s="54"/>
      <c r="X930" s="54"/>
      <c r="Y930" s="54"/>
      <c r="Z930" s="54"/>
    </row>
    <row r="931" spans="1:26" ht="18.75" customHeight="1" x14ac:dyDescent="0.2">
      <c r="A931" s="54"/>
      <c r="B931" s="54"/>
      <c r="C931" s="321"/>
      <c r="D931" s="321"/>
      <c r="E931" s="55"/>
      <c r="F931" s="320"/>
      <c r="G931" s="320"/>
      <c r="H931" s="320"/>
      <c r="I931" s="54"/>
      <c r="J931" s="54"/>
      <c r="K931" s="54"/>
      <c r="L931" s="227"/>
      <c r="M931" s="227"/>
      <c r="N931" s="227"/>
      <c r="O931" s="227"/>
      <c r="P931" s="227"/>
      <c r="Q931" s="54"/>
      <c r="R931" s="54"/>
      <c r="S931" s="54"/>
      <c r="T931" s="54"/>
      <c r="U931" s="54"/>
      <c r="V931" s="54"/>
      <c r="W931" s="54"/>
      <c r="X931" s="54"/>
      <c r="Y931" s="54"/>
      <c r="Z931" s="54"/>
    </row>
    <row r="932" spans="1:26" ht="18.75" customHeight="1" x14ac:dyDescent="0.2">
      <c r="A932" s="54"/>
      <c r="B932" s="54"/>
      <c r="C932" s="321"/>
      <c r="D932" s="321"/>
      <c r="E932" s="55"/>
      <c r="F932" s="320"/>
      <c r="G932" s="320"/>
      <c r="H932" s="320"/>
      <c r="I932" s="54"/>
      <c r="J932" s="54"/>
      <c r="K932" s="54"/>
      <c r="L932" s="227"/>
      <c r="M932" s="227"/>
      <c r="N932" s="227"/>
      <c r="O932" s="227"/>
      <c r="P932" s="227"/>
      <c r="Q932" s="54"/>
      <c r="R932" s="54"/>
      <c r="S932" s="54"/>
      <c r="T932" s="54"/>
      <c r="U932" s="54"/>
      <c r="V932" s="54"/>
      <c r="W932" s="54"/>
      <c r="X932" s="54"/>
      <c r="Y932" s="54"/>
      <c r="Z932" s="54"/>
    </row>
    <row r="933" spans="1:26" ht="18.75" customHeight="1" x14ac:dyDescent="0.2">
      <c r="A933" s="54"/>
      <c r="B933" s="54"/>
      <c r="C933" s="321"/>
      <c r="D933" s="321"/>
      <c r="E933" s="55"/>
      <c r="F933" s="320"/>
      <c r="G933" s="320"/>
      <c r="H933" s="320"/>
      <c r="I933" s="54"/>
      <c r="J933" s="54"/>
      <c r="K933" s="54"/>
      <c r="L933" s="227"/>
      <c r="M933" s="227"/>
      <c r="N933" s="227"/>
      <c r="O933" s="227"/>
      <c r="P933" s="227"/>
      <c r="Q933" s="54"/>
      <c r="R933" s="54"/>
      <c r="S933" s="54"/>
      <c r="T933" s="54"/>
      <c r="U933" s="54"/>
      <c r="V933" s="54"/>
      <c r="W933" s="54"/>
      <c r="X933" s="54"/>
      <c r="Y933" s="54"/>
      <c r="Z933" s="54"/>
    </row>
    <row r="934" spans="1:26" ht="18.75" customHeight="1" x14ac:dyDescent="0.2">
      <c r="A934" s="54"/>
      <c r="B934" s="54"/>
      <c r="C934" s="321"/>
      <c r="D934" s="321"/>
      <c r="E934" s="55"/>
      <c r="F934" s="320"/>
      <c r="G934" s="320"/>
      <c r="H934" s="320"/>
      <c r="I934" s="54"/>
      <c r="J934" s="54"/>
      <c r="K934" s="54"/>
      <c r="L934" s="227"/>
      <c r="M934" s="227"/>
      <c r="N934" s="227"/>
      <c r="O934" s="227"/>
      <c r="P934" s="227"/>
      <c r="Q934" s="54"/>
      <c r="R934" s="54"/>
      <c r="S934" s="54"/>
      <c r="T934" s="54"/>
      <c r="U934" s="54"/>
      <c r="V934" s="54"/>
      <c r="W934" s="54"/>
      <c r="X934" s="54"/>
      <c r="Y934" s="54"/>
      <c r="Z934" s="54"/>
    </row>
    <row r="935" spans="1:26" ht="18.75" customHeight="1" x14ac:dyDescent="0.2">
      <c r="A935" s="54"/>
      <c r="B935" s="54"/>
      <c r="C935" s="321"/>
      <c r="D935" s="321"/>
      <c r="E935" s="55"/>
      <c r="F935" s="320"/>
      <c r="G935" s="320"/>
      <c r="H935" s="320"/>
      <c r="I935" s="54"/>
      <c r="J935" s="54"/>
      <c r="K935" s="54"/>
      <c r="L935" s="227"/>
      <c r="M935" s="227"/>
      <c r="N935" s="227"/>
      <c r="O935" s="227"/>
      <c r="P935" s="227"/>
      <c r="Q935" s="54"/>
      <c r="R935" s="54"/>
      <c r="S935" s="54"/>
      <c r="T935" s="54"/>
      <c r="U935" s="54"/>
      <c r="V935" s="54"/>
      <c r="W935" s="54"/>
      <c r="X935" s="54"/>
      <c r="Y935" s="54"/>
      <c r="Z935" s="54"/>
    </row>
    <row r="936" spans="1:26" ht="18.75" customHeight="1" x14ac:dyDescent="0.2">
      <c r="A936" s="54"/>
      <c r="B936" s="54"/>
      <c r="C936" s="321"/>
      <c r="D936" s="321"/>
      <c r="E936" s="55"/>
      <c r="F936" s="320"/>
      <c r="G936" s="320"/>
      <c r="H936" s="320"/>
      <c r="I936" s="54"/>
      <c r="J936" s="54"/>
      <c r="K936" s="54"/>
      <c r="L936" s="227"/>
      <c r="M936" s="227"/>
      <c r="N936" s="227"/>
      <c r="O936" s="227"/>
      <c r="P936" s="227"/>
      <c r="Q936" s="54"/>
      <c r="R936" s="54"/>
      <c r="S936" s="54"/>
      <c r="T936" s="54"/>
      <c r="U936" s="54"/>
      <c r="V936" s="54"/>
      <c r="W936" s="54"/>
      <c r="X936" s="54"/>
      <c r="Y936" s="54"/>
      <c r="Z936" s="54"/>
    </row>
    <row r="937" spans="1:26" ht="18.75" customHeight="1" x14ac:dyDescent="0.2">
      <c r="A937" s="54"/>
      <c r="B937" s="54"/>
      <c r="C937" s="321"/>
      <c r="D937" s="321"/>
      <c r="E937" s="55"/>
      <c r="F937" s="320"/>
      <c r="G937" s="320"/>
      <c r="H937" s="320"/>
      <c r="I937" s="54"/>
      <c r="J937" s="54"/>
      <c r="K937" s="54"/>
      <c r="L937" s="227"/>
      <c r="M937" s="227"/>
      <c r="N937" s="227"/>
      <c r="O937" s="227"/>
      <c r="P937" s="227"/>
      <c r="Q937" s="54"/>
      <c r="R937" s="54"/>
      <c r="S937" s="54"/>
      <c r="T937" s="54"/>
      <c r="U937" s="54"/>
      <c r="V937" s="54"/>
      <c r="W937" s="54"/>
      <c r="X937" s="54"/>
      <c r="Y937" s="54"/>
      <c r="Z937" s="54"/>
    </row>
    <row r="938" spans="1:26" ht="18.75" customHeight="1" x14ac:dyDescent="0.2">
      <c r="A938" s="54"/>
      <c r="B938" s="54"/>
      <c r="C938" s="321"/>
      <c r="D938" s="321"/>
      <c r="E938" s="55"/>
      <c r="F938" s="320"/>
      <c r="G938" s="320"/>
      <c r="H938" s="320"/>
      <c r="I938" s="54"/>
      <c r="J938" s="54"/>
      <c r="K938" s="54"/>
      <c r="L938" s="227"/>
      <c r="M938" s="227"/>
      <c r="N938" s="227"/>
      <c r="O938" s="227"/>
      <c r="P938" s="227"/>
      <c r="Q938" s="54"/>
      <c r="R938" s="54"/>
      <c r="S938" s="54"/>
      <c r="T938" s="54"/>
      <c r="U938" s="54"/>
      <c r="V938" s="54"/>
      <c r="W938" s="54"/>
      <c r="X938" s="54"/>
      <c r="Y938" s="54"/>
      <c r="Z938" s="54"/>
    </row>
    <row r="939" spans="1:26" ht="18.75" customHeight="1" x14ac:dyDescent="0.2">
      <c r="A939" s="54"/>
      <c r="B939" s="54"/>
      <c r="C939" s="321"/>
      <c r="D939" s="321"/>
      <c r="E939" s="55"/>
      <c r="F939" s="320"/>
      <c r="G939" s="320"/>
      <c r="H939" s="320"/>
      <c r="I939" s="54"/>
      <c r="J939" s="54"/>
      <c r="K939" s="54"/>
      <c r="L939" s="227"/>
      <c r="M939" s="227"/>
      <c r="N939" s="227"/>
      <c r="O939" s="227"/>
      <c r="P939" s="227"/>
      <c r="Q939" s="54"/>
      <c r="R939" s="54"/>
      <c r="S939" s="54"/>
      <c r="T939" s="54"/>
      <c r="U939" s="54"/>
      <c r="V939" s="54"/>
      <c r="W939" s="54"/>
      <c r="X939" s="54"/>
      <c r="Y939" s="54"/>
      <c r="Z939" s="54"/>
    </row>
    <row r="940" spans="1:26" ht="18.75" customHeight="1" x14ac:dyDescent="0.2">
      <c r="A940" s="54"/>
      <c r="B940" s="54"/>
      <c r="C940" s="321"/>
      <c r="D940" s="321"/>
      <c r="E940" s="55"/>
      <c r="F940" s="320"/>
      <c r="G940" s="320"/>
      <c r="H940" s="320"/>
      <c r="I940" s="54"/>
      <c r="J940" s="54"/>
      <c r="K940" s="54"/>
      <c r="L940" s="227"/>
      <c r="M940" s="227"/>
      <c r="N940" s="227"/>
      <c r="O940" s="227"/>
      <c r="P940" s="227"/>
      <c r="Q940" s="54"/>
      <c r="R940" s="54"/>
      <c r="S940" s="54"/>
      <c r="T940" s="54"/>
      <c r="U940" s="54"/>
      <c r="V940" s="54"/>
      <c r="W940" s="54"/>
      <c r="X940" s="54"/>
      <c r="Y940" s="54"/>
      <c r="Z940" s="54"/>
    </row>
    <row r="941" spans="1:26" ht="18.75" customHeight="1" x14ac:dyDescent="0.2">
      <c r="A941" s="54"/>
      <c r="B941" s="54"/>
      <c r="C941" s="321"/>
      <c r="D941" s="321"/>
      <c r="E941" s="55"/>
      <c r="F941" s="320"/>
      <c r="G941" s="320"/>
      <c r="H941" s="320"/>
      <c r="I941" s="54"/>
      <c r="J941" s="54"/>
      <c r="K941" s="54"/>
      <c r="L941" s="227"/>
      <c r="M941" s="227"/>
      <c r="N941" s="227"/>
      <c r="O941" s="227"/>
      <c r="P941" s="227"/>
      <c r="Q941" s="54"/>
      <c r="R941" s="54"/>
      <c r="S941" s="54"/>
      <c r="T941" s="54"/>
      <c r="U941" s="54"/>
      <c r="V941" s="54"/>
      <c r="W941" s="54"/>
      <c r="X941" s="54"/>
      <c r="Y941" s="54"/>
      <c r="Z941" s="54"/>
    </row>
    <row r="942" spans="1:26" ht="18.75" customHeight="1" x14ac:dyDescent="0.2">
      <c r="A942" s="54"/>
      <c r="B942" s="54"/>
      <c r="C942" s="321"/>
      <c r="D942" s="321"/>
      <c r="E942" s="55"/>
      <c r="F942" s="320"/>
      <c r="G942" s="320"/>
      <c r="H942" s="320"/>
      <c r="I942" s="54"/>
      <c r="J942" s="54"/>
      <c r="K942" s="54"/>
      <c r="L942" s="227"/>
      <c r="M942" s="227"/>
      <c r="N942" s="227"/>
      <c r="O942" s="227"/>
      <c r="P942" s="227"/>
      <c r="Q942" s="54"/>
      <c r="R942" s="54"/>
      <c r="S942" s="54"/>
      <c r="T942" s="54"/>
      <c r="U942" s="54"/>
      <c r="V942" s="54"/>
      <c r="W942" s="54"/>
      <c r="X942" s="54"/>
      <c r="Y942" s="54"/>
      <c r="Z942" s="54"/>
    </row>
    <row r="943" spans="1:26" ht="18.75" customHeight="1" x14ac:dyDescent="0.2">
      <c r="A943" s="54"/>
      <c r="B943" s="54"/>
      <c r="C943" s="321"/>
      <c r="D943" s="321"/>
      <c r="E943" s="55"/>
      <c r="F943" s="320"/>
      <c r="G943" s="320"/>
      <c r="H943" s="320"/>
      <c r="I943" s="54"/>
      <c r="J943" s="54"/>
      <c r="K943" s="54"/>
      <c r="L943" s="227"/>
      <c r="M943" s="227"/>
      <c r="N943" s="227"/>
      <c r="O943" s="227"/>
      <c r="P943" s="227"/>
      <c r="Q943" s="54"/>
      <c r="R943" s="54"/>
      <c r="S943" s="54"/>
      <c r="T943" s="54"/>
      <c r="U943" s="54"/>
      <c r="V943" s="54"/>
      <c r="W943" s="54"/>
      <c r="X943" s="54"/>
      <c r="Y943" s="54"/>
      <c r="Z943" s="54"/>
    </row>
    <row r="944" spans="1:26" ht="18.75" customHeight="1" x14ac:dyDescent="0.2">
      <c r="A944" s="54"/>
      <c r="B944" s="54"/>
      <c r="C944" s="321"/>
      <c r="D944" s="321"/>
      <c r="E944" s="55"/>
      <c r="F944" s="320"/>
      <c r="G944" s="320"/>
      <c r="H944" s="320"/>
      <c r="I944" s="54"/>
      <c r="J944" s="54"/>
      <c r="K944" s="54"/>
      <c r="L944" s="227"/>
      <c r="M944" s="227"/>
      <c r="N944" s="227"/>
      <c r="O944" s="227"/>
      <c r="P944" s="227"/>
      <c r="Q944" s="54"/>
      <c r="R944" s="54"/>
      <c r="S944" s="54"/>
      <c r="T944" s="54"/>
      <c r="U944" s="54"/>
      <c r="V944" s="54"/>
      <c r="W944" s="54"/>
      <c r="X944" s="54"/>
      <c r="Y944" s="54"/>
      <c r="Z944" s="54"/>
    </row>
    <row r="945" spans="1:26" ht="18.75" customHeight="1" x14ac:dyDescent="0.2">
      <c r="A945" s="54"/>
      <c r="B945" s="54"/>
      <c r="C945" s="321"/>
      <c r="D945" s="321"/>
      <c r="E945" s="55"/>
      <c r="F945" s="320"/>
      <c r="G945" s="320"/>
      <c r="H945" s="320"/>
      <c r="I945" s="54"/>
      <c r="J945" s="54"/>
      <c r="K945" s="54"/>
      <c r="L945" s="227"/>
      <c r="M945" s="227"/>
      <c r="N945" s="227"/>
      <c r="O945" s="227"/>
      <c r="P945" s="227"/>
      <c r="Q945" s="54"/>
      <c r="R945" s="54"/>
      <c r="S945" s="54"/>
      <c r="T945" s="54"/>
      <c r="U945" s="54"/>
      <c r="V945" s="54"/>
      <c r="W945" s="54"/>
      <c r="X945" s="54"/>
      <c r="Y945" s="54"/>
      <c r="Z945" s="54"/>
    </row>
    <row r="946" spans="1:26" ht="18.75" customHeight="1" x14ac:dyDescent="0.2">
      <c r="A946" s="54"/>
      <c r="B946" s="54"/>
      <c r="C946" s="321"/>
      <c r="D946" s="321"/>
      <c r="E946" s="55"/>
      <c r="F946" s="320"/>
      <c r="G946" s="320"/>
      <c r="H946" s="320"/>
      <c r="I946" s="54"/>
      <c r="J946" s="54"/>
      <c r="K946" s="54"/>
      <c r="L946" s="227"/>
      <c r="M946" s="227"/>
      <c r="N946" s="227"/>
      <c r="O946" s="227"/>
      <c r="P946" s="227"/>
      <c r="Q946" s="54"/>
      <c r="R946" s="54"/>
      <c r="S946" s="54"/>
      <c r="T946" s="54"/>
      <c r="U946" s="54"/>
      <c r="V946" s="54"/>
      <c r="W946" s="54"/>
      <c r="X946" s="54"/>
      <c r="Y946" s="54"/>
      <c r="Z946" s="54"/>
    </row>
    <row r="947" spans="1:26" ht="18.75" customHeight="1" x14ac:dyDescent="0.2">
      <c r="A947" s="54"/>
      <c r="B947" s="54"/>
      <c r="C947" s="321"/>
      <c r="D947" s="321"/>
      <c r="E947" s="55"/>
      <c r="F947" s="320"/>
      <c r="G947" s="320"/>
      <c r="H947" s="320"/>
      <c r="I947" s="54"/>
      <c r="J947" s="54"/>
      <c r="K947" s="54"/>
      <c r="L947" s="227"/>
      <c r="M947" s="227"/>
      <c r="N947" s="227"/>
      <c r="O947" s="227"/>
      <c r="P947" s="227"/>
      <c r="Q947" s="54"/>
      <c r="R947" s="54"/>
      <c r="S947" s="54"/>
      <c r="T947" s="54"/>
      <c r="U947" s="54"/>
      <c r="V947" s="54"/>
      <c r="W947" s="54"/>
      <c r="X947" s="54"/>
      <c r="Y947" s="54"/>
      <c r="Z947" s="54"/>
    </row>
    <row r="948" spans="1:26" ht="18.75" customHeight="1" x14ac:dyDescent="0.2">
      <c r="A948" s="54"/>
      <c r="B948" s="54"/>
      <c r="C948" s="321"/>
      <c r="D948" s="321"/>
      <c r="E948" s="55"/>
      <c r="F948" s="320"/>
      <c r="G948" s="320"/>
      <c r="H948" s="320"/>
      <c r="I948" s="54"/>
      <c r="J948" s="54"/>
      <c r="K948" s="54"/>
      <c r="L948" s="227"/>
      <c r="M948" s="227"/>
      <c r="N948" s="227"/>
      <c r="O948" s="227"/>
      <c r="P948" s="227"/>
      <c r="Q948" s="54"/>
      <c r="R948" s="54"/>
      <c r="S948" s="54"/>
      <c r="T948" s="54"/>
      <c r="U948" s="54"/>
      <c r="V948" s="54"/>
      <c r="W948" s="54"/>
      <c r="X948" s="54"/>
      <c r="Y948" s="54"/>
      <c r="Z948" s="54"/>
    </row>
    <row r="949" spans="1:26" ht="18.75" customHeight="1" x14ac:dyDescent="0.2">
      <c r="A949" s="54"/>
      <c r="B949" s="54"/>
      <c r="C949" s="321"/>
      <c r="D949" s="321"/>
      <c r="E949" s="55"/>
      <c r="F949" s="320"/>
      <c r="G949" s="320"/>
      <c r="H949" s="320"/>
      <c r="I949" s="54"/>
      <c r="J949" s="54"/>
      <c r="K949" s="54"/>
      <c r="L949" s="227"/>
      <c r="M949" s="227"/>
      <c r="N949" s="227"/>
      <c r="O949" s="227"/>
      <c r="P949" s="227"/>
      <c r="Q949" s="54"/>
      <c r="R949" s="54"/>
      <c r="S949" s="54"/>
      <c r="T949" s="54"/>
      <c r="U949" s="54"/>
      <c r="V949" s="54"/>
      <c r="W949" s="54"/>
      <c r="X949" s="54"/>
      <c r="Y949" s="54"/>
      <c r="Z949" s="54"/>
    </row>
    <row r="950" spans="1:26" ht="18.75" customHeight="1" x14ac:dyDescent="0.2">
      <c r="A950" s="54"/>
      <c r="B950" s="54"/>
      <c r="C950" s="321"/>
      <c r="D950" s="321"/>
      <c r="E950" s="55"/>
      <c r="F950" s="320"/>
      <c r="G950" s="320"/>
      <c r="H950" s="320"/>
      <c r="I950" s="54"/>
      <c r="J950" s="54"/>
      <c r="K950" s="54"/>
      <c r="L950" s="227"/>
      <c r="M950" s="227"/>
      <c r="N950" s="227"/>
      <c r="O950" s="227"/>
      <c r="P950" s="227"/>
      <c r="Q950" s="54"/>
      <c r="R950" s="54"/>
      <c r="S950" s="54"/>
      <c r="T950" s="54"/>
      <c r="U950" s="54"/>
      <c r="V950" s="54"/>
      <c r="W950" s="54"/>
      <c r="X950" s="54"/>
      <c r="Y950" s="54"/>
      <c r="Z950" s="54"/>
    </row>
    <row r="951" spans="1:26" ht="18.75" customHeight="1" x14ac:dyDescent="0.2">
      <c r="A951" s="54"/>
      <c r="B951" s="54"/>
      <c r="C951" s="321"/>
      <c r="D951" s="321"/>
      <c r="E951" s="55"/>
      <c r="F951" s="320"/>
      <c r="G951" s="320"/>
      <c r="H951" s="320"/>
      <c r="I951" s="54"/>
      <c r="J951" s="54"/>
      <c r="K951" s="54"/>
      <c r="L951" s="227"/>
      <c r="M951" s="227"/>
      <c r="N951" s="227"/>
      <c r="O951" s="227"/>
      <c r="P951" s="227"/>
      <c r="Q951" s="54"/>
      <c r="R951" s="54"/>
      <c r="S951" s="54"/>
      <c r="T951" s="54"/>
      <c r="U951" s="54"/>
      <c r="V951" s="54"/>
      <c r="W951" s="54"/>
      <c r="X951" s="54"/>
      <c r="Y951" s="54"/>
      <c r="Z951" s="54"/>
    </row>
    <row r="952" spans="1:26" ht="18.75" customHeight="1" x14ac:dyDescent="0.2">
      <c r="A952" s="54"/>
      <c r="B952" s="54"/>
      <c r="C952" s="321"/>
      <c r="D952" s="321"/>
      <c r="E952" s="55"/>
      <c r="F952" s="320"/>
      <c r="G952" s="320"/>
      <c r="H952" s="320"/>
      <c r="I952" s="54"/>
      <c r="J952" s="54"/>
      <c r="K952" s="54"/>
      <c r="L952" s="227"/>
      <c r="M952" s="227"/>
      <c r="N952" s="227"/>
      <c r="O952" s="227"/>
      <c r="P952" s="227"/>
      <c r="Q952" s="54"/>
      <c r="R952" s="54"/>
      <c r="S952" s="54"/>
      <c r="T952" s="54"/>
      <c r="U952" s="54"/>
      <c r="V952" s="54"/>
      <c r="W952" s="54"/>
      <c r="X952" s="54"/>
      <c r="Y952" s="54"/>
      <c r="Z952" s="54"/>
    </row>
    <row r="953" spans="1:26" ht="18.75" customHeight="1" x14ac:dyDescent="0.2">
      <c r="A953" s="54"/>
      <c r="B953" s="54"/>
      <c r="C953" s="321"/>
      <c r="D953" s="321"/>
      <c r="E953" s="55"/>
      <c r="F953" s="320"/>
      <c r="G953" s="320"/>
      <c r="H953" s="320"/>
      <c r="I953" s="54"/>
      <c r="J953" s="54"/>
      <c r="K953" s="54"/>
      <c r="L953" s="227"/>
      <c r="M953" s="227"/>
      <c r="N953" s="227"/>
      <c r="O953" s="227"/>
      <c r="P953" s="227"/>
      <c r="Q953" s="54"/>
      <c r="R953" s="54"/>
      <c r="S953" s="54"/>
      <c r="T953" s="54"/>
      <c r="U953" s="54"/>
      <c r="V953" s="54"/>
      <c r="W953" s="54"/>
      <c r="X953" s="54"/>
      <c r="Y953" s="54"/>
      <c r="Z953" s="54"/>
    </row>
    <row r="954" spans="1:26" ht="18.75" customHeight="1" x14ac:dyDescent="0.2">
      <c r="A954" s="54"/>
      <c r="B954" s="54"/>
      <c r="C954" s="321"/>
      <c r="D954" s="321"/>
      <c r="E954" s="55"/>
      <c r="F954" s="320"/>
      <c r="G954" s="320"/>
      <c r="H954" s="320"/>
      <c r="I954" s="54"/>
      <c r="J954" s="54"/>
      <c r="K954" s="54"/>
      <c r="L954" s="227"/>
      <c r="M954" s="227"/>
      <c r="N954" s="227"/>
      <c r="O954" s="227"/>
      <c r="P954" s="227"/>
      <c r="Q954" s="54"/>
      <c r="R954" s="54"/>
      <c r="S954" s="54"/>
      <c r="T954" s="54"/>
      <c r="U954" s="54"/>
      <c r="V954" s="54"/>
      <c r="W954" s="54"/>
      <c r="X954" s="54"/>
      <c r="Y954" s="54"/>
      <c r="Z954" s="54"/>
    </row>
    <row r="955" spans="1:26" ht="18.75" customHeight="1" x14ac:dyDescent="0.2">
      <c r="A955" s="54"/>
      <c r="B955" s="54"/>
      <c r="C955" s="321"/>
      <c r="D955" s="321"/>
      <c r="E955" s="55"/>
      <c r="F955" s="320"/>
      <c r="G955" s="320"/>
      <c r="H955" s="320"/>
      <c r="I955" s="54"/>
      <c r="J955" s="54"/>
      <c r="K955" s="54"/>
      <c r="L955" s="227"/>
      <c r="M955" s="227"/>
      <c r="N955" s="227"/>
      <c r="O955" s="227"/>
      <c r="P955" s="227"/>
      <c r="Q955" s="54"/>
      <c r="R955" s="54"/>
      <c r="S955" s="54"/>
      <c r="T955" s="54"/>
      <c r="U955" s="54"/>
      <c r="V955" s="54"/>
      <c r="W955" s="54"/>
      <c r="X955" s="54"/>
      <c r="Y955" s="54"/>
      <c r="Z955" s="54"/>
    </row>
    <row r="956" spans="1:26" ht="18.75" customHeight="1" x14ac:dyDescent="0.2">
      <c r="A956" s="54"/>
      <c r="B956" s="54"/>
      <c r="C956" s="321"/>
      <c r="D956" s="321"/>
      <c r="E956" s="55"/>
      <c r="F956" s="320"/>
      <c r="G956" s="320"/>
      <c r="H956" s="320"/>
      <c r="I956" s="54"/>
      <c r="J956" s="54"/>
      <c r="K956" s="54"/>
      <c r="L956" s="227"/>
      <c r="M956" s="227"/>
      <c r="N956" s="227"/>
      <c r="O956" s="227"/>
      <c r="P956" s="227"/>
      <c r="Q956" s="54"/>
      <c r="R956" s="54"/>
      <c r="S956" s="54"/>
      <c r="T956" s="54"/>
      <c r="U956" s="54"/>
      <c r="V956" s="54"/>
      <c r="W956" s="54"/>
      <c r="X956" s="54"/>
      <c r="Y956" s="54"/>
      <c r="Z956" s="54"/>
    </row>
    <row r="957" spans="1:26" ht="18.75" customHeight="1" x14ac:dyDescent="0.2">
      <c r="A957" s="54"/>
      <c r="B957" s="54"/>
      <c r="C957" s="321"/>
      <c r="D957" s="321"/>
      <c r="E957" s="55"/>
      <c r="F957" s="320"/>
      <c r="G957" s="320"/>
      <c r="H957" s="320"/>
      <c r="I957" s="54"/>
      <c r="J957" s="54"/>
      <c r="K957" s="54"/>
      <c r="L957" s="227"/>
      <c r="M957" s="227"/>
      <c r="N957" s="227"/>
      <c r="O957" s="227"/>
      <c r="P957" s="227"/>
      <c r="Q957" s="54"/>
      <c r="R957" s="54"/>
      <c r="S957" s="54"/>
      <c r="T957" s="54"/>
      <c r="U957" s="54"/>
      <c r="V957" s="54"/>
      <c r="W957" s="54"/>
      <c r="X957" s="54"/>
      <c r="Y957" s="54"/>
      <c r="Z957" s="54"/>
    </row>
    <row r="958" spans="1:26" ht="18.75" customHeight="1" x14ac:dyDescent="0.2">
      <c r="A958" s="54"/>
      <c r="B958" s="54"/>
      <c r="C958" s="321"/>
      <c r="D958" s="321"/>
      <c r="E958" s="55"/>
      <c r="F958" s="320"/>
      <c r="G958" s="320"/>
      <c r="H958" s="320"/>
      <c r="I958" s="54"/>
      <c r="J958" s="54"/>
      <c r="K958" s="54"/>
      <c r="L958" s="227"/>
      <c r="M958" s="227"/>
      <c r="N958" s="227"/>
      <c r="O958" s="227"/>
      <c r="P958" s="227"/>
      <c r="Q958" s="54"/>
      <c r="R958" s="54"/>
      <c r="S958" s="54"/>
      <c r="T958" s="54"/>
      <c r="U958" s="54"/>
      <c r="V958" s="54"/>
      <c r="W958" s="54"/>
      <c r="X958" s="54"/>
      <c r="Y958" s="54"/>
      <c r="Z958" s="54"/>
    </row>
    <row r="959" spans="1:26" ht="18.75" customHeight="1" x14ac:dyDescent="0.2">
      <c r="A959" s="54"/>
      <c r="B959" s="54"/>
      <c r="C959" s="321"/>
      <c r="D959" s="321"/>
      <c r="E959" s="55"/>
      <c r="F959" s="320"/>
      <c r="G959" s="320"/>
      <c r="H959" s="320"/>
      <c r="I959" s="54"/>
      <c r="J959" s="54"/>
      <c r="K959" s="54"/>
      <c r="L959" s="227"/>
      <c r="M959" s="227"/>
      <c r="N959" s="227"/>
      <c r="O959" s="227"/>
      <c r="P959" s="227"/>
      <c r="Q959" s="54"/>
      <c r="R959" s="54"/>
      <c r="S959" s="54"/>
      <c r="T959" s="54"/>
      <c r="U959" s="54"/>
      <c r="V959" s="54"/>
      <c r="W959" s="54"/>
      <c r="X959" s="54"/>
      <c r="Y959" s="54"/>
      <c r="Z959" s="54"/>
    </row>
    <row r="960" spans="1:26" ht="18.75" customHeight="1" x14ac:dyDescent="0.2">
      <c r="A960" s="54"/>
      <c r="B960" s="54"/>
      <c r="C960" s="321"/>
      <c r="D960" s="321"/>
      <c r="E960" s="55"/>
      <c r="F960" s="320"/>
      <c r="G960" s="320"/>
      <c r="H960" s="320"/>
      <c r="I960" s="54"/>
      <c r="J960" s="54"/>
      <c r="K960" s="54"/>
      <c r="L960" s="227"/>
      <c r="M960" s="227"/>
      <c r="N960" s="227"/>
      <c r="O960" s="227"/>
      <c r="P960" s="227"/>
      <c r="Q960" s="54"/>
      <c r="R960" s="54"/>
      <c r="S960" s="54"/>
      <c r="T960" s="54"/>
      <c r="U960" s="54"/>
      <c r="V960" s="54"/>
      <c r="W960" s="54"/>
      <c r="X960" s="54"/>
      <c r="Y960" s="54"/>
      <c r="Z960" s="54"/>
    </row>
    <row r="961" spans="1:26" ht="18.75" customHeight="1" x14ac:dyDescent="0.2">
      <c r="A961" s="54"/>
      <c r="B961" s="54"/>
      <c r="C961" s="321"/>
      <c r="D961" s="321"/>
      <c r="E961" s="55"/>
      <c r="F961" s="320"/>
      <c r="G961" s="320"/>
      <c r="H961" s="320"/>
      <c r="I961" s="54"/>
      <c r="J961" s="54"/>
      <c r="K961" s="54"/>
      <c r="L961" s="227"/>
      <c r="M961" s="227"/>
      <c r="N961" s="227"/>
      <c r="O961" s="227"/>
      <c r="P961" s="227"/>
      <c r="Q961" s="54"/>
      <c r="R961" s="54"/>
      <c r="S961" s="54"/>
      <c r="T961" s="54"/>
      <c r="U961" s="54"/>
      <c r="V961" s="54"/>
      <c r="W961" s="54"/>
      <c r="X961" s="54"/>
      <c r="Y961" s="54"/>
      <c r="Z961" s="54"/>
    </row>
    <row r="962" spans="1:26" ht="18.75" customHeight="1" x14ac:dyDescent="0.2">
      <c r="A962" s="54"/>
      <c r="B962" s="54"/>
      <c r="C962" s="321"/>
      <c r="D962" s="321"/>
      <c r="E962" s="55"/>
      <c r="F962" s="320"/>
      <c r="G962" s="320"/>
      <c r="H962" s="320"/>
      <c r="I962" s="54"/>
      <c r="J962" s="54"/>
      <c r="K962" s="54"/>
      <c r="L962" s="227"/>
      <c r="M962" s="227"/>
      <c r="N962" s="227"/>
      <c r="O962" s="227"/>
      <c r="P962" s="227"/>
      <c r="Q962" s="54"/>
      <c r="R962" s="54"/>
      <c r="S962" s="54"/>
      <c r="T962" s="54"/>
      <c r="U962" s="54"/>
      <c r="V962" s="54"/>
      <c r="W962" s="54"/>
      <c r="X962" s="54"/>
      <c r="Y962" s="54"/>
      <c r="Z962" s="54"/>
    </row>
    <row r="963" spans="1:26" ht="18.75" customHeight="1" x14ac:dyDescent="0.2">
      <c r="A963" s="54"/>
      <c r="B963" s="54"/>
      <c r="C963" s="321"/>
      <c r="D963" s="321"/>
      <c r="E963" s="55"/>
      <c r="F963" s="320"/>
      <c r="G963" s="320"/>
      <c r="H963" s="320"/>
      <c r="I963" s="54"/>
      <c r="J963" s="54"/>
      <c r="K963" s="54"/>
      <c r="L963" s="227"/>
      <c r="M963" s="227"/>
      <c r="N963" s="227"/>
      <c r="O963" s="227"/>
      <c r="P963" s="227"/>
      <c r="Q963" s="54"/>
      <c r="R963" s="54"/>
      <c r="S963" s="54"/>
      <c r="T963" s="54"/>
      <c r="U963" s="54"/>
      <c r="V963" s="54"/>
      <c r="W963" s="54"/>
      <c r="X963" s="54"/>
      <c r="Y963" s="54"/>
      <c r="Z963" s="54"/>
    </row>
    <row r="964" spans="1:26" ht="18.75" customHeight="1" x14ac:dyDescent="0.2">
      <c r="A964" s="54"/>
      <c r="B964" s="54"/>
      <c r="C964" s="321"/>
      <c r="D964" s="321"/>
      <c r="E964" s="55"/>
      <c r="F964" s="320"/>
      <c r="G964" s="320"/>
      <c r="H964" s="320"/>
      <c r="I964" s="54"/>
      <c r="J964" s="54"/>
      <c r="K964" s="54"/>
      <c r="L964" s="227"/>
      <c r="M964" s="227"/>
      <c r="N964" s="227"/>
      <c r="O964" s="227"/>
      <c r="P964" s="227"/>
      <c r="Q964" s="54"/>
      <c r="R964" s="54"/>
      <c r="S964" s="54"/>
      <c r="T964" s="54"/>
      <c r="U964" s="54"/>
      <c r="V964" s="54"/>
      <c r="W964" s="54"/>
      <c r="X964" s="54"/>
      <c r="Y964" s="54"/>
      <c r="Z964" s="54"/>
    </row>
    <row r="965" spans="1:26" ht="18.75" customHeight="1" x14ac:dyDescent="0.2">
      <c r="A965" s="54"/>
      <c r="B965" s="54"/>
      <c r="C965" s="321"/>
      <c r="D965" s="321"/>
      <c r="E965" s="55"/>
      <c r="F965" s="320"/>
      <c r="G965" s="320"/>
      <c r="H965" s="320"/>
      <c r="I965" s="54"/>
      <c r="J965" s="54"/>
      <c r="K965" s="54"/>
      <c r="L965" s="227"/>
      <c r="M965" s="227"/>
      <c r="N965" s="227"/>
      <c r="O965" s="227"/>
      <c r="P965" s="227"/>
      <c r="Q965" s="54"/>
      <c r="R965" s="54"/>
      <c r="S965" s="54"/>
      <c r="T965" s="54"/>
      <c r="U965" s="54"/>
      <c r="V965" s="54"/>
      <c r="W965" s="54"/>
      <c r="X965" s="54"/>
      <c r="Y965" s="54"/>
      <c r="Z965" s="54"/>
    </row>
    <row r="966" spans="1:26" ht="18.75" customHeight="1" x14ac:dyDescent="0.2">
      <c r="A966" s="54"/>
      <c r="B966" s="54"/>
      <c r="C966" s="321"/>
      <c r="D966" s="321"/>
      <c r="E966" s="55"/>
      <c r="F966" s="320"/>
      <c r="G966" s="320"/>
      <c r="H966" s="320"/>
      <c r="I966" s="54"/>
      <c r="J966" s="54"/>
      <c r="K966" s="54"/>
      <c r="L966" s="227"/>
      <c r="M966" s="227"/>
      <c r="N966" s="227"/>
      <c r="O966" s="227"/>
      <c r="P966" s="227"/>
      <c r="Q966" s="54"/>
      <c r="R966" s="54"/>
      <c r="S966" s="54"/>
      <c r="T966" s="54"/>
      <c r="U966" s="54"/>
      <c r="V966" s="54"/>
      <c r="W966" s="54"/>
      <c r="X966" s="54"/>
      <c r="Y966" s="54"/>
      <c r="Z966" s="54"/>
    </row>
    <row r="967" spans="1:26" ht="18.75" customHeight="1" x14ac:dyDescent="0.2">
      <c r="A967" s="54"/>
      <c r="B967" s="54"/>
      <c r="C967" s="321"/>
      <c r="D967" s="321"/>
      <c r="E967" s="55"/>
      <c r="F967" s="320"/>
      <c r="G967" s="320"/>
      <c r="H967" s="320"/>
      <c r="I967" s="54"/>
      <c r="J967" s="54"/>
      <c r="K967" s="54"/>
      <c r="L967" s="227"/>
      <c r="M967" s="227"/>
      <c r="N967" s="227"/>
      <c r="O967" s="227"/>
      <c r="P967" s="227"/>
      <c r="Q967" s="54"/>
      <c r="R967" s="54"/>
      <c r="S967" s="54"/>
      <c r="T967" s="54"/>
      <c r="U967" s="54"/>
      <c r="V967" s="54"/>
      <c r="W967" s="54"/>
      <c r="X967" s="54"/>
      <c r="Y967" s="54"/>
      <c r="Z967" s="54"/>
    </row>
    <row r="968" spans="1:26" ht="18.75" customHeight="1" x14ac:dyDescent="0.2">
      <c r="A968" s="54"/>
      <c r="B968" s="54"/>
      <c r="C968" s="321"/>
      <c r="D968" s="321"/>
      <c r="E968" s="55"/>
      <c r="F968" s="320"/>
      <c r="G968" s="320"/>
      <c r="H968" s="320"/>
      <c r="I968" s="54"/>
      <c r="J968" s="54"/>
      <c r="K968" s="54"/>
      <c r="L968" s="227"/>
      <c r="M968" s="227"/>
      <c r="N968" s="227"/>
      <c r="O968" s="227"/>
      <c r="P968" s="227"/>
      <c r="Q968" s="54"/>
      <c r="R968" s="54"/>
      <c r="S968" s="54"/>
      <c r="T968" s="54"/>
      <c r="U968" s="54"/>
      <c r="V968" s="54"/>
      <c r="W968" s="54"/>
      <c r="X968" s="54"/>
      <c r="Y968" s="54"/>
      <c r="Z968" s="54"/>
    </row>
    <row r="969" spans="1:26" ht="18.75" customHeight="1" x14ac:dyDescent="0.2">
      <c r="A969" s="54"/>
      <c r="B969" s="54"/>
      <c r="C969" s="321"/>
      <c r="D969" s="321"/>
      <c r="E969" s="55"/>
      <c r="F969" s="320"/>
      <c r="G969" s="320"/>
      <c r="H969" s="320"/>
      <c r="I969" s="54"/>
      <c r="J969" s="54"/>
      <c r="K969" s="54"/>
      <c r="L969" s="227"/>
      <c r="M969" s="227"/>
      <c r="N969" s="227"/>
      <c r="O969" s="227"/>
      <c r="P969" s="227"/>
      <c r="Q969" s="54"/>
      <c r="R969" s="54"/>
      <c r="S969" s="54"/>
      <c r="T969" s="54"/>
      <c r="U969" s="54"/>
      <c r="V969" s="54"/>
      <c r="W969" s="54"/>
      <c r="X969" s="54"/>
      <c r="Y969" s="54"/>
      <c r="Z969" s="54"/>
    </row>
    <row r="970" spans="1:26" ht="18.75" customHeight="1" x14ac:dyDescent="0.2">
      <c r="A970" s="54"/>
      <c r="B970" s="54"/>
      <c r="C970" s="321"/>
      <c r="D970" s="321"/>
      <c r="E970" s="55"/>
      <c r="F970" s="320"/>
      <c r="G970" s="320"/>
      <c r="H970" s="320"/>
      <c r="I970" s="54"/>
      <c r="J970" s="54"/>
      <c r="K970" s="54"/>
      <c r="L970" s="227"/>
      <c r="M970" s="227"/>
      <c r="N970" s="227"/>
      <c r="O970" s="227"/>
      <c r="P970" s="227"/>
      <c r="Q970" s="54"/>
      <c r="R970" s="54"/>
      <c r="S970" s="54"/>
      <c r="T970" s="54"/>
      <c r="U970" s="54"/>
      <c r="V970" s="54"/>
      <c r="W970" s="54"/>
      <c r="X970" s="54"/>
      <c r="Y970" s="54"/>
      <c r="Z970" s="54"/>
    </row>
    <row r="971" spans="1:26" ht="18.75" customHeight="1" x14ac:dyDescent="0.2">
      <c r="A971" s="54"/>
      <c r="B971" s="54"/>
      <c r="C971" s="321"/>
      <c r="D971" s="321"/>
      <c r="E971" s="55"/>
      <c r="F971" s="320"/>
      <c r="G971" s="320"/>
      <c r="H971" s="320"/>
      <c r="I971" s="54"/>
      <c r="J971" s="54"/>
      <c r="K971" s="54"/>
      <c r="L971" s="227"/>
      <c r="M971" s="227"/>
      <c r="N971" s="227"/>
      <c r="O971" s="227"/>
      <c r="P971" s="227"/>
      <c r="Q971" s="54"/>
      <c r="R971" s="54"/>
      <c r="S971" s="54"/>
      <c r="T971" s="54"/>
      <c r="U971" s="54"/>
      <c r="V971" s="54"/>
      <c r="W971" s="54"/>
      <c r="X971" s="54"/>
      <c r="Y971" s="54"/>
      <c r="Z971" s="54"/>
    </row>
    <row r="972" spans="1:26" ht="18.75" customHeight="1" x14ac:dyDescent="0.2">
      <c r="A972" s="54"/>
      <c r="B972" s="54"/>
      <c r="C972" s="321"/>
      <c r="D972" s="321"/>
      <c r="E972" s="55"/>
      <c r="F972" s="320"/>
      <c r="G972" s="320"/>
      <c r="H972" s="320"/>
      <c r="I972" s="54"/>
      <c r="J972" s="54"/>
      <c r="K972" s="54"/>
      <c r="L972" s="227"/>
      <c r="M972" s="227"/>
      <c r="N972" s="227"/>
      <c r="O972" s="227"/>
      <c r="P972" s="227"/>
      <c r="Q972" s="54"/>
      <c r="R972" s="54"/>
      <c r="S972" s="54"/>
      <c r="T972" s="54"/>
      <c r="U972" s="54"/>
      <c r="V972" s="54"/>
      <c r="W972" s="54"/>
      <c r="X972" s="54"/>
      <c r="Y972" s="54"/>
      <c r="Z972" s="54"/>
    </row>
    <row r="973" spans="1:26" ht="18.75" customHeight="1" x14ac:dyDescent="0.2">
      <c r="A973" s="54"/>
      <c r="B973" s="54"/>
      <c r="C973" s="321"/>
      <c r="D973" s="321"/>
      <c r="E973" s="55"/>
      <c r="F973" s="320"/>
      <c r="G973" s="320"/>
      <c r="H973" s="320"/>
      <c r="I973" s="54"/>
      <c r="J973" s="54"/>
      <c r="K973" s="54"/>
      <c r="L973" s="227"/>
      <c r="M973" s="227"/>
      <c r="N973" s="227"/>
      <c r="O973" s="227"/>
      <c r="P973" s="227"/>
      <c r="Q973" s="54"/>
      <c r="R973" s="54"/>
      <c r="S973" s="54"/>
      <c r="T973" s="54"/>
      <c r="U973" s="54"/>
      <c r="V973" s="54"/>
      <c r="W973" s="54"/>
      <c r="X973" s="54"/>
      <c r="Y973" s="54"/>
      <c r="Z973" s="54"/>
    </row>
    <row r="974" spans="1:26" ht="18.75" customHeight="1" x14ac:dyDescent="0.2">
      <c r="A974" s="54"/>
      <c r="B974" s="54"/>
      <c r="C974" s="321"/>
      <c r="D974" s="321"/>
      <c r="E974" s="55"/>
      <c r="F974" s="320"/>
      <c r="G974" s="320"/>
      <c r="H974" s="320"/>
      <c r="I974" s="54"/>
      <c r="J974" s="54"/>
      <c r="K974" s="54"/>
      <c r="L974" s="227"/>
      <c r="M974" s="227"/>
      <c r="N974" s="227"/>
      <c r="O974" s="227"/>
      <c r="P974" s="227"/>
      <c r="Q974" s="54"/>
      <c r="R974" s="54"/>
      <c r="S974" s="54"/>
      <c r="T974" s="54"/>
      <c r="U974" s="54"/>
      <c r="V974" s="54"/>
      <c r="W974" s="54"/>
      <c r="X974" s="54"/>
      <c r="Y974" s="54"/>
      <c r="Z974" s="54"/>
    </row>
    <row r="975" spans="1:26" ht="18.75" customHeight="1" x14ac:dyDescent="0.2">
      <c r="A975" s="54"/>
      <c r="B975" s="54"/>
      <c r="C975" s="321"/>
      <c r="D975" s="321"/>
      <c r="E975" s="55"/>
      <c r="F975" s="320"/>
      <c r="G975" s="320"/>
      <c r="H975" s="320"/>
      <c r="I975" s="54"/>
      <c r="J975" s="54"/>
      <c r="K975" s="54"/>
      <c r="L975" s="227"/>
      <c r="M975" s="227"/>
      <c r="N975" s="227"/>
      <c r="O975" s="227"/>
      <c r="P975" s="227"/>
      <c r="Q975" s="54"/>
      <c r="R975" s="54"/>
      <c r="S975" s="54"/>
      <c r="T975" s="54"/>
      <c r="U975" s="54"/>
      <c r="V975" s="54"/>
      <c r="W975" s="54"/>
      <c r="X975" s="54"/>
      <c r="Y975" s="54"/>
      <c r="Z975" s="54"/>
    </row>
    <row r="976" spans="1:26" ht="18.75" customHeight="1" x14ac:dyDescent="0.2">
      <c r="A976" s="54"/>
      <c r="B976" s="54"/>
      <c r="C976" s="321"/>
      <c r="D976" s="321"/>
      <c r="E976" s="55"/>
      <c r="F976" s="320"/>
      <c r="G976" s="320"/>
      <c r="H976" s="320"/>
      <c r="I976" s="54"/>
      <c r="J976" s="54"/>
      <c r="K976" s="54"/>
      <c r="L976" s="227"/>
      <c r="M976" s="227"/>
      <c r="N976" s="227"/>
      <c r="O976" s="227"/>
      <c r="P976" s="227"/>
      <c r="Q976" s="54"/>
      <c r="R976" s="54"/>
      <c r="S976" s="54"/>
      <c r="T976" s="54"/>
      <c r="U976" s="54"/>
      <c r="V976" s="54"/>
      <c r="W976" s="54"/>
      <c r="X976" s="54"/>
      <c r="Y976" s="54"/>
      <c r="Z976" s="54"/>
    </row>
    <row r="977" spans="1:26" ht="18.75" customHeight="1" x14ac:dyDescent="0.2">
      <c r="A977" s="54"/>
      <c r="B977" s="54"/>
      <c r="C977" s="321"/>
      <c r="D977" s="321"/>
      <c r="E977" s="55"/>
      <c r="F977" s="320"/>
      <c r="G977" s="320"/>
      <c r="H977" s="320"/>
      <c r="I977" s="54"/>
      <c r="J977" s="54"/>
      <c r="K977" s="54"/>
      <c r="L977" s="227"/>
      <c r="M977" s="227"/>
      <c r="N977" s="227"/>
      <c r="O977" s="227"/>
      <c r="P977" s="227"/>
      <c r="Q977" s="54"/>
      <c r="R977" s="54"/>
      <c r="S977" s="54"/>
      <c r="T977" s="54"/>
      <c r="U977" s="54"/>
      <c r="V977" s="54"/>
      <c r="W977" s="54"/>
      <c r="X977" s="54"/>
      <c r="Y977" s="54"/>
      <c r="Z977" s="54"/>
    </row>
    <row r="978" spans="1:26" ht="18.75" customHeight="1" x14ac:dyDescent="0.2">
      <c r="A978" s="54"/>
      <c r="B978" s="54"/>
      <c r="C978" s="321"/>
      <c r="D978" s="321"/>
      <c r="E978" s="55"/>
      <c r="F978" s="320"/>
      <c r="G978" s="320"/>
      <c r="H978" s="320"/>
      <c r="I978" s="54"/>
      <c r="J978" s="54"/>
      <c r="K978" s="54"/>
      <c r="L978" s="227"/>
      <c r="M978" s="227"/>
      <c r="N978" s="227"/>
      <c r="O978" s="227"/>
      <c r="P978" s="227"/>
      <c r="Q978" s="54"/>
      <c r="R978" s="54"/>
      <c r="S978" s="54"/>
      <c r="T978" s="54"/>
      <c r="U978" s="54"/>
      <c r="V978" s="54"/>
      <c r="W978" s="54"/>
      <c r="X978" s="54"/>
      <c r="Y978" s="54"/>
      <c r="Z978" s="54"/>
    </row>
    <row r="979" spans="1:26" ht="18.75" customHeight="1" x14ac:dyDescent="0.2">
      <c r="A979" s="54"/>
      <c r="B979" s="54"/>
      <c r="C979" s="321"/>
      <c r="D979" s="321"/>
      <c r="E979" s="55"/>
      <c r="F979" s="320"/>
      <c r="G979" s="320"/>
      <c r="H979" s="320"/>
      <c r="I979" s="54"/>
      <c r="J979" s="54"/>
      <c r="K979" s="54"/>
      <c r="L979" s="227"/>
      <c r="M979" s="227"/>
      <c r="N979" s="227"/>
      <c r="O979" s="227"/>
      <c r="P979" s="227"/>
      <c r="Q979" s="54"/>
      <c r="R979" s="54"/>
      <c r="S979" s="54"/>
      <c r="T979" s="54"/>
      <c r="U979" s="54"/>
      <c r="V979" s="54"/>
      <c r="W979" s="54"/>
      <c r="X979" s="54"/>
      <c r="Y979" s="54"/>
      <c r="Z979" s="54"/>
    </row>
    <row r="980" spans="1:26" ht="18.75" customHeight="1" x14ac:dyDescent="0.2">
      <c r="A980" s="54"/>
      <c r="B980" s="54"/>
      <c r="C980" s="321"/>
      <c r="D980" s="321"/>
      <c r="E980" s="55"/>
      <c r="F980" s="320"/>
      <c r="G980" s="320"/>
      <c r="H980" s="320"/>
      <c r="I980" s="54"/>
      <c r="J980" s="54"/>
      <c r="K980" s="54"/>
      <c r="L980" s="227"/>
      <c r="M980" s="227"/>
      <c r="N980" s="227"/>
      <c r="O980" s="227"/>
      <c r="P980" s="227"/>
      <c r="Q980" s="54"/>
      <c r="R980" s="54"/>
      <c r="S980" s="54"/>
      <c r="T980" s="54"/>
      <c r="U980" s="54"/>
      <c r="V980" s="54"/>
      <c r="W980" s="54"/>
      <c r="X980" s="54"/>
      <c r="Y980" s="54"/>
      <c r="Z980" s="54"/>
    </row>
    <row r="981" spans="1:26" ht="18.75" customHeight="1" x14ac:dyDescent="0.2">
      <c r="A981" s="54"/>
      <c r="B981" s="54"/>
      <c r="C981" s="321"/>
      <c r="D981" s="321"/>
      <c r="E981" s="55"/>
      <c r="F981" s="320"/>
      <c r="G981" s="320"/>
      <c r="H981" s="320"/>
      <c r="I981" s="54"/>
      <c r="J981" s="54"/>
      <c r="K981" s="54"/>
      <c r="L981" s="227"/>
      <c r="M981" s="227"/>
      <c r="N981" s="227"/>
      <c r="O981" s="227"/>
      <c r="P981" s="227"/>
      <c r="Q981" s="54"/>
      <c r="R981" s="54"/>
      <c r="S981" s="54"/>
      <c r="T981" s="54"/>
      <c r="U981" s="54"/>
      <c r="V981" s="54"/>
      <c r="W981" s="54"/>
      <c r="X981" s="54"/>
      <c r="Y981" s="54"/>
      <c r="Z981" s="54"/>
    </row>
    <row r="982" spans="1:26" ht="18.75" customHeight="1" x14ac:dyDescent="0.2">
      <c r="A982" s="54"/>
      <c r="B982" s="54"/>
      <c r="C982" s="321"/>
      <c r="D982" s="321"/>
      <c r="E982" s="55"/>
      <c r="F982" s="320"/>
      <c r="G982" s="320"/>
      <c r="H982" s="320"/>
      <c r="I982" s="54"/>
      <c r="J982" s="54"/>
      <c r="K982" s="54"/>
      <c r="L982" s="227"/>
      <c r="M982" s="227"/>
      <c r="N982" s="227"/>
      <c r="O982" s="227"/>
      <c r="P982" s="227"/>
      <c r="Q982" s="54"/>
      <c r="R982" s="54"/>
      <c r="S982" s="54"/>
      <c r="T982" s="54"/>
      <c r="U982" s="54"/>
      <c r="V982" s="54"/>
      <c r="W982" s="54"/>
      <c r="X982" s="54"/>
      <c r="Y982" s="54"/>
      <c r="Z982" s="54"/>
    </row>
    <row r="983" spans="1:26" ht="18.75" customHeight="1" x14ac:dyDescent="0.2">
      <c r="A983" s="54"/>
      <c r="B983" s="54"/>
      <c r="C983" s="321"/>
      <c r="D983" s="321"/>
      <c r="E983" s="55"/>
      <c r="F983" s="320"/>
      <c r="G983" s="320"/>
      <c r="H983" s="320"/>
      <c r="I983" s="54"/>
      <c r="J983" s="54"/>
      <c r="K983" s="54"/>
      <c r="L983" s="227"/>
      <c r="M983" s="227"/>
      <c r="N983" s="227"/>
      <c r="O983" s="227"/>
      <c r="P983" s="227"/>
      <c r="Q983" s="54"/>
      <c r="R983" s="54"/>
      <c r="S983" s="54"/>
      <c r="T983" s="54"/>
      <c r="U983" s="54"/>
      <c r="V983" s="54"/>
      <c r="W983" s="54"/>
      <c r="X983" s="54"/>
      <c r="Y983" s="54"/>
      <c r="Z983" s="54"/>
    </row>
    <row r="984" spans="1:26" ht="18.75" customHeight="1" x14ac:dyDescent="0.2">
      <c r="A984" s="54"/>
      <c r="B984" s="54"/>
      <c r="C984" s="321"/>
      <c r="D984" s="321"/>
      <c r="E984" s="55"/>
      <c r="F984" s="320"/>
      <c r="G984" s="320"/>
      <c r="H984" s="320"/>
      <c r="I984" s="54"/>
      <c r="J984" s="54"/>
      <c r="K984" s="54"/>
      <c r="L984" s="227"/>
      <c r="M984" s="227"/>
      <c r="N984" s="227"/>
      <c r="O984" s="227"/>
      <c r="P984" s="227"/>
      <c r="Q984" s="54"/>
      <c r="R984" s="54"/>
      <c r="S984" s="54"/>
      <c r="T984" s="54"/>
      <c r="U984" s="54"/>
      <c r="V984" s="54"/>
      <c r="W984" s="54"/>
      <c r="X984" s="54"/>
      <c r="Y984" s="54"/>
      <c r="Z984" s="54"/>
    </row>
    <row r="985" spans="1:26" ht="18.75" customHeight="1" x14ac:dyDescent="0.2">
      <c r="A985" s="54"/>
      <c r="B985" s="54"/>
      <c r="C985" s="321"/>
      <c r="D985" s="321"/>
      <c r="E985" s="55"/>
      <c r="F985" s="320"/>
      <c r="G985" s="320"/>
      <c r="H985" s="320"/>
      <c r="I985" s="54"/>
      <c r="J985" s="54"/>
      <c r="K985" s="54"/>
      <c r="L985" s="227"/>
      <c r="M985" s="227"/>
      <c r="N985" s="227"/>
      <c r="O985" s="227"/>
      <c r="P985" s="227"/>
      <c r="Q985" s="54"/>
      <c r="R985" s="54"/>
      <c r="S985" s="54"/>
      <c r="T985" s="54"/>
      <c r="U985" s="54"/>
      <c r="V985" s="54"/>
      <c r="W985" s="54"/>
      <c r="X985" s="54"/>
      <c r="Y985" s="54"/>
      <c r="Z985" s="54"/>
    </row>
    <row r="986" spans="1:26" ht="18.75" customHeight="1" x14ac:dyDescent="0.2">
      <c r="A986" s="54"/>
      <c r="B986" s="54"/>
      <c r="C986" s="321"/>
      <c r="D986" s="321"/>
      <c r="E986" s="55"/>
      <c r="F986" s="320"/>
      <c r="G986" s="320"/>
      <c r="H986" s="320"/>
      <c r="I986" s="54"/>
      <c r="J986" s="54"/>
      <c r="K986" s="54"/>
      <c r="L986" s="227"/>
      <c r="M986" s="227"/>
      <c r="N986" s="227"/>
      <c r="O986" s="227"/>
      <c r="P986" s="227"/>
      <c r="Q986" s="54"/>
      <c r="R986" s="54"/>
      <c r="S986" s="54"/>
      <c r="T986" s="54"/>
      <c r="U986" s="54"/>
      <c r="V986" s="54"/>
      <c r="W986" s="54"/>
      <c r="X986" s="54"/>
      <c r="Y986" s="54"/>
      <c r="Z986" s="54"/>
    </row>
    <row r="987" spans="1:26" ht="18.75" customHeight="1" x14ac:dyDescent="0.2">
      <c r="A987" s="54"/>
      <c r="B987" s="54"/>
      <c r="C987" s="321"/>
      <c r="D987" s="321"/>
      <c r="E987" s="55"/>
      <c r="F987" s="320"/>
      <c r="G987" s="320"/>
      <c r="H987" s="320"/>
      <c r="I987" s="54"/>
      <c r="J987" s="54"/>
      <c r="K987" s="54"/>
      <c r="L987" s="227"/>
      <c r="M987" s="227"/>
      <c r="N987" s="227"/>
      <c r="O987" s="227"/>
      <c r="P987" s="227"/>
      <c r="Q987" s="54"/>
      <c r="R987" s="54"/>
      <c r="S987" s="54"/>
      <c r="T987" s="54"/>
      <c r="U987" s="54"/>
      <c r="V987" s="54"/>
      <c r="W987" s="54"/>
      <c r="X987" s="54"/>
      <c r="Y987" s="54"/>
      <c r="Z987" s="54"/>
    </row>
    <row r="988" spans="1:26" ht="18.75" customHeight="1" x14ac:dyDescent="0.2">
      <c r="A988" s="54"/>
      <c r="B988" s="54"/>
      <c r="C988" s="321"/>
      <c r="D988" s="321"/>
      <c r="E988" s="55"/>
      <c r="F988" s="320"/>
      <c r="G988" s="320"/>
      <c r="H988" s="320"/>
      <c r="I988" s="54"/>
      <c r="J988" s="54"/>
      <c r="K988" s="54"/>
      <c r="L988" s="227"/>
      <c r="M988" s="227"/>
      <c r="N988" s="227"/>
      <c r="O988" s="227"/>
      <c r="P988" s="227"/>
      <c r="Q988" s="54"/>
      <c r="R988" s="54"/>
      <c r="S988" s="54"/>
      <c r="T988" s="54"/>
      <c r="U988" s="54"/>
      <c r="V988" s="54"/>
      <c r="W988" s="54"/>
      <c r="X988" s="54"/>
      <c r="Y988" s="54"/>
      <c r="Z988" s="54"/>
    </row>
    <row r="989" spans="1:26" ht="18.75" customHeight="1" x14ac:dyDescent="0.2">
      <c r="A989" s="54"/>
      <c r="B989" s="54"/>
      <c r="C989" s="321"/>
      <c r="D989" s="321"/>
      <c r="E989" s="55"/>
      <c r="F989" s="320"/>
      <c r="G989" s="320"/>
      <c r="H989" s="320"/>
      <c r="I989" s="54"/>
      <c r="J989" s="54"/>
      <c r="K989" s="54"/>
      <c r="L989" s="227"/>
      <c r="M989" s="227"/>
      <c r="N989" s="227"/>
      <c r="O989" s="227"/>
      <c r="P989" s="227"/>
      <c r="Q989" s="54"/>
      <c r="R989" s="54"/>
      <c r="S989" s="54"/>
      <c r="T989" s="54"/>
      <c r="U989" s="54"/>
      <c r="V989" s="54"/>
      <c r="W989" s="54"/>
      <c r="X989" s="54"/>
      <c r="Y989" s="54"/>
      <c r="Z989" s="54"/>
    </row>
    <row r="990" spans="1:26" ht="18.75" customHeight="1" x14ac:dyDescent="0.2">
      <c r="A990" s="54"/>
      <c r="B990" s="54"/>
      <c r="C990" s="321"/>
      <c r="D990" s="321"/>
      <c r="E990" s="55"/>
      <c r="F990" s="320"/>
      <c r="G990" s="320"/>
      <c r="H990" s="320"/>
      <c r="I990" s="54"/>
      <c r="J990" s="54"/>
      <c r="K990" s="54"/>
      <c r="L990" s="227"/>
      <c r="M990" s="227"/>
      <c r="N990" s="227"/>
      <c r="O990" s="227"/>
      <c r="P990" s="227"/>
      <c r="Q990" s="54"/>
      <c r="R990" s="54"/>
      <c r="S990" s="54"/>
      <c r="T990" s="54"/>
      <c r="U990" s="54"/>
      <c r="V990" s="54"/>
      <c r="W990" s="54"/>
      <c r="X990" s="54"/>
      <c r="Y990" s="54"/>
      <c r="Z990" s="54"/>
    </row>
    <row r="991" spans="1:26" ht="18.75" customHeight="1" x14ac:dyDescent="0.2">
      <c r="A991" s="54"/>
      <c r="B991" s="54"/>
      <c r="C991" s="321"/>
      <c r="D991" s="321"/>
      <c r="E991" s="55"/>
      <c r="F991" s="320"/>
      <c r="G991" s="320"/>
      <c r="H991" s="320"/>
      <c r="I991" s="54"/>
      <c r="J991" s="54"/>
      <c r="K991" s="54"/>
      <c r="L991" s="227"/>
      <c r="M991" s="227"/>
      <c r="N991" s="227"/>
      <c r="O991" s="227"/>
      <c r="P991" s="227"/>
      <c r="Q991" s="54"/>
      <c r="R991" s="54"/>
      <c r="S991" s="54"/>
      <c r="T991" s="54"/>
      <c r="U991" s="54"/>
      <c r="V991" s="54"/>
      <c r="W991" s="54"/>
      <c r="X991" s="54"/>
      <c r="Y991" s="54"/>
      <c r="Z991" s="54"/>
    </row>
    <row r="992" spans="1:26" ht="18.75" customHeight="1" x14ac:dyDescent="0.2">
      <c r="A992" s="54"/>
      <c r="B992" s="54"/>
      <c r="C992" s="321"/>
      <c r="D992" s="321"/>
      <c r="E992" s="55"/>
      <c r="F992" s="320"/>
      <c r="G992" s="320"/>
      <c r="H992" s="320"/>
      <c r="I992" s="54"/>
      <c r="J992" s="54"/>
      <c r="K992" s="54"/>
      <c r="L992" s="227"/>
      <c r="M992" s="227"/>
      <c r="N992" s="227"/>
      <c r="O992" s="227"/>
      <c r="P992" s="227"/>
      <c r="Q992" s="54"/>
      <c r="R992" s="54"/>
      <c r="S992" s="54"/>
      <c r="T992" s="54"/>
      <c r="U992" s="54"/>
      <c r="V992" s="54"/>
      <c r="W992" s="54"/>
      <c r="X992" s="54"/>
      <c r="Y992" s="54"/>
      <c r="Z992" s="54"/>
    </row>
    <row r="993" spans="1:26" ht="18.75" customHeight="1" x14ac:dyDescent="0.2">
      <c r="A993" s="54"/>
      <c r="B993" s="54"/>
      <c r="C993" s="321"/>
      <c r="D993" s="321"/>
      <c r="E993" s="55"/>
      <c r="F993" s="320"/>
      <c r="G993" s="320"/>
      <c r="H993" s="320"/>
      <c r="I993" s="54"/>
      <c r="J993" s="54"/>
      <c r="K993" s="54"/>
      <c r="L993" s="227"/>
      <c r="M993" s="227"/>
      <c r="N993" s="227"/>
      <c r="O993" s="227"/>
      <c r="P993" s="227"/>
      <c r="Q993" s="54"/>
      <c r="R993" s="54"/>
      <c r="S993" s="54"/>
      <c r="T993" s="54"/>
      <c r="U993" s="54"/>
      <c r="V993" s="54"/>
      <c r="W993" s="54"/>
      <c r="X993" s="54"/>
      <c r="Y993" s="54"/>
      <c r="Z993" s="54"/>
    </row>
    <row r="994" spans="1:26" ht="18.75" customHeight="1" x14ac:dyDescent="0.2">
      <c r="A994" s="54"/>
      <c r="B994" s="54"/>
      <c r="C994" s="321"/>
      <c r="D994" s="321"/>
      <c r="E994" s="55"/>
      <c r="F994" s="320"/>
      <c r="G994" s="320"/>
      <c r="H994" s="320"/>
      <c r="I994" s="54"/>
      <c r="J994" s="54"/>
      <c r="K994" s="54"/>
      <c r="L994" s="227"/>
      <c r="M994" s="227"/>
      <c r="N994" s="227"/>
      <c r="O994" s="227"/>
      <c r="P994" s="227"/>
      <c r="Q994" s="54"/>
      <c r="R994" s="54"/>
      <c r="S994" s="54"/>
      <c r="T994" s="54"/>
      <c r="U994" s="54"/>
      <c r="V994" s="54"/>
      <c r="W994" s="54"/>
      <c r="X994" s="54"/>
      <c r="Y994" s="54"/>
      <c r="Z994" s="54"/>
    </row>
    <row r="995" spans="1:26" ht="18.75" customHeight="1" x14ac:dyDescent="0.2">
      <c r="A995" s="54"/>
      <c r="B995" s="54"/>
      <c r="C995" s="321"/>
      <c r="D995" s="321"/>
      <c r="E995" s="55"/>
      <c r="F995" s="320"/>
      <c r="G995" s="320"/>
      <c r="H995" s="320"/>
      <c r="I995" s="54"/>
      <c r="J995" s="54"/>
      <c r="K995" s="54"/>
      <c r="L995" s="227"/>
      <c r="M995" s="227"/>
      <c r="N995" s="227"/>
      <c r="O995" s="227"/>
      <c r="P995" s="227"/>
      <c r="Q995" s="54"/>
      <c r="R995" s="54"/>
      <c r="S995" s="54"/>
      <c r="T995" s="54"/>
      <c r="U995" s="54"/>
      <c r="V995" s="54"/>
      <c r="W995" s="54"/>
      <c r="X995" s="54"/>
      <c r="Y995" s="54"/>
      <c r="Z995" s="54"/>
    </row>
    <row r="996" spans="1:26" ht="18.75" customHeight="1" x14ac:dyDescent="0.2">
      <c r="A996" s="54"/>
      <c r="B996" s="54"/>
      <c r="C996" s="321"/>
      <c r="D996" s="321"/>
      <c r="E996" s="55"/>
      <c r="F996" s="320"/>
      <c r="G996" s="320"/>
      <c r="H996" s="320"/>
      <c r="I996" s="54"/>
      <c r="J996" s="54"/>
      <c r="K996" s="54"/>
      <c r="L996" s="227"/>
      <c r="M996" s="227"/>
      <c r="N996" s="227"/>
      <c r="O996" s="227"/>
      <c r="P996" s="227"/>
      <c r="Q996" s="54"/>
      <c r="R996" s="54"/>
      <c r="S996" s="54"/>
      <c r="T996" s="54"/>
      <c r="U996" s="54"/>
      <c r="V996" s="54"/>
      <c r="W996" s="54"/>
      <c r="X996" s="54"/>
      <c r="Y996" s="54"/>
      <c r="Z996" s="54"/>
    </row>
    <row r="997" spans="1:26" ht="18.75" customHeight="1" x14ac:dyDescent="0.2">
      <c r="A997" s="54"/>
      <c r="B997" s="54"/>
      <c r="C997" s="321"/>
      <c r="D997" s="321"/>
      <c r="E997" s="55"/>
      <c r="F997" s="320"/>
      <c r="G997" s="320"/>
      <c r="H997" s="320"/>
      <c r="I997" s="54"/>
      <c r="J997" s="54"/>
      <c r="K997" s="54"/>
      <c r="L997" s="227"/>
      <c r="M997" s="227"/>
      <c r="N997" s="227"/>
      <c r="O997" s="227"/>
      <c r="P997" s="227"/>
      <c r="Q997" s="54"/>
      <c r="R997" s="54"/>
      <c r="S997" s="54"/>
      <c r="T997" s="54"/>
      <c r="U997" s="54"/>
      <c r="V997" s="54"/>
      <c r="W997" s="54"/>
      <c r="X997" s="54"/>
      <c r="Y997" s="54"/>
      <c r="Z997" s="54"/>
    </row>
    <row r="998" spans="1:26" ht="18.75" customHeight="1" x14ac:dyDescent="0.2">
      <c r="A998" s="54"/>
      <c r="B998" s="54"/>
      <c r="C998" s="321"/>
      <c r="D998" s="321"/>
      <c r="E998" s="55"/>
      <c r="F998" s="320"/>
      <c r="G998" s="320"/>
      <c r="H998" s="320"/>
      <c r="I998" s="54"/>
      <c r="J998" s="54"/>
      <c r="K998" s="54"/>
      <c r="L998" s="227"/>
      <c r="M998" s="227"/>
      <c r="N998" s="227"/>
      <c r="O998" s="227"/>
      <c r="P998" s="227"/>
      <c r="Q998" s="54"/>
      <c r="R998" s="54"/>
      <c r="S998" s="54"/>
      <c r="T998" s="54"/>
      <c r="U998" s="54"/>
      <c r="V998" s="54"/>
      <c r="W998" s="54"/>
      <c r="X998" s="54"/>
      <c r="Y998" s="54"/>
      <c r="Z998" s="54"/>
    </row>
    <row r="999" spans="1:26" ht="18.75" customHeight="1" x14ac:dyDescent="0.2">
      <c r="A999" s="54"/>
      <c r="B999" s="54"/>
      <c r="C999" s="321"/>
      <c r="D999" s="321"/>
      <c r="E999" s="55"/>
      <c r="F999" s="320"/>
      <c r="G999" s="320"/>
      <c r="H999" s="320"/>
      <c r="I999" s="54"/>
      <c r="J999" s="54"/>
      <c r="K999" s="54"/>
      <c r="L999" s="227"/>
      <c r="M999" s="227"/>
      <c r="N999" s="227"/>
      <c r="O999" s="227"/>
      <c r="P999" s="227"/>
      <c r="Q999" s="54"/>
      <c r="R999" s="54"/>
      <c r="S999" s="54"/>
      <c r="T999" s="54"/>
      <c r="U999" s="54"/>
      <c r="V999" s="54"/>
      <c r="W999" s="54"/>
      <c r="X999" s="54"/>
      <c r="Y999" s="54"/>
      <c r="Z999" s="54"/>
    </row>
    <row r="1000" spans="1:26" ht="18.75" customHeight="1" x14ac:dyDescent="0.2">
      <c r="A1000" s="54"/>
      <c r="B1000" s="54"/>
      <c r="C1000" s="321"/>
      <c r="D1000" s="321"/>
      <c r="E1000" s="55"/>
      <c r="F1000" s="320"/>
      <c r="G1000" s="320"/>
      <c r="H1000" s="320"/>
      <c r="I1000" s="54"/>
      <c r="J1000" s="54"/>
      <c r="K1000" s="54"/>
      <c r="L1000" s="227"/>
      <c r="M1000" s="227"/>
      <c r="N1000" s="227"/>
      <c r="O1000" s="227"/>
      <c r="P1000" s="227"/>
      <c r="Q1000" s="54"/>
      <c r="R1000" s="54"/>
      <c r="S1000" s="54"/>
      <c r="T1000" s="54"/>
      <c r="U1000" s="54"/>
      <c r="V1000" s="54"/>
      <c r="W1000" s="54"/>
      <c r="X1000" s="54"/>
      <c r="Y1000" s="54"/>
      <c r="Z1000" s="54"/>
    </row>
  </sheetData>
  <mergeCells count="24">
    <mergeCell ref="F118:J118"/>
    <mergeCell ref="I12:J13"/>
    <mergeCell ref="K12:K14"/>
    <mergeCell ref="C12:C14"/>
    <mergeCell ref="D12:D14"/>
    <mergeCell ref="A117:D117"/>
    <mergeCell ref="A118:D118"/>
    <mergeCell ref="E12:E14"/>
    <mergeCell ref="M117:P117"/>
    <mergeCell ref="M118:P118"/>
    <mergeCell ref="A1:Q1"/>
    <mergeCell ref="A2:Q2"/>
    <mergeCell ref="A3:Q3"/>
    <mergeCell ref="A4:Q4"/>
    <mergeCell ref="A11:Q11"/>
    <mergeCell ref="A12:A14"/>
    <mergeCell ref="B12:B14"/>
    <mergeCell ref="L12:P12"/>
    <mergeCell ref="Q12:Q14"/>
    <mergeCell ref="L13:M13"/>
    <mergeCell ref="N13:P13"/>
    <mergeCell ref="Q41:Q42"/>
    <mergeCell ref="F12:H13"/>
    <mergeCell ref="F117:J117"/>
  </mergeCells>
  <printOptions horizontalCentered="1"/>
  <pageMargins left="0" right="0" top="0.25" bottom="0.25" header="0" footer="0"/>
  <pageSetup orientation="landscape"/>
  <rowBreaks count="1" manualBreakCount="1">
    <brk id="115" man="1"/>
  </rowBreak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Z1000"/>
  <sheetViews>
    <sheetView workbookViewId="0"/>
  </sheetViews>
  <sheetFormatPr defaultColWidth="12.625" defaultRowHeight="15" customHeight="1" x14ac:dyDescent="0.2"/>
  <cols>
    <col min="1" max="1" width="17.625" customWidth="1"/>
    <col min="2" max="2" width="17" customWidth="1"/>
    <col min="3" max="3" width="14.375" customWidth="1"/>
    <col min="4" max="4" width="13.875" customWidth="1"/>
    <col min="5" max="5" width="22" customWidth="1"/>
    <col min="6" max="6" width="13.375" customWidth="1"/>
    <col min="7" max="7" width="14.75" customWidth="1"/>
    <col min="8" max="8" width="16.75" customWidth="1"/>
    <col min="9" max="9" width="13.125" customWidth="1"/>
    <col min="10" max="10" width="11.75" customWidth="1"/>
    <col min="11" max="11" width="9.75" customWidth="1"/>
    <col min="12" max="12" width="22" customWidth="1"/>
    <col min="13" max="13" width="23.125" customWidth="1"/>
    <col min="14" max="14" width="14.25" customWidth="1"/>
    <col min="15" max="15" width="10.625" customWidth="1"/>
    <col min="16" max="16" width="25.75" customWidth="1"/>
    <col min="17" max="17" width="19.125" customWidth="1"/>
    <col min="18" max="18" width="8" customWidth="1"/>
    <col min="19" max="19" width="19.875" customWidth="1"/>
    <col min="20" max="20" width="25.625" customWidth="1"/>
    <col min="21" max="26" width="8" customWidth="1"/>
  </cols>
  <sheetData>
    <row r="1" spans="1:26" ht="26.25" customHeight="1" x14ac:dyDescent="0.2">
      <c r="A1" s="688" t="s">
        <v>389</v>
      </c>
      <c r="B1" s="632"/>
      <c r="C1" s="632"/>
      <c r="D1" s="632"/>
      <c r="E1" s="632"/>
      <c r="F1" s="632"/>
      <c r="G1" s="632"/>
      <c r="H1" s="632"/>
      <c r="I1" s="632"/>
      <c r="J1" s="632"/>
      <c r="K1" s="632"/>
      <c r="L1" s="632"/>
      <c r="M1" s="632"/>
      <c r="N1" s="632"/>
      <c r="O1" s="632"/>
      <c r="P1" s="632"/>
      <c r="Q1" s="632"/>
      <c r="R1" s="54"/>
      <c r="S1" s="54"/>
      <c r="T1" s="54"/>
      <c r="U1" s="54"/>
      <c r="V1" s="54"/>
      <c r="W1" s="54"/>
      <c r="X1" s="54"/>
      <c r="Y1" s="54"/>
      <c r="Z1" s="54"/>
    </row>
    <row r="2" spans="1:26" ht="18.75" customHeight="1" x14ac:dyDescent="0.2">
      <c r="A2" s="688" t="s">
        <v>390</v>
      </c>
      <c r="B2" s="632"/>
      <c r="C2" s="632"/>
      <c r="D2" s="632"/>
      <c r="E2" s="632"/>
      <c r="F2" s="632"/>
      <c r="G2" s="632"/>
      <c r="H2" s="632"/>
      <c r="I2" s="632"/>
      <c r="J2" s="632"/>
      <c r="K2" s="632"/>
      <c r="L2" s="632"/>
      <c r="M2" s="632"/>
      <c r="N2" s="632"/>
      <c r="O2" s="632"/>
      <c r="P2" s="632"/>
      <c r="Q2" s="632"/>
      <c r="R2" s="54"/>
      <c r="S2" s="54"/>
      <c r="T2" s="54"/>
      <c r="U2" s="54"/>
      <c r="V2" s="54"/>
      <c r="W2" s="54"/>
      <c r="X2" s="54"/>
      <c r="Y2" s="54"/>
      <c r="Z2" s="54"/>
    </row>
    <row r="3" spans="1:26" ht="18.75" customHeight="1" x14ac:dyDescent="0.2">
      <c r="A3" s="688" t="s">
        <v>391</v>
      </c>
      <c r="B3" s="632"/>
      <c r="C3" s="632"/>
      <c r="D3" s="632"/>
      <c r="E3" s="632"/>
      <c r="F3" s="632"/>
      <c r="G3" s="632"/>
      <c r="H3" s="632"/>
      <c r="I3" s="632"/>
      <c r="J3" s="632"/>
      <c r="K3" s="632"/>
      <c r="L3" s="632"/>
      <c r="M3" s="632"/>
      <c r="N3" s="632"/>
      <c r="O3" s="632"/>
      <c r="P3" s="632"/>
      <c r="Q3" s="632"/>
      <c r="R3" s="54"/>
      <c r="S3" s="54"/>
      <c r="T3" s="54"/>
      <c r="U3" s="54"/>
      <c r="V3" s="54"/>
      <c r="W3" s="54"/>
      <c r="X3" s="54"/>
      <c r="Y3" s="54"/>
      <c r="Z3" s="54"/>
    </row>
    <row r="4" spans="1:26" ht="18.75" customHeight="1" x14ac:dyDescent="0.2">
      <c r="A4" s="672" t="s">
        <v>392</v>
      </c>
      <c r="B4" s="632"/>
      <c r="C4" s="632"/>
      <c r="D4" s="632"/>
      <c r="E4" s="632"/>
      <c r="F4" s="632"/>
      <c r="G4" s="632"/>
      <c r="H4" s="632"/>
      <c r="I4" s="632"/>
      <c r="J4" s="632"/>
      <c r="K4" s="632"/>
      <c r="L4" s="632"/>
      <c r="M4" s="632"/>
      <c r="N4" s="632"/>
      <c r="O4" s="632"/>
      <c r="P4" s="632"/>
      <c r="Q4" s="632"/>
      <c r="R4" s="54"/>
      <c r="S4" s="54"/>
      <c r="T4" s="54"/>
      <c r="U4" s="54"/>
      <c r="V4" s="54"/>
      <c r="W4" s="54"/>
      <c r="X4" s="54"/>
      <c r="Y4" s="54"/>
      <c r="Z4" s="54"/>
    </row>
    <row r="5" spans="1:26" ht="6" customHeight="1" x14ac:dyDescent="0.2">
      <c r="A5" s="404"/>
      <c r="B5" s="404"/>
      <c r="C5" s="404"/>
      <c r="D5" s="404"/>
      <c r="E5" s="404"/>
      <c r="F5" s="404"/>
      <c r="G5" s="404"/>
      <c r="H5" s="404"/>
      <c r="I5" s="404"/>
      <c r="J5" s="404"/>
      <c r="K5" s="404"/>
      <c r="L5" s="404"/>
      <c r="M5" s="404"/>
      <c r="N5" s="404"/>
      <c r="O5" s="404"/>
      <c r="P5" s="404"/>
      <c r="Q5" s="404"/>
      <c r="R5" s="54"/>
      <c r="S5" s="54"/>
      <c r="T5" s="54"/>
      <c r="U5" s="54"/>
      <c r="V5" s="54"/>
      <c r="W5" s="54"/>
      <c r="X5" s="54"/>
      <c r="Y5" s="54"/>
      <c r="Z5" s="54"/>
    </row>
    <row r="6" spans="1:26" ht="18.75" customHeight="1" x14ac:dyDescent="0.25">
      <c r="A6" s="405" t="s">
        <v>242</v>
      </c>
      <c r="B6" s="406"/>
      <c r="C6" s="406"/>
      <c r="D6" s="406"/>
      <c r="E6" s="406"/>
      <c r="F6" s="406"/>
      <c r="G6" s="406"/>
      <c r="H6" s="406"/>
      <c r="I6" s="406"/>
      <c r="J6" s="406"/>
      <c r="K6" s="406"/>
      <c r="L6" s="407"/>
      <c r="M6" s="408" t="s">
        <v>123</v>
      </c>
      <c r="N6" s="406"/>
      <c r="O6" s="406"/>
      <c r="P6" s="406"/>
      <c r="Q6" s="409"/>
      <c r="R6" s="54"/>
      <c r="S6" s="54"/>
      <c r="T6" s="54"/>
      <c r="U6" s="54"/>
      <c r="V6" s="54"/>
      <c r="W6" s="54"/>
      <c r="X6" s="54"/>
      <c r="Y6" s="54"/>
      <c r="Z6" s="54"/>
    </row>
    <row r="7" spans="1:26" ht="18.75" customHeight="1" x14ac:dyDescent="0.25">
      <c r="A7" s="410"/>
      <c r="B7" s="411"/>
      <c r="C7" s="404"/>
      <c r="D7" s="404"/>
      <c r="E7" s="404"/>
      <c r="F7" s="404"/>
      <c r="G7" s="404"/>
      <c r="H7" s="404"/>
      <c r="I7" s="404"/>
      <c r="J7" s="404"/>
      <c r="K7" s="404"/>
      <c r="L7" s="621"/>
      <c r="M7" s="412" t="s">
        <v>124</v>
      </c>
      <c r="N7" s="413"/>
      <c r="O7" s="413" t="s">
        <v>125</v>
      </c>
      <c r="P7" s="404"/>
      <c r="Q7" s="414"/>
      <c r="R7" s="54"/>
      <c r="S7" s="54"/>
      <c r="T7" s="54"/>
      <c r="U7" s="54"/>
      <c r="V7" s="54"/>
      <c r="W7" s="54"/>
      <c r="X7" s="54"/>
      <c r="Y7" s="54"/>
      <c r="Z7" s="54"/>
    </row>
    <row r="8" spans="1:26" ht="18.75" customHeight="1" x14ac:dyDescent="0.2">
      <c r="A8" s="410"/>
      <c r="B8" s="404"/>
      <c r="C8" s="404"/>
      <c r="D8" s="404"/>
      <c r="E8" s="404"/>
      <c r="F8" s="404"/>
      <c r="G8" s="404"/>
      <c r="H8" s="404"/>
      <c r="I8" s="404"/>
      <c r="J8" s="404"/>
      <c r="K8" s="404"/>
      <c r="L8" s="621"/>
      <c r="M8" s="415" t="s">
        <v>126</v>
      </c>
      <c r="N8" s="411"/>
      <c r="O8" s="404"/>
      <c r="P8" s="404" t="s">
        <v>127</v>
      </c>
      <c r="Q8" s="414"/>
      <c r="R8" s="54"/>
      <c r="S8" s="54"/>
      <c r="T8" s="54"/>
      <c r="U8" s="54"/>
      <c r="V8" s="54"/>
      <c r="W8" s="54"/>
      <c r="X8" s="54"/>
      <c r="Y8" s="54"/>
      <c r="Z8" s="54"/>
    </row>
    <row r="9" spans="1:26" ht="18.75" customHeight="1" x14ac:dyDescent="0.2">
      <c r="A9" s="410"/>
      <c r="B9" s="404"/>
      <c r="C9" s="404"/>
      <c r="D9" s="404"/>
      <c r="E9" s="404"/>
      <c r="F9" s="404"/>
      <c r="G9" s="404"/>
      <c r="H9" s="404"/>
      <c r="I9" s="404"/>
      <c r="J9" s="404"/>
      <c r="K9" s="404"/>
      <c r="L9" s="621"/>
      <c r="M9" s="415" t="s">
        <v>128</v>
      </c>
      <c r="N9" s="411"/>
      <c r="O9" s="404"/>
      <c r="P9" s="404" t="s">
        <v>129</v>
      </c>
      <c r="Q9" s="414"/>
      <c r="R9" s="54"/>
      <c r="S9" s="54"/>
      <c r="T9" s="54"/>
      <c r="U9" s="54"/>
      <c r="V9" s="54"/>
      <c r="W9" s="54"/>
      <c r="X9" s="54"/>
      <c r="Y9" s="54"/>
      <c r="Z9" s="54"/>
    </row>
    <row r="10" spans="1:26" ht="18.75" customHeight="1" x14ac:dyDescent="0.2">
      <c r="A10" s="410"/>
      <c r="B10" s="404"/>
      <c r="C10" s="404"/>
      <c r="D10" s="404"/>
      <c r="E10" s="404"/>
      <c r="F10" s="404"/>
      <c r="G10" s="404"/>
      <c r="H10" s="404"/>
      <c r="I10" s="404"/>
      <c r="J10" s="404"/>
      <c r="K10" s="404"/>
      <c r="L10" s="621"/>
      <c r="M10" s="415" t="s">
        <v>130</v>
      </c>
      <c r="N10" s="411"/>
      <c r="O10" s="404"/>
      <c r="P10" s="404" t="s">
        <v>131</v>
      </c>
      <c r="Q10" s="414"/>
      <c r="R10" s="54"/>
      <c r="S10" s="54"/>
      <c r="T10" s="54"/>
      <c r="U10" s="54"/>
      <c r="V10" s="54"/>
      <c r="W10" s="54"/>
      <c r="X10" s="54"/>
      <c r="Y10" s="54"/>
      <c r="Z10" s="54"/>
    </row>
    <row r="11" spans="1:26" ht="18.75" customHeight="1" x14ac:dyDescent="0.2">
      <c r="A11" s="689" t="s">
        <v>132</v>
      </c>
      <c r="B11" s="679"/>
      <c r="C11" s="679"/>
      <c r="D11" s="679"/>
      <c r="E11" s="679"/>
      <c r="F11" s="679"/>
      <c r="G11" s="679"/>
      <c r="H11" s="679"/>
      <c r="I11" s="679"/>
      <c r="J11" s="679"/>
      <c r="K11" s="679"/>
      <c r="L11" s="679"/>
      <c r="M11" s="679"/>
      <c r="N11" s="679"/>
      <c r="O11" s="679"/>
      <c r="P11" s="679"/>
      <c r="Q11" s="680"/>
      <c r="R11" s="99"/>
      <c r="S11" s="99"/>
      <c r="T11" s="99"/>
      <c r="U11" s="99"/>
      <c r="V11" s="99"/>
      <c r="W11" s="99"/>
      <c r="X11" s="99"/>
      <c r="Y11" s="99"/>
      <c r="Z11" s="99"/>
    </row>
    <row r="12" spans="1:26" ht="18.75" customHeight="1" x14ac:dyDescent="0.2">
      <c r="A12" s="686" t="s">
        <v>133</v>
      </c>
      <c r="B12" s="687" t="s">
        <v>134</v>
      </c>
      <c r="C12" s="687" t="s">
        <v>135</v>
      </c>
      <c r="D12" s="687" t="s">
        <v>136</v>
      </c>
      <c r="E12" s="687" t="s">
        <v>137</v>
      </c>
      <c r="F12" s="691" t="s">
        <v>138</v>
      </c>
      <c r="G12" s="641"/>
      <c r="H12" s="642"/>
      <c r="I12" s="691" t="s">
        <v>139</v>
      </c>
      <c r="J12" s="642"/>
      <c r="K12" s="687" t="s">
        <v>140</v>
      </c>
      <c r="L12" s="662" t="s">
        <v>141</v>
      </c>
      <c r="M12" s="663"/>
      <c r="N12" s="663"/>
      <c r="O12" s="663"/>
      <c r="P12" s="673"/>
      <c r="Q12" s="690" t="s">
        <v>142</v>
      </c>
      <c r="R12" s="99"/>
      <c r="S12" s="99"/>
      <c r="T12" s="99"/>
      <c r="U12" s="99"/>
      <c r="V12" s="99"/>
      <c r="W12" s="99"/>
      <c r="X12" s="99"/>
      <c r="Y12" s="99"/>
      <c r="Z12" s="99"/>
    </row>
    <row r="13" spans="1:26" ht="30" customHeight="1" x14ac:dyDescent="0.2">
      <c r="A13" s="648"/>
      <c r="B13" s="651"/>
      <c r="C13" s="651"/>
      <c r="D13" s="651"/>
      <c r="E13" s="651"/>
      <c r="F13" s="658"/>
      <c r="G13" s="659"/>
      <c r="H13" s="660"/>
      <c r="I13" s="658"/>
      <c r="J13" s="660"/>
      <c r="K13" s="651"/>
      <c r="L13" s="667" t="s">
        <v>143</v>
      </c>
      <c r="M13" s="669"/>
      <c r="N13" s="667" t="s">
        <v>245</v>
      </c>
      <c r="O13" s="668"/>
      <c r="P13" s="669"/>
      <c r="Q13" s="665"/>
      <c r="R13" s="99"/>
      <c r="S13" s="99"/>
      <c r="T13" s="99"/>
      <c r="U13" s="99"/>
      <c r="V13" s="99"/>
      <c r="W13" s="99"/>
      <c r="X13" s="99"/>
      <c r="Y13" s="99"/>
      <c r="Z13" s="99"/>
    </row>
    <row r="14" spans="1:26" ht="45.75" customHeight="1" x14ac:dyDescent="0.25">
      <c r="A14" s="649"/>
      <c r="B14" s="654"/>
      <c r="C14" s="654"/>
      <c r="D14" s="654"/>
      <c r="E14" s="654"/>
      <c r="F14" s="416" t="s">
        <v>146</v>
      </c>
      <c r="G14" s="416" t="s">
        <v>147</v>
      </c>
      <c r="H14" s="416" t="s">
        <v>148</v>
      </c>
      <c r="I14" s="416" t="s">
        <v>149</v>
      </c>
      <c r="J14" s="416" t="s">
        <v>150</v>
      </c>
      <c r="K14" s="654"/>
      <c r="L14" s="96" t="s">
        <v>151</v>
      </c>
      <c r="M14" s="96" t="s">
        <v>152</v>
      </c>
      <c r="N14" s="240" t="s">
        <v>153</v>
      </c>
      <c r="O14" s="240" t="s">
        <v>154</v>
      </c>
      <c r="P14" s="96" t="s">
        <v>145</v>
      </c>
      <c r="Q14" s="666"/>
      <c r="R14" s="99"/>
      <c r="S14" s="99"/>
      <c r="T14" s="99"/>
      <c r="U14" s="99"/>
      <c r="V14" s="99"/>
      <c r="W14" s="99"/>
      <c r="X14" s="99"/>
      <c r="Y14" s="99"/>
      <c r="Z14" s="99"/>
    </row>
    <row r="15" spans="1:26" ht="19.5" customHeight="1" x14ac:dyDescent="0.2">
      <c r="A15" s="417" t="s">
        <v>155</v>
      </c>
      <c r="B15" s="417" t="s">
        <v>371</v>
      </c>
      <c r="C15" s="417" t="s">
        <v>156</v>
      </c>
      <c r="D15" s="417" t="s">
        <v>372</v>
      </c>
      <c r="E15" s="417" t="s">
        <v>157</v>
      </c>
      <c r="F15" s="417" t="s">
        <v>158</v>
      </c>
      <c r="G15" s="417" t="s">
        <v>159</v>
      </c>
      <c r="H15" s="417" t="s">
        <v>160</v>
      </c>
      <c r="I15" s="417" t="s">
        <v>161</v>
      </c>
      <c r="J15" s="417" t="s">
        <v>162</v>
      </c>
      <c r="K15" s="417" t="s">
        <v>163</v>
      </c>
      <c r="L15" s="417" t="s">
        <v>164</v>
      </c>
      <c r="M15" s="417" t="s">
        <v>165</v>
      </c>
      <c r="N15" s="417" t="s">
        <v>166</v>
      </c>
      <c r="O15" s="417" t="s">
        <v>167</v>
      </c>
      <c r="P15" s="417" t="s">
        <v>168</v>
      </c>
      <c r="Q15" s="418" t="s">
        <v>247</v>
      </c>
      <c r="R15" s="108"/>
      <c r="S15" s="108"/>
      <c r="T15" s="276"/>
      <c r="U15" s="108"/>
      <c r="V15" s="108"/>
      <c r="W15" s="108"/>
      <c r="X15" s="108"/>
      <c r="Y15" s="108"/>
      <c r="Z15" s="108"/>
    </row>
    <row r="16" spans="1:26" ht="25.5" customHeight="1" x14ac:dyDescent="0.2">
      <c r="A16" s="419" t="s">
        <v>189</v>
      </c>
      <c r="B16" s="420"/>
      <c r="C16" s="419">
        <f t="shared" ref="C16:D16" si="0">C20+C24+C17+C27</f>
        <v>8250</v>
      </c>
      <c r="D16" s="419">
        <f t="shared" si="0"/>
        <v>10815.69</v>
      </c>
      <c r="E16" s="419"/>
      <c r="F16" s="419">
        <f t="shared" ref="F16:H16" si="1">F20+F24+F17+F27</f>
        <v>7309.25</v>
      </c>
      <c r="G16" s="419">
        <f t="shared" si="1"/>
        <v>3418.5</v>
      </c>
      <c r="H16" s="419">
        <f t="shared" si="1"/>
        <v>10727.75</v>
      </c>
      <c r="I16" s="419"/>
      <c r="J16" s="419"/>
      <c r="K16" s="419"/>
      <c r="L16" s="419"/>
      <c r="M16" s="419">
        <f t="shared" ref="M16:N16" si="2">M20+M24+M17+M27</f>
        <v>52375795.628496438</v>
      </c>
      <c r="N16" s="419">
        <f t="shared" si="2"/>
        <v>21282.391755000001</v>
      </c>
      <c r="O16" s="419"/>
      <c r="P16" s="419">
        <f>P20+P24+P17+P27</f>
        <v>361800659.83499998</v>
      </c>
      <c r="Q16" s="421"/>
      <c r="R16" s="333"/>
      <c r="S16" s="333"/>
      <c r="T16" s="334"/>
      <c r="U16" s="333"/>
      <c r="V16" s="333"/>
      <c r="W16" s="333"/>
      <c r="X16" s="333"/>
      <c r="Y16" s="333"/>
      <c r="Z16" s="333"/>
    </row>
    <row r="17" spans="1:26" ht="19.5" customHeight="1" x14ac:dyDescent="0.2">
      <c r="A17" s="422" t="s">
        <v>217</v>
      </c>
      <c r="B17" s="422"/>
      <c r="C17" s="422">
        <f t="shared" ref="C17:D17" si="3">SUM(C18:C19)</f>
        <v>63</v>
      </c>
      <c r="D17" s="422">
        <f t="shared" si="3"/>
        <v>144.5</v>
      </c>
      <c r="E17" s="422"/>
      <c r="F17" s="422">
        <f t="shared" ref="F17:H17" si="4">SUM(F18:F19)</f>
        <v>55</v>
      </c>
      <c r="G17" s="422">
        <f t="shared" si="4"/>
        <v>12</v>
      </c>
      <c r="H17" s="422">
        <f t="shared" si="4"/>
        <v>67</v>
      </c>
      <c r="I17" s="423"/>
      <c r="J17" s="423"/>
      <c r="K17" s="422"/>
      <c r="L17" s="424"/>
      <c r="M17" s="422">
        <f t="shared" ref="M17:N17" si="5">SUM(M18:M19)</f>
        <v>2005741.7555205049</v>
      </c>
      <c r="N17" s="422">
        <f t="shared" si="5"/>
        <v>210.33750000000001</v>
      </c>
      <c r="O17" s="422"/>
      <c r="P17" s="422">
        <f>SUM(P18:P19)</f>
        <v>3575737.5</v>
      </c>
      <c r="Q17" s="424"/>
      <c r="R17" s="425"/>
      <c r="S17" s="425"/>
      <c r="T17" s="404"/>
      <c r="U17" s="425"/>
      <c r="V17" s="425"/>
      <c r="W17" s="425"/>
      <c r="X17" s="425"/>
      <c r="Y17" s="425"/>
      <c r="Z17" s="425"/>
    </row>
    <row r="18" spans="1:26" ht="18.75" customHeight="1" x14ac:dyDescent="0.2">
      <c r="A18" s="426" t="s">
        <v>221</v>
      </c>
      <c r="B18" s="426"/>
      <c r="C18" s="426">
        <v>40</v>
      </c>
      <c r="D18" s="426">
        <v>119.5</v>
      </c>
      <c r="E18" s="426" t="s">
        <v>393</v>
      </c>
      <c r="F18" s="426">
        <v>30</v>
      </c>
      <c r="G18" s="426">
        <v>12</v>
      </c>
      <c r="H18" s="427">
        <f t="shared" ref="H18:H19" si="6">SUM(F18:G18)</f>
        <v>42</v>
      </c>
      <c r="I18" s="428">
        <v>3.17</v>
      </c>
      <c r="J18" s="429">
        <v>0.03</v>
      </c>
      <c r="K18" s="356">
        <f t="shared" ref="K18:K19" si="7">(I18-J18)/I18</f>
        <v>0.99053627760252372</v>
      </c>
      <c r="L18" s="427">
        <v>43768</v>
      </c>
      <c r="M18" s="427">
        <f t="shared" ref="M18:M19" si="8">(H18*L18)*K18</f>
        <v>1820859.2555205049</v>
      </c>
      <c r="N18" s="426">
        <f t="shared" ref="N18:N19" si="9">H18*I18*K18</f>
        <v>131.88</v>
      </c>
      <c r="O18" s="426">
        <v>17</v>
      </c>
      <c r="P18" s="427">
        <f t="shared" ref="P18:P19" si="10">N18*1000*17</f>
        <v>2241960</v>
      </c>
      <c r="Q18" s="426"/>
      <c r="R18" s="108"/>
      <c r="S18" s="108"/>
      <c r="T18" s="276"/>
      <c r="U18" s="108"/>
      <c r="V18" s="108"/>
      <c r="W18" s="108"/>
      <c r="X18" s="108"/>
      <c r="Y18" s="108"/>
      <c r="Z18" s="108"/>
    </row>
    <row r="19" spans="1:26" ht="18.75" customHeight="1" x14ac:dyDescent="0.2">
      <c r="A19" s="426" t="s">
        <v>220</v>
      </c>
      <c r="B19" s="426"/>
      <c r="C19" s="426">
        <v>23</v>
      </c>
      <c r="D19" s="426">
        <v>25</v>
      </c>
      <c r="E19" s="426" t="s">
        <v>394</v>
      </c>
      <c r="F19" s="426">
        <v>25</v>
      </c>
      <c r="G19" s="426"/>
      <c r="H19" s="427">
        <f t="shared" si="6"/>
        <v>25</v>
      </c>
      <c r="I19" s="428">
        <v>3.17</v>
      </c>
      <c r="J19" s="429">
        <f>3.17*0.01</f>
        <v>3.1699999999999999E-2</v>
      </c>
      <c r="K19" s="356">
        <f t="shared" si="7"/>
        <v>0.9900000000000001</v>
      </c>
      <c r="L19" s="427">
        <v>7470</v>
      </c>
      <c r="M19" s="427">
        <f t="shared" si="8"/>
        <v>184882.50000000003</v>
      </c>
      <c r="N19" s="426">
        <f t="shared" si="9"/>
        <v>78.45750000000001</v>
      </c>
      <c r="O19" s="426">
        <v>17</v>
      </c>
      <c r="P19" s="427">
        <f t="shared" si="10"/>
        <v>1333777.5000000002</v>
      </c>
      <c r="Q19" s="426"/>
      <c r="R19" s="108"/>
      <c r="S19" s="108"/>
      <c r="T19" s="276"/>
      <c r="U19" s="108"/>
      <c r="V19" s="108"/>
      <c r="W19" s="108"/>
      <c r="X19" s="108"/>
      <c r="Y19" s="108"/>
      <c r="Z19" s="108"/>
    </row>
    <row r="20" spans="1:26" ht="19.5" customHeight="1" x14ac:dyDescent="0.2">
      <c r="A20" s="422" t="s">
        <v>376</v>
      </c>
      <c r="B20" s="422"/>
      <c r="C20" s="422">
        <f t="shared" ref="C20:D20" si="11">SUM(C21:C23)</f>
        <v>855</v>
      </c>
      <c r="D20" s="422">
        <f t="shared" si="11"/>
        <v>869</v>
      </c>
      <c r="E20" s="422"/>
      <c r="F20" s="422">
        <f t="shared" ref="F20:H20" si="12">SUM(F21:F23)</f>
        <v>0</v>
      </c>
      <c r="G20" s="422">
        <f t="shared" si="12"/>
        <v>869</v>
      </c>
      <c r="H20" s="422">
        <f t="shared" si="12"/>
        <v>869</v>
      </c>
      <c r="I20" s="423"/>
      <c r="J20" s="423"/>
      <c r="K20" s="430"/>
      <c r="L20" s="424"/>
      <c r="M20" s="422">
        <f t="shared" ref="M20:N20" si="13">SUM(M21:M23)</f>
        <v>2208090.8000000003</v>
      </c>
      <c r="N20" s="422">
        <f t="shared" si="13"/>
        <v>160.56050000000005</v>
      </c>
      <c r="O20" s="422"/>
      <c r="P20" s="422">
        <f>SUM(P21:P23)</f>
        <v>2729528.5000000009</v>
      </c>
      <c r="Q20" s="424"/>
      <c r="R20" s="425"/>
      <c r="S20" s="425"/>
      <c r="T20" s="404"/>
      <c r="U20" s="425"/>
      <c r="V20" s="425"/>
      <c r="W20" s="425"/>
      <c r="X20" s="425"/>
      <c r="Y20" s="425"/>
      <c r="Z20" s="425"/>
    </row>
    <row r="21" spans="1:26" ht="18.75" customHeight="1" x14ac:dyDescent="0.2">
      <c r="A21" s="426" t="s">
        <v>304</v>
      </c>
      <c r="B21" s="426"/>
      <c r="C21" s="426">
        <v>150</v>
      </c>
      <c r="D21" s="426">
        <v>144</v>
      </c>
      <c r="E21" s="426" t="s">
        <v>393</v>
      </c>
      <c r="F21" s="426"/>
      <c r="G21" s="426">
        <v>144</v>
      </c>
      <c r="H21" s="427">
        <f t="shared" ref="H21:H23" si="14">SUM(F21:G21)</f>
        <v>144</v>
      </c>
      <c r="I21" s="428">
        <v>3.17</v>
      </c>
      <c r="J21" s="429">
        <f>3.17*0.9</f>
        <v>2.8530000000000002</v>
      </c>
      <c r="K21" s="356">
        <f t="shared" ref="K21:K23" si="15">(I21-J21)/I21</f>
        <v>9.9999999999999922E-2</v>
      </c>
      <c r="L21" s="427">
        <v>43768</v>
      </c>
      <c r="M21" s="427">
        <f t="shared" ref="M21:M23" si="16">(H21*L21)*K21</f>
        <v>630259.19999999949</v>
      </c>
      <c r="N21" s="426">
        <f t="shared" ref="N21:N23" si="17">H21*I21*K21</f>
        <v>45.647999999999968</v>
      </c>
      <c r="O21" s="426">
        <v>17</v>
      </c>
      <c r="P21" s="427">
        <f t="shared" ref="P21:P23" si="18">N21*1000*17</f>
        <v>776015.99999999953</v>
      </c>
      <c r="Q21" s="426"/>
      <c r="R21" s="108"/>
      <c r="S21" s="108"/>
      <c r="T21" s="276"/>
      <c r="U21" s="108"/>
      <c r="V21" s="108"/>
      <c r="W21" s="108"/>
      <c r="X21" s="108"/>
      <c r="Y21" s="108"/>
      <c r="Z21" s="108"/>
    </row>
    <row r="22" spans="1:26" ht="18.75" customHeight="1" x14ac:dyDescent="0.2">
      <c r="A22" s="426" t="s">
        <v>300</v>
      </c>
      <c r="B22" s="426"/>
      <c r="C22" s="426">
        <v>688</v>
      </c>
      <c r="D22" s="426">
        <v>708</v>
      </c>
      <c r="E22" s="426" t="s">
        <v>393</v>
      </c>
      <c r="F22" s="426"/>
      <c r="G22" s="426">
        <v>708</v>
      </c>
      <c r="H22" s="427">
        <f t="shared" si="14"/>
        <v>708</v>
      </c>
      <c r="I22" s="428">
        <v>3.17</v>
      </c>
      <c r="J22" s="429">
        <f t="shared" ref="J22:J23" si="19">3.17*0.95</f>
        <v>3.0114999999999998</v>
      </c>
      <c r="K22" s="356">
        <f t="shared" si="15"/>
        <v>5.0000000000000031E-2</v>
      </c>
      <c r="L22" s="427">
        <v>43768</v>
      </c>
      <c r="M22" s="427">
        <f t="shared" si="16"/>
        <v>1549387.2000000009</v>
      </c>
      <c r="N22" s="426">
        <f t="shared" si="17"/>
        <v>112.21800000000007</v>
      </c>
      <c r="O22" s="426">
        <v>17</v>
      </c>
      <c r="P22" s="427">
        <f t="shared" si="18"/>
        <v>1907706.0000000012</v>
      </c>
      <c r="Q22" s="426"/>
      <c r="R22" s="108"/>
      <c r="S22" s="108"/>
      <c r="T22" s="276"/>
      <c r="U22" s="108"/>
      <c r="V22" s="108"/>
      <c r="W22" s="108"/>
      <c r="X22" s="108"/>
      <c r="Y22" s="108"/>
      <c r="Z22" s="108"/>
    </row>
    <row r="23" spans="1:26" ht="18.75" customHeight="1" x14ac:dyDescent="0.2">
      <c r="A23" s="426" t="s">
        <v>303</v>
      </c>
      <c r="B23" s="426"/>
      <c r="C23" s="426">
        <v>17</v>
      </c>
      <c r="D23" s="426">
        <v>17</v>
      </c>
      <c r="E23" s="426" t="s">
        <v>393</v>
      </c>
      <c r="F23" s="426"/>
      <c r="G23" s="426">
        <v>17</v>
      </c>
      <c r="H23" s="427">
        <f t="shared" si="14"/>
        <v>17</v>
      </c>
      <c r="I23" s="428">
        <v>3.17</v>
      </c>
      <c r="J23" s="429">
        <f t="shared" si="19"/>
        <v>3.0114999999999998</v>
      </c>
      <c r="K23" s="356">
        <f t="shared" si="15"/>
        <v>5.0000000000000031E-2</v>
      </c>
      <c r="L23" s="427">
        <v>33464</v>
      </c>
      <c r="M23" s="427">
        <f t="shared" si="16"/>
        <v>28444.400000000016</v>
      </c>
      <c r="N23" s="426">
        <f t="shared" si="17"/>
        <v>2.6945000000000019</v>
      </c>
      <c r="O23" s="426">
        <v>17</v>
      </c>
      <c r="P23" s="427">
        <f t="shared" si="18"/>
        <v>45806.500000000029</v>
      </c>
      <c r="Q23" s="426"/>
      <c r="R23" s="108"/>
      <c r="S23" s="108"/>
      <c r="T23" s="276"/>
      <c r="U23" s="108"/>
      <c r="V23" s="108"/>
      <c r="W23" s="108"/>
      <c r="X23" s="108"/>
      <c r="Y23" s="108"/>
      <c r="Z23" s="108"/>
    </row>
    <row r="24" spans="1:26" ht="19.5" customHeight="1" x14ac:dyDescent="0.2">
      <c r="A24" s="424" t="s">
        <v>231</v>
      </c>
      <c r="B24" s="422"/>
      <c r="C24" s="422">
        <f t="shared" ref="C24:D24" si="20">SUM(C25:C26)</f>
        <v>322</v>
      </c>
      <c r="D24" s="422">
        <f t="shared" si="20"/>
        <v>348</v>
      </c>
      <c r="E24" s="422"/>
      <c r="F24" s="422">
        <f>SUM(F25:F26)</f>
        <v>348</v>
      </c>
      <c r="G24" s="422">
        <f>G25</f>
        <v>0</v>
      </c>
      <c r="H24" s="422">
        <f>SUM(H25:H26)</f>
        <v>348</v>
      </c>
      <c r="I24" s="423"/>
      <c r="J24" s="423"/>
      <c r="K24" s="430"/>
      <c r="L24" s="422"/>
      <c r="M24" s="422">
        <f t="shared" ref="M24:N24" si="21">SUM(M25:M26)</f>
        <v>2536214.4000000004</v>
      </c>
      <c r="N24" s="422">
        <f t="shared" si="21"/>
        <v>1076.2784000000001</v>
      </c>
      <c r="O24" s="422"/>
      <c r="P24" s="422">
        <f>SUM(P25:P26)</f>
        <v>18296732.800000001</v>
      </c>
      <c r="Q24" s="424"/>
      <c r="R24" s="425"/>
      <c r="S24" s="425"/>
      <c r="T24" s="404"/>
      <c r="U24" s="425"/>
      <c r="V24" s="425"/>
      <c r="W24" s="425"/>
      <c r="X24" s="425"/>
      <c r="Y24" s="425"/>
      <c r="Z24" s="425"/>
    </row>
    <row r="25" spans="1:26" ht="18.75" customHeight="1" x14ac:dyDescent="0.2">
      <c r="A25" s="426" t="s">
        <v>330</v>
      </c>
      <c r="B25" s="426"/>
      <c r="C25" s="426">
        <v>122</v>
      </c>
      <c r="D25" s="426">
        <v>125</v>
      </c>
      <c r="E25" s="426" t="s">
        <v>394</v>
      </c>
      <c r="F25" s="426">
        <v>125</v>
      </c>
      <c r="G25" s="426"/>
      <c r="H25" s="427">
        <f t="shared" ref="H25:H26" si="22">SUM(F25:G25)</f>
        <v>125</v>
      </c>
      <c r="I25" s="428">
        <v>3.17</v>
      </c>
      <c r="J25" s="429">
        <f>3.17*0.05</f>
        <v>0.1585</v>
      </c>
      <c r="K25" s="356">
        <f t="shared" ref="K25:K26" si="23">(I25-J25)/I25</f>
        <v>0.95</v>
      </c>
      <c r="L25" s="427">
        <v>7470</v>
      </c>
      <c r="M25" s="427">
        <f t="shared" ref="M25:M26" si="24">(H25*L25)*K25</f>
        <v>887062.5</v>
      </c>
      <c r="N25" s="426">
        <f t="shared" ref="N25:N26" si="25">H25*I25*K25</f>
        <v>376.4375</v>
      </c>
      <c r="O25" s="426">
        <v>17</v>
      </c>
      <c r="P25" s="427">
        <f t="shared" ref="P25:P26" si="26">N25*1000*17</f>
        <v>6399437.5</v>
      </c>
      <c r="Q25" s="426"/>
      <c r="R25" s="108"/>
      <c r="S25" s="108"/>
      <c r="T25" s="276"/>
      <c r="U25" s="108"/>
      <c r="V25" s="108"/>
      <c r="W25" s="108"/>
      <c r="X25" s="108"/>
      <c r="Y25" s="108"/>
      <c r="Z25" s="108"/>
    </row>
    <row r="26" spans="1:26" ht="18.75" customHeight="1" x14ac:dyDescent="0.2">
      <c r="A26" s="426" t="s">
        <v>321</v>
      </c>
      <c r="B26" s="426"/>
      <c r="C26" s="426">
        <v>200</v>
      </c>
      <c r="D26" s="426">
        <v>223</v>
      </c>
      <c r="E26" s="426" t="s">
        <v>394</v>
      </c>
      <c r="F26" s="426">
        <v>223</v>
      </c>
      <c r="G26" s="426"/>
      <c r="H26" s="427">
        <f t="shared" si="22"/>
        <v>223</v>
      </c>
      <c r="I26" s="428">
        <v>3.17</v>
      </c>
      <c r="J26" s="429">
        <f>3.17*0.01</f>
        <v>3.1699999999999999E-2</v>
      </c>
      <c r="K26" s="356">
        <f t="shared" si="23"/>
        <v>0.9900000000000001</v>
      </c>
      <c r="L26" s="427">
        <v>7470</v>
      </c>
      <c r="M26" s="427">
        <f t="shared" si="24"/>
        <v>1649151.9000000001</v>
      </c>
      <c r="N26" s="426">
        <f t="shared" si="25"/>
        <v>699.84090000000003</v>
      </c>
      <c r="O26" s="426">
        <v>17</v>
      </c>
      <c r="P26" s="427">
        <f t="shared" si="26"/>
        <v>11897295.300000001</v>
      </c>
      <c r="Q26" s="426"/>
      <c r="R26" s="108"/>
      <c r="S26" s="108"/>
      <c r="T26" s="276"/>
      <c r="U26" s="108"/>
      <c r="V26" s="108"/>
      <c r="W26" s="108"/>
      <c r="X26" s="108"/>
      <c r="Y26" s="108"/>
      <c r="Z26" s="108"/>
    </row>
    <row r="27" spans="1:26" ht="19.5" customHeight="1" x14ac:dyDescent="0.2">
      <c r="A27" s="424" t="s">
        <v>236</v>
      </c>
      <c r="B27" s="422"/>
      <c r="C27" s="422">
        <f t="shared" ref="C27:D27" si="27">SUM(C30:C46)</f>
        <v>7010</v>
      </c>
      <c r="D27" s="422">
        <f t="shared" si="27"/>
        <v>9454.19</v>
      </c>
      <c r="E27" s="422"/>
      <c r="F27" s="422">
        <f t="shared" ref="F27:H27" si="28">SUM(F28:F46)</f>
        <v>6906.25</v>
      </c>
      <c r="G27" s="422">
        <f t="shared" si="28"/>
        <v>2537.5</v>
      </c>
      <c r="H27" s="422">
        <f t="shared" si="28"/>
        <v>9443.75</v>
      </c>
      <c r="I27" s="423"/>
      <c r="J27" s="423"/>
      <c r="K27" s="430"/>
      <c r="L27" s="422"/>
      <c r="M27" s="422">
        <f t="shared" ref="M27:N27" si="29">SUM(M30:M46)</f>
        <v>45625748.672975935</v>
      </c>
      <c r="N27" s="422">
        <f t="shared" si="29"/>
        <v>19835.215355</v>
      </c>
      <c r="O27" s="422"/>
      <c r="P27" s="422">
        <f>SUM(P30:P46)</f>
        <v>337198661.03499997</v>
      </c>
      <c r="Q27" s="424"/>
      <c r="R27" s="425"/>
      <c r="S27" s="425"/>
      <c r="T27" s="404"/>
      <c r="U27" s="425"/>
      <c r="V27" s="425"/>
      <c r="W27" s="425"/>
      <c r="X27" s="425"/>
      <c r="Y27" s="425"/>
      <c r="Z27" s="425"/>
    </row>
    <row r="28" spans="1:26" ht="19.5" customHeight="1" x14ac:dyDescent="0.2">
      <c r="A28" s="426" t="s">
        <v>347</v>
      </c>
      <c r="B28" s="426"/>
      <c r="C28" s="426">
        <v>600</v>
      </c>
      <c r="D28" s="426">
        <v>635</v>
      </c>
      <c r="E28" s="426" t="s">
        <v>394</v>
      </c>
      <c r="F28" s="426">
        <v>630</v>
      </c>
      <c r="G28" s="426">
        <v>35</v>
      </c>
      <c r="H28" s="427">
        <f>SUM(F28:G28)</f>
        <v>665</v>
      </c>
      <c r="I28" s="428">
        <v>3.17</v>
      </c>
      <c r="J28" s="429">
        <v>0.03</v>
      </c>
      <c r="K28" s="356">
        <f>(I28-J28)/I28</f>
        <v>0.99053627760252372</v>
      </c>
      <c r="L28" s="427">
        <v>7470</v>
      </c>
      <c r="M28" s="427">
        <f>(H28*L28)*K28</f>
        <v>4920538.4858044162</v>
      </c>
      <c r="N28" s="426">
        <f>H28*I28*K28</f>
        <v>2088.1</v>
      </c>
      <c r="O28" s="426">
        <v>17</v>
      </c>
      <c r="P28" s="427">
        <f>N28*1000*17</f>
        <v>35497700</v>
      </c>
      <c r="Q28" s="427"/>
      <c r="R28" s="108"/>
      <c r="S28" s="108"/>
      <c r="T28" s="276"/>
      <c r="U28" s="108"/>
      <c r="V28" s="108"/>
      <c r="W28" s="108"/>
      <c r="X28" s="108"/>
      <c r="Y28" s="108"/>
      <c r="Z28" s="108"/>
    </row>
    <row r="29" spans="1:26" ht="19.5" customHeight="1" x14ac:dyDescent="0.2">
      <c r="A29" s="431" t="s">
        <v>257</v>
      </c>
      <c r="B29" s="431"/>
      <c r="C29" s="431">
        <v>13</v>
      </c>
      <c r="D29" s="431">
        <v>21</v>
      </c>
      <c r="E29" s="431">
        <v>0</v>
      </c>
      <c r="F29" s="431">
        <v>0</v>
      </c>
      <c r="G29" s="431">
        <v>14.9</v>
      </c>
      <c r="H29" s="432">
        <v>14.9</v>
      </c>
      <c r="I29" s="433">
        <v>6.34</v>
      </c>
      <c r="J29" s="434">
        <v>2.883</v>
      </c>
      <c r="K29" s="368">
        <v>1.0905362776025236</v>
      </c>
      <c r="L29" s="432">
        <v>14940</v>
      </c>
      <c r="M29" s="432">
        <v>76988.129337539431</v>
      </c>
      <c r="N29" s="431">
        <v>32.670999999999999</v>
      </c>
      <c r="O29" s="431">
        <v>34</v>
      </c>
      <c r="P29" s="432">
        <v>555407.00000000012</v>
      </c>
      <c r="Q29" s="432"/>
      <c r="R29" s="620"/>
      <c r="S29" s="620"/>
      <c r="T29" s="610"/>
      <c r="U29" s="620"/>
      <c r="V29" s="620"/>
      <c r="W29" s="620"/>
      <c r="X29" s="620"/>
      <c r="Y29" s="620"/>
      <c r="Z29" s="620"/>
    </row>
    <row r="30" spans="1:26" ht="19.5" customHeight="1" x14ac:dyDescent="0.2">
      <c r="A30" s="426" t="s">
        <v>345</v>
      </c>
      <c r="B30" s="426"/>
      <c r="C30" s="426">
        <v>170</v>
      </c>
      <c r="D30" s="426">
        <v>50</v>
      </c>
      <c r="E30" s="426" t="s">
        <v>394</v>
      </c>
      <c r="F30" s="426">
        <v>49.9</v>
      </c>
      <c r="G30" s="426"/>
      <c r="H30" s="427">
        <f>SUM(F30:G30)</f>
        <v>49.9</v>
      </c>
      <c r="I30" s="428">
        <v>3.17</v>
      </c>
      <c r="J30" s="429">
        <v>0.03</v>
      </c>
      <c r="K30" s="356">
        <f>(I30-J30)/I30</f>
        <v>0.99053627760252372</v>
      </c>
      <c r="L30" s="427">
        <v>7470</v>
      </c>
      <c r="M30" s="427">
        <f>(H30*L30)*K30</f>
        <v>369225.36908517353</v>
      </c>
      <c r="N30" s="426">
        <f>H30*I30*K30</f>
        <v>156.68600000000001</v>
      </c>
      <c r="O30" s="426">
        <v>17</v>
      </c>
      <c r="P30" s="427">
        <f>N30*1000*17</f>
        <v>2663662</v>
      </c>
      <c r="Q30" s="427"/>
      <c r="R30" s="108"/>
      <c r="S30" s="108"/>
      <c r="T30" s="276"/>
      <c r="U30" s="108"/>
      <c r="V30" s="108"/>
      <c r="W30" s="108"/>
      <c r="X30" s="108"/>
      <c r="Y30" s="108"/>
      <c r="Z30" s="108"/>
    </row>
    <row r="31" spans="1:26" ht="19.5" customHeight="1" x14ac:dyDescent="0.2">
      <c r="A31" s="431" t="s">
        <v>343</v>
      </c>
      <c r="B31" s="431"/>
      <c r="C31" s="431">
        <v>617</v>
      </c>
      <c r="D31" s="431">
        <v>403</v>
      </c>
      <c r="E31" s="431">
        <v>0</v>
      </c>
      <c r="F31" s="431">
        <v>202.8</v>
      </c>
      <c r="G31" s="431">
        <v>153.80000000000001</v>
      </c>
      <c r="H31" s="431">
        <v>356.6</v>
      </c>
      <c r="I31" s="431">
        <v>9.51</v>
      </c>
      <c r="J31" s="431">
        <v>9.1700000000000004E-2</v>
      </c>
      <c r="K31" s="431">
        <v>2.9710725552050476</v>
      </c>
      <c r="L31" s="431">
        <v>58708</v>
      </c>
      <c r="M31" s="431">
        <v>2832619.9929842278</v>
      </c>
      <c r="N31" s="431">
        <v>1119.7148200000001</v>
      </c>
      <c r="O31" s="431">
        <v>51</v>
      </c>
      <c r="P31" s="431">
        <v>19035151.940000005</v>
      </c>
      <c r="Q31" s="432"/>
      <c r="R31" s="620"/>
      <c r="S31" s="620"/>
      <c r="T31" s="610"/>
      <c r="U31" s="620"/>
      <c r="V31" s="620"/>
      <c r="W31" s="620"/>
      <c r="X31" s="620"/>
      <c r="Y31" s="620"/>
      <c r="Z31" s="620"/>
    </row>
    <row r="32" spans="1:26" ht="19.5" customHeight="1" x14ac:dyDescent="0.2">
      <c r="A32" s="426" t="s">
        <v>351</v>
      </c>
      <c r="B32" s="426"/>
      <c r="C32" s="426"/>
      <c r="D32" s="426">
        <v>30</v>
      </c>
      <c r="E32" s="426" t="s">
        <v>394</v>
      </c>
      <c r="F32" s="426">
        <v>29.8</v>
      </c>
      <c r="G32" s="426"/>
      <c r="H32" s="427">
        <f t="shared" ref="H32:H34" si="30">SUM(F32:G32)</f>
        <v>29.8</v>
      </c>
      <c r="I32" s="428">
        <v>3.17</v>
      </c>
      <c r="J32" s="429">
        <v>0.03</v>
      </c>
      <c r="K32" s="356">
        <f t="shared" ref="K32:K34" si="31">(I32-J32)/I32</f>
        <v>0.99053627760252372</v>
      </c>
      <c r="L32" s="427">
        <v>7470</v>
      </c>
      <c r="M32" s="427">
        <f t="shared" ref="M32:M34" si="32">(H32*L32)*K32</f>
        <v>220499.3186119874</v>
      </c>
      <c r="N32" s="426">
        <f t="shared" ref="N32:N34" si="33">H32*I32*K32</f>
        <v>93.572000000000003</v>
      </c>
      <c r="O32" s="426">
        <v>17</v>
      </c>
      <c r="P32" s="427">
        <f t="shared" ref="P32:P34" si="34">N32*1000*17</f>
        <v>1590724</v>
      </c>
      <c r="Q32" s="427"/>
      <c r="R32" s="108"/>
      <c r="S32" s="108"/>
      <c r="T32" s="276"/>
      <c r="U32" s="108"/>
      <c r="V32" s="108"/>
      <c r="W32" s="108"/>
      <c r="X32" s="108"/>
      <c r="Y32" s="108"/>
      <c r="Z32" s="108"/>
    </row>
    <row r="33" spans="1:26" ht="19.5" customHeight="1" x14ac:dyDescent="0.2">
      <c r="A33" s="426" t="s">
        <v>355</v>
      </c>
      <c r="B33" s="426"/>
      <c r="C33" s="426">
        <v>250</v>
      </c>
      <c r="D33" s="426">
        <v>238</v>
      </c>
      <c r="E33" s="426" t="s">
        <v>394</v>
      </c>
      <c r="F33" s="426"/>
      <c r="G33" s="426">
        <v>237.9</v>
      </c>
      <c r="H33" s="427">
        <f t="shared" si="30"/>
        <v>237.9</v>
      </c>
      <c r="I33" s="428">
        <v>3.17</v>
      </c>
      <c r="J33" s="429">
        <v>0.03</v>
      </c>
      <c r="K33" s="356">
        <f t="shared" si="31"/>
        <v>0.99053627760252372</v>
      </c>
      <c r="L33" s="427">
        <v>7470</v>
      </c>
      <c r="M33" s="427">
        <f t="shared" si="32"/>
        <v>1760294.8958990537</v>
      </c>
      <c r="N33" s="426">
        <f t="shared" si="33"/>
        <v>747.00600000000009</v>
      </c>
      <c r="O33" s="426">
        <v>17</v>
      </c>
      <c r="P33" s="427">
        <f t="shared" si="34"/>
        <v>12699102.000000002</v>
      </c>
      <c r="Q33" s="427"/>
      <c r="R33" s="108"/>
      <c r="S33" s="108"/>
      <c r="T33" s="276"/>
      <c r="U33" s="108"/>
      <c r="V33" s="108"/>
      <c r="W33" s="108"/>
      <c r="X33" s="108"/>
      <c r="Y33" s="108"/>
      <c r="Z33" s="108"/>
    </row>
    <row r="34" spans="1:26" ht="19.5" customHeight="1" x14ac:dyDescent="0.2">
      <c r="A34" s="426" t="s">
        <v>348</v>
      </c>
      <c r="B34" s="426"/>
      <c r="C34" s="426">
        <v>260</v>
      </c>
      <c r="D34" s="426">
        <v>243.6</v>
      </c>
      <c r="E34" s="426" t="s">
        <v>394</v>
      </c>
      <c r="F34" s="426">
        <v>224.4</v>
      </c>
      <c r="G34" s="426"/>
      <c r="H34" s="427">
        <f t="shared" si="30"/>
        <v>224.4</v>
      </c>
      <c r="I34" s="428">
        <v>3.17</v>
      </c>
      <c r="J34" s="429">
        <v>0.03</v>
      </c>
      <c r="K34" s="356">
        <f t="shared" si="31"/>
        <v>0.99053627760252372</v>
      </c>
      <c r="L34" s="427">
        <v>7470</v>
      </c>
      <c r="M34" s="427">
        <f t="shared" si="32"/>
        <v>1660404.2649842273</v>
      </c>
      <c r="N34" s="426">
        <f t="shared" si="33"/>
        <v>704.61599999999999</v>
      </c>
      <c r="O34" s="426">
        <v>17</v>
      </c>
      <c r="P34" s="427">
        <f t="shared" si="34"/>
        <v>11978472</v>
      </c>
      <c r="Q34" s="427"/>
      <c r="R34" s="108"/>
      <c r="S34" s="108"/>
      <c r="T34" s="276"/>
      <c r="U34" s="108"/>
      <c r="V34" s="108"/>
      <c r="W34" s="108"/>
      <c r="X34" s="108"/>
      <c r="Y34" s="108"/>
      <c r="Z34" s="108"/>
    </row>
    <row r="35" spans="1:26" ht="19.5" customHeight="1" x14ac:dyDescent="0.2">
      <c r="A35" s="431" t="s">
        <v>353</v>
      </c>
      <c r="B35" s="431"/>
      <c r="C35" s="431">
        <v>62</v>
      </c>
      <c r="D35" s="431">
        <v>93.75</v>
      </c>
      <c r="E35" s="431">
        <v>0</v>
      </c>
      <c r="F35" s="431">
        <v>92.75</v>
      </c>
      <c r="G35" s="431">
        <v>1</v>
      </c>
      <c r="H35" s="431">
        <v>93.75</v>
      </c>
      <c r="I35" s="431">
        <v>9.51</v>
      </c>
      <c r="J35" s="431">
        <v>9.1700000000000004E-2</v>
      </c>
      <c r="K35" s="431">
        <v>2.9710725552050476</v>
      </c>
      <c r="L35" s="431">
        <v>58708</v>
      </c>
      <c r="M35" s="431">
        <v>729271.87279179809</v>
      </c>
      <c r="N35" s="431">
        <v>294.21902499999999</v>
      </c>
      <c r="O35" s="431">
        <v>52</v>
      </c>
      <c r="P35" s="431">
        <v>5001723.4250000007</v>
      </c>
      <c r="Q35" s="432"/>
      <c r="R35" s="620"/>
      <c r="S35" s="620"/>
      <c r="T35" s="610"/>
      <c r="U35" s="620"/>
      <c r="V35" s="620"/>
      <c r="W35" s="620"/>
      <c r="X35" s="620"/>
      <c r="Y35" s="620"/>
      <c r="Z35" s="620"/>
    </row>
    <row r="36" spans="1:26" ht="19.5" customHeight="1" x14ac:dyDescent="0.2">
      <c r="A36" s="426" t="s">
        <v>350</v>
      </c>
      <c r="B36" s="426"/>
      <c r="C36" s="426"/>
      <c r="D36" s="426">
        <v>500</v>
      </c>
      <c r="E36" s="426" t="s">
        <v>394</v>
      </c>
      <c r="F36" s="426">
        <v>500</v>
      </c>
      <c r="G36" s="426"/>
      <c r="H36" s="427">
        <f t="shared" ref="H36:H38" si="35">SUM(F36:G36)</f>
        <v>500</v>
      </c>
      <c r="I36" s="428">
        <v>3.17</v>
      </c>
      <c r="J36" s="429">
        <v>0.03</v>
      </c>
      <c r="K36" s="356">
        <f t="shared" ref="K36:K38" si="36">(I36-J36)/I36</f>
        <v>0.99053627760252372</v>
      </c>
      <c r="L36" s="427">
        <v>7470</v>
      </c>
      <c r="M36" s="427">
        <f t="shared" ref="M36:M38" si="37">(H36*L36)*K36</f>
        <v>3699652.996845426</v>
      </c>
      <c r="N36" s="426">
        <f t="shared" ref="N36:N38" si="38">H36*I36*K36</f>
        <v>1570</v>
      </c>
      <c r="O36" s="426">
        <v>17</v>
      </c>
      <c r="P36" s="427">
        <f t="shared" ref="P36:P38" si="39">N36*1000*17</f>
        <v>26690000</v>
      </c>
      <c r="Q36" s="427"/>
      <c r="R36" s="108"/>
      <c r="S36" s="108"/>
      <c r="T36" s="276"/>
      <c r="U36" s="108"/>
      <c r="V36" s="108"/>
      <c r="W36" s="108"/>
      <c r="X36" s="108"/>
      <c r="Y36" s="108"/>
      <c r="Z36" s="108"/>
    </row>
    <row r="37" spans="1:26" ht="19.5" customHeight="1" x14ac:dyDescent="0.2">
      <c r="A37" s="426" t="s">
        <v>354</v>
      </c>
      <c r="B37" s="426"/>
      <c r="C37" s="426">
        <v>266</v>
      </c>
      <c r="D37" s="426">
        <v>143</v>
      </c>
      <c r="E37" s="426" t="s">
        <v>394</v>
      </c>
      <c r="F37" s="426">
        <v>128.69999999999999</v>
      </c>
      <c r="G37" s="426"/>
      <c r="H37" s="427">
        <f t="shared" si="35"/>
        <v>128.69999999999999</v>
      </c>
      <c r="I37" s="428">
        <v>3.17</v>
      </c>
      <c r="J37" s="429">
        <f>3.17*0.01</f>
        <v>3.1699999999999999E-2</v>
      </c>
      <c r="K37" s="356">
        <f t="shared" si="36"/>
        <v>0.9900000000000001</v>
      </c>
      <c r="L37" s="427">
        <v>7470</v>
      </c>
      <c r="M37" s="427">
        <f t="shared" si="37"/>
        <v>951775.11</v>
      </c>
      <c r="N37" s="426">
        <f t="shared" si="38"/>
        <v>403.89920999999998</v>
      </c>
      <c r="O37" s="426">
        <v>17</v>
      </c>
      <c r="P37" s="427">
        <f t="shared" si="39"/>
        <v>6866286.5699999994</v>
      </c>
      <c r="Q37" s="427"/>
      <c r="R37" s="108"/>
      <c r="S37" s="108"/>
      <c r="T37" s="276"/>
      <c r="U37" s="108"/>
      <c r="V37" s="108"/>
      <c r="W37" s="108"/>
      <c r="X37" s="108"/>
      <c r="Y37" s="108"/>
      <c r="Z37" s="108"/>
    </row>
    <row r="38" spans="1:26" ht="24.75" customHeight="1" x14ac:dyDescent="0.2">
      <c r="A38" s="426" t="s">
        <v>356</v>
      </c>
      <c r="B38" s="426"/>
      <c r="C38" s="426">
        <v>1305</v>
      </c>
      <c r="D38" s="426">
        <v>1593</v>
      </c>
      <c r="E38" s="426" t="s">
        <v>192</v>
      </c>
      <c r="F38" s="426">
        <v>1592.8</v>
      </c>
      <c r="G38" s="426"/>
      <c r="H38" s="427">
        <f t="shared" si="35"/>
        <v>1592.8</v>
      </c>
      <c r="I38" s="428">
        <v>4.17</v>
      </c>
      <c r="J38" s="429">
        <f>3.17*0.9</f>
        <v>2.8530000000000002</v>
      </c>
      <c r="K38" s="356">
        <f t="shared" si="36"/>
        <v>0.31582733812949632</v>
      </c>
      <c r="L38" s="427">
        <v>7471</v>
      </c>
      <c r="M38" s="427">
        <f t="shared" si="37"/>
        <v>3758284.9375539552</v>
      </c>
      <c r="N38" s="426">
        <f t="shared" si="38"/>
        <v>2097.7175999999995</v>
      </c>
      <c r="O38" s="426">
        <v>18</v>
      </c>
      <c r="P38" s="427">
        <f t="shared" si="39"/>
        <v>35661199.199999996</v>
      </c>
      <c r="Q38" s="426"/>
      <c r="R38" s="108"/>
      <c r="S38" s="108"/>
      <c r="T38" s="276"/>
      <c r="U38" s="108"/>
      <c r="V38" s="108"/>
      <c r="W38" s="108"/>
      <c r="X38" s="108"/>
      <c r="Y38" s="108"/>
      <c r="Z38" s="108"/>
    </row>
    <row r="39" spans="1:26" ht="24.75" customHeight="1" x14ac:dyDescent="0.2">
      <c r="A39" s="431" t="s">
        <v>383</v>
      </c>
      <c r="B39" s="431"/>
      <c r="C39" s="431">
        <v>184</v>
      </c>
      <c r="D39" s="431">
        <v>1450</v>
      </c>
      <c r="E39" s="431">
        <v>0</v>
      </c>
      <c r="F39" s="431">
        <v>202.2</v>
      </c>
      <c r="G39" s="431">
        <v>806.4</v>
      </c>
      <c r="H39" s="431">
        <v>1008.5999999999999</v>
      </c>
      <c r="I39" s="431">
        <v>7.34</v>
      </c>
      <c r="J39" s="431">
        <v>5.7060000000000004</v>
      </c>
      <c r="K39" s="431">
        <v>0.41582733812949624</v>
      </c>
      <c r="L39" s="431">
        <v>14941</v>
      </c>
      <c r="M39" s="431">
        <v>882427.88345323666</v>
      </c>
      <c r="N39" s="431">
        <v>399.72619999999972</v>
      </c>
      <c r="O39" s="431">
        <v>35</v>
      </c>
      <c r="P39" s="431">
        <v>6795345.3999999966</v>
      </c>
      <c r="Q39" s="431"/>
      <c r="R39" s="620"/>
      <c r="S39" s="620"/>
      <c r="T39" s="610"/>
      <c r="U39" s="620"/>
      <c r="V39" s="620"/>
      <c r="W39" s="620"/>
      <c r="X39" s="620"/>
      <c r="Y39" s="620"/>
      <c r="Z39" s="620"/>
    </row>
    <row r="40" spans="1:26" ht="24.75" customHeight="1" x14ac:dyDescent="0.2">
      <c r="A40" s="426" t="s">
        <v>362</v>
      </c>
      <c r="B40" s="426"/>
      <c r="C40" s="426">
        <v>1097</v>
      </c>
      <c r="D40" s="426">
        <v>1235.3399999999999</v>
      </c>
      <c r="E40" s="426" t="s">
        <v>192</v>
      </c>
      <c r="F40" s="426">
        <v>636.79999999999995</v>
      </c>
      <c r="G40" s="426">
        <v>599</v>
      </c>
      <c r="H40" s="427">
        <f t="shared" ref="H40:H46" si="40">SUM(F40:G40)</f>
        <v>1235.8</v>
      </c>
      <c r="I40" s="428">
        <v>3.17</v>
      </c>
      <c r="J40" s="429">
        <v>0.03</v>
      </c>
      <c r="K40" s="356">
        <f t="shared" ref="K40:K46" si="41">(I40-J40)/I40</f>
        <v>0.99053627760252372</v>
      </c>
      <c r="L40" s="427">
        <v>7471</v>
      </c>
      <c r="M40" s="427">
        <f t="shared" ref="M40:M46" si="42">(H40*L40)*K40</f>
        <v>9145286.451735016</v>
      </c>
      <c r="N40" s="426">
        <f t="shared" ref="N40:N46" si="43">H40*I40*K40</f>
        <v>3880.4120000000003</v>
      </c>
      <c r="O40" s="426">
        <v>17</v>
      </c>
      <c r="P40" s="427">
        <f t="shared" ref="P40:P46" si="44">N40*1000*17</f>
        <v>65967004.000000007</v>
      </c>
      <c r="Q40" s="426"/>
      <c r="R40" s="108"/>
      <c r="S40" s="108"/>
      <c r="T40" s="276"/>
      <c r="U40" s="108"/>
      <c r="V40" s="108"/>
      <c r="W40" s="108"/>
      <c r="X40" s="108"/>
      <c r="Y40" s="108"/>
      <c r="Z40" s="108"/>
    </row>
    <row r="41" spans="1:26" ht="24.75" customHeight="1" x14ac:dyDescent="0.2">
      <c r="A41" s="426" t="s">
        <v>361</v>
      </c>
      <c r="B41" s="426"/>
      <c r="C41" s="426">
        <v>194</v>
      </c>
      <c r="D41" s="426">
        <v>274</v>
      </c>
      <c r="E41" s="426" t="s">
        <v>192</v>
      </c>
      <c r="F41" s="426">
        <v>244.6</v>
      </c>
      <c r="G41" s="426"/>
      <c r="H41" s="427">
        <f t="shared" si="40"/>
        <v>244.6</v>
      </c>
      <c r="I41" s="428">
        <v>3.17</v>
      </c>
      <c r="J41" s="429">
        <v>0.03</v>
      </c>
      <c r="K41" s="356">
        <f t="shared" si="41"/>
        <v>0.99053627760252372</v>
      </c>
      <c r="L41" s="427">
        <v>7471</v>
      </c>
      <c r="M41" s="427">
        <f t="shared" si="42"/>
        <v>1810112.5312302839</v>
      </c>
      <c r="N41" s="426">
        <f t="shared" si="43"/>
        <v>768.04399999999998</v>
      </c>
      <c r="O41" s="426">
        <v>17</v>
      </c>
      <c r="P41" s="427">
        <f t="shared" si="44"/>
        <v>13056748</v>
      </c>
      <c r="Q41" s="426"/>
      <c r="R41" s="108"/>
      <c r="S41" s="108"/>
      <c r="T41" s="276"/>
      <c r="U41" s="108"/>
      <c r="V41" s="108"/>
      <c r="W41" s="108"/>
      <c r="X41" s="108"/>
      <c r="Y41" s="108"/>
      <c r="Z41" s="108"/>
    </row>
    <row r="42" spans="1:26" ht="24.75" customHeight="1" x14ac:dyDescent="0.2">
      <c r="A42" s="426" t="s">
        <v>360</v>
      </c>
      <c r="B42" s="426"/>
      <c r="C42" s="426">
        <v>1195</v>
      </c>
      <c r="D42" s="426">
        <v>1350</v>
      </c>
      <c r="E42" s="426" t="s">
        <v>192</v>
      </c>
      <c r="F42" s="426">
        <v>1210</v>
      </c>
      <c r="G42" s="426"/>
      <c r="H42" s="427">
        <f t="shared" si="40"/>
        <v>1210</v>
      </c>
      <c r="I42" s="428">
        <v>3.17</v>
      </c>
      <c r="J42" s="429">
        <v>0.03</v>
      </c>
      <c r="K42" s="356">
        <f t="shared" si="41"/>
        <v>0.99053627760252372</v>
      </c>
      <c r="L42" s="427">
        <v>7471</v>
      </c>
      <c r="M42" s="427">
        <f t="shared" si="42"/>
        <v>8954358.8012618311</v>
      </c>
      <c r="N42" s="426">
        <f t="shared" si="43"/>
        <v>3799.4</v>
      </c>
      <c r="O42" s="426">
        <v>17</v>
      </c>
      <c r="P42" s="427">
        <f t="shared" si="44"/>
        <v>64589800</v>
      </c>
      <c r="Q42" s="426"/>
      <c r="R42" s="108"/>
      <c r="S42" s="108"/>
      <c r="T42" s="276"/>
      <c r="U42" s="108"/>
      <c r="V42" s="108"/>
      <c r="W42" s="108"/>
      <c r="X42" s="108"/>
      <c r="Y42" s="108"/>
      <c r="Z42" s="108"/>
    </row>
    <row r="43" spans="1:26" ht="24.75" customHeight="1" x14ac:dyDescent="0.2">
      <c r="A43" s="426" t="s">
        <v>395</v>
      </c>
      <c r="B43" s="426"/>
      <c r="C43" s="426">
        <v>798</v>
      </c>
      <c r="D43" s="426">
        <v>1088.5</v>
      </c>
      <c r="E43" s="426" t="s">
        <v>192</v>
      </c>
      <c r="F43" s="426">
        <v>533</v>
      </c>
      <c r="G43" s="426">
        <v>555.5</v>
      </c>
      <c r="H43" s="427">
        <f t="shared" si="40"/>
        <v>1088.5</v>
      </c>
      <c r="I43" s="428">
        <v>3.17</v>
      </c>
      <c r="J43" s="429">
        <v>0.03</v>
      </c>
      <c r="K43" s="356">
        <f t="shared" si="41"/>
        <v>0.99053627760252372</v>
      </c>
      <c r="L43" s="427">
        <v>7471</v>
      </c>
      <c r="M43" s="427">
        <f t="shared" si="42"/>
        <v>8055222.7728706626</v>
      </c>
      <c r="N43" s="426">
        <f t="shared" si="43"/>
        <v>3417.8900000000003</v>
      </c>
      <c r="O43" s="426">
        <v>17</v>
      </c>
      <c r="P43" s="427">
        <f t="shared" si="44"/>
        <v>58104130.000000007</v>
      </c>
      <c r="Q43" s="426"/>
      <c r="R43" s="108"/>
      <c r="S43" s="108"/>
      <c r="T43" s="276"/>
      <c r="U43" s="108"/>
      <c r="V43" s="108"/>
      <c r="W43" s="108"/>
      <c r="X43" s="108"/>
      <c r="Y43" s="108"/>
      <c r="Z43" s="108"/>
    </row>
    <row r="44" spans="1:26" ht="24.75" customHeight="1" x14ac:dyDescent="0.2">
      <c r="A44" s="426" t="s">
        <v>357</v>
      </c>
      <c r="B44" s="426"/>
      <c r="C44" s="426"/>
      <c r="D44" s="426">
        <v>40</v>
      </c>
      <c r="E44" s="426" t="s">
        <v>279</v>
      </c>
      <c r="F44" s="426">
        <v>12.6</v>
      </c>
      <c r="G44" s="426">
        <v>28</v>
      </c>
      <c r="H44" s="427">
        <f t="shared" si="40"/>
        <v>40.6</v>
      </c>
      <c r="I44" s="428">
        <v>4.17</v>
      </c>
      <c r="J44" s="429">
        <f t="shared" ref="J44:J46" si="45">3.17*0.9</f>
        <v>2.8530000000000002</v>
      </c>
      <c r="K44" s="356">
        <f t="shared" si="41"/>
        <v>0.31582733812949632</v>
      </c>
      <c r="L44" s="427">
        <v>7471</v>
      </c>
      <c r="M44" s="427">
        <f t="shared" si="42"/>
        <v>95797.569352517967</v>
      </c>
      <c r="N44" s="426">
        <f t="shared" si="43"/>
        <v>53.470199999999984</v>
      </c>
      <c r="O44" s="426">
        <v>17</v>
      </c>
      <c r="P44" s="427">
        <f t="shared" si="44"/>
        <v>908993.39999999967</v>
      </c>
      <c r="Q44" s="426"/>
      <c r="R44" s="108"/>
      <c r="S44" s="108"/>
      <c r="T44" s="276"/>
      <c r="U44" s="108"/>
      <c r="V44" s="108"/>
      <c r="W44" s="108"/>
      <c r="X44" s="108"/>
      <c r="Y44" s="108"/>
      <c r="Z44" s="108"/>
    </row>
    <row r="45" spans="1:26" ht="24.75" customHeight="1" x14ac:dyDescent="0.2">
      <c r="A45" s="426" t="s">
        <v>359</v>
      </c>
      <c r="B45" s="426"/>
      <c r="C45" s="426"/>
      <c r="D45" s="426">
        <v>100</v>
      </c>
      <c r="E45" s="426" t="s">
        <v>279</v>
      </c>
      <c r="F45" s="426">
        <v>100</v>
      </c>
      <c r="G45" s="426"/>
      <c r="H45" s="427">
        <f t="shared" si="40"/>
        <v>100</v>
      </c>
      <c r="I45" s="428">
        <v>4.17</v>
      </c>
      <c r="J45" s="429">
        <f t="shared" si="45"/>
        <v>2.8530000000000002</v>
      </c>
      <c r="K45" s="356">
        <f t="shared" si="41"/>
        <v>0.31582733812949632</v>
      </c>
      <c r="L45" s="427">
        <v>7471</v>
      </c>
      <c r="M45" s="427">
        <f t="shared" si="42"/>
        <v>235954.6043165467</v>
      </c>
      <c r="N45" s="426">
        <f t="shared" si="43"/>
        <v>131.69999999999996</v>
      </c>
      <c r="O45" s="426">
        <v>18</v>
      </c>
      <c r="P45" s="427">
        <f t="shared" si="44"/>
        <v>2238899.9999999995</v>
      </c>
      <c r="Q45" s="426"/>
      <c r="R45" s="108"/>
      <c r="S45" s="108"/>
      <c r="T45" s="276"/>
      <c r="U45" s="108"/>
      <c r="V45" s="108"/>
      <c r="W45" s="108"/>
      <c r="X45" s="108"/>
      <c r="Y45" s="108"/>
      <c r="Z45" s="108"/>
    </row>
    <row r="46" spans="1:26" ht="24.75" customHeight="1" x14ac:dyDescent="0.2">
      <c r="A46" s="426" t="s">
        <v>363</v>
      </c>
      <c r="B46" s="426"/>
      <c r="C46" s="426">
        <v>612</v>
      </c>
      <c r="D46" s="426">
        <v>622</v>
      </c>
      <c r="E46" s="426" t="s">
        <v>192</v>
      </c>
      <c r="F46" s="426">
        <v>515.9</v>
      </c>
      <c r="G46" s="426">
        <v>106</v>
      </c>
      <c r="H46" s="427">
        <f t="shared" si="40"/>
        <v>621.9</v>
      </c>
      <c r="I46" s="428">
        <v>3.17</v>
      </c>
      <c r="J46" s="429">
        <f t="shared" si="45"/>
        <v>2.8530000000000002</v>
      </c>
      <c r="K46" s="356">
        <f t="shared" si="41"/>
        <v>9.9999999999999922E-2</v>
      </c>
      <c r="L46" s="427">
        <v>7470</v>
      </c>
      <c r="M46" s="427">
        <f t="shared" si="42"/>
        <v>464559.29999999964</v>
      </c>
      <c r="N46" s="426">
        <f t="shared" si="43"/>
        <v>197.14229999999984</v>
      </c>
      <c r="O46" s="426">
        <v>17</v>
      </c>
      <c r="P46" s="427">
        <f t="shared" si="44"/>
        <v>3351419.0999999973</v>
      </c>
      <c r="Q46" s="426"/>
      <c r="R46" s="108"/>
      <c r="S46" s="108"/>
      <c r="T46" s="276"/>
      <c r="U46" s="108"/>
      <c r="V46" s="108"/>
      <c r="W46" s="108"/>
      <c r="X46" s="108"/>
      <c r="Y46" s="108"/>
      <c r="Z46" s="108"/>
    </row>
    <row r="47" spans="1:26" ht="18.75" customHeight="1" x14ac:dyDescent="0.2">
      <c r="A47" s="435"/>
      <c r="B47" s="435"/>
      <c r="C47" s="435"/>
      <c r="D47" s="435"/>
      <c r="E47" s="435"/>
      <c r="F47" s="435"/>
      <c r="G47" s="435"/>
      <c r="H47" s="435"/>
      <c r="I47" s="435"/>
      <c r="J47" s="435"/>
      <c r="K47" s="435"/>
      <c r="L47" s="435"/>
      <c r="M47" s="435"/>
      <c r="N47" s="435"/>
      <c r="O47" s="435"/>
      <c r="P47" s="435"/>
      <c r="Q47" s="435"/>
      <c r="R47" s="54"/>
      <c r="S47" s="54"/>
      <c r="T47" s="54"/>
      <c r="U47" s="54"/>
      <c r="V47" s="54"/>
      <c r="W47" s="54"/>
      <c r="X47" s="54"/>
      <c r="Y47" s="54"/>
      <c r="Z47" s="54"/>
    </row>
    <row r="48" spans="1:26" ht="18.75" customHeight="1" x14ac:dyDescent="0.2">
      <c r="A48" s="436" t="s">
        <v>396</v>
      </c>
      <c r="B48" s="436"/>
      <c r="C48" s="436"/>
      <c r="D48" s="436"/>
      <c r="E48" s="436"/>
      <c r="F48" s="436"/>
      <c r="G48" s="436" t="s">
        <v>397</v>
      </c>
      <c r="H48" s="436"/>
      <c r="I48" s="436"/>
      <c r="J48" s="436"/>
      <c r="K48" s="436"/>
      <c r="L48" s="436"/>
      <c r="M48" s="436"/>
      <c r="N48" s="436"/>
      <c r="O48" s="436"/>
      <c r="P48" s="436"/>
      <c r="Q48" s="436"/>
      <c r="R48" s="437"/>
      <c r="S48" s="437"/>
      <c r="T48" s="437"/>
      <c r="U48" s="437"/>
      <c r="V48" s="437"/>
      <c r="W48" s="437"/>
      <c r="X48" s="437"/>
      <c r="Y48" s="437"/>
      <c r="Z48" s="437"/>
    </row>
    <row r="49" spans="1:26" ht="18.75" customHeight="1" x14ac:dyDescent="0.2">
      <c r="A49" s="436"/>
      <c r="B49" s="436"/>
      <c r="C49" s="436"/>
      <c r="D49" s="436"/>
      <c r="E49" s="436"/>
      <c r="F49" s="436"/>
      <c r="G49" s="436"/>
      <c r="H49" s="436"/>
      <c r="I49" s="436"/>
      <c r="J49" s="436"/>
      <c r="K49" s="436"/>
      <c r="L49" s="436"/>
      <c r="M49" s="436"/>
      <c r="N49" s="436"/>
      <c r="O49" s="436"/>
      <c r="P49" s="436"/>
      <c r="Q49" s="436"/>
      <c r="R49" s="437"/>
      <c r="S49" s="437"/>
      <c r="T49" s="437"/>
      <c r="U49" s="437"/>
      <c r="V49" s="437"/>
      <c r="W49" s="437"/>
      <c r="X49" s="437"/>
      <c r="Y49" s="437"/>
      <c r="Z49" s="437"/>
    </row>
    <row r="50" spans="1:26" ht="18.75" customHeight="1" x14ac:dyDescent="0.2">
      <c r="A50" s="436"/>
      <c r="B50" s="436"/>
      <c r="C50" s="436"/>
      <c r="D50" s="436"/>
      <c r="E50" s="436"/>
      <c r="F50" s="436"/>
      <c r="G50" s="436"/>
      <c r="H50" s="436"/>
      <c r="I50" s="436"/>
      <c r="J50" s="436"/>
      <c r="K50" s="436"/>
      <c r="L50" s="436"/>
      <c r="M50" s="436"/>
      <c r="N50" s="436"/>
      <c r="O50" s="436"/>
      <c r="P50" s="436"/>
      <c r="Q50" s="436"/>
      <c r="R50" s="437"/>
      <c r="S50" s="437"/>
      <c r="T50" s="437"/>
      <c r="U50" s="437"/>
      <c r="V50" s="437"/>
      <c r="W50" s="437"/>
      <c r="X50" s="437"/>
      <c r="Y50" s="437"/>
      <c r="Z50" s="437"/>
    </row>
    <row r="51" spans="1:26" ht="18.75" customHeight="1" x14ac:dyDescent="0.2">
      <c r="A51" s="436"/>
      <c r="B51" s="436"/>
      <c r="C51" s="436"/>
      <c r="D51" s="436"/>
      <c r="E51" s="436"/>
      <c r="F51" s="436"/>
      <c r="G51" s="436"/>
      <c r="H51" s="436"/>
      <c r="I51" s="436"/>
      <c r="J51" s="436"/>
      <c r="K51" s="436"/>
      <c r="L51" s="436"/>
      <c r="M51" s="436"/>
      <c r="N51" s="436"/>
      <c r="O51" s="436"/>
      <c r="P51" s="436"/>
      <c r="Q51" s="436"/>
      <c r="R51" s="437"/>
      <c r="S51" s="437"/>
      <c r="T51" s="437"/>
      <c r="U51" s="437"/>
      <c r="V51" s="437"/>
      <c r="W51" s="437"/>
      <c r="X51" s="437"/>
      <c r="Y51" s="437"/>
      <c r="Z51" s="437"/>
    </row>
    <row r="52" spans="1:26" ht="18.75" customHeight="1" x14ac:dyDescent="0.2">
      <c r="A52" s="438"/>
      <c r="B52" s="438"/>
      <c r="C52" s="438" t="s">
        <v>398</v>
      </c>
      <c r="D52" s="438"/>
      <c r="E52" s="438"/>
      <c r="F52" s="438"/>
      <c r="G52" s="438" t="s">
        <v>399</v>
      </c>
      <c r="H52" s="438"/>
      <c r="I52" s="438"/>
      <c r="J52" s="438"/>
      <c r="K52" s="438"/>
      <c r="L52" s="438"/>
      <c r="M52" s="438"/>
      <c r="N52" s="438"/>
      <c r="O52" s="438"/>
      <c r="P52" s="438"/>
      <c r="Q52" s="438"/>
      <c r="R52" s="439"/>
      <c r="S52" s="439"/>
      <c r="T52" s="439"/>
      <c r="U52" s="439"/>
      <c r="V52" s="439"/>
      <c r="W52" s="439"/>
      <c r="X52" s="439"/>
      <c r="Y52" s="439"/>
      <c r="Z52" s="439"/>
    </row>
    <row r="53" spans="1:26" ht="18.75" customHeight="1" x14ac:dyDescent="0.2">
      <c r="A53" s="436"/>
      <c r="B53" s="436"/>
      <c r="C53" s="436"/>
      <c r="D53" s="436"/>
      <c r="E53" s="436"/>
      <c r="F53" s="436"/>
      <c r="G53" s="436" t="s">
        <v>388</v>
      </c>
      <c r="H53" s="436"/>
      <c r="I53" s="436"/>
      <c r="J53" s="436"/>
      <c r="K53" s="436"/>
      <c r="L53" s="436"/>
      <c r="M53" s="436"/>
      <c r="N53" s="436"/>
      <c r="O53" s="436"/>
      <c r="P53" s="436"/>
      <c r="Q53" s="436"/>
      <c r="R53" s="437"/>
      <c r="S53" s="437"/>
      <c r="T53" s="437"/>
      <c r="U53" s="437"/>
      <c r="V53" s="437"/>
      <c r="W53" s="437"/>
      <c r="X53" s="437"/>
      <c r="Y53" s="437"/>
      <c r="Z53" s="437"/>
    </row>
    <row r="54" spans="1:26" ht="18.75" customHeight="1" x14ac:dyDescent="0.2">
      <c r="A54" s="435"/>
      <c r="B54" s="435"/>
      <c r="C54" s="435"/>
      <c r="D54" s="435"/>
      <c r="E54" s="435"/>
      <c r="F54" s="435"/>
      <c r="G54" s="435"/>
      <c r="H54" s="435"/>
      <c r="I54" s="435"/>
      <c r="J54" s="435"/>
      <c r="K54" s="435"/>
      <c r="L54" s="435"/>
      <c r="M54" s="435"/>
      <c r="N54" s="435"/>
      <c r="O54" s="435"/>
      <c r="P54" s="435"/>
      <c r="Q54" s="435"/>
      <c r="R54" s="54"/>
      <c r="S54" s="54"/>
      <c r="T54" s="54"/>
      <c r="U54" s="54"/>
      <c r="V54" s="54"/>
      <c r="W54" s="54"/>
      <c r="X54" s="54"/>
      <c r="Y54" s="54"/>
      <c r="Z54" s="54"/>
    </row>
    <row r="55" spans="1:26" ht="18.75" customHeight="1" x14ac:dyDescent="0.2">
      <c r="A55" s="435"/>
      <c r="B55" s="435"/>
      <c r="C55" s="435"/>
      <c r="D55" s="435"/>
      <c r="E55" s="435"/>
      <c r="F55" s="435"/>
      <c r="G55" s="435"/>
      <c r="H55" s="435"/>
      <c r="I55" s="435"/>
      <c r="J55" s="435"/>
      <c r="K55" s="435"/>
      <c r="L55" s="435"/>
      <c r="M55" s="435"/>
      <c r="N55" s="435"/>
      <c r="O55" s="435"/>
      <c r="P55" s="435"/>
      <c r="Q55" s="435"/>
      <c r="R55" s="54"/>
      <c r="S55" s="54"/>
      <c r="T55" s="54"/>
      <c r="U55" s="54"/>
      <c r="V55" s="54"/>
      <c r="W55" s="54"/>
      <c r="X55" s="54"/>
      <c r="Y55" s="54"/>
      <c r="Z55" s="54"/>
    </row>
    <row r="56" spans="1:26" ht="18.75" customHeight="1" x14ac:dyDescent="0.2">
      <c r="A56" s="435"/>
      <c r="B56" s="435"/>
      <c r="C56" s="435"/>
      <c r="D56" s="435"/>
      <c r="E56" s="435"/>
      <c r="F56" s="435"/>
      <c r="G56" s="435"/>
      <c r="H56" s="435"/>
      <c r="I56" s="435"/>
      <c r="J56" s="435"/>
      <c r="K56" s="435"/>
      <c r="L56" s="435"/>
      <c r="M56" s="435"/>
      <c r="N56" s="435"/>
      <c r="O56" s="435"/>
      <c r="P56" s="435"/>
      <c r="Q56" s="435"/>
      <c r="R56" s="54"/>
      <c r="S56" s="54"/>
      <c r="T56" s="54"/>
      <c r="U56" s="54"/>
      <c r="V56" s="54"/>
      <c r="W56" s="54"/>
      <c r="X56" s="54"/>
      <c r="Y56" s="54"/>
      <c r="Z56" s="54"/>
    </row>
    <row r="57" spans="1:26" ht="18.75" customHeight="1" x14ac:dyDescent="0.2">
      <c r="A57" s="435"/>
      <c r="B57" s="435"/>
      <c r="C57" s="435"/>
      <c r="D57" s="435"/>
      <c r="E57" s="435"/>
      <c r="F57" s="435"/>
      <c r="G57" s="435"/>
      <c r="H57" s="435"/>
      <c r="I57" s="435"/>
      <c r="J57" s="435"/>
      <c r="K57" s="435"/>
      <c r="L57" s="435"/>
      <c r="M57" s="435"/>
      <c r="N57" s="435"/>
      <c r="O57" s="435"/>
      <c r="P57" s="435"/>
      <c r="Q57" s="435"/>
      <c r="R57" s="54"/>
      <c r="S57" s="54"/>
      <c r="T57" s="54"/>
      <c r="U57" s="54"/>
      <c r="V57" s="54"/>
      <c r="W57" s="54"/>
      <c r="X57" s="54"/>
      <c r="Y57" s="54"/>
      <c r="Z57" s="54"/>
    </row>
    <row r="58" spans="1:26" ht="18.75" customHeight="1" x14ac:dyDescent="0.2">
      <c r="A58" s="435"/>
      <c r="B58" s="435"/>
      <c r="C58" s="435"/>
      <c r="D58" s="435"/>
      <c r="E58" s="435"/>
      <c r="F58" s="435"/>
      <c r="G58" s="435"/>
      <c r="H58" s="435"/>
      <c r="I58" s="435"/>
      <c r="J58" s="435"/>
      <c r="K58" s="435"/>
      <c r="L58" s="435"/>
      <c r="M58" s="435"/>
      <c r="N58" s="435"/>
      <c r="O58" s="435"/>
      <c r="P58" s="435"/>
      <c r="Q58" s="435"/>
      <c r="R58" s="54"/>
      <c r="S58" s="54"/>
      <c r="T58" s="54"/>
      <c r="U58" s="54"/>
      <c r="V58" s="54"/>
      <c r="W58" s="54"/>
      <c r="X58" s="54"/>
      <c r="Y58" s="54"/>
      <c r="Z58" s="54"/>
    </row>
    <row r="59" spans="1:26" ht="18.75" customHeight="1" x14ac:dyDescent="0.2">
      <c r="A59" s="435"/>
      <c r="B59" s="435"/>
      <c r="C59" s="435"/>
      <c r="D59" s="435"/>
      <c r="E59" s="435"/>
      <c r="F59" s="435"/>
      <c r="G59" s="435"/>
      <c r="H59" s="435"/>
      <c r="I59" s="435"/>
      <c r="J59" s="435"/>
      <c r="K59" s="435"/>
      <c r="L59" s="435"/>
      <c r="M59" s="435"/>
      <c r="N59" s="435"/>
      <c r="O59" s="435"/>
      <c r="P59" s="435"/>
      <c r="Q59" s="435"/>
      <c r="R59" s="54"/>
      <c r="S59" s="54"/>
      <c r="T59" s="54"/>
      <c r="U59" s="54"/>
      <c r="V59" s="54"/>
      <c r="W59" s="54"/>
      <c r="X59" s="54"/>
      <c r="Y59" s="54"/>
      <c r="Z59" s="54"/>
    </row>
    <row r="60" spans="1:26" ht="18.75" customHeight="1" x14ac:dyDescent="0.2">
      <c r="A60" s="435"/>
      <c r="B60" s="435"/>
      <c r="C60" s="435"/>
      <c r="D60" s="435"/>
      <c r="E60" s="435"/>
      <c r="F60" s="435"/>
      <c r="G60" s="435"/>
      <c r="H60" s="435"/>
      <c r="I60" s="435"/>
      <c r="J60" s="435"/>
      <c r="K60" s="435"/>
      <c r="L60" s="435"/>
      <c r="M60" s="435"/>
      <c r="N60" s="435"/>
      <c r="O60" s="435"/>
      <c r="P60" s="435"/>
      <c r="Q60" s="435"/>
      <c r="R60" s="54"/>
      <c r="S60" s="54"/>
      <c r="T60" s="54"/>
      <c r="U60" s="54"/>
      <c r="V60" s="54"/>
      <c r="W60" s="54"/>
      <c r="X60" s="54"/>
      <c r="Y60" s="54"/>
      <c r="Z60" s="54"/>
    </row>
    <row r="61" spans="1:26" ht="18.75" customHeight="1" x14ac:dyDescent="0.2">
      <c r="A61" s="435"/>
      <c r="B61" s="435"/>
      <c r="C61" s="435"/>
      <c r="D61" s="435"/>
      <c r="E61" s="435"/>
      <c r="F61" s="435"/>
      <c r="G61" s="435"/>
      <c r="H61" s="435"/>
      <c r="I61" s="435"/>
      <c r="J61" s="435"/>
      <c r="K61" s="435"/>
      <c r="L61" s="435"/>
      <c r="M61" s="435"/>
      <c r="N61" s="435"/>
      <c r="O61" s="435"/>
      <c r="P61" s="435"/>
      <c r="Q61" s="435"/>
      <c r="R61" s="54"/>
      <c r="S61" s="54"/>
      <c r="T61" s="54"/>
      <c r="U61" s="54"/>
      <c r="V61" s="54"/>
      <c r="W61" s="54"/>
      <c r="X61" s="54"/>
      <c r="Y61" s="54"/>
      <c r="Z61" s="54"/>
    </row>
    <row r="62" spans="1:26" ht="18.75" customHeight="1" x14ac:dyDescent="0.2">
      <c r="A62" s="435"/>
      <c r="B62" s="435"/>
      <c r="C62" s="435"/>
      <c r="D62" s="435"/>
      <c r="E62" s="435"/>
      <c r="F62" s="435"/>
      <c r="G62" s="435"/>
      <c r="H62" s="435"/>
      <c r="I62" s="435"/>
      <c r="J62" s="435"/>
      <c r="K62" s="435"/>
      <c r="L62" s="435"/>
      <c r="M62" s="435"/>
      <c r="N62" s="435"/>
      <c r="O62" s="435"/>
      <c r="P62" s="435"/>
      <c r="Q62" s="435"/>
      <c r="R62" s="54"/>
      <c r="S62" s="54"/>
      <c r="T62" s="54"/>
      <c r="U62" s="54"/>
      <c r="V62" s="54"/>
      <c r="W62" s="54"/>
      <c r="X62" s="54"/>
      <c r="Y62" s="54"/>
      <c r="Z62" s="54"/>
    </row>
    <row r="63" spans="1:26" ht="18.75" customHeight="1" x14ac:dyDescent="0.2">
      <c r="A63" s="435"/>
      <c r="B63" s="435"/>
      <c r="C63" s="435"/>
      <c r="D63" s="435"/>
      <c r="E63" s="435"/>
      <c r="F63" s="435"/>
      <c r="G63" s="435"/>
      <c r="H63" s="435"/>
      <c r="I63" s="435"/>
      <c r="J63" s="435"/>
      <c r="K63" s="435"/>
      <c r="L63" s="435"/>
      <c r="M63" s="435"/>
      <c r="N63" s="435"/>
      <c r="O63" s="435"/>
      <c r="P63" s="435"/>
      <c r="Q63" s="435"/>
      <c r="R63" s="54"/>
      <c r="S63" s="54"/>
      <c r="T63" s="54"/>
      <c r="U63" s="54"/>
      <c r="V63" s="54"/>
      <c r="W63" s="54"/>
      <c r="X63" s="54"/>
      <c r="Y63" s="54"/>
      <c r="Z63" s="54"/>
    </row>
    <row r="64" spans="1:26" ht="18.75" customHeight="1" x14ac:dyDescent="0.2">
      <c r="A64" s="435"/>
      <c r="B64" s="435"/>
      <c r="C64" s="435"/>
      <c r="D64" s="435"/>
      <c r="E64" s="435"/>
      <c r="F64" s="435"/>
      <c r="G64" s="435"/>
      <c r="H64" s="435"/>
      <c r="I64" s="435"/>
      <c r="J64" s="435"/>
      <c r="K64" s="435"/>
      <c r="L64" s="435"/>
      <c r="M64" s="435"/>
      <c r="N64" s="435"/>
      <c r="O64" s="435"/>
      <c r="P64" s="435"/>
      <c r="Q64" s="435"/>
      <c r="R64" s="54"/>
      <c r="S64" s="54"/>
      <c r="T64" s="54"/>
      <c r="U64" s="54"/>
      <c r="V64" s="54"/>
      <c r="W64" s="54"/>
      <c r="X64" s="54"/>
      <c r="Y64" s="54"/>
      <c r="Z64" s="54"/>
    </row>
    <row r="65" spans="1:26" ht="18.75" customHeight="1" x14ac:dyDescent="0.2">
      <c r="A65" s="435"/>
      <c r="B65" s="435"/>
      <c r="C65" s="435"/>
      <c r="D65" s="435"/>
      <c r="E65" s="435"/>
      <c r="F65" s="435"/>
      <c r="G65" s="435"/>
      <c r="H65" s="435"/>
      <c r="I65" s="435"/>
      <c r="J65" s="435"/>
      <c r="K65" s="435"/>
      <c r="L65" s="435"/>
      <c r="M65" s="435"/>
      <c r="N65" s="435"/>
      <c r="O65" s="435"/>
      <c r="P65" s="435"/>
      <c r="Q65" s="435"/>
      <c r="R65" s="54"/>
      <c r="S65" s="54"/>
      <c r="T65" s="54"/>
      <c r="U65" s="54"/>
      <c r="V65" s="54"/>
      <c r="W65" s="54"/>
      <c r="X65" s="54"/>
      <c r="Y65" s="54"/>
      <c r="Z65" s="54"/>
    </row>
    <row r="66" spans="1:26" ht="18.75" customHeight="1" x14ac:dyDescent="0.2">
      <c r="A66" s="435"/>
      <c r="B66" s="435"/>
      <c r="C66" s="435"/>
      <c r="D66" s="435"/>
      <c r="E66" s="435"/>
      <c r="F66" s="435"/>
      <c r="G66" s="435"/>
      <c r="H66" s="435"/>
      <c r="I66" s="435"/>
      <c r="J66" s="435"/>
      <c r="K66" s="435"/>
      <c r="L66" s="435"/>
      <c r="M66" s="435"/>
      <c r="N66" s="435"/>
      <c r="O66" s="435"/>
      <c r="P66" s="435"/>
      <c r="Q66" s="435"/>
      <c r="R66" s="54"/>
      <c r="S66" s="54"/>
      <c r="T66" s="54"/>
      <c r="U66" s="54"/>
      <c r="V66" s="54"/>
      <c r="W66" s="54"/>
      <c r="X66" s="54"/>
      <c r="Y66" s="54"/>
      <c r="Z66" s="54"/>
    </row>
    <row r="67" spans="1:26" ht="18.75" customHeight="1" x14ac:dyDescent="0.2">
      <c r="A67" s="435"/>
      <c r="B67" s="435"/>
      <c r="C67" s="435"/>
      <c r="D67" s="435"/>
      <c r="E67" s="435"/>
      <c r="F67" s="435"/>
      <c r="G67" s="435"/>
      <c r="H67" s="435"/>
      <c r="I67" s="435"/>
      <c r="J67" s="435"/>
      <c r="K67" s="435"/>
      <c r="L67" s="435"/>
      <c r="M67" s="435"/>
      <c r="N67" s="435"/>
      <c r="O67" s="435"/>
      <c r="P67" s="435"/>
      <c r="Q67" s="435"/>
      <c r="R67" s="54"/>
      <c r="S67" s="54"/>
      <c r="T67" s="54"/>
      <c r="U67" s="54"/>
      <c r="V67" s="54"/>
      <c r="W67" s="54"/>
      <c r="X67" s="54"/>
      <c r="Y67" s="54"/>
      <c r="Z67" s="54"/>
    </row>
    <row r="68" spans="1:26" ht="18.75" customHeight="1" x14ac:dyDescent="0.2">
      <c r="A68" s="435"/>
      <c r="B68" s="435"/>
      <c r="C68" s="435"/>
      <c r="D68" s="435"/>
      <c r="E68" s="435"/>
      <c r="F68" s="435"/>
      <c r="G68" s="435"/>
      <c r="H68" s="435"/>
      <c r="I68" s="435"/>
      <c r="J68" s="435"/>
      <c r="K68" s="435"/>
      <c r="L68" s="435"/>
      <c r="M68" s="435"/>
      <c r="N68" s="435"/>
      <c r="O68" s="435"/>
      <c r="P68" s="435"/>
      <c r="Q68" s="435"/>
      <c r="R68" s="54"/>
      <c r="S68" s="54"/>
      <c r="T68" s="54"/>
      <c r="U68" s="54"/>
      <c r="V68" s="54"/>
      <c r="W68" s="54"/>
      <c r="X68" s="54"/>
      <c r="Y68" s="54"/>
      <c r="Z68" s="54"/>
    </row>
    <row r="69" spans="1:26" ht="18.75" customHeight="1" x14ac:dyDescent="0.2">
      <c r="A69" s="435"/>
      <c r="B69" s="435"/>
      <c r="C69" s="435"/>
      <c r="D69" s="435"/>
      <c r="E69" s="435"/>
      <c r="F69" s="435"/>
      <c r="G69" s="435"/>
      <c r="H69" s="435"/>
      <c r="I69" s="435"/>
      <c r="J69" s="435"/>
      <c r="K69" s="435"/>
      <c r="L69" s="435"/>
      <c r="M69" s="435"/>
      <c r="N69" s="435"/>
      <c r="O69" s="435"/>
      <c r="P69" s="435"/>
      <c r="Q69" s="435"/>
      <c r="R69" s="54"/>
      <c r="S69" s="54"/>
      <c r="T69" s="54"/>
      <c r="U69" s="54"/>
      <c r="V69" s="54"/>
      <c r="W69" s="54"/>
      <c r="X69" s="54"/>
      <c r="Y69" s="54"/>
      <c r="Z69" s="54"/>
    </row>
    <row r="70" spans="1:26" ht="18.75" customHeight="1" x14ac:dyDescent="0.2">
      <c r="A70" s="435"/>
      <c r="B70" s="435"/>
      <c r="C70" s="435"/>
      <c r="D70" s="435"/>
      <c r="E70" s="435"/>
      <c r="F70" s="435"/>
      <c r="G70" s="435"/>
      <c r="H70" s="435"/>
      <c r="I70" s="435"/>
      <c r="J70" s="435"/>
      <c r="K70" s="435"/>
      <c r="L70" s="435"/>
      <c r="M70" s="435"/>
      <c r="N70" s="435"/>
      <c r="O70" s="435"/>
      <c r="P70" s="435"/>
      <c r="Q70" s="435"/>
      <c r="R70" s="54"/>
      <c r="S70" s="54"/>
      <c r="T70" s="54"/>
      <c r="U70" s="54"/>
      <c r="V70" s="54"/>
      <c r="W70" s="54"/>
      <c r="X70" s="54"/>
      <c r="Y70" s="54"/>
      <c r="Z70" s="54"/>
    </row>
    <row r="71" spans="1:26" ht="18.75" customHeight="1" x14ac:dyDescent="0.2">
      <c r="A71" s="435"/>
      <c r="B71" s="435"/>
      <c r="C71" s="435"/>
      <c r="D71" s="435"/>
      <c r="E71" s="435"/>
      <c r="F71" s="435"/>
      <c r="G71" s="435"/>
      <c r="H71" s="435"/>
      <c r="I71" s="435"/>
      <c r="J71" s="435"/>
      <c r="K71" s="435"/>
      <c r="L71" s="435"/>
      <c r="M71" s="435"/>
      <c r="N71" s="435"/>
      <c r="O71" s="435"/>
      <c r="P71" s="435"/>
      <c r="Q71" s="435"/>
      <c r="R71" s="54"/>
      <c r="S71" s="54"/>
      <c r="T71" s="54"/>
      <c r="U71" s="54"/>
      <c r="V71" s="54"/>
      <c r="W71" s="54"/>
      <c r="X71" s="54"/>
      <c r="Y71" s="54"/>
      <c r="Z71" s="54"/>
    </row>
    <row r="72" spans="1:26" ht="18.75" customHeight="1" x14ac:dyDescent="0.2">
      <c r="A72" s="435"/>
      <c r="B72" s="435"/>
      <c r="C72" s="435"/>
      <c r="D72" s="435"/>
      <c r="E72" s="435"/>
      <c r="F72" s="435"/>
      <c r="G72" s="435"/>
      <c r="H72" s="435"/>
      <c r="I72" s="435"/>
      <c r="J72" s="435"/>
      <c r="K72" s="435"/>
      <c r="L72" s="435"/>
      <c r="M72" s="435"/>
      <c r="N72" s="435"/>
      <c r="O72" s="435"/>
      <c r="P72" s="435"/>
      <c r="Q72" s="435"/>
      <c r="R72" s="54"/>
      <c r="S72" s="54"/>
      <c r="T72" s="54"/>
      <c r="U72" s="54"/>
      <c r="V72" s="54"/>
      <c r="W72" s="54"/>
      <c r="X72" s="54"/>
      <c r="Y72" s="54"/>
      <c r="Z72" s="54"/>
    </row>
    <row r="73" spans="1:26" ht="18.75" customHeight="1" x14ac:dyDescent="0.2">
      <c r="A73" s="435"/>
      <c r="B73" s="435"/>
      <c r="C73" s="435"/>
      <c r="D73" s="435"/>
      <c r="E73" s="435"/>
      <c r="F73" s="435"/>
      <c r="G73" s="435"/>
      <c r="H73" s="435"/>
      <c r="I73" s="435"/>
      <c r="J73" s="435"/>
      <c r="K73" s="435"/>
      <c r="L73" s="435"/>
      <c r="M73" s="435"/>
      <c r="N73" s="435"/>
      <c r="O73" s="435"/>
      <c r="P73" s="435"/>
      <c r="Q73" s="435"/>
      <c r="R73" s="54"/>
      <c r="S73" s="54"/>
      <c r="T73" s="54"/>
      <c r="U73" s="54"/>
      <c r="V73" s="54"/>
      <c r="W73" s="54"/>
      <c r="X73" s="54"/>
      <c r="Y73" s="54"/>
      <c r="Z73" s="54"/>
    </row>
    <row r="74" spans="1:26" ht="18.75" customHeight="1" x14ac:dyDescent="0.2">
      <c r="A74" s="435"/>
      <c r="B74" s="435"/>
      <c r="C74" s="435"/>
      <c r="D74" s="435"/>
      <c r="E74" s="435"/>
      <c r="F74" s="435"/>
      <c r="G74" s="435"/>
      <c r="H74" s="435"/>
      <c r="I74" s="435"/>
      <c r="J74" s="435"/>
      <c r="K74" s="435"/>
      <c r="L74" s="435"/>
      <c r="M74" s="435"/>
      <c r="N74" s="435"/>
      <c r="O74" s="435"/>
      <c r="P74" s="435"/>
      <c r="Q74" s="435"/>
      <c r="R74" s="54"/>
      <c r="S74" s="54"/>
      <c r="T74" s="54"/>
      <c r="U74" s="54"/>
      <c r="V74" s="54"/>
      <c r="W74" s="54"/>
      <c r="X74" s="54"/>
      <c r="Y74" s="54"/>
      <c r="Z74" s="54"/>
    </row>
    <row r="75" spans="1:26" ht="18.75" customHeight="1" x14ac:dyDescent="0.2">
      <c r="A75" s="435"/>
      <c r="B75" s="435"/>
      <c r="C75" s="435"/>
      <c r="D75" s="435"/>
      <c r="E75" s="435"/>
      <c r="F75" s="435"/>
      <c r="G75" s="435"/>
      <c r="H75" s="435"/>
      <c r="I75" s="435"/>
      <c r="J75" s="435"/>
      <c r="K75" s="435"/>
      <c r="L75" s="435"/>
      <c r="M75" s="435"/>
      <c r="N75" s="435"/>
      <c r="O75" s="435"/>
      <c r="P75" s="435"/>
      <c r="Q75" s="435"/>
      <c r="R75" s="54"/>
      <c r="S75" s="54"/>
      <c r="T75" s="54"/>
      <c r="U75" s="54"/>
      <c r="V75" s="54"/>
      <c r="W75" s="54"/>
      <c r="X75" s="54"/>
      <c r="Y75" s="54"/>
      <c r="Z75" s="54"/>
    </row>
    <row r="76" spans="1:26" ht="18.75" customHeight="1" x14ac:dyDescent="0.2">
      <c r="A76" s="435"/>
      <c r="B76" s="435"/>
      <c r="C76" s="435"/>
      <c r="D76" s="435"/>
      <c r="E76" s="435"/>
      <c r="F76" s="435"/>
      <c r="G76" s="435"/>
      <c r="H76" s="435"/>
      <c r="I76" s="435"/>
      <c r="J76" s="435"/>
      <c r="K76" s="435"/>
      <c r="L76" s="435"/>
      <c r="M76" s="435"/>
      <c r="N76" s="435"/>
      <c r="O76" s="435"/>
      <c r="P76" s="435"/>
      <c r="Q76" s="435"/>
      <c r="R76" s="54"/>
      <c r="S76" s="54"/>
      <c r="T76" s="54"/>
      <c r="U76" s="54"/>
      <c r="V76" s="54"/>
      <c r="W76" s="54"/>
      <c r="X76" s="54"/>
      <c r="Y76" s="54"/>
      <c r="Z76" s="54"/>
    </row>
    <row r="77" spans="1:26" ht="18.75" customHeight="1" x14ac:dyDescent="0.2">
      <c r="A77" s="435"/>
      <c r="B77" s="435"/>
      <c r="C77" s="435"/>
      <c r="D77" s="435"/>
      <c r="E77" s="435"/>
      <c r="F77" s="435"/>
      <c r="G77" s="435"/>
      <c r="H77" s="435"/>
      <c r="I77" s="435"/>
      <c r="J77" s="435"/>
      <c r="K77" s="435"/>
      <c r="L77" s="435"/>
      <c r="M77" s="435"/>
      <c r="N77" s="435"/>
      <c r="O77" s="435"/>
      <c r="P77" s="435"/>
      <c r="Q77" s="435"/>
      <c r="R77" s="54"/>
      <c r="S77" s="54"/>
      <c r="T77" s="54"/>
      <c r="U77" s="54"/>
      <c r="V77" s="54"/>
      <c r="W77" s="54"/>
      <c r="X77" s="54"/>
      <c r="Y77" s="54"/>
      <c r="Z77" s="54"/>
    </row>
    <row r="78" spans="1:26" ht="18.75" customHeight="1" x14ac:dyDescent="0.2">
      <c r="A78" s="435"/>
      <c r="B78" s="435"/>
      <c r="C78" s="435"/>
      <c r="D78" s="435"/>
      <c r="E78" s="435"/>
      <c r="F78" s="435"/>
      <c r="G78" s="435"/>
      <c r="H78" s="435"/>
      <c r="I78" s="435"/>
      <c r="J78" s="435"/>
      <c r="K78" s="435"/>
      <c r="L78" s="435"/>
      <c r="M78" s="435"/>
      <c r="N78" s="435"/>
      <c r="O78" s="435"/>
      <c r="P78" s="435"/>
      <c r="Q78" s="435"/>
      <c r="R78" s="54"/>
      <c r="S78" s="54"/>
      <c r="T78" s="54"/>
      <c r="U78" s="54"/>
      <c r="V78" s="54"/>
      <c r="W78" s="54"/>
      <c r="X78" s="54"/>
      <c r="Y78" s="54"/>
      <c r="Z78" s="54"/>
    </row>
    <row r="79" spans="1:26" ht="18.75" customHeight="1" x14ac:dyDescent="0.2">
      <c r="A79" s="435"/>
      <c r="B79" s="435"/>
      <c r="C79" s="435"/>
      <c r="D79" s="435"/>
      <c r="E79" s="435"/>
      <c r="F79" s="435"/>
      <c r="G79" s="435"/>
      <c r="H79" s="435"/>
      <c r="I79" s="435"/>
      <c r="J79" s="435"/>
      <c r="K79" s="435"/>
      <c r="L79" s="435"/>
      <c r="M79" s="435"/>
      <c r="N79" s="435"/>
      <c r="O79" s="435"/>
      <c r="P79" s="435"/>
      <c r="Q79" s="435"/>
      <c r="R79" s="54"/>
      <c r="S79" s="54"/>
      <c r="T79" s="54"/>
      <c r="U79" s="54"/>
      <c r="V79" s="54"/>
      <c r="W79" s="54"/>
      <c r="X79" s="54"/>
      <c r="Y79" s="54"/>
      <c r="Z79" s="54"/>
    </row>
    <row r="80" spans="1:26" ht="18.75" customHeight="1" x14ac:dyDescent="0.2">
      <c r="A80" s="435"/>
      <c r="B80" s="435"/>
      <c r="C80" s="435"/>
      <c r="D80" s="435"/>
      <c r="E80" s="435"/>
      <c r="F80" s="435"/>
      <c r="G80" s="435"/>
      <c r="H80" s="435"/>
      <c r="I80" s="435"/>
      <c r="J80" s="435"/>
      <c r="K80" s="435"/>
      <c r="L80" s="435"/>
      <c r="M80" s="435"/>
      <c r="N80" s="435"/>
      <c r="O80" s="435"/>
      <c r="P80" s="435"/>
      <c r="Q80" s="435"/>
      <c r="R80" s="54"/>
      <c r="S80" s="54"/>
      <c r="T80" s="54"/>
      <c r="U80" s="54"/>
      <c r="V80" s="54"/>
      <c r="W80" s="54"/>
      <c r="X80" s="54"/>
      <c r="Y80" s="54"/>
      <c r="Z80" s="54"/>
    </row>
    <row r="81" spans="1:26" ht="18.75" customHeight="1" x14ac:dyDescent="0.2">
      <c r="A81" s="435"/>
      <c r="B81" s="435"/>
      <c r="C81" s="435"/>
      <c r="D81" s="435"/>
      <c r="E81" s="435"/>
      <c r="F81" s="435"/>
      <c r="G81" s="435"/>
      <c r="H81" s="435"/>
      <c r="I81" s="435"/>
      <c r="J81" s="435"/>
      <c r="K81" s="435"/>
      <c r="L81" s="435"/>
      <c r="M81" s="435"/>
      <c r="N81" s="435"/>
      <c r="O81" s="435"/>
      <c r="P81" s="435"/>
      <c r="Q81" s="435"/>
      <c r="R81" s="54"/>
      <c r="S81" s="54"/>
      <c r="T81" s="54"/>
      <c r="U81" s="54"/>
      <c r="V81" s="54"/>
      <c r="W81" s="54"/>
      <c r="X81" s="54"/>
      <c r="Y81" s="54"/>
      <c r="Z81" s="54"/>
    </row>
    <row r="82" spans="1:26" ht="18.75" customHeight="1" x14ac:dyDescent="0.2">
      <c r="A82" s="435"/>
      <c r="B82" s="435"/>
      <c r="C82" s="435"/>
      <c r="D82" s="435"/>
      <c r="E82" s="435"/>
      <c r="F82" s="435"/>
      <c r="G82" s="435"/>
      <c r="H82" s="435"/>
      <c r="I82" s="435"/>
      <c r="J82" s="435"/>
      <c r="K82" s="435"/>
      <c r="L82" s="435"/>
      <c r="M82" s="435"/>
      <c r="N82" s="435"/>
      <c r="O82" s="435"/>
      <c r="P82" s="435"/>
      <c r="Q82" s="435"/>
      <c r="R82" s="54"/>
      <c r="S82" s="54"/>
      <c r="T82" s="54"/>
      <c r="U82" s="54"/>
      <c r="V82" s="54"/>
      <c r="W82" s="54"/>
      <c r="X82" s="54"/>
      <c r="Y82" s="54"/>
      <c r="Z82" s="54"/>
    </row>
    <row r="83" spans="1:26" ht="18.75" customHeight="1" x14ac:dyDescent="0.2">
      <c r="A83" s="435"/>
      <c r="B83" s="435"/>
      <c r="C83" s="435"/>
      <c r="D83" s="435"/>
      <c r="E83" s="435"/>
      <c r="F83" s="435"/>
      <c r="G83" s="435"/>
      <c r="H83" s="435"/>
      <c r="I83" s="435"/>
      <c r="J83" s="435"/>
      <c r="K83" s="435"/>
      <c r="L83" s="435"/>
      <c r="M83" s="435"/>
      <c r="N83" s="435"/>
      <c r="O83" s="435"/>
      <c r="P83" s="435"/>
      <c r="Q83" s="435"/>
      <c r="R83" s="54"/>
      <c r="S83" s="54"/>
      <c r="T83" s="54"/>
      <c r="U83" s="54"/>
      <c r="V83" s="54"/>
      <c r="W83" s="54"/>
      <c r="X83" s="54"/>
      <c r="Y83" s="54"/>
      <c r="Z83" s="54"/>
    </row>
    <row r="84" spans="1:26" ht="18.75" customHeight="1" x14ac:dyDescent="0.2">
      <c r="A84" s="435"/>
      <c r="B84" s="435"/>
      <c r="C84" s="435"/>
      <c r="D84" s="435"/>
      <c r="E84" s="435"/>
      <c r="F84" s="435"/>
      <c r="G84" s="435"/>
      <c r="H84" s="435"/>
      <c r="I84" s="435"/>
      <c r="J84" s="435"/>
      <c r="K84" s="435"/>
      <c r="L84" s="435"/>
      <c r="M84" s="435"/>
      <c r="N84" s="435"/>
      <c r="O84" s="435"/>
      <c r="P84" s="435"/>
      <c r="Q84" s="435"/>
      <c r="R84" s="54"/>
      <c r="S84" s="54"/>
      <c r="T84" s="54"/>
      <c r="U84" s="54"/>
      <c r="V84" s="54"/>
      <c r="W84" s="54"/>
      <c r="X84" s="54"/>
      <c r="Y84" s="54"/>
      <c r="Z84" s="54"/>
    </row>
    <row r="85" spans="1:26" ht="18.75" customHeight="1" x14ac:dyDescent="0.2">
      <c r="A85" s="435"/>
      <c r="B85" s="435"/>
      <c r="C85" s="435"/>
      <c r="D85" s="435"/>
      <c r="E85" s="435"/>
      <c r="F85" s="435"/>
      <c r="G85" s="435"/>
      <c r="H85" s="435"/>
      <c r="I85" s="435"/>
      <c r="J85" s="435"/>
      <c r="K85" s="435"/>
      <c r="L85" s="435"/>
      <c r="M85" s="435"/>
      <c r="N85" s="435"/>
      <c r="O85" s="435"/>
      <c r="P85" s="435"/>
      <c r="Q85" s="435"/>
      <c r="R85" s="54"/>
      <c r="S85" s="54"/>
      <c r="T85" s="54"/>
      <c r="U85" s="54"/>
      <c r="V85" s="54"/>
      <c r="W85" s="54"/>
      <c r="X85" s="54"/>
      <c r="Y85" s="54"/>
      <c r="Z85" s="54"/>
    </row>
    <row r="86" spans="1:26" ht="18.75" customHeight="1" x14ac:dyDescent="0.2">
      <c r="A86" s="435"/>
      <c r="B86" s="435"/>
      <c r="C86" s="435"/>
      <c r="D86" s="435"/>
      <c r="E86" s="435"/>
      <c r="F86" s="435"/>
      <c r="G86" s="435"/>
      <c r="H86" s="435"/>
      <c r="I86" s="435"/>
      <c r="J86" s="435"/>
      <c r="K86" s="435"/>
      <c r="L86" s="435"/>
      <c r="M86" s="435"/>
      <c r="N86" s="435"/>
      <c r="O86" s="435"/>
      <c r="P86" s="435"/>
      <c r="Q86" s="435"/>
      <c r="R86" s="54"/>
      <c r="S86" s="54"/>
      <c r="T86" s="54"/>
      <c r="U86" s="54"/>
      <c r="V86" s="54"/>
      <c r="W86" s="54"/>
      <c r="X86" s="54"/>
      <c r="Y86" s="54"/>
      <c r="Z86" s="54"/>
    </row>
    <row r="87" spans="1:26" ht="18.75" customHeight="1" x14ac:dyDescent="0.2">
      <c r="A87" s="435"/>
      <c r="B87" s="435"/>
      <c r="C87" s="435"/>
      <c r="D87" s="435"/>
      <c r="E87" s="435"/>
      <c r="F87" s="435"/>
      <c r="G87" s="435"/>
      <c r="H87" s="435"/>
      <c r="I87" s="435"/>
      <c r="J87" s="435"/>
      <c r="K87" s="435"/>
      <c r="L87" s="435"/>
      <c r="M87" s="435"/>
      <c r="N87" s="435"/>
      <c r="O87" s="435"/>
      <c r="P87" s="435"/>
      <c r="Q87" s="435"/>
      <c r="R87" s="54"/>
      <c r="S87" s="54"/>
      <c r="T87" s="54"/>
      <c r="U87" s="54"/>
      <c r="V87" s="54"/>
      <c r="W87" s="54"/>
      <c r="X87" s="54"/>
      <c r="Y87" s="54"/>
      <c r="Z87" s="54"/>
    </row>
    <row r="88" spans="1:26" ht="18.75" customHeight="1" x14ac:dyDescent="0.2">
      <c r="A88" s="435"/>
      <c r="B88" s="435"/>
      <c r="C88" s="435"/>
      <c r="D88" s="435"/>
      <c r="E88" s="435"/>
      <c r="F88" s="435"/>
      <c r="G88" s="435"/>
      <c r="H88" s="435"/>
      <c r="I88" s="435"/>
      <c r="J88" s="435"/>
      <c r="K88" s="435"/>
      <c r="L88" s="435"/>
      <c r="M88" s="435"/>
      <c r="N88" s="435"/>
      <c r="O88" s="435"/>
      <c r="P88" s="435"/>
      <c r="Q88" s="435"/>
      <c r="R88" s="54"/>
      <c r="S88" s="54"/>
      <c r="T88" s="54"/>
      <c r="U88" s="54"/>
      <c r="V88" s="54"/>
      <c r="W88" s="54"/>
      <c r="X88" s="54"/>
      <c r="Y88" s="54"/>
      <c r="Z88" s="54"/>
    </row>
    <row r="89" spans="1:26" ht="18.75" customHeight="1" x14ac:dyDescent="0.2">
      <c r="A89" s="435"/>
      <c r="B89" s="435"/>
      <c r="C89" s="435"/>
      <c r="D89" s="435"/>
      <c r="E89" s="435"/>
      <c r="F89" s="435"/>
      <c r="G89" s="435"/>
      <c r="H89" s="435"/>
      <c r="I89" s="435"/>
      <c r="J89" s="435"/>
      <c r="K89" s="435"/>
      <c r="L89" s="435"/>
      <c r="M89" s="435"/>
      <c r="N89" s="435"/>
      <c r="O89" s="435"/>
      <c r="P89" s="435"/>
      <c r="Q89" s="435"/>
      <c r="R89" s="54"/>
      <c r="S89" s="54"/>
      <c r="T89" s="54"/>
      <c r="U89" s="54"/>
      <c r="V89" s="54"/>
      <c r="W89" s="54"/>
      <c r="X89" s="54"/>
      <c r="Y89" s="54"/>
      <c r="Z89" s="54"/>
    </row>
    <row r="90" spans="1:26" ht="18.75" customHeight="1" x14ac:dyDescent="0.2">
      <c r="A90" s="435"/>
      <c r="B90" s="435"/>
      <c r="C90" s="435"/>
      <c r="D90" s="435"/>
      <c r="E90" s="435"/>
      <c r="F90" s="435"/>
      <c r="G90" s="435"/>
      <c r="H90" s="435"/>
      <c r="I90" s="435"/>
      <c r="J90" s="435"/>
      <c r="K90" s="435"/>
      <c r="L90" s="435"/>
      <c r="M90" s="435"/>
      <c r="N90" s="435"/>
      <c r="O90" s="435"/>
      <c r="P90" s="435"/>
      <c r="Q90" s="435"/>
      <c r="R90" s="54"/>
      <c r="S90" s="54"/>
      <c r="T90" s="54"/>
      <c r="U90" s="54"/>
      <c r="V90" s="54"/>
      <c r="W90" s="54"/>
      <c r="X90" s="54"/>
      <c r="Y90" s="54"/>
      <c r="Z90" s="54"/>
    </row>
    <row r="91" spans="1:26" ht="18.75" customHeight="1" x14ac:dyDescent="0.2">
      <c r="A91" s="435"/>
      <c r="B91" s="435"/>
      <c r="C91" s="435"/>
      <c r="D91" s="435"/>
      <c r="E91" s="435"/>
      <c r="F91" s="435"/>
      <c r="G91" s="435"/>
      <c r="H91" s="435"/>
      <c r="I91" s="435"/>
      <c r="J91" s="435"/>
      <c r="K91" s="435"/>
      <c r="L91" s="435"/>
      <c r="M91" s="435"/>
      <c r="N91" s="435"/>
      <c r="O91" s="435"/>
      <c r="P91" s="435"/>
      <c r="Q91" s="435"/>
      <c r="R91" s="54"/>
      <c r="S91" s="54"/>
      <c r="T91" s="54"/>
      <c r="U91" s="54"/>
      <c r="V91" s="54"/>
      <c r="W91" s="54"/>
      <c r="X91" s="54"/>
      <c r="Y91" s="54"/>
      <c r="Z91" s="54"/>
    </row>
    <row r="92" spans="1:26" ht="18.75" customHeight="1" x14ac:dyDescent="0.2">
      <c r="A92" s="435"/>
      <c r="B92" s="435"/>
      <c r="C92" s="435"/>
      <c r="D92" s="435"/>
      <c r="E92" s="435"/>
      <c r="F92" s="435"/>
      <c r="G92" s="435"/>
      <c r="H92" s="435"/>
      <c r="I92" s="435"/>
      <c r="J92" s="435"/>
      <c r="K92" s="435"/>
      <c r="L92" s="435"/>
      <c r="M92" s="435"/>
      <c r="N92" s="435"/>
      <c r="O92" s="435"/>
      <c r="P92" s="435"/>
      <c r="Q92" s="435"/>
      <c r="R92" s="54"/>
      <c r="S92" s="54"/>
      <c r="T92" s="54"/>
      <c r="U92" s="54"/>
      <c r="V92" s="54"/>
      <c r="W92" s="54"/>
      <c r="X92" s="54"/>
      <c r="Y92" s="54"/>
      <c r="Z92" s="54"/>
    </row>
    <row r="93" spans="1:26" ht="18.75" customHeight="1" x14ac:dyDescent="0.2">
      <c r="A93" s="435"/>
      <c r="B93" s="435"/>
      <c r="C93" s="435"/>
      <c r="D93" s="435"/>
      <c r="E93" s="435"/>
      <c r="F93" s="435"/>
      <c r="G93" s="435"/>
      <c r="H93" s="435"/>
      <c r="I93" s="435"/>
      <c r="J93" s="435"/>
      <c r="K93" s="435"/>
      <c r="L93" s="435"/>
      <c r="M93" s="435"/>
      <c r="N93" s="435"/>
      <c r="O93" s="435"/>
      <c r="P93" s="435"/>
      <c r="Q93" s="435"/>
      <c r="R93" s="54"/>
      <c r="S93" s="54"/>
      <c r="T93" s="54"/>
      <c r="U93" s="54"/>
      <c r="V93" s="54"/>
      <c r="W93" s="54"/>
      <c r="X93" s="54"/>
      <c r="Y93" s="54"/>
      <c r="Z93" s="54"/>
    </row>
    <row r="94" spans="1:26" ht="18.75" customHeight="1" x14ac:dyDescent="0.2">
      <c r="A94" s="435"/>
      <c r="B94" s="435"/>
      <c r="C94" s="435"/>
      <c r="D94" s="435"/>
      <c r="E94" s="435"/>
      <c r="F94" s="435"/>
      <c r="G94" s="435"/>
      <c r="H94" s="435"/>
      <c r="I94" s="435"/>
      <c r="J94" s="435"/>
      <c r="K94" s="435"/>
      <c r="L94" s="435"/>
      <c r="M94" s="435"/>
      <c r="N94" s="435"/>
      <c r="O94" s="435"/>
      <c r="P94" s="435"/>
      <c r="Q94" s="435"/>
      <c r="R94" s="54"/>
      <c r="S94" s="54"/>
      <c r="T94" s="54"/>
      <c r="U94" s="54"/>
      <c r="V94" s="54"/>
      <c r="W94" s="54"/>
      <c r="X94" s="54"/>
      <c r="Y94" s="54"/>
      <c r="Z94" s="54"/>
    </row>
    <row r="95" spans="1:26" ht="18.75" customHeight="1" x14ac:dyDescent="0.2">
      <c r="A95" s="435"/>
      <c r="B95" s="435"/>
      <c r="C95" s="435"/>
      <c r="D95" s="435"/>
      <c r="E95" s="435"/>
      <c r="F95" s="435"/>
      <c r="G95" s="435"/>
      <c r="H95" s="435"/>
      <c r="I95" s="435"/>
      <c r="J95" s="435"/>
      <c r="K95" s="435"/>
      <c r="L95" s="435"/>
      <c r="M95" s="435"/>
      <c r="N95" s="435"/>
      <c r="O95" s="435"/>
      <c r="P95" s="435"/>
      <c r="Q95" s="435"/>
      <c r="R95" s="54"/>
      <c r="S95" s="54"/>
      <c r="T95" s="54"/>
      <c r="U95" s="54"/>
      <c r="V95" s="54"/>
      <c r="W95" s="54"/>
      <c r="X95" s="54"/>
      <c r="Y95" s="54"/>
      <c r="Z95" s="54"/>
    </row>
    <row r="96" spans="1:26" ht="18.75" customHeight="1" x14ac:dyDescent="0.2">
      <c r="A96" s="435"/>
      <c r="B96" s="435"/>
      <c r="C96" s="435"/>
      <c r="D96" s="435"/>
      <c r="E96" s="435"/>
      <c r="F96" s="435"/>
      <c r="G96" s="435"/>
      <c r="H96" s="435"/>
      <c r="I96" s="435"/>
      <c r="J96" s="435"/>
      <c r="K96" s="435"/>
      <c r="L96" s="435"/>
      <c r="M96" s="435"/>
      <c r="N96" s="435"/>
      <c r="O96" s="435"/>
      <c r="P96" s="435"/>
      <c r="Q96" s="435"/>
      <c r="R96" s="54"/>
      <c r="S96" s="54"/>
      <c r="T96" s="54"/>
      <c r="U96" s="54"/>
      <c r="V96" s="54"/>
      <c r="W96" s="54"/>
      <c r="X96" s="54"/>
      <c r="Y96" s="54"/>
      <c r="Z96" s="54"/>
    </row>
    <row r="97" spans="1:26" ht="18.75" customHeight="1" x14ac:dyDescent="0.2">
      <c r="A97" s="435"/>
      <c r="B97" s="435"/>
      <c r="C97" s="435"/>
      <c r="D97" s="435"/>
      <c r="E97" s="435"/>
      <c r="F97" s="435"/>
      <c r="G97" s="435"/>
      <c r="H97" s="435"/>
      <c r="I97" s="435"/>
      <c r="J97" s="435"/>
      <c r="K97" s="435"/>
      <c r="L97" s="435"/>
      <c r="M97" s="435"/>
      <c r="N97" s="435"/>
      <c r="O97" s="435"/>
      <c r="P97" s="435"/>
      <c r="Q97" s="435"/>
      <c r="R97" s="54"/>
      <c r="S97" s="54"/>
      <c r="T97" s="54"/>
      <c r="U97" s="54"/>
      <c r="V97" s="54"/>
      <c r="W97" s="54"/>
      <c r="X97" s="54"/>
      <c r="Y97" s="54"/>
      <c r="Z97" s="54"/>
    </row>
    <row r="98" spans="1:26" ht="18.75" customHeight="1" x14ac:dyDescent="0.2">
      <c r="A98" s="435"/>
      <c r="B98" s="435"/>
      <c r="C98" s="435"/>
      <c r="D98" s="435"/>
      <c r="E98" s="435"/>
      <c r="F98" s="435"/>
      <c r="G98" s="435"/>
      <c r="H98" s="435"/>
      <c r="I98" s="435"/>
      <c r="J98" s="435"/>
      <c r="K98" s="435"/>
      <c r="L98" s="435"/>
      <c r="M98" s="435"/>
      <c r="N98" s="435"/>
      <c r="O98" s="435"/>
      <c r="P98" s="435"/>
      <c r="Q98" s="435"/>
      <c r="R98" s="54"/>
      <c r="S98" s="54"/>
      <c r="T98" s="54"/>
      <c r="U98" s="54"/>
      <c r="V98" s="54"/>
      <c r="W98" s="54"/>
      <c r="X98" s="54"/>
      <c r="Y98" s="54"/>
      <c r="Z98" s="54"/>
    </row>
    <row r="99" spans="1:26" ht="18.75" customHeight="1" x14ac:dyDescent="0.2">
      <c r="A99" s="435"/>
      <c r="B99" s="435"/>
      <c r="C99" s="435"/>
      <c r="D99" s="435"/>
      <c r="E99" s="435"/>
      <c r="F99" s="435"/>
      <c r="G99" s="435"/>
      <c r="H99" s="435"/>
      <c r="I99" s="435"/>
      <c r="J99" s="435"/>
      <c r="K99" s="435"/>
      <c r="L99" s="435"/>
      <c r="M99" s="435"/>
      <c r="N99" s="435"/>
      <c r="O99" s="435"/>
      <c r="P99" s="435"/>
      <c r="Q99" s="435"/>
      <c r="R99" s="54"/>
      <c r="S99" s="54"/>
      <c r="T99" s="54"/>
      <c r="U99" s="54"/>
      <c r="V99" s="54"/>
      <c r="W99" s="54"/>
      <c r="X99" s="54"/>
      <c r="Y99" s="54"/>
      <c r="Z99" s="54"/>
    </row>
    <row r="100" spans="1:26" ht="18.75" customHeight="1" x14ac:dyDescent="0.2">
      <c r="A100" s="435"/>
      <c r="B100" s="435"/>
      <c r="C100" s="435"/>
      <c r="D100" s="435"/>
      <c r="E100" s="435"/>
      <c r="F100" s="435"/>
      <c r="G100" s="435"/>
      <c r="H100" s="435"/>
      <c r="I100" s="435"/>
      <c r="J100" s="435"/>
      <c r="K100" s="435"/>
      <c r="L100" s="435"/>
      <c r="M100" s="435"/>
      <c r="N100" s="435"/>
      <c r="O100" s="435"/>
      <c r="P100" s="435"/>
      <c r="Q100" s="435"/>
      <c r="R100" s="54"/>
      <c r="S100" s="54"/>
      <c r="T100" s="54"/>
      <c r="U100" s="54"/>
      <c r="V100" s="54"/>
      <c r="W100" s="54"/>
      <c r="X100" s="54"/>
      <c r="Y100" s="54"/>
      <c r="Z100" s="54"/>
    </row>
    <row r="101" spans="1:26" ht="18.75" customHeight="1" x14ac:dyDescent="0.2">
      <c r="A101" s="435"/>
      <c r="B101" s="435"/>
      <c r="C101" s="435"/>
      <c r="D101" s="435"/>
      <c r="E101" s="435"/>
      <c r="F101" s="435"/>
      <c r="G101" s="435"/>
      <c r="H101" s="435"/>
      <c r="I101" s="435"/>
      <c r="J101" s="435"/>
      <c r="K101" s="435"/>
      <c r="L101" s="435"/>
      <c r="M101" s="435"/>
      <c r="N101" s="435"/>
      <c r="O101" s="435"/>
      <c r="P101" s="435"/>
      <c r="Q101" s="435"/>
      <c r="R101" s="54"/>
      <c r="S101" s="54"/>
      <c r="T101" s="54"/>
      <c r="U101" s="54"/>
      <c r="V101" s="54"/>
      <c r="W101" s="54"/>
      <c r="X101" s="54"/>
      <c r="Y101" s="54"/>
      <c r="Z101" s="54"/>
    </row>
    <row r="102" spans="1:26" ht="18.75" customHeight="1" x14ac:dyDescent="0.2">
      <c r="A102" s="435"/>
      <c r="B102" s="435"/>
      <c r="C102" s="435"/>
      <c r="D102" s="435"/>
      <c r="E102" s="435"/>
      <c r="F102" s="435"/>
      <c r="G102" s="435"/>
      <c r="H102" s="435"/>
      <c r="I102" s="435"/>
      <c r="J102" s="435"/>
      <c r="K102" s="435"/>
      <c r="L102" s="435"/>
      <c r="M102" s="435"/>
      <c r="N102" s="435"/>
      <c r="O102" s="435"/>
      <c r="P102" s="435"/>
      <c r="Q102" s="435"/>
      <c r="R102" s="54"/>
      <c r="S102" s="54"/>
      <c r="T102" s="54"/>
      <c r="U102" s="54"/>
      <c r="V102" s="54"/>
      <c r="W102" s="54"/>
      <c r="X102" s="54"/>
      <c r="Y102" s="54"/>
      <c r="Z102" s="54"/>
    </row>
    <row r="103" spans="1:26" ht="18.75" customHeight="1" x14ac:dyDescent="0.2">
      <c r="A103" s="435"/>
      <c r="B103" s="435"/>
      <c r="C103" s="435"/>
      <c r="D103" s="435"/>
      <c r="E103" s="435"/>
      <c r="F103" s="435"/>
      <c r="G103" s="435"/>
      <c r="H103" s="435"/>
      <c r="I103" s="435"/>
      <c r="J103" s="435"/>
      <c r="K103" s="435"/>
      <c r="L103" s="435"/>
      <c r="M103" s="435"/>
      <c r="N103" s="435"/>
      <c r="O103" s="435"/>
      <c r="P103" s="435"/>
      <c r="Q103" s="435"/>
      <c r="R103" s="54"/>
      <c r="S103" s="54"/>
      <c r="T103" s="54"/>
      <c r="U103" s="54"/>
      <c r="V103" s="54"/>
      <c r="W103" s="54"/>
      <c r="X103" s="54"/>
      <c r="Y103" s="54"/>
      <c r="Z103" s="54"/>
    </row>
    <row r="104" spans="1:26" ht="18.75" customHeight="1" x14ac:dyDescent="0.2">
      <c r="A104" s="435"/>
      <c r="B104" s="435"/>
      <c r="C104" s="435"/>
      <c r="D104" s="435"/>
      <c r="E104" s="435"/>
      <c r="F104" s="435"/>
      <c r="G104" s="435"/>
      <c r="H104" s="435"/>
      <c r="I104" s="435"/>
      <c r="J104" s="435"/>
      <c r="K104" s="435"/>
      <c r="L104" s="435"/>
      <c r="M104" s="435"/>
      <c r="N104" s="435"/>
      <c r="O104" s="435"/>
      <c r="P104" s="435"/>
      <c r="Q104" s="435"/>
      <c r="R104" s="54"/>
      <c r="S104" s="54"/>
      <c r="T104" s="54"/>
      <c r="U104" s="54"/>
      <c r="V104" s="54"/>
      <c r="W104" s="54"/>
      <c r="X104" s="54"/>
      <c r="Y104" s="54"/>
      <c r="Z104" s="54"/>
    </row>
    <row r="105" spans="1:26" ht="18.75" customHeight="1" x14ac:dyDescent="0.2">
      <c r="A105" s="435"/>
      <c r="B105" s="435"/>
      <c r="C105" s="435"/>
      <c r="D105" s="435"/>
      <c r="E105" s="435"/>
      <c r="F105" s="435"/>
      <c r="G105" s="435"/>
      <c r="H105" s="435"/>
      <c r="I105" s="435"/>
      <c r="J105" s="435"/>
      <c r="K105" s="435"/>
      <c r="L105" s="435"/>
      <c r="M105" s="435"/>
      <c r="N105" s="435"/>
      <c r="O105" s="435"/>
      <c r="P105" s="435"/>
      <c r="Q105" s="435"/>
      <c r="R105" s="54"/>
      <c r="S105" s="54"/>
      <c r="T105" s="54"/>
      <c r="U105" s="54"/>
      <c r="V105" s="54"/>
      <c r="W105" s="54"/>
      <c r="X105" s="54"/>
      <c r="Y105" s="54"/>
      <c r="Z105" s="54"/>
    </row>
    <row r="106" spans="1:26" ht="18.75" customHeight="1" x14ac:dyDescent="0.2">
      <c r="A106" s="435"/>
      <c r="B106" s="435"/>
      <c r="C106" s="435"/>
      <c r="D106" s="435"/>
      <c r="E106" s="435"/>
      <c r="F106" s="435"/>
      <c r="G106" s="435"/>
      <c r="H106" s="435"/>
      <c r="I106" s="435"/>
      <c r="J106" s="435"/>
      <c r="K106" s="435"/>
      <c r="L106" s="435"/>
      <c r="M106" s="435"/>
      <c r="N106" s="435"/>
      <c r="O106" s="435"/>
      <c r="P106" s="435"/>
      <c r="Q106" s="435"/>
      <c r="R106" s="54"/>
      <c r="S106" s="54"/>
      <c r="T106" s="54"/>
      <c r="U106" s="54"/>
      <c r="V106" s="54"/>
      <c r="W106" s="54"/>
      <c r="X106" s="54"/>
      <c r="Y106" s="54"/>
      <c r="Z106" s="54"/>
    </row>
    <row r="107" spans="1:26" ht="18.75" customHeight="1" x14ac:dyDescent="0.2">
      <c r="A107" s="435"/>
      <c r="B107" s="435"/>
      <c r="C107" s="435"/>
      <c r="D107" s="435"/>
      <c r="E107" s="435"/>
      <c r="F107" s="435"/>
      <c r="G107" s="435"/>
      <c r="H107" s="435"/>
      <c r="I107" s="435"/>
      <c r="J107" s="435"/>
      <c r="K107" s="435"/>
      <c r="L107" s="435"/>
      <c r="M107" s="435"/>
      <c r="N107" s="435"/>
      <c r="O107" s="435"/>
      <c r="P107" s="435"/>
      <c r="Q107" s="435"/>
      <c r="R107" s="54"/>
      <c r="S107" s="54"/>
      <c r="T107" s="54"/>
      <c r="U107" s="54"/>
      <c r="V107" s="54"/>
      <c r="W107" s="54"/>
      <c r="X107" s="54"/>
      <c r="Y107" s="54"/>
      <c r="Z107" s="54"/>
    </row>
    <row r="108" spans="1:26" ht="18.75" customHeight="1" x14ac:dyDescent="0.2">
      <c r="A108" s="435"/>
      <c r="B108" s="435"/>
      <c r="C108" s="435"/>
      <c r="D108" s="435"/>
      <c r="E108" s="435"/>
      <c r="F108" s="435"/>
      <c r="G108" s="435"/>
      <c r="H108" s="435"/>
      <c r="I108" s="435"/>
      <c r="J108" s="435"/>
      <c r="K108" s="435"/>
      <c r="L108" s="435"/>
      <c r="M108" s="435"/>
      <c r="N108" s="435"/>
      <c r="O108" s="435"/>
      <c r="P108" s="435"/>
      <c r="Q108" s="435"/>
      <c r="R108" s="54"/>
      <c r="S108" s="54"/>
      <c r="T108" s="54"/>
      <c r="U108" s="54"/>
      <c r="V108" s="54"/>
      <c r="W108" s="54"/>
      <c r="X108" s="54"/>
      <c r="Y108" s="54"/>
      <c r="Z108" s="54"/>
    </row>
    <row r="109" spans="1:26" ht="18.75" customHeight="1" x14ac:dyDescent="0.2">
      <c r="A109" s="435"/>
      <c r="B109" s="435"/>
      <c r="C109" s="435"/>
      <c r="D109" s="435"/>
      <c r="E109" s="435"/>
      <c r="F109" s="435"/>
      <c r="G109" s="435"/>
      <c r="H109" s="435"/>
      <c r="I109" s="435"/>
      <c r="J109" s="435"/>
      <c r="K109" s="435"/>
      <c r="L109" s="435"/>
      <c r="M109" s="435"/>
      <c r="N109" s="435"/>
      <c r="O109" s="435"/>
      <c r="P109" s="435"/>
      <c r="Q109" s="435"/>
      <c r="R109" s="54"/>
      <c r="S109" s="54"/>
      <c r="T109" s="54"/>
      <c r="U109" s="54"/>
      <c r="V109" s="54"/>
      <c r="W109" s="54"/>
      <c r="X109" s="54"/>
      <c r="Y109" s="54"/>
      <c r="Z109" s="54"/>
    </row>
    <row r="110" spans="1:26" ht="18.75" customHeight="1" x14ac:dyDescent="0.2">
      <c r="A110" s="435"/>
      <c r="B110" s="435"/>
      <c r="C110" s="435"/>
      <c r="D110" s="435"/>
      <c r="E110" s="435"/>
      <c r="F110" s="435"/>
      <c r="G110" s="435"/>
      <c r="H110" s="435"/>
      <c r="I110" s="435"/>
      <c r="J110" s="435"/>
      <c r="K110" s="435"/>
      <c r="L110" s="435"/>
      <c r="M110" s="435"/>
      <c r="N110" s="435"/>
      <c r="O110" s="435"/>
      <c r="P110" s="435"/>
      <c r="Q110" s="435"/>
      <c r="R110" s="54"/>
      <c r="S110" s="54"/>
      <c r="T110" s="54"/>
      <c r="U110" s="54"/>
      <c r="V110" s="54"/>
      <c r="W110" s="54"/>
      <c r="X110" s="54"/>
      <c r="Y110" s="54"/>
      <c r="Z110" s="54"/>
    </row>
    <row r="111" spans="1:26" ht="18.75" customHeight="1" x14ac:dyDescent="0.2">
      <c r="A111" s="435"/>
      <c r="B111" s="435"/>
      <c r="C111" s="435"/>
      <c r="D111" s="435"/>
      <c r="E111" s="435"/>
      <c r="F111" s="435"/>
      <c r="G111" s="435"/>
      <c r="H111" s="435"/>
      <c r="I111" s="435"/>
      <c r="J111" s="435"/>
      <c r="K111" s="435"/>
      <c r="L111" s="435"/>
      <c r="M111" s="435"/>
      <c r="N111" s="435"/>
      <c r="O111" s="435"/>
      <c r="P111" s="435"/>
      <c r="Q111" s="435"/>
      <c r="R111" s="54"/>
      <c r="S111" s="54"/>
      <c r="T111" s="54"/>
      <c r="U111" s="54"/>
      <c r="V111" s="54"/>
      <c r="W111" s="54"/>
      <c r="X111" s="54"/>
      <c r="Y111" s="54"/>
      <c r="Z111" s="54"/>
    </row>
    <row r="112" spans="1:26" ht="18.75" customHeight="1" x14ac:dyDescent="0.2">
      <c r="A112" s="435"/>
      <c r="B112" s="435"/>
      <c r="C112" s="435"/>
      <c r="D112" s="435"/>
      <c r="E112" s="435"/>
      <c r="F112" s="435"/>
      <c r="G112" s="435"/>
      <c r="H112" s="435"/>
      <c r="I112" s="435"/>
      <c r="J112" s="435"/>
      <c r="K112" s="435"/>
      <c r="L112" s="435"/>
      <c r="M112" s="435"/>
      <c r="N112" s="435"/>
      <c r="O112" s="435"/>
      <c r="P112" s="435"/>
      <c r="Q112" s="435"/>
      <c r="R112" s="54"/>
      <c r="S112" s="54"/>
      <c r="T112" s="54"/>
      <c r="U112" s="54"/>
      <c r="V112" s="54"/>
      <c r="W112" s="54"/>
      <c r="X112" s="54"/>
      <c r="Y112" s="54"/>
      <c r="Z112" s="54"/>
    </row>
    <row r="113" spans="1:26" ht="18.75" customHeight="1" x14ac:dyDescent="0.2">
      <c r="A113" s="435"/>
      <c r="B113" s="435"/>
      <c r="C113" s="435"/>
      <c r="D113" s="435"/>
      <c r="E113" s="435"/>
      <c r="F113" s="435"/>
      <c r="G113" s="435"/>
      <c r="H113" s="435"/>
      <c r="I113" s="435"/>
      <c r="J113" s="435"/>
      <c r="K113" s="435"/>
      <c r="L113" s="435"/>
      <c r="M113" s="435"/>
      <c r="N113" s="435"/>
      <c r="O113" s="435"/>
      <c r="P113" s="435"/>
      <c r="Q113" s="435"/>
      <c r="R113" s="54"/>
      <c r="S113" s="54"/>
      <c r="T113" s="54"/>
      <c r="U113" s="54"/>
      <c r="V113" s="54"/>
      <c r="W113" s="54"/>
      <c r="X113" s="54"/>
      <c r="Y113" s="54"/>
      <c r="Z113" s="54"/>
    </row>
    <row r="114" spans="1:26" ht="18.75" customHeight="1" x14ac:dyDescent="0.2">
      <c r="A114" s="435"/>
      <c r="B114" s="435"/>
      <c r="C114" s="435"/>
      <c r="D114" s="435"/>
      <c r="E114" s="435"/>
      <c r="F114" s="435"/>
      <c r="G114" s="435"/>
      <c r="H114" s="435"/>
      <c r="I114" s="435"/>
      <c r="J114" s="435"/>
      <c r="K114" s="435"/>
      <c r="L114" s="435"/>
      <c r="M114" s="435"/>
      <c r="N114" s="435"/>
      <c r="O114" s="435"/>
      <c r="P114" s="435"/>
      <c r="Q114" s="435"/>
      <c r="R114" s="54"/>
      <c r="S114" s="54"/>
      <c r="T114" s="54"/>
      <c r="U114" s="54"/>
      <c r="V114" s="54"/>
      <c r="W114" s="54"/>
      <c r="X114" s="54"/>
      <c r="Y114" s="54"/>
      <c r="Z114" s="54"/>
    </row>
    <row r="115" spans="1:26" ht="18.75" customHeight="1" x14ac:dyDescent="0.2">
      <c r="A115" s="435"/>
      <c r="B115" s="435"/>
      <c r="C115" s="435"/>
      <c r="D115" s="435"/>
      <c r="E115" s="435"/>
      <c r="F115" s="435"/>
      <c r="G115" s="435"/>
      <c r="H115" s="435"/>
      <c r="I115" s="435"/>
      <c r="J115" s="435"/>
      <c r="K115" s="435"/>
      <c r="L115" s="435"/>
      <c r="M115" s="435"/>
      <c r="N115" s="435"/>
      <c r="O115" s="435"/>
      <c r="P115" s="435"/>
      <c r="Q115" s="435"/>
      <c r="R115" s="54"/>
      <c r="S115" s="54"/>
      <c r="T115" s="54"/>
      <c r="U115" s="54"/>
      <c r="V115" s="54"/>
      <c r="W115" s="54"/>
      <c r="X115" s="54"/>
      <c r="Y115" s="54"/>
      <c r="Z115" s="54"/>
    </row>
    <row r="116" spans="1:26" ht="18.75" customHeight="1" x14ac:dyDescent="0.2">
      <c r="A116" s="435"/>
      <c r="B116" s="435"/>
      <c r="C116" s="435"/>
      <c r="D116" s="435"/>
      <c r="E116" s="435"/>
      <c r="F116" s="435"/>
      <c r="G116" s="435"/>
      <c r="H116" s="435"/>
      <c r="I116" s="435"/>
      <c r="J116" s="435"/>
      <c r="K116" s="435"/>
      <c r="L116" s="435"/>
      <c r="M116" s="435"/>
      <c r="N116" s="435"/>
      <c r="O116" s="435"/>
      <c r="P116" s="435"/>
      <c r="Q116" s="435"/>
      <c r="R116" s="54"/>
      <c r="S116" s="54"/>
      <c r="T116" s="54"/>
      <c r="U116" s="54"/>
      <c r="V116" s="54"/>
      <c r="W116" s="54"/>
      <c r="X116" s="54"/>
      <c r="Y116" s="54"/>
      <c r="Z116" s="54"/>
    </row>
    <row r="117" spans="1:26" ht="18.75" customHeight="1" x14ac:dyDescent="0.2">
      <c r="A117" s="435"/>
      <c r="B117" s="435"/>
      <c r="C117" s="435"/>
      <c r="D117" s="435"/>
      <c r="E117" s="435"/>
      <c r="F117" s="435"/>
      <c r="G117" s="435"/>
      <c r="H117" s="435"/>
      <c r="I117" s="435"/>
      <c r="J117" s="435"/>
      <c r="K117" s="435"/>
      <c r="L117" s="435"/>
      <c r="M117" s="435"/>
      <c r="N117" s="435"/>
      <c r="O117" s="435"/>
      <c r="P117" s="435"/>
      <c r="Q117" s="435"/>
      <c r="R117" s="54"/>
      <c r="S117" s="54"/>
      <c r="T117" s="54"/>
      <c r="U117" s="54"/>
      <c r="V117" s="54"/>
      <c r="W117" s="54"/>
      <c r="X117" s="54"/>
      <c r="Y117" s="54"/>
      <c r="Z117" s="54"/>
    </row>
    <row r="118" spans="1:26" ht="18.75" customHeight="1" x14ac:dyDescent="0.2">
      <c r="A118" s="435"/>
      <c r="B118" s="435"/>
      <c r="C118" s="435"/>
      <c r="D118" s="435"/>
      <c r="E118" s="435"/>
      <c r="F118" s="435"/>
      <c r="G118" s="435"/>
      <c r="H118" s="435"/>
      <c r="I118" s="435"/>
      <c r="J118" s="435"/>
      <c r="K118" s="435"/>
      <c r="L118" s="435"/>
      <c r="M118" s="435"/>
      <c r="N118" s="435"/>
      <c r="O118" s="435"/>
      <c r="P118" s="435"/>
      <c r="Q118" s="435"/>
      <c r="R118" s="54"/>
      <c r="S118" s="54"/>
      <c r="T118" s="54"/>
      <c r="U118" s="54"/>
      <c r="V118" s="54"/>
      <c r="W118" s="54"/>
      <c r="X118" s="54"/>
      <c r="Y118" s="54"/>
      <c r="Z118" s="54"/>
    </row>
    <row r="119" spans="1:26" ht="18.75" customHeight="1" x14ac:dyDescent="0.2">
      <c r="A119" s="435"/>
      <c r="B119" s="435"/>
      <c r="C119" s="435"/>
      <c r="D119" s="435"/>
      <c r="E119" s="435"/>
      <c r="F119" s="435"/>
      <c r="G119" s="435"/>
      <c r="H119" s="435"/>
      <c r="I119" s="435"/>
      <c r="J119" s="435"/>
      <c r="K119" s="435"/>
      <c r="L119" s="435"/>
      <c r="M119" s="435"/>
      <c r="N119" s="435"/>
      <c r="O119" s="435"/>
      <c r="P119" s="435"/>
      <c r="Q119" s="435"/>
      <c r="R119" s="54"/>
      <c r="S119" s="54"/>
      <c r="T119" s="54"/>
      <c r="U119" s="54"/>
      <c r="V119" s="54"/>
      <c r="W119" s="54"/>
      <c r="X119" s="54"/>
      <c r="Y119" s="54"/>
      <c r="Z119" s="54"/>
    </row>
    <row r="120" spans="1:26" ht="18.75" customHeight="1" x14ac:dyDescent="0.2">
      <c r="A120" s="435"/>
      <c r="B120" s="435"/>
      <c r="C120" s="435"/>
      <c r="D120" s="435"/>
      <c r="E120" s="435"/>
      <c r="F120" s="435"/>
      <c r="G120" s="435"/>
      <c r="H120" s="435"/>
      <c r="I120" s="435"/>
      <c r="J120" s="435"/>
      <c r="K120" s="435"/>
      <c r="L120" s="435"/>
      <c r="M120" s="435"/>
      <c r="N120" s="435"/>
      <c r="O120" s="435"/>
      <c r="P120" s="435"/>
      <c r="Q120" s="435"/>
      <c r="R120" s="54"/>
      <c r="S120" s="54"/>
      <c r="T120" s="54"/>
      <c r="U120" s="54"/>
      <c r="V120" s="54"/>
      <c r="W120" s="54"/>
      <c r="X120" s="54"/>
      <c r="Y120" s="54"/>
      <c r="Z120" s="54"/>
    </row>
    <row r="121" spans="1:26" ht="18.75" customHeight="1" x14ac:dyDescent="0.2">
      <c r="A121" s="435"/>
      <c r="B121" s="435"/>
      <c r="C121" s="435"/>
      <c r="D121" s="435"/>
      <c r="E121" s="435"/>
      <c r="F121" s="435"/>
      <c r="G121" s="435"/>
      <c r="H121" s="435"/>
      <c r="I121" s="435"/>
      <c r="J121" s="435"/>
      <c r="K121" s="435"/>
      <c r="L121" s="435"/>
      <c r="M121" s="435"/>
      <c r="N121" s="435"/>
      <c r="O121" s="435"/>
      <c r="P121" s="435"/>
      <c r="Q121" s="435"/>
      <c r="R121" s="54"/>
      <c r="S121" s="54"/>
      <c r="T121" s="54"/>
      <c r="U121" s="54"/>
      <c r="V121" s="54"/>
      <c r="W121" s="54"/>
      <c r="X121" s="54"/>
      <c r="Y121" s="54"/>
      <c r="Z121" s="54"/>
    </row>
    <row r="122" spans="1:26" ht="18.75" customHeight="1" x14ac:dyDescent="0.2">
      <c r="A122" s="435"/>
      <c r="B122" s="435"/>
      <c r="C122" s="435"/>
      <c r="D122" s="435"/>
      <c r="E122" s="435"/>
      <c r="F122" s="435"/>
      <c r="G122" s="435"/>
      <c r="H122" s="435"/>
      <c r="I122" s="435"/>
      <c r="J122" s="435"/>
      <c r="K122" s="435"/>
      <c r="L122" s="435"/>
      <c r="M122" s="435"/>
      <c r="N122" s="435"/>
      <c r="O122" s="435"/>
      <c r="P122" s="435"/>
      <c r="Q122" s="435"/>
      <c r="R122" s="54"/>
      <c r="S122" s="54"/>
      <c r="T122" s="54"/>
      <c r="U122" s="54"/>
      <c r="V122" s="54"/>
      <c r="W122" s="54"/>
      <c r="X122" s="54"/>
      <c r="Y122" s="54"/>
      <c r="Z122" s="54"/>
    </row>
    <row r="123" spans="1:26" ht="18.75" customHeight="1" x14ac:dyDescent="0.2">
      <c r="A123" s="435"/>
      <c r="B123" s="435"/>
      <c r="C123" s="435"/>
      <c r="D123" s="435"/>
      <c r="E123" s="435"/>
      <c r="F123" s="435"/>
      <c r="G123" s="435"/>
      <c r="H123" s="435"/>
      <c r="I123" s="435"/>
      <c r="J123" s="435"/>
      <c r="K123" s="435"/>
      <c r="L123" s="435"/>
      <c r="M123" s="435"/>
      <c r="N123" s="435"/>
      <c r="O123" s="435"/>
      <c r="P123" s="435"/>
      <c r="Q123" s="435"/>
      <c r="R123" s="54"/>
      <c r="S123" s="54"/>
      <c r="T123" s="54"/>
      <c r="U123" s="54"/>
      <c r="V123" s="54"/>
      <c r="W123" s="54"/>
      <c r="X123" s="54"/>
      <c r="Y123" s="54"/>
      <c r="Z123" s="54"/>
    </row>
    <row r="124" spans="1:26" ht="18.75" customHeight="1" x14ac:dyDescent="0.2">
      <c r="A124" s="435"/>
      <c r="B124" s="435"/>
      <c r="C124" s="435"/>
      <c r="D124" s="435"/>
      <c r="E124" s="435"/>
      <c r="F124" s="435"/>
      <c r="G124" s="435"/>
      <c r="H124" s="435"/>
      <c r="I124" s="435"/>
      <c r="J124" s="435"/>
      <c r="K124" s="435"/>
      <c r="L124" s="435"/>
      <c r="M124" s="435"/>
      <c r="N124" s="435"/>
      <c r="O124" s="435"/>
      <c r="P124" s="435"/>
      <c r="Q124" s="435"/>
      <c r="R124" s="54"/>
      <c r="S124" s="54"/>
      <c r="T124" s="54"/>
      <c r="U124" s="54"/>
      <c r="V124" s="54"/>
      <c r="W124" s="54"/>
      <c r="X124" s="54"/>
      <c r="Y124" s="54"/>
      <c r="Z124" s="54"/>
    </row>
    <row r="125" spans="1:26" ht="18.75" customHeight="1" x14ac:dyDescent="0.2">
      <c r="A125" s="435"/>
      <c r="B125" s="435"/>
      <c r="C125" s="435"/>
      <c r="D125" s="435"/>
      <c r="E125" s="435"/>
      <c r="F125" s="435"/>
      <c r="G125" s="435"/>
      <c r="H125" s="435"/>
      <c r="I125" s="435"/>
      <c r="J125" s="435"/>
      <c r="K125" s="435"/>
      <c r="L125" s="435"/>
      <c r="M125" s="435"/>
      <c r="N125" s="435"/>
      <c r="O125" s="435"/>
      <c r="P125" s="435"/>
      <c r="Q125" s="435"/>
      <c r="R125" s="54"/>
      <c r="S125" s="54"/>
      <c r="T125" s="54"/>
      <c r="U125" s="54"/>
      <c r="V125" s="54"/>
      <c r="W125" s="54"/>
      <c r="X125" s="54"/>
      <c r="Y125" s="54"/>
      <c r="Z125" s="54"/>
    </row>
    <row r="126" spans="1:26" ht="18.75" customHeight="1" x14ac:dyDescent="0.2">
      <c r="A126" s="435"/>
      <c r="B126" s="435"/>
      <c r="C126" s="435"/>
      <c r="D126" s="435"/>
      <c r="E126" s="435"/>
      <c r="F126" s="435"/>
      <c r="G126" s="435"/>
      <c r="H126" s="435"/>
      <c r="I126" s="435"/>
      <c r="J126" s="435"/>
      <c r="K126" s="435"/>
      <c r="L126" s="435"/>
      <c r="M126" s="435"/>
      <c r="N126" s="435"/>
      <c r="O126" s="435"/>
      <c r="P126" s="435"/>
      <c r="Q126" s="435"/>
      <c r="R126" s="54"/>
      <c r="S126" s="54"/>
      <c r="T126" s="54"/>
      <c r="U126" s="54"/>
      <c r="V126" s="54"/>
      <c r="W126" s="54"/>
      <c r="X126" s="54"/>
      <c r="Y126" s="54"/>
      <c r="Z126" s="54"/>
    </row>
    <row r="127" spans="1:26" ht="18.75" customHeight="1" x14ac:dyDescent="0.2">
      <c r="A127" s="435"/>
      <c r="B127" s="435"/>
      <c r="C127" s="435"/>
      <c r="D127" s="435"/>
      <c r="E127" s="435"/>
      <c r="F127" s="435"/>
      <c r="G127" s="435"/>
      <c r="H127" s="435"/>
      <c r="I127" s="435"/>
      <c r="J127" s="435"/>
      <c r="K127" s="435"/>
      <c r="L127" s="435"/>
      <c r="M127" s="435"/>
      <c r="N127" s="435"/>
      <c r="O127" s="435"/>
      <c r="P127" s="435"/>
      <c r="Q127" s="435"/>
      <c r="R127" s="54"/>
      <c r="S127" s="54"/>
      <c r="T127" s="54"/>
      <c r="U127" s="54"/>
      <c r="V127" s="54"/>
      <c r="W127" s="54"/>
      <c r="X127" s="54"/>
      <c r="Y127" s="54"/>
      <c r="Z127" s="54"/>
    </row>
    <row r="128" spans="1:26" ht="18.75" customHeight="1" x14ac:dyDescent="0.2">
      <c r="A128" s="435"/>
      <c r="B128" s="435"/>
      <c r="C128" s="435"/>
      <c r="D128" s="435"/>
      <c r="E128" s="435"/>
      <c r="F128" s="435"/>
      <c r="G128" s="435"/>
      <c r="H128" s="435"/>
      <c r="I128" s="435"/>
      <c r="J128" s="435"/>
      <c r="K128" s="435"/>
      <c r="L128" s="435"/>
      <c r="M128" s="435"/>
      <c r="N128" s="435"/>
      <c r="O128" s="435"/>
      <c r="P128" s="435"/>
      <c r="Q128" s="435"/>
      <c r="R128" s="54"/>
      <c r="S128" s="54"/>
      <c r="T128" s="54"/>
      <c r="U128" s="54"/>
      <c r="V128" s="54"/>
      <c r="W128" s="54"/>
      <c r="X128" s="54"/>
      <c r="Y128" s="54"/>
      <c r="Z128" s="54"/>
    </row>
    <row r="129" spans="1:26" ht="18.75" customHeight="1" x14ac:dyDescent="0.2">
      <c r="A129" s="435"/>
      <c r="B129" s="435"/>
      <c r="C129" s="435"/>
      <c r="D129" s="435"/>
      <c r="E129" s="435"/>
      <c r="F129" s="435"/>
      <c r="G129" s="435"/>
      <c r="H129" s="435"/>
      <c r="I129" s="435"/>
      <c r="J129" s="435"/>
      <c r="K129" s="435"/>
      <c r="L129" s="435"/>
      <c r="M129" s="435"/>
      <c r="N129" s="435"/>
      <c r="O129" s="435"/>
      <c r="P129" s="435"/>
      <c r="Q129" s="435"/>
      <c r="R129" s="54"/>
      <c r="S129" s="54"/>
      <c r="T129" s="54"/>
      <c r="U129" s="54"/>
      <c r="V129" s="54"/>
      <c r="W129" s="54"/>
      <c r="X129" s="54"/>
      <c r="Y129" s="54"/>
      <c r="Z129" s="54"/>
    </row>
    <row r="130" spans="1:26" ht="18.75" customHeight="1" x14ac:dyDescent="0.2">
      <c r="A130" s="435"/>
      <c r="B130" s="435"/>
      <c r="C130" s="435"/>
      <c r="D130" s="435"/>
      <c r="E130" s="435"/>
      <c r="F130" s="435"/>
      <c r="G130" s="435"/>
      <c r="H130" s="435"/>
      <c r="I130" s="435"/>
      <c r="J130" s="435"/>
      <c r="K130" s="435"/>
      <c r="L130" s="435"/>
      <c r="M130" s="435"/>
      <c r="N130" s="435"/>
      <c r="O130" s="435"/>
      <c r="P130" s="435"/>
      <c r="Q130" s="435"/>
      <c r="R130" s="54"/>
      <c r="S130" s="54"/>
      <c r="T130" s="54"/>
      <c r="U130" s="54"/>
      <c r="V130" s="54"/>
      <c r="W130" s="54"/>
      <c r="X130" s="54"/>
      <c r="Y130" s="54"/>
      <c r="Z130" s="54"/>
    </row>
    <row r="131" spans="1:26" ht="18.75" customHeight="1" x14ac:dyDescent="0.2">
      <c r="A131" s="435"/>
      <c r="B131" s="435"/>
      <c r="C131" s="435"/>
      <c r="D131" s="435"/>
      <c r="E131" s="435"/>
      <c r="F131" s="435"/>
      <c r="G131" s="435"/>
      <c r="H131" s="435"/>
      <c r="I131" s="435"/>
      <c r="J131" s="435"/>
      <c r="K131" s="435"/>
      <c r="L131" s="435"/>
      <c r="M131" s="435"/>
      <c r="N131" s="435"/>
      <c r="O131" s="435"/>
      <c r="P131" s="435"/>
      <c r="Q131" s="435"/>
      <c r="R131" s="54"/>
      <c r="S131" s="54"/>
      <c r="T131" s="54"/>
      <c r="U131" s="54"/>
      <c r="V131" s="54"/>
      <c r="W131" s="54"/>
      <c r="X131" s="54"/>
      <c r="Y131" s="54"/>
      <c r="Z131" s="54"/>
    </row>
    <row r="132" spans="1:26" ht="18.75" customHeight="1" x14ac:dyDescent="0.2">
      <c r="A132" s="435"/>
      <c r="B132" s="435"/>
      <c r="C132" s="435"/>
      <c r="D132" s="435"/>
      <c r="E132" s="435"/>
      <c r="F132" s="435"/>
      <c r="G132" s="435"/>
      <c r="H132" s="435"/>
      <c r="I132" s="435"/>
      <c r="J132" s="435"/>
      <c r="K132" s="435"/>
      <c r="L132" s="435"/>
      <c r="M132" s="435"/>
      <c r="N132" s="435"/>
      <c r="O132" s="435"/>
      <c r="P132" s="435"/>
      <c r="Q132" s="435"/>
      <c r="R132" s="54"/>
      <c r="S132" s="54"/>
      <c r="T132" s="54"/>
      <c r="U132" s="54"/>
      <c r="V132" s="54"/>
      <c r="W132" s="54"/>
      <c r="X132" s="54"/>
      <c r="Y132" s="54"/>
      <c r="Z132" s="54"/>
    </row>
    <row r="133" spans="1:26" ht="18.75" customHeight="1" x14ac:dyDescent="0.2">
      <c r="A133" s="435"/>
      <c r="B133" s="435"/>
      <c r="C133" s="435"/>
      <c r="D133" s="435"/>
      <c r="E133" s="435"/>
      <c r="F133" s="435"/>
      <c r="G133" s="435"/>
      <c r="H133" s="435"/>
      <c r="I133" s="435"/>
      <c r="J133" s="435"/>
      <c r="K133" s="435"/>
      <c r="L133" s="435"/>
      <c r="M133" s="435"/>
      <c r="N133" s="435"/>
      <c r="O133" s="435"/>
      <c r="P133" s="435"/>
      <c r="Q133" s="435"/>
      <c r="R133" s="54"/>
      <c r="S133" s="54"/>
      <c r="T133" s="54"/>
      <c r="U133" s="54"/>
      <c r="V133" s="54"/>
      <c r="W133" s="54"/>
      <c r="X133" s="54"/>
      <c r="Y133" s="54"/>
      <c r="Z133" s="54"/>
    </row>
    <row r="134" spans="1:26" ht="18.75" customHeight="1" x14ac:dyDescent="0.2">
      <c r="A134" s="435"/>
      <c r="B134" s="435"/>
      <c r="C134" s="435"/>
      <c r="D134" s="435"/>
      <c r="E134" s="435"/>
      <c r="F134" s="435"/>
      <c r="G134" s="435"/>
      <c r="H134" s="435"/>
      <c r="I134" s="435"/>
      <c r="J134" s="435"/>
      <c r="K134" s="435"/>
      <c r="L134" s="435"/>
      <c r="M134" s="435"/>
      <c r="N134" s="435"/>
      <c r="O134" s="435"/>
      <c r="P134" s="435"/>
      <c r="Q134" s="435"/>
      <c r="R134" s="54"/>
      <c r="S134" s="54"/>
      <c r="T134" s="54"/>
      <c r="U134" s="54"/>
      <c r="V134" s="54"/>
      <c r="W134" s="54"/>
      <c r="X134" s="54"/>
      <c r="Y134" s="54"/>
      <c r="Z134" s="54"/>
    </row>
    <row r="135" spans="1:26" ht="18.75" customHeight="1" x14ac:dyDescent="0.2">
      <c r="A135" s="435"/>
      <c r="B135" s="435"/>
      <c r="C135" s="435"/>
      <c r="D135" s="435"/>
      <c r="E135" s="435"/>
      <c r="F135" s="435"/>
      <c r="G135" s="435"/>
      <c r="H135" s="435"/>
      <c r="I135" s="435"/>
      <c r="J135" s="435"/>
      <c r="K135" s="435"/>
      <c r="L135" s="435"/>
      <c r="M135" s="435"/>
      <c r="N135" s="435"/>
      <c r="O135" s="435"/>
      <c r="P135" s="435"/>
      <c r="Q135" s="435"/>
      <c r="R135" s="54"/>
      <c r="S135" s="54"/>
      <c r="T135" s="54"/>
      <c r="U135" s="54"/>
      <c r="V135" s="54"/>
      <c r="W135" s="54"/>
      <c r="X135" s="54"/>
      <c r="Y135" s="54"/>
      <c r="Z135" s="54"/>
    </row>
    <row r="136" spans="1:26" ht="18.75" customHeight="1" x14ac:dyDescent="0.2">
      <c r="A136" s="435"/>
      <c r="B136" s="435"/>
      <c r="C136" s="435"/>
      <c r="D136" s="435"/>
      <c r="E136" s="435"/>
      <c r="F136" s="435"/>
      <c r="G136" s="435"/>
      <c r="H136" s="435"/>
      <c r="I136" s="435"/>
      <c r="J136" s="435"/>
      <c r="K136" s="435"/>
      <c r="L136" s="435"/>
      <c r="M136" s="435"/>
      <c r="N136" s="435"/>
      <c r="O136" s="435"/>
      <c r="P136" s="435"/>
      <c r="Q136" s="435"/>
      <c r="R136" s="54"/>
      <c r="S136" s="54"/>
      <c r="T136" s="54"/>
      <c r="U136" s="54"/>
      <c r="V136" s="54"/>
      <c r="W136" s="54"/>
      <c r="X136" s="54"/>
      <c r="Y136" s="54"/>
      <c r="Z136" s="54"/>
    </row>
    <row r="137" spans="1:26" ht="18.75" customHeight="1" x14ac:dyDescent="0.2">
      <c r="A137" s="435"/>
      <c r="B137" s="435"/>
      <c r="C137" s="435"/>
      <c r="D137" s="435"/>
      <c r="E137" s="435"/>
      <c r="F137" s="435"/>
      <c r="G137" s="435"/>
      <c r="H137" s="435"/>
      <c r="I137" s="435"/>
      <c r="J137" s="435"/>
      <c r="K137" s="435"/>
      <c r="L137" s="435"/>
      <c r="M137" s="435"/>
      <c r="N137" s="435"/>
      <c r="O137" s="435"/>
      <c r="P137" s="435"/>
      <c r="Q137" s="435"/>
      <c r="R137" s="54"/>
      <c r="S137" s="54"/>
      <c r="T137" s="54"/>
      <c r="U137" s="54"/>
      <c r="V137" s="54"/>
      <c r="W137" s="54"/>
      <c r="X137" s="54"/>
      <c r="Y137" s="54"/>
      <c r="Z137" s="54"/>
    </row>
    <row r="138" spans="1:26" ht="18.75" customHeight="1" x14ac:dyDescent="0.2">
      <c r="A138" s="435"/>
      <c r="B138" s="435"/>
      <c r="C138" s="435"/>
      <c r="D138" s="435"/>
      <c r="E138" s="435"/>
      <c r="F138" s="435"/>
      <c r="G138" s="435"/>
      <c r="H138" s="435"/>
      <c r="I138" s="435"/>
      <c r="J138" s="435"/>
      <c r="K138" s="435"/>
      <c r="L138" s="435"/>
      <c r="M138" s="435"/>
      <c r="N138" s="435"/>
      <c r="O138" s="435"/>
      <c r="P138" s="435"/>
      <c r="Q138" s="435"/>
      <c r="R138" s="54"/>
      <c r="S138" s="54"/>
      <c r="T138" s="54"/>
      <c r="U138" s="54"/>
      <c r="V138" s="54"/>
      <c r="W138" s="54"/>
      <c r="X138" s="54"/>
      <c r="Y138" s="54"/>
      <c r="Z138" s="54"/>
    </row>
    <row r="139" spans="1:26" ht="18.75" customHeight="1" x14ac:dyDescent="0.2">
      <c r="A139" s="435"/>
      <c r="B139" s="435"/>
      <c r="C139" s="435"/>
      <c r="D139" s="435"/>
      <c r="E139" s="435"/>
      <c r="F139" s="435"/>
      <c r="G139" s="435"/>
      <c r="H139" s="435"/>
      <c r="I139" s="435"/>
      <c r="J139" s="435"/>
      <c r="K139" s="435"/>
      <c r="L139" s="435"/>
      <c r="M139" s="435"/>
      <c r="N139" s="435"/>
      <c r="O139" s="435"/>
      <c r="P139" s="435"/>
      <c r="Q139" s="435"/>
      <c r="R139" s="54"/>
      <c r="S139" s="54"/>
      <c r="T139" s="54"/>
      <c r="U139" s="54"/>
      <c r="V139" s="54"/>
      <c r="W139" s="54"/>
      <c r="X139" s="54"/>
      <c r="Y139" s="54"/>
      <c r="Z139" s="54"/>
    </row>
    <row r="140" spans="1:26" ht="18.75" customHeight="1" x14ac:dyDescent="0.2">
      <c r="A140" s="435"/>
      <c r="B140" s="435"/>
      <c r="C140" s="435"/>
      <c r="D140" s="435"/>
      <c r="E140" s="435"/>
      <c r="F140" s="435"/>
      <c r="G140" s="435"/>
      <c r="H140" s="435"/>
      <c r="I140" s="435"/>
      <c r="J140" s="435"/>
      <c r="K140" s="435"/>
      <c r="L140" s="435"/>
      <c r="M140" s="435"/>
      <c r="N140" s="435"/>
      <c r="O140" s="435"/>
      <c r="P140" s="435"/>
      <c r="Q140" s="435"/>
      <c r="R140" s="54"/>
      <c r="S140" s="54"/>
      <c r="T140" s="54"/>
      <c r="U140" s="54"/>
      <c r="V140" s="54"/>
      <c r="W140" s="54"/>
      <c r="X140" s="54"/>
      <c r="Y140" s="54"/>
      <c r="Z140" s="54"/>
    </row>
    <row r="141" spans="1:26" ht="18.75" customHeight="1" x14ac:dyDescent="0.2">
      <c r="A141" s="435"/>
      <c r="B141" s="435"/>
      <c r="C141" s="435"/>
      <c r="D141" s="435"/>
      <c r="E141" s="435"/>
      <c r="F141" s="435"/>
      <c r="G141" s="435"/>
      <c r="H141" s="435"/>
      <c r="I141" s="435"/>
      <c r="J141" s="435"/>
      <c r="K141" s="435"/>
      <c r="L141" s="435"/>
      <c r="M141" s="435"/>
      <c r="N141" s="435"/>
      <c r="O141" s="435"/>
      <c r="P141" s="435"/>
      <c r="Q141" s="435"/>
      <c r="R141" s="54"/>
      <c r="S141" s="54"/>
      <c r="T141" s="54"/>
      <c r="U141" s="54"/>
      <c r="V141" s="54"/>
      <c r="W141" s="54"/>
      <c r="X141" s="54"/>
      <c r="Y141" s="54"/>
      <c r="Z141" s="54"/>
    </row>
    <row r="142" spans="1:26" ht="18.75" customHeight="1" x14ac:dyDescent="0.2">
      <c r="A142" s="435"/>
      <c r="B142" s="435"/>
      <c r="C142" s="435"/>
      <c r="D142" s="435"/>
      <c r="E142" s="435"/>
      <c r="F142" s="435"/>
      <c r="G142" s="435"/>
      <c r="H142" s="435"/>
      <c r="I142" s="435"/>
      <c r="J142" s="435"/>
      <c r="K142" s="435"/>
      <c r="L142" s="435"/>
      <c r="M142" s="435"/>
      <c r="N142" s="435"/>
      <c r="O142" s="435"/>
      <c r="P142" s="435"/>
      <c r="Q142" s="435"/>
      <c r="R142" s="54"/>
      <c r="S142" s="54"/>
      <c r="T142" s="54"/>
      <c r="U142" s="54"/>
      <c r="V142" s="54"/>
      <c r="W142" s="54"/>
      <c r="X142" s="54"/>
      <c r="Y142" s="54"/>
      <c r="Z142" s="54"/>
    </row>
    <row r="143" spans="1:26" ht="18.75" customHeight="1" x14ac:dyDescent="0.2">
      <c r="A143" s="435"/>
      <c r="B143" s="435"/>
      <c r="C143" s="435"/>
      <c r="D143" s="435"/>
      <c r="E143" s="435"/>
      <c r="F143" s="435"/>
      <c r="G143" s="435"/>
      <c r="H143" s="435"/>
      <c r="I143" s="435"/>
      <c r="J143" s="435"/>
      <c r="K143" s="435"/>
      <c r="L143" s="435"/>
      <c r="M143" s="435"/>
      <c r="N143" s="435"/>
      <c r="O143" s="435"/>
      <c r="P143" s="435"/>
      <c r="Q143" s="435"/>
      <c r="R143" s="54"/>
      <c r="S143" s="54"/>
      <c r="T143" s="54"/>
      <c r="U143" s="54"/>
      <c r="V143" s="54"/>
      <c r="W143" s="54"/>
      <c r="X143" s="54"/>
      <c r="Y143" s="54"/>
      <c r="Z143" s="54"/>
    </row>
    <row r="144" spans="1:26" ht="18.75" customHeight="1" x14ac:dyDescent="0.2">
      <c r="A144" s="435"/>
      <c r="B144" s="435"/>
      <c r="C144" s="435"/>
      <c r="D144" s="435"/>
      <c r="E144" s="435"/>
      <c r="F144" s="435"/>
      <c r="G144" s="435"/>
      <c r="H144" s="435"/>
      <c r="I144" s="435"/>
      <c r="J144" s="435"/>
      <c r="K144" s="435"/>
      <c r="L144" s="435"/>
      <c r="M144" s="435"/>
      <c r="N144" s="435"/>
      <c r="O144" s="435"/>
      <c r="P144" s="435"/>
      <c r="Q144" s="435"/>
      <c r="R144" s="54"/>
      <c r="S144" s="54"/>
      <c r="T144" s="54"/>
      <c r="U144" s="54"/>
      <c r="V144" s="54"/>
      <c r="W144" s="54"/>
      <c r="X144" s="54"/>
      <c r="Y144" s="54"/>
      <c r="Z144" s="54"/>
    </row>
    <row r="145" spans="1:26" ht="18.75" customHeight="1" x14ac:dyDescent="0.2">
      <c r="A145" s="435"/>
      <c r="B145" s="435"/>
      <c r="C145" s="435"/>
      <c r="D145" s="435"/>
      <c r="E145" s="435"/>
      <c r="F145" s="435"/>
      <c r="G145" s="435"/>
      <c r="H145" s="435"/>
      <c r="I145" s="435"/>
      <c r="J145" s="435"/>
      <c r="K145" s="435"/>
      <c r="L145" s="435"/>
      <c r="M145" s="435"/>
      <c r="N145" s="435"/>
      <c r="O145" s="435"/>
      <c r="P145" s="435"/>
      <c r="Q145" s="435"/>
      <c r="R145" s="54"/>
      <c r="S145" s="54"/>
      <c r="T145" s="54"/>
      <c r="U145" s="54"/>
      <c r="V145" s="54"/>
      <c r="W145" s="54"/>
      <c r="X145" s="54"/>
      <c r="Y145" s="54"/>
      <c r="Z145" s="54"/>
    </row>
    <row r="146" spans="1:26" ht="18.75" customHeight="1" x14ac:dyDescent="0.2">
      <c r="A146" s="435"/>
      <c r="B146" s="435"/>
      <c r="C146" s="435"/>
      <c r="D146" s="435"/>
      <c r="E146" s="435"/>
      <c r="F146" s="435"/>
      <c r="G146" s="435"/>
      <c r="H146" s="435"/>
      <c r="I146" s="435"/>
      <c r="J146" s="435"/>
      <c r="K146" s="435"/>
      <c r="L146" s="435"/>
      <c r="M146" s="435"/>
      <c r="N146" s="435"/>
      <c r="O146" s="435"/>
      <c r="P146" s="435"/>
      <c r="Q146" s="435"/>
      <c r="R146" s="54"/>
      <c r="S146" s="54"/>
      <c r="T146" s="54"/>
      <c r="U146" s="54"/>
      <c r="V146" s="54"/>
      <c r="W146" s="54"/>
      <c r="X146" s="54"/>
      <c r="Y146" s="54"/>
      <c r="Z146" s="54"/>
    </row>
    <row r="147" spans="1:26" ht="18.75" customHeight="1" x14ac:dyDescent="0.2">
      <c r="A147" s="435"/>
      <c r="B147" s="435"/>
      <c r="C147" s="435"/>
      <c r="D147" s="435"/>
      <c r="E147" s="435"/>
      <c r="F147" s="435"/>
      <c r="G147" s="435"/>
      <c r="H147" s="435"/>
      <c r="I147" s="435"/>
      <c r="J147" s="435"/>
      <c r="K147" s="435"/>
      <c r="L147" s="435"/>
      <c r="M147" s="435"/>
      <c r="N147" s="435"/>
      <c r="O147" s="435"/>
      <c r="P147" s="435"/>
      <c r="Q147" s="435"/>
      <c r="R147" s="54"/>
      <c r="S147" s="54"/>
      <c r="T147" s="54"/>
      <c r="U147" s="54"/>
      <c r="V147" s="54"/>
      <c r="W147" s="54"/>
      <c r="X147" s="54"/>
      <c r="Y147" s="54"/>
      <c r="Z147" s="54"/>
    </row>
    <row r="148" spans="1:26" ht="18.75" customHeight="1" x14ac:dyDescent="0.2">
      <c r="A148" s="435"/>
      <c r="B148" s="435"/>
      <c r="C148" s="435"/>
      <c r="D148" s="435"/>
      <c r="E148" s="435"/>
      <c r="F148" s="435"/>
      <c r="G148" s="435"/>
      <c r="H148" s="435"/>
      <c r="I148" s="435"/>
      <c r="J148" s="435"/>
      <c r="K148" s="435"/>
      <c r="L148" s="435"/>
      <c r="M148" s="435"/>
      <c r="N148" s="435"/>
      <c r="O148" s="435"/>
      <c r="P148" s="435"/>
      <c r="Q148" s="435"/>
      <c r="R148" s="54"/>
      <c r="S148" s="54"/>
      <c r="T148" s="54"/>
      <c r="U148" s="54"/>
      <c r="V148" s="54"/>
      <c r="W148" s="54"/>
      <c r="X148" s="54"/>
      <c r="Y148" s="54"/>
      <c r="Z148" s="54"/>
    </row>
    <row r="149" spans="1:26" ht="18.75" customHeight="1" x14ac:dyDescent="0.2">
      <c r="A149" s="435"/>
      <c r="B149" s="435"/>
      <c r="C149" s="435"/>
      <c r="D149" s="435"/>
      <c r="E149" s="435"/>
      <c r="F149" s="435"/>
      <c r="G149" s="435"/>
      <c r="H149" s="435"/>
      <c r="I149" s="435"/>
      <c r="J149" s="435"/>
      <c r="K149" s="435"/>
      <c r="L149" s="435"/>
      <c r="M149" s="435"/>
      <c r="N149" s="435"/>
      <c r="O149" s="435"/>
      <c r="P149" s="435"/>
      <c r="Q149" s="435"/>
      <c r="R149" s="54"/>
      <c r="S149" s="54"/>
      <c r="T149" s="54"/>
      <c r="U149" s="54"/>
      <c r="V149" s="54"/>
      <c r="W149" s="54"/>
      <c r="X149" s="54"/>
      <c r="Y149" s="54"/>
      <c r="Z149" s="54"/>
    </row>
    <row r="150" spans="1:26" ht="18.75" customHeight="1" x14ac:dyDescent="0.2">
      <c r="A150" s="435"/>
      <c r="B150" s="435"/>
      <c r="C150" s="435"/>
      <c r="D150" s="435"/>
      <c r="E150" s="435"/>
      <c r="F150" s="435"/>
      <c r="G150" s="435"/>
      <c r="H150" s="435"/>
      <c r="I150" s="435"/>
      <c r="J150" s="435"/>
      <c r="K150" s="435"/>
      <c r="L150" s="435"/>
      <c r="M150" s="435"/>
      <c r="N150" s="435"/>
      <c r="O150" s="435"/>
      <c r="P150" s="435"/>
      <c r="Q150" s="435"/>
      <c r="R150" s="54"/>
      <c r="S150" s="54"/>
      <c r="T150" s="54"/>
      <c r="U150" s="54"/>
      <c r="V150" s="54"/>
      <c r="W150" s="54"/>
      <c r="X150" s="54"/>
      <c r="Y150" s="54"/>
      <c r="Z150" s="54"/>
    </row>
    <row r="151" spans="1:26" ht="18.75" customHeight="1" x14ac:dyDescent="0.2">
      <c r="A151" s="435"/>
      <c r="B151" s="435"/>
      <c r="C151" s="435"/>
      <c r="D151" s="435"/>
      <c r="E151" s="435"/>
      <c r="F151" s="435"/>
      <c r="G151" s="435"/>
      <c r="H151" s="435"/>
      <c r="I151" s="435"/>
      <c r="J151" s="435"/>
      <c r="K151" s="435"/>
      <c r="L151" s="435"/>
      <c r="M151" s="435"/>
      <c r="N151" s="435"/>
      <c r="O151" s="435"/>
      <c r="P151" s="435"/>
      <c r="Q151" s="435"/>
      <c r="R151" s="54"/>
      <c r="S151" s="54"/>
      <c r="T151" s="54"/>
      <c r="U151" s="54"/>
      <c r="V151" s="54"/>
      <c r="W151" s="54"/>
      <c r="X151" s="54"/>
      <c r="Y151" s="54"/>
      <c r="Z151" s="54"/>
    </row>
    <row r="152" spans="1:26" ht="18.75" customHeight="1" x14ac:dyDescent="0.2">
      <c r="A152" s="435"/>
      <c r="B152" s="435"/>
      <c r="C152" s="435"/>
      <c r="D152" s="435"/>
      <c r="E152" s="435"/>
      <c r="F152" s="435"/>
      <c r="G152" s="435"/>
      <c r="H152" s="435"/>
      <c r="I152" s="435"/>
      <c r="J152" s="435"/>
      <c r="K152" s="435"/>
      <c r="L152" s="435"/>
      <c r="M152" s="435"/>
      <c r="N152" s="435"/>
      <c r="O152" s="435"/>
      <c r="P152" s="435"/>
      <c r="Q152" s="435"/>
      <c r="R152" s="54"/>
      <c r="S152" s="54"/>
      <c r="T152" s="54"/>
      <c r="U152" s="54"/>
      <c r="V152" s="54"/>
      <c r="W152" s="54"/>
      <c r="X152" s="54"/>
      <c r="Y152" s="54"/>
      <c r="Z152" s="54"/>
    </row>
    <row r="153" spans="1:26" ht="18.75" customHeight="1" x14ac:dyDescent="0.2">
      <c r="A153" s="435"/>
      <c r="B153" s="435"/>
      <c r="C153" s="435"/>
      <c r="D153" s="435"/>
      <c r="E153" s="435"/>
      <c r="F153" s="435"/>
      <c r="G153" s="435"/>
      <c r="H153" s="435"/>
      <c r="I153" s="435"/>
      <c r="J153" s="435"/>
      <c r="K153" s="435"/>
      <c r="L153" s="435"/>
      <c r="M153" s="435"/>
      <c r="N153" s="435"/>
      <c r="O153" s="435"/>
      <c r="P153" s="435"/>
      <c r="Q153" s="435"/>
      <c r="R153" s="54"/>
      <c r="S153" s="54"/>
      <c r="T153" s="54"/>
      <c r="U153" s="54"/>
      <c r="V153" s="54"/>
      <c r="W153" s="54"/>
      <c r="X153" s="54"/>
      <c r="Y153" s="54"/>
      <c r="Z153" s="54"/>
    </row>
    <row r="154" spans="1:26" ht="18.75" customHeight="1" x14ac:dyDescent="0.2">
      <c r="A154" s="435"/>
      <c r="B154" s="435"/>
      <c r="C154" s="435"/>
      <c r="D154" s="435"/>
      <c r="E154" s="435"/>
      <c r="F154" s="435"/>
      <c r="G154" s="435"/>
      <c r="H154" s="435"/>
      <c r="I154" s="435"/>
      <c r="J154" s="435"/>
      <c r="K154" s="435"/>
      <c r="L154" s="435"/>
      <c r="M154" s="435"/>
      <c r="N154" s="435"/>
      <c r="O154" s="435"/>
      <c r="P154" s="435"/>
      <c r="Q154" s="435"/>
      <c r="R154" s="54"/>
      <c r="S154" s="54"/>
      <c r="T154" s="54"/>
      <c r="U154" s="54"/>
      <c r="V154" s="54"/>
      <c r="W154" s="54"/>
      <c r="X154" s="54"/>
      <c r="Y154" s="54"/>
      <c r="Z154" s="54"/>
    </row>
    <row r="155" spans="1:26" ht="18.75" customHeight="1" x14ac:dyDescent="0.2">
      <c r="A155" s="435"/>
      <c r="B155" s="435"/>
      <c r="C155" s="435"/>
      <c r="D155" s="435"/>
      <c r="E155" s="435"/>
      <c r="F155" s="435"/>
      <c r="G155" s="435"/>
      <c r="H155" s="435"/>
      <c r="I155" s="435"/>
      <c r="J155" s="435"/>
      <c r="K155" s="435"/>
      <c r="L155" s="435"/>
      <c r="M155" s="435"/>
      <c r="N155" s="435"/>
      <c r="O155" s="435"/>
      <c r="P155" s="435"/>
      <c r="Q155" s="435"/>
      <c r="R155" s="54"/>
      <c r="S155" s="54"/>
      <c r="T155" s="54"/>
      <c r="U155" s="54"/>
      <c r="V155" s="54"/>
      <c r="W155" s="54"/>
      <c r="X155" s="54"/>
      <c r="Y155" s="54"/>
      <c r="Z155" s="54"/>
    </row>
    <row r="156" spans="1:26" ht="18.75" customHeight="1" x14ac:dyDescent="0.2">
      <c r="A156" s="435"/>
      <c r="B156" s="435"/>
      <c r="C156" s="435"/>
      <c r="D156" s="435"/>
      <c r="E156" s="435"/>
      <c r="F156" s="435"/>
      <c r="G156" s="435"/>
      <c r="H156" s="435"/>
      <c r="I156" s="435"/>
      <c r="J156" s="435"/>
      <c r="K156" s="435"/>
      <c r="L156" s="435"/>
      <c r="M156" s="435"/>
      <c r="N156" s="435"/>
      <c r="O156" s="435"/>
      <c r="P156" s="435"/>
      <c r="Q156" s="435"/>
      <c r="R156" s="54"/>
      <c r="S156" s="54"/>
      <c r="T156" s="54"/>
      <c r="U156" s="54"/>
      <c r="V156" s="54"/>
      <c r="W156" s="54"/>
      <c r="X156" s="54"/>
      <c r="Y156" s="54"/>
      <c r="Z156" s="54"/>
    </row>
    <row r="157" spans="1:26" ht="18.75" customHeight="1" x14ac:dyDescent="0.2">
      <c r="A157" s="435"/>
      <c r="B157" s="435"/>
      <c r="C157" s="435"/>
      <c r="D157" s="435"/>
      <c r="E157" s="435"/>
      <c r="F157" s="435"/>
      <c r="G157" s="435"/>
      <c r="H157" s="435"/>
      <c r="I157" s="435"/>
      <c r="J157" s="435"/>
      <c r="K157" s="435"/>
      <c r="L157" s="435"/>
      <c r="M157" s="435"/>
      <c r="N157" s="435"/>
      <c r="O157" s="435"/>
      <c r="P157" s="435"/>
      <c r="Q157" s="435"/>
      <c r="R157" s="54"/>
      <c r="S157" s="54"/>
      <c r="T157" s="54"/>
      <c r="U157" s="54"/>
      <c r="V157" s="54"/>
      <c r="W157" s="54"/>
      <c r="X157" s="54"/>
      <c r="Y157" s="54"/>
      <c r="Z157" s="54"/>
    </row>
    <row r="158" spans="1:26" ht="18.75" customHeight="1" x14ac:dyDescent="0.2">
      <c r="A158" s="435"/>
      <c r="B158" s="435"/>
      <c r="C158" s="435"/>
      <c r="D158" s="435"/>
      <c r="E158" s="435"/>
      <c r="F158" s="435"/>
      <c r="G158" s="435"/>
      <c r="H158" s="435"/>
      <c r="I158" s="435"/>
      <c r="J158" s="435"/>
      <c r="K158" s="435"/>
      <c r="L158" s="435"/>
      <c r="M158" s="435"/>
      <c r="N158" s="435"/>
      <c r="O158" s="435"/>
      <c r="P158" s="435"/>
      <c r="Q158" s="435"/>
      <c r="R158" s="54"/>
      <c r="S158" s="54"/>
      <c r="T158" s="54"/>
      <c r="U158" s="54"/>
      <c r="V158" s="54"/>
      <c r="W158" s="54"/>
      <c r="X158" s="54"/>
      <c r="Y158" s="54"/>
      <c r="Z158" s="54"/>
    </row>
    <row r="159" spans="1:26" ht="18.75" customHeight="1" x14ac:dyDescent="0.2">
      <c r="A159" s="435"/>
      <c r="B159" s="435"/>
      <c r="C159" s="435"/>
      <c r="D159" s="435"/>
      <c r="E159" s="435"/>
      <c r="F159" s="435"/>
      <c r="G159" s="435"/>
      <c r="H159" s="435"/>
      <c r="I159" s="435"/>
      <c r="J159" s="435"/>
      <c r="K159" s="435"/>
      <c r="L159" s="435"/>
      <c r="M159" s="435"/>
      <c r="N159" s="435"/>
      <c r="O159" s="435"/>
      <c r="P159" s="435"/>
      <c r="Q159" s="435"/>
      <c r="R159" s="54"/>
      <c r="S159" s="54"/>
      <c r="T159" s="54"/>
      <c r="U159" s="54"/>
      <c r="V159" s="54"/>
      <c r="W159" s="54"/>
      <c r="X159" s="54"/>
      <c r="Y159" s="54"/>
      <c r="Z159" s="54"/>
    </row>
    <row r="160" spans="1:26" ht="18.75" customHeight="1" x14ac:dyDescent="0.2">
      <c r="A160" s="435"/>
      <c r="B160" s="435"/>
      <c r="C160" s="435"/>
      <c r="D160" s="435"/>
      <c r="E160" s="435"/>
      <c r="F160" s="435"/>
      <c r="G160" s="435"/>
      <c r="H160" s="435"/>
      <c r="I160" s="435"/>
      <c r="J160" s="435"/>
      <c r="K160" s="435"/>
      <c r="L160" s="435"/>
      <c r="M160" s="435"/>
      <c r="N160" s="435"/>
      <c r="O160" s="435"/>
      <c r="P160" s="435"/>
      <c r="Q160" s="435"/>
      <c r="R160" s="54"/>
      <c r="S160" s="54"/>
      <c r="T160" s="54"/>
      <c r="U160" s="54"/>
      <c r="V160" s="54"/>
      <c r="W160" s="54"/>
      <c r="X160" s="54"/>
      <c r="Y160" s="54"/>
      <c r="Z160" s="54"/>
    </row>
    <row r="161" spans="1:26" ht="18.75" customHeight="1" x14ac:dyDescent="0.2">
      <c r="A161" s="435"/>
      <c r="B161" s="435"/>
      <c r="C161" s="435"/>
      <c r="D161" s="435"/>
      <c r="E161" s="435"/>
      <c r="F161" s="435"/>
      <c r="G161" s="435"/>
      <c r="H161" s="435"/>
      <c r="I161" s="435"/>
      <c r="J161" s="435"/>
      <c r="K161" s="435"/>
      <c r="L161" s="435"/>
      <c r="M161" s="435"/>
      <c r="N161" s="435"/>
      <c r="O161" s="435"/>
      <c r="P161" s="435"/>
      <c r="Q161" s="435"/>
      <c r="R161" s="54"/>
      <c r="S161" s="54"/>
      <c r="T161" s="54"/>
      <c r="U161" s="54"/>
      <c r="V161" s="54"/>
      <c r="W161" s="54"/>
      <c r="X161" s="54"/>
      <c r="Y161" s="54"/>
      <c r="Z161" s="54"/>
    </row>
    <row r="162" spans="1:26" ht="18.75" customHeight="1" x14ac:dyDescent="0.2">
      <c r="A162" s="435"/>
      <c r="B162" s="435"/>
      <c r="C162" s="435"/>
      <c r="D162" s="435"/>
      <c r="E162" s="435"/>
      <c r="F162" s="435"/>
      <c r="G162" s="435"/>
      <c r="H162" s="435"/>
      <c r="I162" s="435"/>
      <c r="J162" s="435"/>
      <c r="K162" s="435"/>
      <c r="L162" s="435"/>
      <c r="M162" s="435"/>
      <c r="N162" s="435"/>
      <c r="O162" s="435"/>
      <c r="P162" s="435"/>
      <c r="Q162" s="435"/>
      <c r="R162" s="54"/>
      <c r="S162" s="54"/>
      <c r="T162" s="54"/>
      <c r="U162" s="54"/>
      <c r="V162" s="54"/>
      <c r="W162" s="54"/>
      <c r="X162" s="54"/>
      <c r="Y162" s="54"/>
      <c r="Z162" s="54"/>
    </row>
    <row r="163" spans="1:26" ht="18.75" customHeight="1" x14ac:dyDescent="0.2">
      <c r="A163" s="435"/>
      <c r="B163" s="435"/>
      <c r="C163" s="435"/>
      <c r="D163" s="435"/>
      <c r="E163" s="435"/>
      <c r="F163" s="435"/>
      <c r="G163" s="435"/>
      <c r="H163" s="435"/>
      <c r="I163" s="435"/>
      <c r="J163" s="435"/>
      <c r="K163" s="435"/>
      <c r="L163" s="435"/>
      <c r="M163" s="435"/>
      <c r="N163" s="435"/>
      <c r="O163" s="435"/>
      <c r="P163" s="435"/>
      <c r="Q163" s="435"/>
      <c r="R163" s="54"/>
      <c r="S163" s="54"/>
      <c r="T163" s="54"/>
      <c r="U163" s="54"/>
      <c r="V163" s="54"/>
      <c r="W163" s="54"/>
      <c r="X163" s="54"/>
      <c r="Y163" s="54"/>
      <c r="Z163" s="54"/>
    </row>
    <row r="164" spans="1:26" ht="18.75" customHeight="1" x14ac:dyDescent="0.2">
      <c r="A164" s="435"/>
      <c r="B164" s="435"/>
      <c r="C164" s="435"/>
      <c r="D164" s="435"/>
      <c r="E164" s="435"/>
      <c r="F164" s="435"/>
      <c r="G164" s="435"/>
      <c r="H164" s="435"/>
      <c r="I164" s="435"/>
      <c r="J164" s="435"/>
      <c r="K164" s="435"/>
      <c r="L164" s="435"/>
      <c r="M164" s="435"/>
      <c r="N164" s="435"/>
      <c r="O164" s="435"/>
      <c r="P164" s="435"/>
      <c r="Q164" s="435"/>
      <c r="R164" s="54"/>
      <c r="S164" s="54"/>
      <c r="T164" s="54"/>
      <c r="U164" s="54"/>
      <c r="V164" s="54"/>
      <c r="W164" s="54"/>
      <c r="X164" s="54"/>
      <c r="Y164" s="54"/>
      <c r="Z164" s="54"/>
    </row>
    <row r="165" spans="1:26" ht="18.75" customHeight="1" x14ac:dyDescent="0.2">
      <c r="A165" s="435"/>
      <c r="B165" s="435"/>
      <c r="C165" s="435"/>
      <c r="D165" s="435"/>
      <c r="E165" s="435"/>
      <c r="F165" s="435"/>
      <c r="G165" s="435"/>
      <c r="H165" s="435"/>
      <c r="I165" s="435"/>
      <c r="J165" s="435"/>
      <c r="K165" s="435"/>
      <c r="L165" s="435"/>
      <c r="M165" s="435"/>
      <c r="N165" s="435"/>
      <c r="O165" s="435"/>
      <c r="P165" s="435"/>
      <c r="Q165" s="435"/>
      <c r="R165" s="54"/>
      <c r="S165" s="54"/>
      <c r="T165" s="54"/>
      <c r="U165" s="54"/>
      <c r="V165" s="54"/>
      <c r="W165" s="54"/>
      <c r="X165" s="54"/>
      <c r="Y165" s="54"/>
      <c r="Z165" s="54"/>
    </row>
    <row r="166" spans="1:26" ht="18.75" customHeight="1" x14ac:dyDescent="0.2">
      <c r="A166" s="435"/>
      <c r="B166" s="435"/>
      <c r="C166" s="435"/>
      <c r="D166" s="435"/>
      <c r="E166" s="435"/>
      <c r="F166" s="435"/>
      <c r="G166" s="435"/>
      <c r="H166" s="435"/>
      <c r="I166" s="435"/>
      <c r="J166" s="435"/>
      <c r="K166" s="435"/>
      <c r="L166" s="435"/>
      <c r="M166" s="435"/>
      <c r="N166" s="435"/>
      <c r="O166" s="435"/>
      <c r="P166" s="435"/>
      <c r="Q166" s="435"/>
      <c r="R166" s="54"/>
      <c r="S166" s="54"/>
      <c r="T166" s="54"/>
      <c r="U166" s="54"/>
      <c r="V166" s="54"/>
      <c r="W166" s="54"/>
      <c r="X166" s="54"/>
      <c r="Y166" s="54"/>
      <c r="Z166" s="54"/>
    </row>
    <row r="167" spans="1:26" ht="18.75" customHeight="1" x14ac:dyDescent="0.2">
      <c r="A167" s="435"/>
      <c r="B167" s="435"/>
      <c r="C167" s="435"/>
      <c r="D167" s="435"/>
      <c r="E167" s="435"/>
      <c r="F167" s="435"/>
      <c r="G167" s="435"/>
      <c r="H167" s="435"/>
      <c r="I167" s="435"/>
      <c r="J167" s="435"/>
      <c r="K167" s="435"/>
      <c r="L167" s="435"/>
      <c r="M167" s="435"/>
      <c r="N167" s="435"/>
      <c r="O167" s="435"/>
      <c r="P167" s="435"/>
      <c r="Q167" s="435"/>
      <c r="R167" s="54"/>
      <c r="S167" s="54"/>
      <c r="T167" s="54"/>
      <c r="U167" s="54"/>
      <c r="V167" s="54"/>
      <c r="W167" s="54"/>
      <c r="X167" s="54"/>
      <c r="Y167" s="54"/>
      <c r="Z167" s="54"/>
    </row>
    <row r="168" spans="1:26" ht="18.75" customHeight="1" x14ac:dyDescent="0.2">
      <c r="A168" s="435"/>
      <c r="B168" s="435"/>
      <c r="C168" s="435"/>
      <c r="D168" s="435"/>
      <c r="E168" s="435"/>
      <c r="F168" s="435"/>
      <c r="G168" s="435"/>
      <c r="H168" s="435"/>
      <c r="I168" s="435"/>
      <c r="J168" s="435"/>
      <c r="K168" s="435"/>
      <c r="L168" s="435"/>
      <c r="M168" s="435"/>
      <c r="N168" s="435"/>
      <c r="O168" s="435"/>
      <c r="P168" s="435"/>
      <c r="Q168" s="435"/>
      <c r="R168" s="54"/>
      <c r="S168" s="54"/>
      <c r="T168" s="54"/>
      <c r="U168" s="54"/>
      <c r="V168" s="54"/>
      <c r="W168" s="54"/>
      <c r="X168" s="54"/>
      <c r="Y168" s="54"/>
      <c r="Z168" s="54"/>
    </row>
    <row r="169" spans="1:26" ht="18.75" customHeight="1" x14ac:dyDescent="0.2">
      <c r="A169" s="435"/>
      <c r="B169" s="435"/>
      <c r="C169" s="435"/>
      <c r="D169" s="435"/>
      <c r="E169" s="435"/>
      <c r="F169" s="435"/>
      <c r="G169" s="435"/>
      <c r="H169" s="435"/>
      <c r="I169" s="435"/>
      <c r="J169" s="435"/>
      <c r="K169" s="435"/>
      <c r="L169" s="435"/>
      <c r="M169" s="435"/>
      <c r="N169" s="435"/>
      <c r="O169" s="435"/>
      <c r="P169" s="435"/>
      <c r="Q169" s="435"/>
      <c r="R169" s="54"/>
      <c r="S169" s="54"/>
      <c r="T169" s="54"/>
      <c r="U169" s="54"/>
      <c r="V169" s="54"/>
      <c r="W169" s="54"/>
      <c r="X169" s="54"/>
      <c r="Y169" s="54"/>
      <c r="Z169" s="54"/>
    </row>
    <row r="170" spans="1:26" ht="18.75" customHeight="1" x14ac:dyDescent="0.2">
      <c r="A170" s="435"/>
      <c r="B170" s="435"/>
      <c r="C170" s="435"/>
      <c r="D170" s="435"/>
      <c r="E170" s="435"/>
      <c r="F170" s="435"/>
      <c r="G170" s="435"/>
      <c r="H170" s="435"/>
      <c r="I170" s="435"/>
      <c r="J170" s="435"/>
      <c r="K170" s="435"/>
      <c r="L170" s="435"/>
      <c r="M170" s="435"/>
      <c r="N170" s="435"/>
      <c r="O170" s="435"/>
      <c r="P170" s="435"/>
      <c r="Q170" s="435"/>
      <c r="R170" s="54"/>
      <c r="S170" s="54"/>
      <c r="T170" s="54"/>
      <c r="U170" s="54"/>
      <c r="V170" s="54"/>
      <c r="W170" s="54"/>
      <c r="X170" s="54"/>
      <c r="Y170" s="54"/>
      <c r="Z170" s="54"/>
    </row>
    <row r="171" spans="1:26" ht="18.75" customHeight="1" x14ac:dyDescent="0.2">
      <c r="A171" s="435"/>
      <c r="B171" s="435"/>
      <c r="C171" s="435"/>
      <c r="D171" s="435"/>
      <c r="E171" s="435"/>
      <c r="F171" s="435"/>
      <c r="G171" s="435"/>
      <c r="H171" s="435"/>
      <c r="I171" s="435"/>
      <c r="J171" s="435"/>
      <c r="K171" s="435"/>
      <c r="L171" s="435"/>
      <c r="M171" s="435"/>
      <c r="N171" s="435"/>
      <c r="O171" s="435"/>
      <c r="P171" s="435"/>
      <c r="Q171" s="435"/>
      <c r="R171" s="54"/>
      <c r="S171" s="54"/>
      <c r="T171" s="54"/>
      <c r="U171" s="54"/>
      <c r="V171" s="54"/>
      <c r="W171" s="54"/>
      <c r="X171" s="54"/>
      <c r="Y171" s="54"/>
      <c r="Z171" s="54"/>
    </row>
    <row r="172" spans="1:26" ht="18.75" customHeight="1" x14ac:dyDescent="0.2">
      <c r="A172" s="435"/>
      <c r="B172" s="435"/>
      <c r="C172" s="435"/>
      <c r="D172" s="435"/>
      <c r="E172" s="435"/>
      <c r="F172" s="435"/>
      <c r="G172" s="435"/>
      <c r="H172" s="435"/>
      <c r="I172" s="435"/>
      <c r="J172" s="435"/>
      <c r="K172" s="435"/>
      <c r="L172" s="435"/>
      <c r="M172" s="435"/>
      <c r="N172" s="435"/>
      <c r="O172" s="435"/>
      <c r="P172" s="435"/>
      <c r="Q172" s="435"/>
      <c r="R172" s="54"/>
      <c r="S172" s="54"/>
      <c r="T172" s="54"/>
      <c r="U172" s="54"/>
      <c r="V172" s="54"/>
      <c r="W172" s="54"/>
      <c r="X172" s="54"/>
      <c r="Y172" s="54"/>
      <c r="Z172" s="54"/>
    </row>
    <row r="173" spans="1:26" ht="18.75" customHeight="1" x14ac:dyDescent="0.2">
      <c r="A173" s="435"/>
      <c r="B173" s="435"/>
      <c r="C173" s="435"/>
      <c r="D173" s="435"/>
      <c r="E173" s="435"/>
      <c r="F173" s="435"/>
      <c r="G173" s="435"/>
      <c r="H173" s="435"/>
      <c r="I173" s="435"/>
      <c r="J173" s="435"/>
      <c r="K173" s="435"/>
      <c r="L173" s="435"/>
      <c r="M173" s="435"/>
      <c r="N173" s="435"/>
      <c r="O173" s="435"/>
      <c r="P173" s="435"/>
      <c r="Q173" s="435"/>
      <c r="R173" s="54"/>
      <c r="S173" s="54"/>
      <c r="T173" s="54"/>
      <c r="U173" s="54"/>
      <c r="V173" s="54"/>
      <c r="W173" s="54"/>
      <c r="X173" s="54"/>
      <c r="Y173" s="54"/>
      <c r="Z173" s="54"/>
    </row>
    <row r="174" spans="1:26" ht="18.75" customHeight="1" x14ac:dyDescent="0.2">
      <c r="A174" s="435"/>
      <c r="B174" s="435"/>
      <c r="C174" s="435"/>
      <c r="D174" s="435"/>
      <c r="E174" s="435"/>
      <c r="F174" s="435"/>
      <c r="G174" s="435"/>
      <c r="H174" s="435"/>
      <c r="I174" s="435"/>
      <c r="J174" s="435"/>
      <c r="K174" s="435"/>
      <c r="L174" s="435"/>
      <c r="M174" s="435"/>
      <c r="N174" s="435"/>
      <c r="O174" s="435"/>
      <c r="P174" s="435"/>
      <c r="Q174" s="435"/>
      <c r="R174" s="54"/>
      <c r="S174" s="54"/>
      <c r="T174" s="54"/>
      <c r="U174" s="54"/>
      <c r="V174" s="54"/>
      <c r="W174" s="54"/>
      <c r="X174" s="54"/>
      <c r="Y174" s="54"/>
      <c r="Z174" s="54"/>
    </row>
    <row r="175" spans="1:26" ht="18.75" customHeight="1" x14ac:dyDescent="0.2">
      <c r="A175" s="435"/>
      <c r="B175" s="435"/>
      <c r="C175" s="435"/>
      <c r="D175" s="435"/>
      <c r="E175" s="435"/>
      <c r="F175" s="435"/>
      <c r="G175" s="435"/>
      <c r="H175" s="435"/>
      <c r="I175" s="435"/>
      <c r="J175" s="435"/>
      <c r="K175" s="435"/>
      <c r="L175" s="435"/>
      <c r="M175" s="435"/>
      <c r="N175" s="435"/>
      <c r="O175" s="435"/>
      <c r="P175" s="435"/>
      <c r="Q175" s="435"/>
      <c r="R175" s="54"/>
      <c r="S175" s="54"/>
      <c r="T175" s="54"/>
      <c r="U175" s="54"/>
      <c r="V175" s="54"/>
      <c r="W175" s="54"/>
      <c r="X175" s="54"/>
      <c r="Y175" s="54"/>
      <c r="Z175" s="54"/>
    </row>
    <row r="176" spans="1:26" ht="18.75" customHeight="1" x14ac:dyDescent="0.2">
      <c r="A176" s="435"/>
      <c r="B176" s="435"/>
      <c r="C176" s="435"/>
      <c r="D176" s="435"/>
      <c r="E176" s="435"/>
      <c r="F176" s="435"/>
      <c r="G176" s="435"/>
      <c r="H176" s="435"/>
      <c r="I176" s="435"/>
      <c r="J176" s="435"/>
      <c r="K176" s="435"/>
      <c r="L176" s="435"/>
      <c r="M176" s="435"/>
      <c r="N176" s="435"/>
      <c r="O176" s="435"/>
      <c r="P176" s="435"/>
      <c r="Q176" s="435"/>
      <c r="R176" s="54"/>
      <c r="S176" s="54"/>
      <c r="T176" s="54"/>
      <c r="U176" s="54"/>
      <c r="V176" s="54"/>
      <c r="W176" s="54"/>
      <c r="X176" s="54"/>
      <c r="Y176" s="54"/>
      <c r="Z176" s="54"/>
    </row>
    <row r="177" spans="1:26" ht="18.75" customHeight="1" x14ac:dyDescent="0.2">
      <c r="A177" s="435"/>
      <c r="B177" s="435"/>
      <c r="C177" s="435"/>
      <c r="D177" s="435"/>
      <c r="E177" s="435"/>
      <c r="F177" s="435"/>
      <c r="G177" s="435"/>
      <c r="H177" s="435"/>
      <c r="I177" s="435"/>
      <c r="J177" s="435"/>
      <c r="K177" s="435"/>
      <c r="L177" s="435"/>
      <c r="M177" s="435"/>
      <c r="N177" s="435"/>
      <c r="O177" s="435"/>
      <c r="P177" s="435"/>
      <c r="Q177" s="435"/>
      <c r="R177" s="54"/>
      <c r="S177" s="54"/>
      <c r="T177" s="54"/>
      <c r="U177" s="54"/>
      <c r="V177" s="54"/>
      <c r="W177" s="54"/>
      <c r="X177" s="54"/>
      <c r="Y177" s="54"/>
      <c r="Z177" s="54"/>
    </row>
    <row r="178" spans="1:26" ht="18.75" customHeight="1" x14ac:dyDescent="0.2">
      <c r="A178" s="435"/>
      <c r="B178" s="435"/>
      <c r="C178" s="435"/>
      <c r="D178" s="435"/>
      <c r="E178" s="435"/>
      <c r="F178" s="435"/>
      <c r="G178" s="435"/>
      <c r="H178" s="435"/>
      <c r="I178" s="435"/>
      <c r="J178" s="435"/>
      <c r="K178" s="435"/>
      <c r="L178" s="435"/>
      <c r="M178" s="435"/>
      <c r="N178" s="435"/>
      <c r="O178" s="435"/>
      <c r="P178" s="435"/>
      <c r="Q178" s="435"/>
      <c r="R178" s="54"/>
      <c r="S178" s="54"/>
      <c r="T178" s="54"/>
      <c r="U178" s="54"/>
      <c r="V178" s="54"/>
      <c r="W178" s="54"/>
      <c r="X178" s="54"/>
      <c r="Y178" s="54"/>
      <c r="Z178" s="54"/>
    </row>
    <row r="179" spans="1:26" ht="18.75" customHeight="1" x14ac:dyDescent="0.2">
      <c r="A179" s="435"/>
      <c r="B179" s="435"/>
      <c r="C179" s="435"/>
      <c r="D179" s="435"/>
      <c r="E179" s="435"/>
      <c r="F179" s="435"/>
      <c r="G179" s="435"/>
      <c r="H179" s="435"/>
      <c r="I179" s="435"/>
      <c r="J179" s="435"/>
      <c r="K179" s="435"/>
      <c r="L179" s="435"/>
      <c r="M179" s="435"/>
      <c r="N179" s="435"/>
      <c r="O179" s="435"/>
      <c r="P179" s="435"/>
      <c r="Q179" s="435"/>
      <c r="R179" s="54"/>
      <c r="S179" s="54"/>
      <c r="T179" s="54"/>
      <c r="U179" s="54"/>
      <c r="V179" s="54"/>
      <c r="W179" s="54"/>
      <c r="X179" s="54"/>
      <c r="Y179" s="54"/>
      <c r="Z179" s="54"/>
    </row>
    <row r="180" spans="1:26" ht="18.75" customHeight="1" x14ac:dyDescent="0.2">
      <c r="A180" s="435"/>
      <c r="B180" s="435"/>
      <c r="C180" s="435"/>
      <c r="D180" s="435"/>
      <c r="E180" s="435"/>
      <c r="F180" s="435"/>
      <c r="G180" s="435"/>
      <c r="H180" s="435"/>
      <c r="I180" s="435"/>
      <c r="J180" s="435"/>
      <c r="K180" s="435"/>
      <c r="L180" s="435"/>
      <c r="M180" s="435"/>
      <c r="N180" s="435"/>
      <c r="O180" s="435"/>
      <c r="P180" s="435"/>
      <c r="Q180" s="435"/>
      <c r="R180" s="54"/>
      <c r="S180" s="54"/>
      <c r="T180" s="54"/>
      <c r="U180" s="54"/>
      <c r="V180" s="54"/>
      <c r="W180" s="54"/>
      <c r="X180" s="54"/>
      <c r="Y180" s="54"/>
      <c r="Z180" s="54"/>
    </row>
    <row r="181" spans="1:26" ht="18.75" customHeight="1" x14ac:dyDescent="0.2">
      <c r="A181" s="435"/>
      <c r="B181" s="435"/>
      <c r="C181" s="435"/>
      <c r="D181" s="435"/>
      <c r="E181" s="435"/>
      <c r="F181" s="435"/>
      <c r="G181" s="435"/>
      <c r="H181" s="435"/>
      <c r="I181" s="435"/>
      <c r="J181" s="435"/>
      <c r="K181" s="435"/>
      <c r="L181" s="435"/>
      <c r="M181" s="435"/>
      <c r="N181" s="435"/>
      <c r="O181" s="435"/>
      <c r="P181" s="435"/>
      <c r="Q181" s="435"/>
      <c r="R181" s="54"/>
      <c r="S181" s="54"/>
      <c r="T181" s="54"/>
      <c r="U181" s="54"/>
      <c r="V181" s="54"/>
      <c r="W181" s="54"/>
      <c r="X181" s="54"/>
      <c r="Y181" s="54"/>
      <c r="Z181" s="54"/>
    </row>
    <row r="182" spans="1:26" ht="18.75" customHeight="1" x14ac:dyDescent="0.2">
      <c r="A182" s="435"/>
      <c r="B182" s="435"/>
      <c r="C182" s="435"/>
      <c r="D182" s="435"/>
      <c r="E182" s="435"/>
      <c r="F182" s="435"/>
      <c r="G182" s="435"/>
      <c r="H182" s="435"/>
      <c r="I182" s="435"/>
      <c r="J182" s="435"/>
      <c r="K182" s="435"/>
      <c r="L182" s="435"/>
      <c r="M182" s="435"/>
      <c r="N182" s="435"/>
      <c r="O182" s="435"/>
      <c r="P182" s="435"/>
      <c r="Q182" s="435"/>
      <c r="R182" s="54"/>
      <c r="S182" s="54"/>
      <c r="T182" s="54"/>
      <c r="U182" s="54"/>
      <c r="V182" s="54"/>
      <c r="W182" s="54"/>
      <c r="X182" s="54"/>
      <c r="Y182" s="54"/>
      <c r="Z182" s="54"/>
    </row>
    <row r="183" spans="1:26" ht="18.75" customHeight="1" x14ac:dyDescent="0.2">
      <c r="A183" s="435"/>
      <c r="B183" s="435"/>
      <c r="C183" s="435"/>
      <c r="D183" s="435"/>
      <c r="E183" s="435"/>
      <c r="F183" s="435"/>
      <c r="G183" s="435"/>
      <c r="H183" s="435"/>
      <c r="I183" s="435"/>
      <c r="J183" s="435"/>
      <c r="K183" s="435"/>
      <c r="L183" s="435"/>
      <c r="M183" s="435"/>
      <c r="N183" s="435"/>
      <c r="O183" s="435"/>
      <c r="P183" s="435"/>
      <c r="Q183" s="435"/>
      <c r="R183" s="54"/>
      <c r="S183" s="54"/>
      <c r="T183" s="54"/>
      <c r="U183" s="54"/>
      <c r="V183" s="54"/>
      <c r="W183" s="54"/>
      <c r="X183" s="54"/>
      <c r="Y183" s="54"/>
      <c r="Z183" s="54"/>
    </row>
    <row r="184" spans="1:26" ht="18.75" customHeight="1" x14ac:dyDescent="0.2">
      <c r="A184" s="435"/>
      <c r="B184" s="435"/>
      <c r="C184" s="435"/>
      <c r="D184" s="435"/>
      <c r="E184" s="435"/>
      <c r="F184" s="435"/>
      <c r="G184" s="435"/>
      <c r="H184" s="435"/>
      <c r="I184" s="435"/>
      <c r="J184" s="435"/>
      <c r="K184" s="435"/>
      <c r="L184" s="435"/>
      <c r="M184" s="435"/>
      <c r="N184" s="435"/>
      <c r="O184" s="435"/>
      <c r="P184" s="435"/>
      <c r="Q184" s="435"/>
      <c r="R184" s="54"/>
      <c r="S184" s="54"/>
      <c r="T184" s="54"/>
      <c r="U184" s="54"/>
      <c r="V184" s="54"/>
      <c r="W184" s="54"/>
      <c r="X184" s="54"/>
      <c r="Y184" s="54"/>
      <c r="Z184" s="54"/>
    </row>
    <row r="185" spans="1:26" ht="18.75" customHeight="1" x14ac:dyDescent="0.2">
      <c r="A185" s="435"/>
      <c r="B185" s="435"/>
      <c r="C185" s="435"/>
      <c r="D185" s="435"/>
      <c r="E185" s="435"/>
      <c r="F185" s="435"/>
      <c r="G185" s="435"/>
      <c r="H185" s="435"/>
      <c r="I185" s="435"/>
      <c r="J185" s="435"/>
      <c r="K185" s="435"/>
      <c r="L185" s="435"/>
      <c r="M185" s="435"/>
      <c r="N185" s="435"/>
      <c r="O185" s="435"/>
      <c r="P185" s="435"/>
      <c r="Q185" s="435"/>
      <c r="R185" s="54"/>
      <c r="S185" s="54"/>
      <c r="T185" s="54"/>
      <c r="U185" s="54"/>
      <c r="V185" s="54"/>
      <c r="W185" s="54"/>
      <c r="X185" s="54"/>
      <c r="Y185" s="54"/>
      <c r="Z185" s="54"/>
    </row>
    <row r="186" spans="1:26" ht="18.75" customHeight="1" x14ac:dyDescent="0.2">
      <c r="A186" s="435"/>
      <c r="B186" s="435"/>
      <c r="C186" s="435"/>
      <c r="D186" s="435"/>
      <c r="E186" s="435"/>
      <c r="F186" s="435"/>
      <c r="G186" s="435"/>
      <c r="H186" s="435"/>
      <c r="I186" s="435"/>
      <c r="J186" s="435"/>
      <c r="K186" s="435"/>
      <c r="L186" s="435"/>
      <c r="M186" s="435"/>
      <c r="N186" s="435"/>
      <c r="O186" s="435"/>
      <c r="P186" s="435"/>
      <c r="Q186" s="435"/>
      <c r="R186" s="54"/>
      <c r="S186" s="54"/>
      <c r="T186" s="54"/>
      <c r="U186" s="54"/>
      <c r="V186" s="54"/>
      <c r="W186" s="54"/>
      <c r="X186" s="54"/>
      <c r="Y186" s="54"/>
      <c r="Z186" s="54"/>
    </row>
    <row r="187" spans="1:26" ht="18.75" customHeight="1" x14ac:dyDescent="0.2">
      <c r="A187" s="435"/>
      <c r="B187" s="435"/>
      <c r="C187" s="435"/>
      <c r="D187" s="435"/>
      <c r="E187" s="435"/>
      <c r="F187" s="435"/>
      <c r="G187" s="435"/>
      <c r="H187" s="435"/>
      <c r="I187" s="435"/>
      <c r="J187" s="435"/>
      <c r="K187" s="435"/>
      <c r="L187" s="435"/>
      <c r="M187" s="435"/>
      <c r="N187" s="435"/>
      <c r="O187" s="435"/>
      <c r="P187" s="435"/>
      <c r="Q187" s="435"/>
      <c r="R187" s="54"/>
      <c r="S187" s="54"/>
      <c r="T187" s="54"/>
      <c r="U187" s="54"/>
      <c r="V187" s="54"/>
      <c r="W187" s="54"/>
      <c r="X187" s="54"/>
      <c r="Y187" s="54"/>
      <c r="Z187" s="54"/>
    </row>
    <row r="188" spans="1:26" ht="18.75" customHeight="1" x14ac:dyDescent="0.2">
      <c r="A188" s="435"/>
      <c r="B188" s="435"/>
      <c r="C188" s="435"/>
      <c r="D188" s="435"/>
      <c r="E188" s="435"/>
      <c r="F188" s="435"/>
      <c r="G188" s="435"/>
      <c r="H188" s="435"/>
      <c r="I188" s="435"/>
      <c r="J188" s="435"/>
      <c r="K188" s="435"/>
      <c r="L188" s="435"/>
      <c r="M188" s="435"/>
      <c r="N188" s="435"/>
      <c r="O188" s="435"/>
      <c r="P188" s="435"/>
      <c r="Q188" s="435"/>
      <c r="R188" s="54"/>
      <c r="S188" s="54"/>
      <c r="T188" s="54"/>
      <c r="U188" s="54"/>
      <c r="V188" s="54"/>
      <c r="W188" s="54"/>
      <c r="X188" s="54"/>
      <c r="Y188" s="54"/>
      <c r="Z188" s="54"/>
    </row>
    <row r="189" spans="1:26" ht="18.75" customHeight="1" x14ac:dyDescent="0.2">
      <c r="A189" s="435"/>
      <c r="B189" s="435"/>
      <c r="C189" s="435"/>
      <c r="D189" s="435"/>
      <c r="E189" s="435"/>
      <c r="F189" s="435"/>
      <c r="G189" s="435"/>
      <c r="H189" s="435"/>
      <c r="I189" s="435"/>
      <c r="J189" s="435"/>
      <c r="K189" s="435"/>
      <c r="L189" s="435"/>
      <c r="M189" s="435"/>
      <c r="N189" s="435"/>
      <c r="O189" s="435"/>
      <c r="P189" s="435"/>
      <c r="Q189" s="435"/>
      <c r="R189" s="54"/>
      <c r="S189" s="54"/>
      <c r="T189" s="54"/>
      <c r="U189" s="54"/>
      <c r="V189" s="54"/>
      <c r="W189" s="54"/>
      <c r="X189" s="54"/>
      <c r="Y189" s="54"/>
      <c r="Z189" s="54"/>
    </row>
    <row r="190" spans="1:26" ht="18.75" customHeight="1" x14ac:dyDescent="0.2">
      <c r="A190" s="435"/>
      <c r="B190" s="435"/>
      <c r="C190" s="435"/>
      <c r="D190" s="435"/>
      <c r="E190" s="435"/>
      <c r="F190" s="435"/>
      <c r="G190" s="435"/>
      <c r="H190" s="435"/>
      <c r="I190" s="435"/>
      <c r="J190" s="435"/>
      <c r="K190" s="435"/>
      <c r="L190" s="435"/>
      <c r="M190" s="435"/>
      <c r="N190" s="435"/>
      <c r="O190" s="435"/>
      <c r="P190" s="435"/>
      <c r="Q190" s="435"/>
      <c r="R190" s="54"/>
      <c r="S190" s="54"/>
      <c r="T190" s="54"/>
      <c r="U190" s="54"/>
      <c r="V190" s="54"/>
      <c r="W190" s="54"/>
      <c r="X190" s="54"/>
      <c r="Y190" s="54"/>
      <c r="Z190" s="54"/>
    </row>
    <row r="191" spans="1:26" ht="18.75" customHeight="1" x14ac:dyDescent="0.2">
      <c r="A191" s="435"/>
      <c r="B191" s="435"/>
      <c r="C191" s="435"/>
      <c r="D191" s="435"/>
      <c r="E191" s="435"/>
      <c r="F191" s="435"/>
      <c r="G191" s="435"/>
      <c r="H191" s="435"/>
      <c r="I191" s="435"/>
      <c r="J191" s="435"/>
      <c r="K191" s="435"/>
      <c r="L191" s="435"/>
      <c r="M191" s="435"/>
      <c r="N191" s="435"/>
      <c r="O191" s="435"/>
      <c r="P191" s="435"/>
      <c r="Q191" s="435"/>
      <c r="R191" s="54"/>
      <c r="S191" s="54"/>
      <c r="T191" s="54"/>
      <c r="U191" s="54"/>
      <c r="V191" s="54"/>
      <c r="W191" s="54"/>
      <c r="X191" s="54"/>
      <c r="Y191" s="54"/>
      <c r="Z191" s="54"/>
    </row>
    <row r="192" spans="1:26" ht="18.75" customHeight="1" x14ac:dyDescent="0.2">
      <c r="A192" s="435"/>
      <c r="B192" s="435"/>
      <c r="C192" s="435"/>
      <c r="D192" s="435"/>
      <c r="E192" s="435"/>
      <c r="F192" s="435"/>
      <c r="G192" s="435"/>
      <c r="H192" s="435"/>
      <c r="I192" s="435"/>
      <c r="J192" s="435"/>
      <c r="K192" s="435"/>
      <c r="L192" s="435"/>
      <c r="M192" s="435"/>
      <c r="N192" s="435"/>
      <c r="O192" s="435"/>
      <c r="P192" s="435"/>
      <c r="Q192" s="435"/>
      <c r="R192" s="54"/>
      <c r="S192" s="54"/>
      <c r="T192" s="54"/>
      <c r="U192" s="54"/>
      <c r="V192" s="54"/>
      <c r="W192" s="54"/>
      <c r="X192" s="54"/>
      <c r="Y192" s="54"/>
      <c r="Z192" s="54"/>
    </row>
    <row r="193" spans="1:26" ht="18.75" customHeight="1" x14ac:dyDescent="0.2">
      <c r="A193" s="435"/>
      <c r="B193" s="435"/>
      <c r="C193" s="435"/>
      <c r="D193" s="435"/>
      <c r="E193" s="435"/>
      <c r="F193" s="435"/>
      <c r="G193" s="435"/>
      <c r="H193" s="435"/>
      <c r="I193" s="435"/>
      <c r="J193" s="435"/>
      <c r="K193" s="435"/>
      <c r="L193" s="435"/>
      <c r="M193" s="435"/>
      <c r="N193" s="435"/>
      <c r="O193" s="435"/>
      <c r="P193" s="435"/>
      <c r="Q193" s="435"/>
      <c r="R193" s="54"/>
      <c r="S193" s="54"/>
      <c r="T193" s="54"/>
      <c r="U193" s="54"/>
      <c r="V193" s="54"/>
      <c r="W193" s="54"/>
      <c r="X193" s="54"/>
      <c r="Y193" s="54"/>
      <c r="Z193" s="54"/>
    </row>
    <row r="194" spans="1:26" ht="18.75" customHeight="1" x14ac:dyDescent="0.2">
      <c r="A194" s="435"/>
      <c r="B194" s="435"/>
      <c r="C194" s="435"/>
      <c r="D194" s="435"/>
      <c r="E194" s="435"/>
      <c r="F194" s="435"/>
      <c r="G194" s="435"/>
      <c r="H194" s="435"/>
      <c r="I194" s="435"/>
      <c r="J194" s="435"/>
      <c r="K194" s="435"/>
      <c r="L194" s="435"/>
      <c r="M194" s="435"/>
      <c r="N194" s="435"/>
      <c r="O194" s="435"/>
      <c r="P194" s="435"/>
      <c r="Q194" s="435"/>
      <c r="R194" s="54"/>
      <c r="S194" s="54"/>
      <c r="T194" s="54"/>
      <c r="U194" s="54"/>
      <c r="V194" s="54"/>
      <c r="W194" s="54"/>
      <c r="X194" s="54"/>
      <c r="Y194" s="54"/>
      <c r="Z194" s="54"/>
    </row>
    <row r="195" spans="1:26" ht="18.75" customHeight="1" x14ac:dyDescent="0.2">
      <c r="A195" s="435"/>
      <c r="B195" s="435"/>
      <c r="C195" s="435"/>
      <c r="D195" s="435"/>
      <c r="E195" s="435"/>
      <c r="F195" s="435"/>
      <c r="G195" s="435"/>
      <c r="H195" s="435"/>
      <c r="I195" s="435"/>
      <c r="J195" s="435"/>
      <c r="K195" s="435"/>
      <c r="L195" s="435"/>
      <c r="M195" s="435"/>
      <c r="N195" s="435"/>
      <c r="O195" s="435"/>
      <c r="P195" s="435"/>
      <c r="Q195" s="435"/>
      <c r="R195" s="54"/>
      <c r="S195" s="54"/>
      <c r="T195" s="54"/>
      <c r="U195" s="54"/>
      <c r="V195" s="54"/>
      <c r="W195" s="54"/>
      <c r="X195" s="54"/>
      <c r="Y195" s="54"/>
      <c r="Z195" s="54"/>
    </row>
    <row r="196" spans="1:26" ht="18.75" customHeight="1" x14ac:dyDescent="0.2">
      <c r="A196" s="435"/>
      <c r="B196" s="435"/>
      <c r="C196" s="435"/>
      <c r="D196" s="435"/>
      <c r="E196" s="435"/>
      <c r="F196" s="435"/>
      <c r="G196" s="435"/>
      <c r="H196" s="435"/>
      <c r="I196" s="435"/>
      <c r="J196" s="435"/>
      <c r="K196" s="435"/>
      <c r="L196" s="435"/>
      <c r="M196" s="435"/>
      <c r="N196" s="435"/>
      <c r="O196" s="435"/>
      <c r="P196" s="435"/>
      <c r="Q196" s="435"/>
      <c r="R196" s="54"/>
      <c r="S196" s="54"/>
      <c r="T196" s="54"/>
      <c r="U196" s="54"/>
      <c r="V196" s="54"/>
      <c r="W196" s="54"/>
      <c r="X196" s="54"/>
      <c r="Y196" s="54"/>
      <c r="Z196" s="54"/>
    </row>
    <row r="197" spans="1:26" ht="18.75" customHeight="1" x14ac:dyDescent="0.2">
      <c r="A197" s="435"/>
      <c r="B197" s="435"/>
      <c r="C197" s="435"/>
      <c r="D197" s="435"/>
      <c r="E197" s="435"/>
      <c r="F197" s="435"/>
      <c r="G197" s="435"/>
      <c r="H197" s="435"/>
      <c r="I197" s="435"/>
      <c r="J197" s="435"/>
      <c r="K197" s="435"/>
      <c r="L197" s="435"/>
      <c r="M197" s="435"/>
      <c r="N197" s="435"/>
      <c r="O197" s="435"/>
      <c r="P197" s="435"/>
      <c r="Q197" s="435"/>
      <c r="R197" s="54"/>
      <c r="S197" s="54"/>
      <c r="T197" s="54"/>
      <c r="U197" s="54"/>
      <c r="V197" s="54"/>
      <c r="W197" s="54"/>
      <c r="X197" s="54"/>
      <c r="Y197" s="54"/>
      <c r="Z197" s="54"/>
    </row>
    <row r="198" spans="1:26" ht="18.75" customHeight="1" x14ac:dyDescent="0.2">
      <c r="A198" s="435"/>
      <c r="B198" s="435"/>
      <c r="C198" s="435"/>
      <c r="D198" s="435"/>
      <c r="E198" s="435"/>
      <c r="F198" s="435"/>
      <c r="G198" s="435"/>
      <c r="H198" s="435"/>
      <c r="I198" s="435"/>
      <c r="J198" s="435"/>
      <c r="K198" s="435"/>
      <c r="L198" s="435"/>
      <c r="M198" s="435"/>
      <c r="N198" s="435"/>
      <c r="O198" s="435"/>
      <c r="P198" s="435"/>
      <c r="Q198" s="435"/>
      <c r="R198" s="54"/>
      <c r="S198" s="54"/>
      <c r="T198" s="54"/>
      <c r="U198" s="54"/>
      <c r="V198" s="54"/>
      <c r="W198" s="54"/>
      <c r="X198" s="54"/>
      <c r="Y198" s="54"/>
      <c r="Z198" s="54"/>
    </row>
    <row r="199" spans="1:26" ht="18.75" customHeight="1" x14ac:dyDescent="0.2">
      <c r="A199" s="435"/>
      <c r="B199" s="435"/>
      <c r="C199" s="435"/>
      <c r="D199" s="435"/>
      <c r="E199" s="435"/>
      <c r="F199" s="435"/>
      <c r="G199" s="435"/>
      <c r="H199" s="435"/>
      <c r="I199" s="435"/>
      <c r="J199" s="435"/>
      <c r="K199" s="435"/>
      <c r="L199" s="435"/>
      <c r="M199" s="435"/>
      <c r="N199" s="435"/>
      <c r="O199" s="435"/>
      <c r="P199" s="435"/>
      <c r="Q199" s="435"/>
      <c r="R199" s="54"/>
      <c r="S199" s="54"/>
      <c r="T199" s="54"/>
      <c r="U199" s="54"/>
      <c r="V199" s="54"/>
      <c r="W199" s="54"/>
      <c r="X199" s="54"/>
      <c r="Y199" s="54"/>
      <c r="Z199" s="54"/>
    </row>
    <row r="200" spans="1:26" ht="18.75" customHeight="1" x14ac:dyDescent="0.2">
      <c r="A200" s="435"/>
      <c r="B200" s="435"/>
      <c r="C200" s="435"/>
      <c r="D200" s="435"/>
      <c r="E200" s="435"/>
      <c r="F200" s="435"/>
      <c r="G200" s="435"/>
      <c r="H200" s="435"/>
      <c r="I200" s="435"/>
      <c r="J200" s="435"/>
      <c r="K200" s="435"/>
      <c r="L200" s="435"/>
      <c r="M200" s="435"/>
      <c r="N200" s="435"/>
      <c r="O200" s="435"/>
      <c r="P200" s="435"/>
      <c r="Q200" s="435"/>
      <c r="R200" s="54"/>
      <c r="S200" s="54"/>
      <c r="T200" s="54"/>
      <c r="U200" s="54"/>
      <c r="V200" s="54"/>
      <c r="W200" s="54"/>
      <c r="X200" s="54"/>
      <c r="Y200" s="54"/>
      <c r="Z200" s="54"/>
    </row>
    <row r="201" spans="1:26" ht="18.75" customHeight="1" x14ac:dyDescent="0.2">
      <c r="A201" s="435"/>
      <c r="B201" s="435"/>
      <c r="C201" s="435"/>
      <c r="D201" s="435"/>
      <c r="E201" s="435"/>
      <c r="F201" s="435"/>
      <c r="G201" s="435"/>
      <c r="H201" s="435"/>
      <c r="I201" s="435"/>
      <c r="J201" s="435"/>
      <c r="K201" s="435"/>
      <c r="L201" s="435"/>
      <c r="M201" s="435"/>
      <c r="N201" s="435"/>
      <c r="O201" s="435"/>
      <c r="P201" s="435"/>
      <c r="Q201" s="435"/>
      <c r="R201" s="54"/>
      <c r="S201" s="54"/>
      <c r="T201" s="54"/>
      <c r="U201" s="54"/>
      <c r="V201" s="54"/>
      <c r="W201" s="54"/>
      <c r="X201" s="54"/>
      <c r="Y201" s="54"/>
      <c r="Z201" s="54"/>
    </row>
    <row r="202" spans="1:26" ht="18.75" customHeight="1" x14ac:dyDescent="0.2">
      <c r="A202" s="435"/>
      <c r="B202" s="435"/>
      <c r="C202" s="435"/>
      <c r="D202" s="435"/>
      <c r="E202" s="435"/>
      <c r="F202" s="435"/>
      <c r="G202" s="435"/>
      <c r="H202" s="435"/>
      <c r="I202" s="435"/>
      <c r="J202" s="435"/>
      <c r="K202" s="435"/>
      <c r="L202" s="435"/>
      <c r="M202" s="435"/>
      <c r="N202" s="435"/>
      <c r="O202" s="435"/>
      <c r="P202" s="435"/>
      <c r="Q202" s="435"/>
      <c r="R202" s="54"/>
      <c r="S202" s="54"/>
      <c r="T202" s="54"/>
      <c r="U202" s="54"/>
      <c r="V202" s="54"/>
      <c r="W202" s="54"/>
      <c r="X202" s="54"/>
      <c r="Y202" s="54"/>
      <c r="Z202" s="54"/>
    </row>
    <row r="203" spans="1:26" ht="18.75" customHeight="1" x14ac:dyDescent="0.2">
      <c r="A203" s="435"/>
      <c r="B203" s="435"/>
      <c r="C203" s="435"/>
      <c r="D203" s="435"/>
      <c r="E203" s="435"/>
      <c r="F203" s="435"/>
      <c r="G203" s="435"/>
      <c r="H203" s="435"/>
      <c r="I203" s="435"/>
      <c r="J203" s="435"/>
      <c r="K203" s="435"/>
      <c r="L203" s="435"/>
      <c r="M203" s="435"/>
      <c r="N203" s="435"/>
      <c r="O203" s="435"/>
      <c r="P203" s="435"/>
      <c r="Q203" s="435"/>
      <c r="R203" s="54"/>
      <c r="S203" s="54"/>
      <c r="T203" s="54"/>
      <c r="U203" s="54"/>
      <c r="V203" s="54"/>
      <c r="W203" s="54"/>
      <c r="X203" s="54"/>
      <c r="Y203" s="54"/>
      <c r="Z203" s="54"/>
    </row>
    <row r="204" spans="1:26" ht="18.75" customHeight="1" x14ac:dyDescent="0.2">
      <c r="A204" s="435"/>
      <c r="B204" s="435"/>
      <c r="C204" s="435"/>
      <c r="D204" s="435"/>
      <c r="E204" s="435"/>
      <c r="F204" s="435"/>
      <c r="G204" s="435"/>
      <c r="H204" s="435"/>
      <c r="I204" s="435"/>
      <c r="J204" s="435"/>
      <c r="K204" s="435"/>
      <c r="L204" s="435"/>
      <c r="M204" s="435"/>
      <c r="N204" s="435"/>
      <c r="O204" s="435"/>
      <c r="P204" s="435"/>
      <c r="Q204" s="435"/>
      <c r="R204" s="54"/>
      <c r="S204" s="54"/>
      <c r="T204" s="54"/>
      <c r="U204" s="54"/>
      <c r="V204" s="54"/>
      <c r="W204" s="54"/>
      <c r="X204" s="54"/>
      <c r="Y204" s="54"/>
      <c r="Z204" s="54"/>
    </row>
    <row r="205" spans="1:26" ht="18.75" customHeight="1" x14ac:dyDescent="0.2">
      <c r="A205" s="435"/>
      <c r="B205" s="435"/>
      <c r="C205" s="435"/>
      <c r="D205" s="435"/>
      <c r="E205" s="435"/>
      <c r="F205" s="435"/>
      <c r="G205" s="435"/>
      <c r="H205" s="435"/>
      <c r="I205" s="435"/>
      <c r="J205" s="435"/>
      <c r="K205" s="435"/>
      <c r="L205" s="435"/>
      <c r="M205" s="435"/>
      <c r="N205" s="435"/>
      <c r="O205" s="435"/>
      <c r="P205" s="435"/>
      <c r="Q205" s="435"/>
      <c r="R205" s="54"/>
      <c r="S205" s="54"/>
      <c r="T205" s="54"/>
      <c r="U205" s="54"/>
      <c r="V205" s="54"/>
      <c r="W205" s="54"/>
      <c r="X205" s="54"/>
      <c r="Y205" s="54"/>
      <c r="Z205" s="54"/>
    </row>
    <row r="206" spans="1:26" ht="18.75" customHeight="1" x14ac:dyDescent="0.2">
      <c r="A206" s="435"/>
      <c r="B206" s="435"/>
      <c r="C206" s="435"/>
      <c r="D206" s="435"/>
      <c r="E206" s="435"/>
      <c r="F206" s="435"/>
      <c r="G206" s="435"/>
      <c r="H206" s="435"/>
      <c r="I206" s="435"/>
      <c r="J206" s="435"/>
      <c r="K206" s="435"/>
      <c r="L206" s="435"/>
      <c r="M206" s="435"/>
      <c r="N206" s="435"/>
      <c r="O206" s="435"/>
      <c r="P206" s="435"/>
      <c r="Q206" s="435"/>
      <c r="R206" s="54"/>
      <c r="S206" s="54"/>
      <c r="T206" s="54"/>
      <c r="U206" s="54"/>
      <c r="V206" s="54"/>
      <c r="W206" s="54"/>
      <c r="X206" s="54"/>
      <c r="Y206" s="54"/>
      <c r="Z206" s="54"/>
    </row>
    <row r="207" spans="1:26" ht="18.75" customHeight="1" x14ac:dyDescent="0.2">
      <c r="A207" s="435"/>
      <c r="B207" s="435"/>
      <c r="C207" s="435"/>
      <c r="D207" s="435"/>
      <c r="E207" s="435"/>
      <c r="F207" s="435"/>
      <c r="G207" s="435"/>
      <c r="H207" s="435"/>
      <c r="I207" s="435"/>
      <c r="J207" s="435"/>
      <c r="K207" s="435"/>
      <c r="L207" s="435"/>
      <c r="M207" s="435"/>
      <c r="N207" s="435"/>
      <c r="O207" s="435"/>
      <c r="P207" s="435"/>
      <c r="Q207" s="435"/>
      <c r="R207" s="54"/>
      <c r="S207" s="54"/>
      <c r="T207" s="54"/>
      <c r="U207" s="54"/>
      <c r="V207" s="54"/>
      <c r="W207" s="54"/>
      <c r="X207" s="54"/>
      <c r="Y207" s="54"/>
      <c r="Z207" s="54"/>
    </row>
    <row r="208" spans="1:26" ht="18.75" customHeight="1" x14ac:dyDescent="0.2">
      <c r="A208" s="435"/>
      <c r="B208" s="435"/>
      <c r="C208" s="435"/>
      <c r="D208" s="435"/>
      <c r="E208" s="435"/>
      <c r="F208" s="435"/>
      <c r="G208" s="435"/>
      <c r="H208" s="435"/>
      <c r="I208" s="435"/>
      <c r="J208" s="435"/>
      <c r="K208" s="435"/>
      <c r="L208" s="435"/>
      <c r="M208" s="435"/>
      <c r="N208" s="435"/>
      <c r="O208" s="435"/>
      <c r="P208" s="435"/>
      <c r="Q208" s="435"/>
      <c r="R208" s="54"/>
      <c r="S208" s="54"/>
      <c r="T208" s="54"/>
      <c r="U208" s="54"/>
      <c r="V208" s="54"/>
      <c r="W208" s="54"/>
      <c r="X208" s="54"/>
      <c r="Y208" s="54"/>
      <c r="Z208" s="54"/>
    </row>
    <row r="209" spans="1:26" ht="18.75" customHeight="1" x14ac:dyDescent="0.2">
      <c r="A209" s="435"/>
      <c r="B209" s="435"/>
      <c r="C209" s="435"/>
      <c r="D209" s="435"/>
      <c r="E209" s="435"/>
      <c r="F209" s="435"/>
      <c r="G209" s="435"/>
      <c r="H209" s="435"/>
      <c r="I209" s="435"/>
      <c r="J209" s="435"/>
      <c r="K209" s="435"/>
      <c r="L209" s="435"/>
      <c r="M209" s="435"/>
      <c r="N209" s="435"/>
      <c r="O209" s="435"/>
      <c r="P209" s="435"/>
      <c r="Q209" s="435"/>
      <c r="R209" s="54"/>
      <c r="S209" s="54"/>
      <c r="T209" s="54"/>
      <c r="U209" s="54"/>
      <c r="V209" s="54"/>
      <c r="W209" s="54"/>
      <c r="X209" s="54"/>
      <c r="Y209" s="54"/>
      <c r="Z209" s="54"/>
    </row>
    <row r="210" spans="1:26" ht="18.75" customHeight="1" x14ac:dyDescent="0.2">
      <c r="A210" s="435"/>
      <c r="B210" s="435"/>
      <c r="C210" s="435"/>
      <c r="D210" s="435"/>
      <c r="E210" s="435"/>
      <c r="F210" s="435"/>
      <c r="G210" s="435"/>
      <c r="H210" s="435"/>
      <c r="I210" s="435"/>
      <c r="J210" s="435"/>
      <c r="K210" s="435"/>
      <c r="L210" s="435"/>
      <c r="M210" s="435"/>
      <c r="N210" s="435"/>
      <c r="O210" s="435"/>
      <c r="P210" s="435"/>
      <c r="Q210" s="435"/>
      <c r="R210" s="54"/>
      <c r="S210" s="54"/>
      <c r="T210" s="54"/>
      <c r="U210" s="54"/>
      <c r="V210" s="54"/>
      <c r="W210" s="54"/>
      <c r="X210" s="54"/>
      <c r="Y210" s="54"/>
      <c r="Z210" s="54"/>
    </row>
    <row r="211" spans="1:26" ht="18.75" customHeight="1" x14ac:dyDescent="0.2">
      <c r="A211" s="435"/>
      <c r="B211" s="435"/>
      <c r="C211" s="435"/>
      <c r="D211" s="435"/>
      <c r="E211" s="435"/>
      <c r="F211" s="435"/>
      <c r="G211" s="435"/>
      <c r="H211" s="435"/>
      <c r="I211" s="435"/>
      <c r="J211" s="435"/>
      <c r="K211" s="435"/>
      <c r="L211" s="435"/>
      <c r="M211" s="435"/>
      <c r="N211" s="435"/>
      <c r="O211" s="435"/>
      <c r="P211" s="435"/>
      <c r="Q211" s="435"/>
      <c r="R211" s="54"/>
      <c r="S211" s="54"/>
      <c r="T211" s="54"/>
      <c r="U211" s="54"/>
      <c r="V211" s="54"/>
      <c r="W211" s="54"/>
      <c r="X211" s="54"/>
      <c r="Y211" s="54"/>
      <c r="Z211" s="54"/>
    </row>
    <row r="212" spans="1:26" ht="18.75" customHeight="1" x14ac:dyDescent="0.2">
      <c r="A212" s="435"/>
      <c r="B212" s="435"/>
      <c r="C212" s="435"/>
      <c r="D212" s="435"/>
      <c r="E212" s="435"/>
      <c r="F212" s="435"/>
      <c r="G212" s="435"/>
      <c r="H212" s="435"/>
      <c r="I212" s="435"/>
      <c r="J212" s="435"/>
      <c r="K212" s="435"/>
      <c r="L212" s="435"/>
      <c r="M212" s="435"/>
      <c r="N212" s="435"/>
      <c r="O212" s="435"/>
      <c r="P212" s="435"/>
      <c r="Q212" s="435"/>
      <c r="R212" s="54"/>
      <c r="S212" s="54"/>
      <c r="T212" s="54"/>
      <c r="U212" s="54"/>
      <c r="V212" s="54"/>
      <c r="W212" s="54"/>
      <c r="X212" s="54"/>
      <c r="Y212" s="54"/>
      <c r="Z212" s="54"/>
    </row>
    <row r="213" spans="1:26" ht="18.75" customHeight="1" x14ac:dyDescent="0.2">
      <c r="A213" s="435"/>
      <c r="B213" s="435"/>
      <c r="C213" s="435"/>
      <c r="D213" s="435"/>
      <c r="E213" s="435"/>
      <c r="F213" s="435"/>
      <c r="G213" s="435"/>
      <c r="H213" s="435"/>
      <c r="I213" s="435"/>
      <c r="J213" s="435"/>
      <c r="K213" s="435"/>
      <c r="L213" s="435"/>
      <c r="M213" s="435"/>
      <c r="N213" s="435"/>
      <c r="O213" s="435"/>
      <c r="P213" s="435"/>
      <c r="Q213" s="435"/>
      <c r="R213" s="54"/>
      <c r="S213" s="54"/>
      <c r="T213" s="54"/>
      <c r="U213" s="54"/>
      <c r="V213" s="54"/>
      <c r="W213" s="54"/>
      <c r="X213" s="54"/>
      <c r="Y213" s="54"/>
      <c r="Z213" s="54"/>
    </row>
    <row r="214" spans="1:26" ht="18.75" customHeight="1" x14ac:dyDescent="0.2">
      <c r="A214" s="435"/>
      <c r="B214" s="435"/>
      <c r="C214" s="435"/>
      <c r="D214" s="435"/>
      <c r="E214" s="435"/>
      <c r="F214" s="435"/>
      <c r="G214" s="435"/>
      <c r="H214" s="435"/>
      <c r="I214" s="435"/>
      <c r="J214" s="435"/>
      <c r="K214" s="435"/>
      <c r="L214" s="435"/>
      <c r="M214" s="435"/>
      <c r="N214" s="435"/>
      <c r="O214" s="435"/>
      <c r="P214" s="435"/>
      <c r="Q214" s="435"/>
      <c r="R214" s="54"/>
      <c r="S214" s="54"/>
      <c r="T214" s="54"/>
      <c r="U214" s="54"/>
      <c r="V214" s="54"/>
      <c r="W214" s="54"/>
      <c r="X214" s="54"/>
      <c r="Y214" s="54"/>
      <c r="Z214" s="54"/>
    </row>
    <row r="215" spans="1:26" ht="18.75" customHeight="1" x14ac:dyDescent="0.2">
      <c r="A215" s="435"/>
      <c r="B215" s="435"/>
      <c r="C215" s="435"/>
      <c r="D215" s="435"/>
      <c r="E215" s="435"/>
      <c r="F215" s="435"/>
      <c r="G215" s="435"/>
      <c r="H215" s="435"/>
      <c r="I215" s="435"/>
      <c r="J215" s="435"/>
      <c r="K215" s="435"/>
      <c r="L215" s="435"/>
      <c r="M215" s="435"/>
      <c r="N215" s="435"/>
      <c r="O215" s="435"/>
      <c r="P215" s="435"/>
      <c r="Q215" s="435"/>
      <c r="R215" s="54"/>
      <c r="S215" s="54"/>
      <c r="T215" s="54"/>
      <c r="U215" s="54"/>
      <c r="V215" s="54"/>
      <c r="W215" s="54"/>
      <c r="X215" s="54"/>
      <c r="Y215" s="54"/>
      <c r="Z215" s="54"/>
    </row>
    <row r="216" spans="1:26" ht="18.75" customHeight="1" x14ac:dyDescent="0.2">
      <c r="A216" s="435"/>
      <c r="B216" s="435"/>
      <c r="C216" s="435"/>
      <c r="D216" s="435"/>
      <c r="E216" s="435"/>
      <c r="F216" s="435"/>
      <c r="G216" s="435"/>
      <c r="H216" s="435"/>
      <c r="I216" s="435"/>
      <c r="J216" s="435"/>
      <c r="K216" s="435"/>
      <c r="L216" s="435"/>
      <c r="M216" s="435"/>
      <c r="N216" s="435"/>
      <c r="O216" s="435"/>
      <c r="P216" s="435"/>
      <c r="Q216" s="435"/>
      <c r="R216" s="54"/>
      <c r="S216" s="54"/>
      <c r="T216" s="54"/>
      <c r="U216" s="54"/>
      <c r="V216" s="54"/>
      <c r="W216" s="54"/>
      <c r="X216" s="54"/>
      <c r="Y216" s="54"/>
      <c r="Z216" s="54"/>
    </row>
    <row r="217" spans="1:26" ht="18.75" customHeight="1" x14ac:dyDescent="0.2">
      <c r="A217" s="435"/>
      <c r="B217" s="435"/>
      <c r="C217" s="435"/>
      <c r="D217" s="435"/>
      <c r="E217" s="435"/>
      <c r="F217" s="435"/>
      <c r="G217" s="435"/>
      <c r="H217" s="435"/>
      <c r="I217" s="435"/>
      <c r="J217" s="435"/>
      <c r="K217" s="435"/>
      <c r="L217" s="435"/>
      <c r="M217" s="435"/>
      <c r="N217" s="435"/>
      <c r="O217" s="435"/>
      <c r="P217" s="435"/>
      <c r="Q217" s="435"/>
      <c r="R217" s="54"/>
      <c r="S217" s="54"/>
      <c r="T217" s="54"/>
      <c r="U217" s="54"/>
      <c r="V217" s="54"/>
      <c r="W217" s="54"/>
      <c r="X217" s="54"/>
      <c r="Y217" s="54"/>
      <c r="Z217" s="54"/>
    </row>
    <row r="218" spans="1:26" ht="18.75" customHeight="1" x14ac:dyDescent="0.2">
      <c r="A218" s="435"/>
      <c r="B218" s="435"/>
      <c r="C218" s="435"/>
      <c r="D218" s="435"/>
      <c r="E218" s="435"/>
      <c r="F218" s="435"/>
      <c r="G218" s="435"/>
      <c r="H218" s="435"/>
      <c r="I218" s="435"/>
      <c r="J218" s="435"/>
      <c r="K218" s="435"/>
      <c r="L218" s="435"/>
      <c r="M218" s="435"/>
      <c r="N218" s="435"/>
      <c r="O218" s="435"/>
      <c r="P218" s="435"/>
      <c r="Q218" s="435"/>
      <c r="R218" s="54"/>
      <c r="S218" s="54"/>
      <c r="T218" s="54"/>
      <c r="U218" s="54"/>
      <c r="V218" s="54"/>
      <c r="W218" s="54"/>
      <c r="X218" s="54"/>
      <c r="Y218" s="54"/>
      <c r="Z218" s="54"/>
    </row>
    <row r="219" spans="1:26" ht="18.75" customHeight="1" x14ac:dyDescent="0.2">
      <c r="A219" s="435"/>
      <c r="B219" s="435"/>
      <c r="C219" s="435"/>
      <c r="D219" s="435"/>
      <c r="E219" s="435"/>
      <c r="F219" s="435"/>
      <c r="G219" s="435"/>
      <c r="H219" s="435"/>
      <c r="I219" s="435"/>
      <c r="J219" s="435"/>
      <c r="K219" s="435"/>
      <c r="L219" s="435"/>
      <c r="M219" s="435"/>
      <c r="N219" s="435"/>
      <c r="O219" s="435"/>
      <c r="P219" s="435"/>
      <c r="Q219" s="435"/>
      <c r="R219" s="54"/>
      <c r="S219" s="54"/>
      <c r="T219" s="54"/>
      <c r="U219" s="54"/>
      <c r="V219" s="54"/>
      <c r="W219" s="54"/>
      <c r="X219" s="54"/>
      <c r="Y219" s="54"/>
      <c r="Z219" s="54"/>
    </row>
    <row r="220" spans="1:26" ht="18.75" customHeight="1" x14ac:dyDescent="0.2">
      <c r="A220" s="435"/>
      <c r="B220" s="435"/>
      <c r="C220" s="435"/>
      <c r="D220" s="435"/>
      <c r="E220" s="435"/>
      <c r="F220" s="435"/>
      <c r="G220" s="435"/>
      <c r="H220" s="435"/>
      <c r="I220" s="435"/>
      <c r="J220" s="435"/>
      <c r="K220" s="435"/>
      <c r="L220" s="435"/>
      <c r="M220" s="435"/>
      <c r="N220" s="435"/>
      <c r="O220" s="435"/>
      <c r="P220" s="435"/>
      <c r="Q220" s="435"/>
      <c r="R220" s="54"/>
      <c r="S220" s="54"/>
      <c r="T220" s="54"/>
      <c r="U220" s="54"/>
      <c r="V220" s="54"/>
      <c r="W220" s="54"/>
      <c r="X220" s="54"/>
      <c r="Y220" s="54"/>
      <c r="Z220" s="54"/>
    </row>
    <row r="221" spans="1:26" ht="18.75" customHeight="1" x14ac:dyDescent="0.2">
      <c r="A221" s="435"/>
      <c r="B221" s="435"/>
      <c r="C221" s="435"/>
      <c r="D221" s="435"/>
      <c r="E221" s="435"/>
      <c r="F221" s="435"/>
      <c r="G221" s="435"/>
      <c r="H221" s="435"/>
      <c r="I221" s="435"/>
      <c r="J221" s="435"/>
      <c r="K221" s="435"/>
      <c r="L221" s="435"/>
      <c r="M221" s="435"/>
      <c r="N221" s="435"/>
      <c r="O221" s="435"/>
      <c r="P221" s="435"/>
      <c r="Q221" s="435"/>
      <c r="R221" s="54"/>
      <c r="S221" s="54"/>
      <c r="T221" s="54"/>
      <c r="U221" s="54"/>
      <c r="V221" s="54"/>
      <c r="W221" s="54"/>
      <c r="X221" s="54"/>
      <c r="Y221" s="54"/>
      <c r="Z221" s="54"/>
    </row>
    <row r="222" spans="1:26" ht="18.75" customHeight="1" x14ac:dyDescent="0.2">
      <c r="A222" s="435"/>
      <c r="B222" s="435"/>
      <c r="C222" s="435"/>
      <c r="D222" s="435"/>
      <c r="E222" s="435"/>
      <c r="F222" s="435"/>
      <c r="G222" s="435"/>
      <c r="H222" s="435"/>
      <c r="I222" s="435"/>
      <c r="J222" s="435"/>
      <c r="K222" s="435"/>
      <c r="L222" s="435"/>
      <c r="M222" s="435"/>
      <c r="N222" s="435"/>
      <c r="O222" s="435"/>
      <c r="P222" s="435"/>
      <c r="Q222" s="435"/>
      <c r="R222" s="54"/>
      <c r="S222" s="54"/>
      <c r="T222" s="54"/>
      <c r="U222" s="54"/>
      <c r="V222" s="54"/>
      <c r="W222" s="54"/>
      <c r="X222" s="54"/>
      <c r="Y222" s="54"/>
      <c r="Z222" s="54"/>
    </row>
    <row r="223" spans="1:26" ht="18.75" customHeight="1" x14ac:dyDescent="0.2">
      <c r="A223" s="435"/>
      <c r="B223" s="435"/>
      <c r="C223" s="435"/>
      <c r="D223" s="435"/>
      <c r="E223" s="435"/>
      <c r="F223" s="435"/>
      <c r="G223" s="435"/>
      <c r="H223" s="435"/>
      <c r="I223" s="435"/>
      <c r="J223" s="435"/>
      <c r="K223" s="435"/>
      <c r="L223" s="435"/>
      <c r="M223" s="435"/>
      <c r="N223" s="435"/>
      <c r="O223" s="435"/>
      <c r="P223" s="435"/>
      <c r="Q223" s="435"/>
      <c r="R223" s="54"/>
      <c r="S223" s="54"/>
      <c r="T223" s="54"/>
      <c r="U223" s="54"/>
      <c r="V223" s="54"/>
      <c r="W223" s="54"/>
      <c r="X223" s="54"/>
      <c r="Y223" s="54"/>
      <c r="Z223" s="54"/>
    </row>
    <row r="224" spans="1:26" ht="18.75" customHeight="1" x14ac:dyDescent="0.2">
      <c r="A224" s="435"/>
      <c r="B224" s="435"/>
      <c r="C224" s="435"/>
      <c r="D224" s="435"/>
      <c r="E224" s="435"/>
      <c r="F224" s="435"/>
      <c r="G224" s="435"/>
      <c r="H224" s="435"/>
      <c r="I224" s="435"/>
      <c r="J224" s="435"/>
      <c r="K224" s="435"/>
      <c r="L224" s="435"/>
      <c r="M224" s="435"/>
      <c r="N224" s="435"/>
      <c r="O224" s="435"/>
      <c r="P224" s="435"/>
      <c r="Q224" s="435"/>
      <c r="R224" s="54"/>
      <c r="S224" s="54"/>
      <c r="T224" s="54"/>
      <c r="U224" s="54"/>
      <c r="V224" s="54"/>
      <c r="W224" s="54"/>
      <c r="X224" s="54"/>
      <c r="Y224" s="54"/>
      <c r="Z224" s="54"/>
    </row>
    <row r="225" spans="1:26" ht="18.75" customHeight="1" x14ac:dyDescent="0.2">
      <c r="A225" s="435"/>
      <c r="B225" s="435"/>
      <c r="C225" s="435"/>
      <c r="D225" s="435"/>
      <c r="E225" s="435"/>
      <c r="F225" s="435"/>
      <c r="G225" s="435"/>
      <c r="H225" s="435"/>
      <c r="I225" s="435"/>
      <c r="J225" s="435"/>
      <c r="K225" s="435"/>
      <c r="L225" s="435"/>
      <c r="M225" s="435"/>
      <c r="N225" s="435"/>
      <c r="O225" s="435"/>
      <c r="P225" s="435"/>
      <c r="Q225" s="435"/>
      <c r="R225" s="54"/>
      <c r="S225" s="54"/>
      <c r="T225" s="54"/>
      <c r="U225" s="54"/>
      <c r="V225" s="54"/>
      <c r="W225" s="54"/>
      <c r="X225" s="54"/>
      <c r="Y225" s="54"/>
      <c r="Z225" s="54"/>
    </row>
    <row r="226" spans="1:26" ht="18.75" customHeight="1" x14ac:dyDescent="0.2">
      <c r="A226" s="435"/>
      <c r="B226" s="435"/>
      <c r="C226" s="435"/>
      <c r="D226" s="435"/>
      <c r="E226" s="435"/>
      <c r="F226" s="435"/>
      <c r="G226" s="435"/>
      <c r="H226" s="435"/>
      <c r="I226" s="435"/>
      <c r="J226" s="435"/>
      <c r="K226" s="435"/>
      <c r="L226" s="435"/>
      <c r="M226" s="435"/>
      <c r="N226" s="435"/>
      <c r="O226" s="435"/>
      <c r="P226" s="435"/>
      <c r="Q226" s="435"/>
      <c r="R226" s="54"/>
      <c r="S226" s="54"/>
      <c r="T226" s="54"/>
      <c r="U226" s="54"/>
      <c r="V226" s="54"/>
      <c r="W226" s="54"/>
      <c r="X226" s="54"/>
      <c r="Y226" s="54"/>
      <c r="Z226" s="54"/>
    </row>
    <row r="227" spans="1:26" ht="18.75" customHeight="1" x14ac:dyDescent="0.2">
      <c r="A227" s="435"/>
      <c r="B227" s="435"/>
      <c r="C227" s="435"/>
      <c r="D227" s="435"/>
      <c r="E227" s="435"/>
      <c r="F227" s="435"/>
      <c r="G227" s="435"/>
      <c r="H227" s="435"/>
      <c r="I227" s="435"/>
      <c r="J227" s="435"/>
      <c r="K227" s="435"/>
      <c r="L227" s="435"/>
      <c r="M227" s="435"/>
      <c r="N227" s="435"/>
      <c r="O227" s="435"/>
      <c r="P227" s="435"/>
      <c r="Q227" s="435"/>
      <c r="R227" s="54"/>
      <c r="S227" s="54"/>
      <c r="T227" s="54"/>
      <c r="U227" s="54"/>
      <c r="V227" s="54"/>
      <c r="W227" s="54"/>
      <c r="X227" s="54"/>
      <c r="Y227" s="54"/>
      <c r="Z227" s="54"/>
    </row>
    <row r="228" spans="1:26" ht="18.75" customHeight="1" x14ac:dyDescent="0.2">
      <c r="A228" s="435"/>
      <c r="B228" s="435"/>
      <c r="C228" s="435"/>
      <c r="D228" s="435"/>
      <c r="E228" s="435"/>
      <c r="F228" s="435"/>
      <c r="G228" s="435"/>
      <c r="H228" s="435"/>
      <c r="I228" s="435"/>
      <c r="J228" s="435"/>
      <c r="K228" s="435"/>
      <c r="L228" s="435"/>
      <c r="M228" s="435"/>
      <c r="N228" s="435"/>
      <c r="O228" s="435"/>
      <c r="P228" s="435"/>
      <c r="Q228" s="435"/>
      <c r="R228" s="54"/>
      <c r="S228" s="54"/>
      <c r="T228" s="54"/>
      <c r="U228" s="54"/>
      <c r="V228" s="54"/>
      <c r="W228" s="54"/>
      <c r="X228" s="54"/>
      <c r="Y228" s="54"/>
      <c r="Z228" s="54"/>
    </row>
    <row r="229" spans="1:26" ht="18.75" customHeight="1" x14ac:dyDescent="0.2">
      <c r="A229" s="435"/>
      <c r="B229" s="435"/>
      <c r="C229" s="435"/>
      <c r="D229" s="435"/>
      <c r="E229" s="435"/>
      <c r="F229" s="435"/>
      <c r="G229" s="435"/>
      <c r="H229" s="435"/>
      <c r="I229" s="435"/>
      <c r="J229" s="435"/>
      <c r="K229" s="435"/>
      <c r="L229" s="435"/>
      <c r="M229" s="435"/>
      <c r="N229" s="435"/>
      <c r="O229" s="435"/>
      <c r="P229" s="435"/>
      <c r="Q229" s="435"/>
      <c r="R229" s="54"/>
      <c r="S229" s="54"/>
      <c r="T229" s="54"/>
      <c r="U229" s="54"/>
      <c r="V229" s="54"/>
      <c r="W229" s="54"/>
      <c r="X229" s="54"/>
      <c r="Y229" s="54"/>
      <c r="Z229" s="54"/>
    </row>
    <row r="230" spans="1:26" ht="18.75" customHeight="1" x14ac:dyDescent="0.2">
      <c r="A230" s="435"/>
      <c r="B230" s="435"/>
      <c r="C230" s="435"/>
      <c r="D230" s="435"/>
      <c r="E230" s="435"/>
      <c r="F230" s="435"/>
      <c r="G230" s="435"/>
      <c r="H230" s="435"/>
      <c r="I230" s="435"/>
      <c r="J230" s="435"/>
      <c r="K230" s="435"/>
      <c r="L230" s="435"/>
      <c r="M230" s="435"/>
      <c r="N230" s="435"/>
      <c r="O230" s="435"/>
      <c r="P230" s="435"/>
      <c r="Q230" s="435"/>
      <c r="R230" s="54"/>
      <c r="S230" s="54"/>
      <c r="T230" s="54"/>
      <c r="U230" s="54"/>
      <c r="V230" s="54"/>
      <c r="W230" s="54"/>
      <c r="X230" s="54"/>
      <c r="Y230" s="54"/>
      <c r="Z230" s="54"/>
    </row>
    <row r="231" spans="1:26" ht="18.75" customHeight="1" x14ac:dyDescent="0.2">
      <c r="A231" s="435"/>
      <c r="B231" s="435"/>
      <c r="C231" s="435"/>
      <c r="D231" s="435"/>
      <c r="E231" s="435"/>
      <c r="F231" s="435"/>
      <c r="G231" s="435"/>
      <c r="H231" s="435"/>
      <c r="I231" s="435"/>
      <c r="J231" s="435"/>
      <c r="K231" s="435"/>
      <c r="L231" s="435"/>
      <c r="M231" s="435"/>
      <c r="N231" s="435"/>
      <c r="O231" s="435"/>
      <c r="P231" s="435"/>
      <c r="Q231" s="435"/>
      <c r="R231" s="54"/>
      <c r="S231" s="54"/>
      <c r="T231" s="54"/>
      <c r="U231" s="54"/>
      <c r="V231" s="54"/>
      <c r="W231" s="54"/>
      <c r="X231" s="54"/>
      <c r="Y231" s="54"/>
      <c r="Z231" s="54"/>
    </row>
    <row r="232" spans="1:26" ht="18.75" customHeight="1" x14ac:dyDescent="0.2">
      <c r="A232" s="435"/>
      <c r="B232" s="435"/>
      <c r="C232" s="435"/>
      <c r="D232" s="435"/>
      <c r="E232" s="435"/>
      <c r="F232" s="435"/>
      <c r="G232" s="435"/>
      <c r="H232" s="435"/>
      <c r="I232" s="435"/>
      <c r="J232" s="435"/>
      <c r="K232" s="435"/>
      <c r="L232" s="435"/>
      <c r="M232" s="435"/>
      <c r="N232" s="435"/>
      <c r="O232" s="435"/>
      <c r="P232" s="435"/>
      <c r="Q232" s="435"/>
      <c r="R232" s="54"/>
      <c r="S232" s="54"/>
      <c r="T232" s="54"/>
      <c r="U232" s="54"/>
      <c r="V232" s="54"/>
      <c r="W232" s="54"/>
      <c r="X232" s="54"/>
      <c r="Y232" s="54"/>
      <c r="Z232" s="54"/>
    </row>
    <row r="233" spans="1:26" ht="18.75" customHeight="1" x14ac:dyDescent="0.2">
      <c r="A233" s="435"/>
      <c r="B233" s="435"/>
      <c r="C233" s="435"/>
      <c r="D233" s="435"/>
      <c r="E233" s="435"/>
      <c r="F233" s="435"/>
      <c r="G233" s="435"/>
      <c r="H233" s="435"/>
      <c r="I233" s="435"/>
      <c r="J233" s="435"/>
      <c r="K233" s="435"/>
      <c r="L233" s="435"/>
      <c r="M233" s="435"/>
      <c r="N233" s="435"/>
      <c r="O233" s="435"/>
      <c r="P233" s="435"/>
      <c r="Q233" s="435"/>
      <c r="R233" s="54"/>
      <c r="S233" s="54"/>
      <c r="T233" s="54"/>
      <c r="U233" s="54"/>
      <c r="V233" s="54"/>
      <c r="W233" s="54"/>
      <c r="X233" s="54"/>
      <c r="Y233" s="54"/>
      <c r="Z233" s="54"/>
    </row>
    <row r="234" spans="1:26" ht="18.75" customHeight="1" x14ac:dyDescent="0.2">
      <c r="A234" s="435"/>
      <c r="B234" s="435"/>
      <c r="C234" s="435"/>
      <c r="D234" s="435"/>
      <c r="E234" s="435"/>
      <c r="F234" s="435"/>
      <c r="G234" s="435"/>
      <c r="H234" s="435"/>
      <c r="I234" s="435"/>
      <c r="J234" s="435"/>
      <c r="K234" s="435"/>
      <c r="L234" s="435"/>
      <c r="M234" s="435"/>
      <c r="N234" s="435"/>
      <c r="O234" s="435"/>
      <c r="P234" s="435"/>
      <c r="Q234" s="435"/>
      <c r="R234" s="54"/>
      <c r="S234" s="54"/>
      <c r="T234" s="54"/>
      <c r="U234" s="54"/>
      <c r="V234" s="54"/>
      <c r="W234" s="54"/>
      <c r="X234" s="54"/>
      <c r="Y234" s="54"/>
      <c r="Z234" s="54"/>
    </row>
    <row r="235" spans="1:26" ht="18.75" customHeight="1" x14ac:dyDescent="0.2">
      <c r="A235" s="435"/>
      <c r="B235" s="435"/>
      <c r="C235" s="435"/>
      <c r="D235" s="435"/>
      <c r="E235" s="435"/>
      <c r="F235" s="435"/>
      <c r="G235" s="435"/>
      <c r="H235" s="435"/>
      <c r="I235" s="435"/>
      <c r="J235" s="435"/>
      <c r="K235" s="435"/>
      <c r="L235" s="435"/>
      <c r="M235" s="435"/>
      <c r="N235" s="435"/>
      <c r="O235" s="435"/>
      <c r="P235" s="435"/>
      <c r="Q235" s="435"/>
      <c r="R235" s="54"/>
      <c r="S235" s="54"/>
      <c r="T235" s="54"/>
      <c r="U235" s="54"/>
      <c r="V235" s="54"/>
      <c r="W235" s="54"/>
      <c r="X235" s="54"/>
      <c r="Y235" s="54"/>
      <c r="Z235" s="54"/>
    </row>
    <row r="236" spans="1:26" ht="18.75" customHeight="1" x14ac:dyDescent="0.2">
      <c r="A236" s="435"/>
      <c r="B236" s="435"/>
      <c r="C236" s="435"/>
      <c r="D236" s="435"/>
      <c r="E236" s="435"/>
      <c r="F236" s="435"/>
      <c r="G236" s="435"/>
      <c r="H236" s="435"/>
      <c r="I236" s="435"/>
      <c r="J236" s="435"/>
      <c r="K236" s="435"/>
      <c r="L236" s="435"/>
      <c r="M236" s="435"/>
      <c r="N236" s="435"/>
      <c r="O236" s="435"/>
      <c r="P236" s="435"/>
      <c r="Q236" s="435"/>
      <c r="R236" s="54"/>
      <c r="S236" s="54"/>
      <c r="T236" s="54"/>
      <c r="U236" s="54"/>
      <c r="V236" s="54"/>
      <c r="W236" s="54"/>
      <c r="X236" s="54"/>
      <c r="Y236" s="54"/>
      <c r="Z236" s="54"/>
    </row>
    <row r="237" spans="1:26" ht="18.75" customHeight="1" x14ac:dyDescent="0.2">
      <c r="A237" s="435"/>
      <c r="B237" s="435"/>
      <c r="C237" s="435"/>
      <c r="D237" s="435"/>
      <c r="E237" s="435"/>
      <c r="F237" s="435"/>
      <c r="G237" s="435"/>
      <c r="H237" s="435"/>
      <c r="I237" s="435"/>
      <c r="J237" s="435"/>
      <c r="K237" s="435"/>
      <c r="L237" s="435"/>
      <c r="M237" s="435"/>
      <c r="N237" s="435"/>
      <c r="O237" s="435"/>
      <c r="P237" s="435"/>
      <c r="Q237" s="435"/>
      <c r="R237" s="54"/>
      <c r="S237" s="54"/>
      <c r="T237" s="54"/>
      <c r="U237" s="54"/>
      <c r="V237" s="54"/>
      <c r="W237" s="54"/>
      <c r="X237" s="54"/>
      <c r="Y237" s="54"/>
      <c r="Z237" s="54"/>
    </row>
    <row r="238" spans="1:26" ht="18.75" customHeight="1" x14ac:dyDescent="0.2">
      <c r="A238" s="435"/>
      <c r="B238" s="435"/>
      <c r="C238" s="435"/>
      <c r="D238" s="435"/>
      <c r="E238" s="435"/>
      <c r="F238" s="435"/>
      <c r="G238" s="435"/>
      <c r="H238" s="435"/>
      <c r="I238" s="435"/>
      <c r="J238" s="435"/>
      <c r="K238" s="435"/>
      <c r="L238" s="435"/>
      <c r="M238" s="435"/>
      <c r="N238" s="435"/>
      <c r="O238" s="435"/>
      <c r="P238" s="435"/>
      <c r="Q238" s="435"/>
      <c r="R238" s="54"/>
      <c r="S238" s="54"/>
      <c r="T238" s="54"/>
      <c r="U238" s="54"/>
      <c r="V238" s="54"/>
      <c r="W238" s="54"/>
      <c r="X238" s="54"/>
      <c r="Y238" s="54"/>
      <c r="Z238" s="54"/>
    </row>
    <row r="239" spans="1:26" ht="18.75" customHeight="1" x14ac:dyDescent="0.2">
      <c r="A239" s="435"/>
      <c r="B239" s="435"/>
      <c r="C239" s="435"/>
      <c r="D239" s="435"/>
      <c r="E239" s="435"/>
      <c r="F239" s="435"/>
      <c r="G239" s="435"/>
      <c r="H239" s="435"/>
      <c r="I239" s="435"/>
      <c r="J239" s="435"/>
      <c r="K239" s="435"/>
      <c r="L239" s="435"/>
      <c r="M239" s="435"/>
      <c r="N239" s="435"/>
      <c r="O239" s="435"/>
      <c r="P239" s="435"/>
      <c r="Q239" s="435"/>
      <c r="R239" s="54"/>
      <c r="S239" s="54"/>
      <c r="T239" s="54"/>
      <c r="U239" s="54"/>
      <c r="V239" s="54"/>
      <c r="W239" s="54"/>
      <c r="X239" s="54"/>
      <c r="Y239" s="54"/>
      <c r="Z239" s="54"/>
    </row>
    <row r="240" spans="1:26" ht="18.75" customHeight="1" x14ac:dyDescent="0.2">
      <c r="A240" s="435"/>
      <c r="B240" s="435"/>
      <c r="C240" s="435"/>
      <c r="D240" s="435"/>
      <c r="E240" s="435"/>
      <c r="F240" s="435"/>
      <c r="G240" s="435"/>
      <c r="H240" s="435"/>
      <c r="I240" s="435"/>
      <c r="J240" s="435"/>
      <c r="K240" s="435"/>
      <c r="L240" s="435"/>
      <c r="M240" s="435"/>
      <c r="N240" s="435"/>
      <c r="O240" s="435"/>
      <c r="P240" s="435"/>
      <c r="Q240" s="435"/>
      <c r="R240" s="54"/>
      <c r="S240" s="54"/>
      <c r="T240" s="54"/>
      <c r="U240" s="54"/>
      <c r="V240" s="54"/>
      <c r="W240" s="54"/>
      <c r="X240" s="54"/>
      <c r="Y240" s="54"/>
      <c r="Z240" s="54"/>
    </row>
    <row r="241" spans="1:26" ht="18.75" customHeight="1" x14ac:dyDescent="0.2">
      <c r="A241" s="435"/>
      <c r="B241" s="435"/>
      <c r="C241" s="435"/>
      <c r="D241" s="435"/>
      <c r="E241" s="435"/>
      <c r="F241" s="435"/>
      <c r="G241" s="435"/>
      <c r="H241" s="435"/>
      <c r="I241" s="435"/>
      <c r="J241" s="435"/>
      <c r="K241" s="435"/>
      <c r="L241" s="435"/>
      <c r="M241" s="435"/>
      <c r="N241" s="435"/>
      <c r="O241" s="435"/>
      <c r="P241" s="435"/>
      <c r="Q241" s="435"/>
      <c r="R241" s="54"/>
      <c r="S241" s="54"/>
      <c r="T241" s="54"/>
      <c r="U241" s="54"/>
      <c r="V241" s="54"/>
      <c r="W241" s="54"/>
      <c r="X241" s="54"/>
      <c r="Y241" s="54"/>
      <c r="Z241" s="54"/>
    </row>
    <row r="242" spans="1:26" ht="18.75" customHeight="1" x14ac:dyDescent="0.2">
      <c r="A242" s="435"/>
      <c r="B242" s="435"/>
      <c r="C242" s="435"/>
      <c r="D242" s="435"/>
      <c r="E242" s="435"/>
      <c r="F242" s="435"/>
      <c r="G242" s="435"/>
      <c r="H242" s="435"/>
      <c r="I242" s="435"/>
      <c r="J242" s="435"/>
      <c r="K242" s="435"/>
      <c r="L242" s="435"/>
      <c r="M242" s="435"/>
      <c r="N242" s="435"/>
      <c r="O242" s="435"/>
      <c r="P242" s="435"/>
      <c r="Q242" s="435"/>
      <c r="R242" s="54"/>
      <c r="S242" s="54"/>
      <c r="T242" s="54"/>
      <c r="U242" s="54"/>
      <c r="V242" s="54"/>
      <c r="W242" s="54"/>
      <c r="X242" s="54"/>
      <c r="Y242" s="54"/>
      <c r="Z242" s="54"/>
    </row>
    <row r="243" spans="1:26" ht="18.75" customHeight="1" x14ac:dyDescent="0.2">
      <c r="A243" s="435"/>
      <c r="B243" s="435"/>
      <c r="C243" s="435"/>
      <c r="D243" s="435"/>
      <c r="E243" s="435"/>
      <c r="F243" s="435"/>
      <c r="G243" s="435"/>
      <c r="H243" s="435"/>
      <c r="I243" s="435"/>
      <c r="J243" s="435"/>
      <c r="K243" s="435"/>
      <c r="L243" s="435"/>
      <c r="M243" s="435"/>
      <c r="N243" s="435"/>
      <c r="O243" s="435"/>
      <c r="P243" s="435"/>
      <c r="Q243" s="435"/>
      <c r="R243" s="54"/>
      <c r="S243" s="54"/>
      <c r="T243" s="54"/>
      <c r="U243" s="54"/>
      <c r="V243" s="54"/>
      <c r="W243" s="54"/>
      <c r="X243" s="54"/>
      <c r="Y243" s="54"/>
      <c r="Z243" s="54"/>
    </row>
    <row r="244" spans="1:26" ht="18.75" customHeight="1" x14ac:dyDescent="0.2">
      <c r="A244" s="435"/>
      <c r="B244" s="435"/>
      <c r="C244" s="435"/>
      <c r="D244" s="435"/>
      <c r="E244" s="435"/>
      <c r="F244" s="435"/>
      <c r="G244" s="435"/>
      <c r="H244" s="435"/>
      <c r="I244" s="435"/>
      <c r="J244" s="435"/>
      <c r="K244" s="435"/>
      <c r="L244" s="435"/>
      <c r="M244" s="435"/>
      <c r="N244" s="435"/>
      <c r="O244" s="435"/>
      <c r="P244" s="435"/>
      <c r="Q244" s="435"/>
      <c r="R244" s="54"/>
      <c r="S244" s="54"/>
      <c r="T244" s="54"/>
      <c r="U244" s="54"/>
      <c r="V244" s="54"/>
      <c r="W244" s="54"/>
      <c r="X244" s="54"/>
      <c r="Y244" s="54"/>
      <c r="Z244" s="54"/>
    </row>
    <row r="245" spans="1:26" ht="18.75" customHeight="1" x14ac:dyDescent="0.2">
      <c r="A245" s="435"/>
      <c r="B245" s="435"/>
      <c r="C245" s="435"/>
      <c r="D245" s="435"/>
      <c r="E245" s="435"/>
      <c r="F245" s="435"/>
      <c r="G245" s="435"/>
      <c r="H245" s="435"/>
      <c r="I245" s="435"/>
      <c r="J245" s="435"/>
      <c r="K245" s="435"/>
      <c r="L245" s="435"/>
      <c r="M245" s="435"/>
      <c r="N245" s="435"/>
      <c r="O245" s="435"/>
      <c r="P245" s="435"/>
      <c r="Q245" s="435"/>
      <c r="R245" s="54"/>
      <c r="S245" s="54"/>
      <c r="T245" s="54"/>
      <c r="U245" s="54"/>
      <c r="V245" s="54"/>
      <c r="W245" s="54"/>
      <c r="X245" s="54"/>
      <c r="Y245" s="54"/>
      <c r="Z245" s="54"/>
    </row>
    <row r="246" spans="1:26" ht="18.75" customHeight="1" x14ac:dyDescent="0.2">
      <c r="A246" s="435"/>
      <c r="B246" s="435"/>
      <c r="C246" s="435"/>
      <c r="D246" s="435"/>
      <c r="E246" s="435"/>
      <c r="F246" s="435"/>
      <c r="G246" s="435"/>
      <c r="H246" s="435"/>
      <c r="I246" s="435"/>
      <c r="J246" s="435"/>
      <c r="K246" s="435"/>
      <c r="L246" s="435"/>
      <c r="M246" s="435"/>
      <c r="N246" s="435"/>
      <c r="O246" s="435"/>
      <c r="P246" s="435"/>
      <c r="Q246" s="435"/>
      <c r="R246" s="54"/>
      <c r="S246" s="54"/>
      <c r="T246" s="54"/>
      <c r="U246" s="54"/>
      <c r="V246" s="54"/>
      <c r="W246" s="54"/>
      <c r="X246" s="54"/>
      <c r="Y246" s="54"/>
      <c r="Z246" s="54"/>
    </row>
    <row r="247" spans="1:26" ht="18.75" customHeight="1" x14ac:dyDescent="0.2">
      <c r="A247" s="435"/>
      <c r="B247" s="435"/>
      <c r="C247" s="435"/>
      <c r="D247" s="435"/>
      <c r="E247" s="435"/>
      <c r="F247" s="435"/>
      <c r="G247" s="435"/>
      <c r="H247" s="435"/>
      <c r="I247" s="435"/>
      <c r="J247" s="435"/>
      <c r="K247" s="435"/>
      <c r="L247" s="435"/>
      <c r="M247" s="435"/>
      <c r="N247" s="435"/>
      <c r="O247" s="435"/>
      <c r="P247" s="435"/>
      <c r="Q247" s="435"/>
      <c r="R247" s="54"/>
      <c r="S247" s="54"/>
      <c r="T247" s="54"/>
      <c r="U247" s="54"/>
      <c r="V247" s="54"/>
      <c r="W247" s="54"/>
      <c r="X247" s="54"/>
      <c r="Y247" s="54"/>
      <c r="Z247" s="54"/>
    </row>
    <row r="248" spans="1:26" ht="18.75" customHeight="1" x14ac:dyDescent="0.2">
      <c r="A248" s="435"/>
      <c r="B248" s="435"/>
      <c r="C248" s="435"/>
      <c r="D248" s="435"/>
      <c r="E248" s="435"/>
      <c r="F248" s="435"/>
      <c r="G248" s="435"/>
      <c r="H248" s="435"/>
      <c r="I248" s="435"/>
      <c r="J248" s="435"/>
      <c r="K248" s="435"/>
      <c r="L248" s="435"/>
      <c r="M248" s="435"/>
      <c r="N248" s="435"/>
      <c r="O248" s="435"/>
      <c r="P248" s="435"/>
      <c r="Q248" s="435"/>
      <c r="R248" s="54"/>
      <c r="S248" s="54"/>
      <c r="T248" s="54"/>
      <c r="U248" s="54"/>
      <c r="V248" s="54"/>
      <c r="W248" s="54"/>
      <c r="X248" s="54"/>
      <c r="Y248" s="54"/>
      <c r="Z248" s="54"/>
    </row>
    <row r="249" spans="1:26" ht="18.75" customHeight="1" x14ac:dyDescent="0.2">
      <c r="A249" s="435"/>
      <c r="B249" s="435"/>
      <c r="C249" s="435"/>
      <c r="D249" s="435"/>
      <c r="E249" s="435"/>
      <c r="F249" s="435"/>
      <c r="G249" s="435"/>
      <c r="H249" s="435"/>
      <c r="I249" s="435"/>
      <c r="J249" s="435"/>
      <c r="K249" s="435"/>
      <c r="L249" s="435"/>
      <c r="M249" s="435"/>
      <c r="N249" s="435"/>
      <c r="O249" s="435"/>
      <c r="P249" s="435"/>
      <c r="Q249" s="435"/>
      <c r="R249" s="54"/>
      <c r="S249" s="54"/>
      <c r="T249" s="54"/>
      <c r="U249" s="54"/>
      <c r="V249" s="54"/>
      <c r="W249" s="54"/>
      <c r="X249" s="54"/>
      <c r="Y249" s="54"/>
      <c r="Z249" s="54"/>
    </row>
    <row r="250" spans="1:26" ht="18.75" customHeight="1" x14ac:dyDescent="0.2">
      <c r="A250" s="435"/>
      <c r="B250" s="435"/>
      <c r="C250" s="435"/>
      <c r="D250" s="435"/>
      <c r="E250" s="435"/>
      <c r="F250" s="435"/>
      <c r="G250" s="435"/>
      <c r="H250" s="435"/>
      <c r="I250" s="435"/>
      <c r="J250" s="435"/>
      <c r="K250" s="435"/>
      <c r="L250" s="435"/>
      <c r="M250" s="435"/>
      <c r="N250" s="435"/>
      <c r="O250" s="435"/>
      <c r="P250" s="435"/>
      <c r="Q250" s="435"/>
      <c r="R250" s="54"/>
      <c r="S250" s="54"/>
      <c r="T250" s="54"/>
      <c r="U250" s="54"/>
      <c r="V250" s="54"/>
      <c r="W250" s="54"/>
      <c r="X250" s="54"/>
      <c r="Y250" s="54"/>
      <c r="Z250" s="54"/>
    </row>
    <row r="251" spans="1:26" ht="18.75" customHeight="1" x14ac:dyDescent="0.2">
      <c r="A251" s="435"/>
      <c r="B251" s="435"/>
      <c r="C251" s="435"/>
      <c r="D251" s="435"/>
      <c r="E251" s="435"/>
      <c r="F251" s="435"/>
      <c r="G251" s="435"/>
      <c r="H251" s="435"/>
      <c r="I251" s="435"/>
      <c r="J251" s="435"/>
      <c r="K251" s="435"/>
      <c r="L251" s="435"/>
      <c r="M251" s="435"/>
      <c r="N251" s="435"/>
      <c r="O251" s="435"/>
      <c r="P251" s="435"/>
      <c r="Q251" s="435"/>
      <c r="R251" s="54"/>
      <c r="S251" s="54"/>
      <c r="T251" s="54"/>
      <c r="U251" s="54"/>
      <c r="V251" s="54"/>
      <c r="W251" s="54"/>
      <c r="X251" s="54"/>
      <c r="Y251" s="54"/>
      <c r="Z251" s="54"/>
    </row>
    <row r="252" spans="1:26" ht="18.75" customHeight="1" x14ac:dyDescent="0.2">
      <c r="A252" s="435"/>
      <c r="B252" s="435"/>
      <c r="C252" s="435"/>
      <c r="D252" s="435"/>
      <c r="E252" s="435"/>
      <c r="F252" s="435"/>
      <c r="G252" s="435"/>
      <c r="H252" s="435"/>
      <c r="I252" s="435"/>
      <c r="J252" s="435"/>
      <c r="K252" s="435"/>
      <c r="L252" s="435"/>
      <c r="M252" s="435"/>
      <c r="N252" s="435"/>
      <c r="O252" s="435"/>
      <c r="P252" s="435"/>
      <c r="Q252" s="435"/>
      <c r="R252" s="54"/>
      <c r="S252" s="54"/>
      <c r="T252" s="54"/>
      <c r="U252" s="54"/>
      <c r="V252" s="54"/>
      <c r="W252" s="54"/>
      <c r="X252" s="54"/>
      <c r="Y252" s="54"/>
      <c r="Z252" s="54"/>
    </row>
    <row r="253" spans="1:26" ht="18.75" customHeight="1" x14ac:dyDescent="0.2">
      <c r="A253" s="435"/>
      <c r="B253" s="435"/>
      <c r="C253" s="435"/>
      <c r="D253" s="435"/>
      <c r="E253" s="435"/>
      <c r="F253" s="435"/>
      <c r="G253" s="435"/>
      <c r="H253" s="435"/>
      <c r="I253" s="435"/>
      <c r="J253" s="435"/>
      <c r="K253" s="435"/>
      <c r="L253" s="435"/>
      <c r="M253" s="435"/>
      <c r="N253" s="435"/>
      <c r="O253" s="435"/>
      <c r="P253" s="435"/>
      <c r="Q253" s="435"/>
      <c r="R253" s="54"/>
      <c r="S253" s="54"/>
      <c r="T253" s="54"/>
      <c r="U253" s="54"/>
      <c r="V253" s="54"/>
      <c r="W253" s="54"/>
      <c r="X253" s="54"/>
      <c r="Y253" s="54"/>
      <c r="Z253" s="54"/>
    </row>
    <row r="254" spans="1:26" ht="18.75" customHeight="1" x14ac:dyDescent="0.2">
      <c r="A254" s="435"/>
      <c r="B254" s="435"/>
      <c r="C254" s="435"/>
      <c r="D254" s="435"/>
      <c r="E254" s="435"/>
      <c r="F254" s="435"/>
      <c r="G254" s="435"/>
      <c r="H254" s="435"/>
      <c r="I254" s="435"/>
      <c r="J254" s="435"/>
      <c r="K254" s="435"/>
      <c r="L254" s="435"/>
      <c r="M254" s="435"/>
      <c r="N254" s="435"/>
      <c r="O254" s="435"/>
      <c r="P254" s="435"/>
      <c r="Q254" s="435"/>
      <c r="R254" s="54"/>
      <c r="S254" s="54"/>
      <c r="T254" s="54"/>
      <c r="U254" s="54"/>
      <c r="V254" s="54"/>
      <c r="W254" s="54"/>
      <c r="X254" s="54"/>
      <c r="Y254" s="54"/>
      <c r="Z254" s="54"/>
    </row>
    <row r="255" spans="1:26" ht="18.75" customHeight="1" x14ac:dyDescent="0.2">
      <c r="A255" s="435"/>
      <c r="B255" s="435"/>
      <c r="C255" s="435"/>
      <c r="D255" s="435"/>
      <c r="E255" s="435"/>
      <c r="F255" s="435"/>
      <c r="G255" s="435"/>
      <c r="H255" s="435"/>
      <c r="I255" s="435"/>
      <c r="J255" s="435"/>
      <c r="K255" s="435"/>
      <c r="L255" s="435"/>
      <c r="M255" s="435"/>
      <c r="N255" s="435"/>
      <c r="O255" s="435"/>
      <c r="P255" s="435"/>
      <c r="Q255" s="435"/>
      <c r="R255" s="54"/>
      <c r="S255" s="54"/>
      <c r="T255" s="54"/>
      <c r="U255" s="54"/>
      <c r="V255" s="54"/>
      <c r="W255" s="54"/>
      <c r="X255" s="54"/>
      <c r="Y255" s="54"/>
      <c r="Z255" s="54"/>
    </row>
    <row r="256" spans="1:26" ht="18.75" customHeight="1" x14ac:dyDescent="0.2">
      <c r="A256" s="435"/>
      <c r="B256" s="435"/>
      <c r="C256" s="435"/>
      <c r="D256" s="435"/>
      <c r="E256" s="435"/>
      <c r="F256" s="435"/>
      <c r="G256" s="435"/>
      <c r="H256" s="435"/>
      <c r="I256" s="435"/>
      <c r="J256" s="435"/>
      <c r="K256" s="435"/>
      <c r="L256" s="435"/>
      <c r="M256" s="435"/>
      <c r="N256" s="435"/>
      <c r="O256" s="435"/>
      <c r="P256" s="435"/>
      <c r="Q256" s="435"/>
      <c r="R256" s="54"/>
      <c r="S256" s="54"/>
      <c r="T256" s="54"/>
      <c r="U256" s="54"/>
      <c r="V256" s="54"/>
      <c r="W256" s="54"/>
      <c r="X256" s="54"/>
      <c r="Y256" s="54"/>
      <c r="Z256" s="54"/>
    </row>
    <row r="257" spans="1:26" ht="18.75" customHeight="1" x14ac:dyDescent="0.2">
      <c r="A257" s="435"/>
      <c r="B257" s="435"/>
      <c r="C257" s="435"/>
      <c r="D257" s="435"/>
      <c r="E257" s="435"/>
      <c r="F257" s="435"/>
      <c r="G257" s="435"/>
      <c r="H257" s="435"/>
      <c r="I257" s="435"/>
      <c r="J257" s="435"/>
      <c r="K257" s="435"/>
      <c r="L257" s="435"/>
      <c r="M257" s="435"/>
      <c r="N257" s="435"/>
      <c r="O257" s="435"/>
      <c r="P257" s="435"/>
      <c r="Q257" s="435"/>
      <c r="R257" s="54"/>
      <c r="S257" s="54"/>
      <c r="T257" s="54"/>
      <c r="U257" s="54"/>
      <c r="V257" s="54"/>
      <c r="W257" s="54"/>
      <c r="X257" s="54"/>
      <c r="Y257" s="54"/>
      <c r="Z257" s="54"/>
    </row>
    <row r="258" spans="1:26" ht="18.75" customHeight="1" x14ac:dyDescent="0.2">
      <c r="A258" s="435"/>
      <c r="B258" s="435"/>
      <c r="C258" s="435"/>
      <c r="D258" s="435"/>
      <c r="E258" s="435"/>
      <c r="F258" s="435"/>
      <c r="G258" s="435"/>
      <c r="H258" s="435"/>
      <c r="I258" s="435"/>
      <c r="J258" s="435"/>
      <c r="K258" s="435"/>
      <c r="L258" s="435"/>
      <c r="M258" s="435"/>
      <c r="N258" s="435"/>
      <c r="O258" s="435"/>
      <c r="P258" s="435"/>
      <c r="Q258" s="435"/>
      <c r="R258" s="54"/>
      <c r="S258" s="54"/>
      <c r="T258" s="54"/>
      <c r="U258" s="54"/>
      <c r="V258" s="54"/>
      <c r="W258" s="54"/>
      <c r="X258" s="54"/>
      <c r="Y258" s="54"/>
      <c r="Z258" s="54"/>
    </row>
    <row r="259" spans="1:26" ht="18.75" customHeight="1" x14ac:dyDescent="0.2">
      <c r="A259" s="435"/>
      <c r="B259" s="435"/>
      <c r="C259" s="435"/>
      <c r="D259" s="435"/>
      <c r="E259" s="435"/>
      <c r="F259" s="435"/>
      <c r="G259" s="435"/>
      <c r="H259" s="435"/>
      <c r="I259" s="435"/>
      <c r="J259" s="435"/>
      <c r="K259" s="435"/>
      <c r="L259" s="435"/>
      <c r="M259" s="435"/>
      <c r="N259" s="435"/>
      <c r="O259" s="435"/>
      <c r="P259" s="435"/>
      <c r="Q259" s="435"/>
      <c r="R259" s="54"/>
      <c r="S259" s="54"/>
      <c r="T259" s="54"/>
      <c r="U259" s="54"/>
      <c r="V259" s="54"/>
      <c r="W259" s="54"/>
      <c r="X259" s="54"/>
      <c r="Y259" s="54"/>
      <c r="Z259" s="54"/>
    </row>
    <row r="260" spans="1:26" ht="18.75" customHeight="1" x14ac:dyDescent="0.2">
      <c r="A260" s="435"/>
      <c r="B260" s="435"/>
      <c r="C260" s="435"/>
      <c r="D260" s="435"/>
      <c r="E260" s="435"/>
      <c r="F260" s="435"/>
      <c r="G260" s="435"/>
      <c r="H260" s="435"/>
      <c r="I260" s="435"/>
      <c r="J260" s="435"/>
      <c r="K260" s="435"/>
      <c r="L260" s="435"/>
      <c r="M260" s="435"/>
      <c r="N260" s="435"/>
      <c r="O260" s="435"/>
      <c r="P260" s="435"/>
      <c r="Q260" s="435"/>
      <c r="R260" s="54"/>
      <c r="S260" s="54"/>
      <c r="T260" s="54"/>
      <c r="U260" s="54"/>
      <c r="V260" s="54"/>
      <c r="W260" s="54"/>
      <c r="X260" s="54"/>
      <c r="Y260" s="54"/>
      <c r="Z260" s="54"/>
    </row>
    <row r="261" spans="1:26" ht="18.75" customHeight="1" x14ac:dyDescent="0.2">
      <c r="A261" s="435"/>
      <c r="B261" s="435"/>
      <c r="C261" s="435"/>
      <c r="D261" s="435"/>
      <c r="E261" s="435"/>
      <c r="F261" s="435"/>
      <c r="G261" s="435"/>
      <c r="H261" s="435"/>
      <c r="I261" s="435"/>
      <c r="J261" s="435"/>
      <c r="K261" s="435"/>
      <c r="L261" s="435"/>
      <c r="M261" s="435"/>
      <c r="N261" s="435"/>
      <c r="O261" s="435"/>
      <c r="P261" s="435"/>
      <c r="Q261" s="435"/>
      <c r="R261" s="54"/>
      <c r="S261" s="54"/>
      <c r="T261" s="54"/>
      <c r="U261" s="54"/>
      <c r="V261" s="54"/>
      <c r="W261" s="54"/>
      <c r="X261" s="54"/>
      <c r="Y261" s="54"/>
      <c r="Z261" s="54"/>
    </row>
    <row r="262" spans="1:26" ht="18.75" customHeight="1" x14ac:dyDescent="0.2">
      <c r="A262" s="435"/>
      <c r="B262" s="435"/>
      <c r="C262" s="435"/>
      <c r="D262" s="435"/>
      <c r="E262" s="435"/>
      <c r="F262" s="435"/>
      <c r="G262" s="435"/>
      <c r="H262" s="435"/>
      <c r="I262" s="435"/>
      <c r="J262" s="435"/>
      <c r="K262" s="435"/>
      <c r="L262" s="435"/>
      <c r="M262" s="435"/>
      <c r="N262" s="435"/>
      <c r="O262" s="435"/>
      <c r="P262" s="435"/>
      <c r="Q262" s="435"/>
      <c r="R262" s="54"/>
      <c r="S262" s="54"/>
      <c r="T262" s="54"/>
      <c r="U262" s="54"/>
      <c r="V262" s="54"/>
      <c r="W262" s="54"/>
      <c r="X262" s="54"/>
      <c r="Y262" s="54"/>
      <c r="Z262" s="54"/>
    </row>
    <row r="263" spans="1:26" ht="18.75" customHeight="1" x14ac:dyDescent="0.2">
      <c r="A263" s="435"/>
      <c r="B263" s="435"/>
      <c r="C263" s="435"/>
      <c r="D263" s="435"/>
      <c r="E263" s="435"/>
      <c r="F263" s="435"/>
      <c r="G263" s="435"/>
      <c r="H263" s="435"/>
      <c r="I263" s="435"/>
      <c r="J263" s="435"/>
      <c r="K263" s="435"/>
      <c r="L263" s="435"/>
      <c r="M263" s="435"/>
      <c r="N263" s="435"/>
      <c r="O263" s="435"/>
      <c r="P263" s="435"/>
      <c r="Q263" s="435"/>
      <c r="R263" s="54"/>
      <c r="S263" s="54"/>
      <c r="T263" s="54"/>
      <c r="U263" s="54"/>
      <c r="V263" s="54"/>
      <c r="W263" s="54"/>
      <c r="X263" s="54"/>
      <c r="Y263" s="54"/>
      <c r="Z263" s="54"/>
    </row>
    <row r="264" spans="1:26" ht="18.75" customHeight="1" x14ac:dyDescent="0.2">
      <c r="A264" s="435"/>
      <c r="B264" s="435"/>
      <c r="C264" s="435"/>
      <c r="D264" s="435"/>
      <c r="E264" s="435"/>
      <c r="F264" s="435"/>
      <c r="G264" s="435"/>
      <c r="H264" s="435"/>
      <c r="I264" s="435"/>
      <c r="J264" s="435"/>
      <c r="K264" s="435"/>
      <c r="L264" s="435"/>
      <c r="M264" s="435"/>
      <c r="N264" s="435"/>
      <c r="O264" s="435"/>
      <c r="P264" s="435"/>
      <c r="Q264" s="435"/>
      <c r="R264" s="54"/>
      <c r="S264" s="54"/>
      <c r="T264" s="54"/>
      <c r="U264" s="54"/>
      <c r="V264" s="54"/>
      <c r="W264" s="54"/>
      <c r="X264" s="54"/>
      <c r="Y264" s="54"/>
      <c r="Z264" s="54"/>
    </row>
    <row r="265" spans="1:26" ht="18.75" customHeight="1" x14ac:dyDescent="0.2">
      <c r="A265" s="435"/>
      <c r="B265" s="435"/>
      <c r="C265" s="435"/>
      <c r="D265" s="435"/>
      <c r="E265" s="435"/>
      <c r="F265" s="435"/>
      <c r="G265" s="435"/>
      <c r="H265" s="435"/>
      <c r="I265" s="435"/>
      <c r="J265" s="435"/>
      <c r="K265" s="435"/>
      <c r="L265" s="435"/>
      <c r="M265" s="435"/>
      <c r="N265" s="435"/>
      <c r="O265" s="435"/>
      <c r="P265" s="435"/>
      <c r="Q265" s="435"/>
      <c r="R265" s="54"/>
      <c r="S265" s="54"/>
      <c r="T265" s="54"/>
      <c r="U265" s="54"/>
      <c r="V265" s="54"/>
      <c r="W265" s="54"/>
      <c r="X265" s="54"/>
      <c r="Y265" s="54"/>
      <c r="Z265" s="54"/>
    </row>
    <row r="266" spans="1:26" ht="18.75" customHeight="1" x14ac:dyDescent="0.2">
      <c r="A266" s="435"/>
      <c r="B266" s="435"/>
      <c r="C266" s="435"/>
      <c r="D266" s="435"/>
      <c r="E266" s="435"/>
      <c r="F266" s="435"/>
      <c r="G266" s="435"/>
      <c r="H266" s="435"/>
      <c r="I266" s="435"/>
      <c r="J266" s="435"/>
      <c r="K266" s="435"/>
      <c r="L266" s="435"/>
      <c r="M266" s="435"/>
      <c r="N266" s="435"/>
      <c r="O266" s="435"/>
      <c r="P266" s="435"/>
      <c r="Q266" s="435"/>
      <c r="R266" s="54"/>
      <c r="S266" s="54"/>
      <c r="T266" s="54"/>
      <c r="U266" s="54"/>
      <c r="V266" s="54"/>
      <c r="W266" s="54"/>
      <c r="X266" s="54"/>
      <c r="Y266" s="54"/>
      <c r="Z266" s="54"/>
    </row>
    <row r="267" spans="1:26" ht="18.75" customHeight="1" x14ac:dyDescent="0.2">
      <c r="A267" s="435"/>
      <c r="B267" s="435"/>
      <c r="C267" s="435"/>
      <c r="D267" s="435"/>
      <c r="E267" s="435"/>
      <c r="F267" s="435"/>
      <c r="G267" s="435"/>
      <c r="H267" s="435"/>
      <c r="I267" s="435"/>
      <c r="J267" s="435"/>
      <c r="K267" s="435"/>
      <c r="L267" s="435"/>
      <c r="M267" s="435"/>
      <c r="N267" s="435"/>
      <c r="O267" s="435"/>
      <c r="P267" s="435"/>
      <c r="Q267" s="435"/>
      <c r="R267" s="54"/>
      <c r="S267" s="54"/>
      <c r="T267" s="54"/>
      <c r="U267" s="54"/>
      <c r="V267" s="54"/>
      <c r="W267" s="54"/>
      <c r="X267" s="54"/>
      <c r="Y267" s="54"/>
      <c r="Z267" s="54"/>
    </row>
    <row r="268" spans="1:26" ht="18.75" customHeight="1" x14ac:dyDescent="0.2">
      <c r="A268" s="435"/>
      <c r="B268" s="435"/>
      <c r="C268" s="435"/>
      <c r="D268" s="435"/>
      <c r="E268" s="435"/>
      <c r="F268" s="435"/>
      <c r="G268" s="435"/>
      <c r="H268" s="435"/>
      <c r="I268" s="435"/>
      <c r="J268" s="435"/>
      <c r="K268" s="435"/>
      <c r="L268" s="435"/>
      <c r="M268" s="435"/>
      <c r="N268" s="435"/>
      <c r="O268" s="435"/>
      <c r="P268" s="435"/>
      <c r="Q268" s="435"/>
      <c r="R268" s="54"/>
      <c r="S268" s="54"/>
      <c r="T268" s="54"/>
      <c r="U268" s="54"/>
      <c r="V268" s="54"/>
      <c r="W268" s="54"/>
      <c r="X268" s="54"/>
      <c r="Y268" s="54"/>
      <c r="Z268" s="54"/>
    </row>
    <row r="269" spans="1:26" ht="18.75" customHeight="1" x14ac:dyDescent="0.2">
      <c r="A269" s="435"/>
      <c r="B269" s="435"/>
      <c r="C269" s="435"/>
      <c r="D269" s="435"/>
      <c r="E269" s="435"/>
      <c r="F269" s="435"/>
      <c r="G269" s="435"/>
      <c r="H269" s="435"/>
      <c r="I269" s="435"/>
      <c r="J269" s="435"/>
      <c r="K269" s="435"/>
      <c r="L269" s="435"/>
      <c r="M269" s="435"/>
      <c r="N269" s="435"/>
      <c r="O269" s="435"/>
      <c r="P269" s="435"/>
      <c r="Q269" s="435"/>
      <c r="R269" s="54"/>
      <c r="S269" s="54"/>
      <c r="T269" s="54"/>
      <c r="U269" s="54"/>
      <c r="V269" s="54"/>
      <c r="W269" s="54"/>
      <c r="X269" s="54"/>
      <c r="Y269" s="54"/>
      <c r="Z269" s="54"/>
    </row>
    <row r="270" spans="1:26" ht="18.75" customHeight="1" x14ac:dyDescent="0.2">
      <c r="A270" s="435"/>
      <c r="B270" s="435"/>
      <c r="C270" s="435"/>
      <c r="D270" s="435"/>
      <c r="E270" s="435"/>
      <c r="F270" s="435"/>
      <c r="G270" s="435"/>
      <c r="H270" s="435"/>
      <c r="I270" s="435"/>
      <c r="J270" s="435"/>
      <c r="K270" s="435"/>
      <c r="L270" s="435"/>
      <c r="M270" s="435"/>
      <c r="N270" s="435"/>
      <c r="O270" s="435"/>
      <c r="P270" s="435"/>
      <c r="Q270" s="435"/>
      <c r="R270" s="54"/>
      <c r="S270" s="54"/>
      <c r="T270" s="54"/>
      <c r="U270" s="54"/>
      <c r="V270" s="54"/>
      <c r="W270" s="54"/>
      <c r="X270" s="54"/>
      <c r="Y270" s="54"/>
      <c r="Z270" s="54"/>
    </row>
    <row r="271" spans="1:26" ht="18.75" customHeight="1" x14ac:dyDescent="0.2">
      <c r="A271" s="435"/>
      <c r="B271" s="435"/>
      <c r="C271" s="435"/>
      <c r="D271" s="435"/>
      <c r="E271" s="435"/>
      <c r="F271" s="435"/>
      <c r="G271" s="435"/>
      <c r="H271" s="435"/>
      <c r="I271" s="435"/>
      <c r="J271" s="435"/>
      <c r="K271" s="435"/>
      <c r="L271" s="435"/>
      <c r="M271" s="435"/>
      <c r="N271" s="435"/>
      <c r="O271" s="435"/>
      <c r="P271" s="435"/>
      <c r="Q271" s="435"/>
      <c r="R271" s="54"/>
      <c r="S271" s="54"/>
      <c r="T271" s="54"/>
      <c r="U271" s="54"/>
      <c r="V271" s="54"/>
      <c r="W271" s="54"/>
      <c r="X271" s="54"/>
      <c r="Y271" s="54"/>
      <c r="Z271" s="54"/>
    </row>
    <row r="272" spans="1:26" ht="18.75" customHeight="1" x14ac:dyDescent="0.2">
      <c r="A272" s="435"/>
      <c r="B272" s="435"/>
      <c r="C272" s="435"/>
      <c r="D272" s="435"/>
      <c r="E272" s="435"/>
      <c r="F272" s="435"/>
      <c r="G272" s="435"/>
      <c r="H272" s="435"/>
      <c r="I272" s="435"/>
      <c r="J272" s="435"/>
      <c r="K272" s="435"/>
      <c r="L272" s="435"/>
      <c r="M272" s="435"/>
      <c r="N272" s="435"/>
      <c r="O272" s="435"/>
      <c r="P272" s="435"/>
      <c r="Q272" s="435"/>
      <c r="R272" s="54"/>
      <c r="S272" s="54"/>
      <c r="T272" s="54"/>
      <c r="U272" s="54"/>
      <c r="V272" s="54"/>
      <c r="W272" s="54"/>
      <c r="X272" s="54"/>
      <c r="Y272" s="54"/>
      <c r="Z272" s="54"/>
    </row>
    <row r="273" spans="1:26" ht="18.75" customHeight="1" x14ac:dyDescent="0.2">
      <c r="A273" s="435"/>
      <c r="B273" s="435"/>
      <c r="C273" s="435"/>
      <c r="D273" s="435"/>
      <c r="E273" s="435"/>
      <c r="F273" s="435"/>
      <c r="G273" s="435"/>
      <c r="H273" s="435"/>
      <c r="I273" s="435"/>
      <c r="J273" s="435"/>
      <c r="K273" s="435"/>
      <c r="L273" s="435"/>
      <c r="M273" s="435"/>
      <c r="N273" s="435"/>
      <c r="O273" s="435"/>
      <c r="P273" s="435"/>
      <c r="Q273" s="435"/>
      <c r="R273" s="54"/>
      <c r="S273" s="54"/>
      <c r="T273" s="54"/>
      <c r="U273" s="54"/>
      <c r="V273" s="54"/>
      <c r="W273" s="54"/>
      <c r="X273" s="54"/>
      <c r="Y273" s="54"/>
      <c r="Z273" s="54"/>
    </row>
    <row r="274" spans="1:26" ht="18.75" customHeight="1" x14ac:dyDescent="0.2">
      <c r="A274" s="435"/>
      <c r="B274" s="435"/>
      <c r="C274" s="435"/>
      <c r="D274" s="435"/>
      <c r="E274" s="435"/>
      <c r="F274" s="435"/>
      <c r="G274" s="435"/>
      <c r="H274" s="435"/>
      <c r="I274" s="435"/>
      <c r="J274" s="435"/>
      <c r="K274" s="435"/>
      <c r="L274" s="435"/>
      <c r="M274" s="435"/>
      <c r="N274" s="435"/>
      <c r="O274" s="435"/>
      <c r="P274" s="435"/>
      <c r="Q274" s="435"/>
      <c r="R274" s="54"/>
      <c r="S274" s="54"/>
      <c r="T274" s="54"/>
      <c r="U274" s="54"/>
      <c r="V274" s="54"/>
      <c r="W274" s="54"/>
      <c r="X274" s="54"/>
      <c r="Y274" s="54"/>
      <c r="Z274" s="54"/>
    </row>
    <row r="275" spans="1:26" ht="18.75" customHeight="1" x14ac:dyDescent="0.2">
      <c r="A275" s="435"/>
      <c r="B275" s="435"/>
      <c r="C275" s="435"/>
      <c r="D275" s="435"/>
      <c r="E275" s="435"/>
      <c r="F275" s="435"/>
      <c r="G275" s="435"/>
      <c r="H275" s="435"/>
      <c r="I275" s="435"/>
      <c r="J275" s="435"/>
      <c r="K275" s="435"/>
      <c r="L275" s="435"/>
      <c r="M275" s="435"/>
      <c r="N275" s="435"/>
      <c r="O275" s="435"/>
      <c r="P275" s="435"/>
      <c r="Q275" s="435"/>
      <c r="R275" s="54"/>
      <c r="S275" s="54"/>
      <c r="T275" s="54"/>
      <c r="U275" s="54"/>
      <c r="V275" s="54"/>
      <c r="W275" s="54"/>
      <c r="X275" s="54"/>
      <c r="Y275" s="54"/>
      <c r="Z275" s="54"/>
    </row>
    <row r="276" spans="1:26" ht="18.75" customHeight="1" x14ac:dyDescent="0.2">
      <c r="A276" s="435"/>
      <c r="B276" s="435"/>
      <c r="C276" s="435"/>
      <c r="D276" s="435"/>
      <c r="E276" s="435"/>
      <c r="F276" s="435"/>
      <c r="G276" s="435"/>
      <c r="H276" s="435"/>
      <c r="I276" s="435"/>
      <c r="J276" s="435"/>
      <c r="K276" s="435"/>
      <c r="L276" s="435"/>
      <c r="M276" s="435"/>
      <c r="N276" s="435"/>
      <c r="O276" s="435"/>
      <c r="P276" s="435"/>
      <c r="Q276" s="435"/>
      <c r="R276" s="54"/>
      <c r="S276" s="54"/>
      <c r="T276" s="54"/>
      <c r="U276" s="54"/>
      <c r="V276" s="54"/>
      <c r="W276" s="54"/>
      <c r="X276" s="54"/>
      <c r="Y276" s="54"/>
      <c r="Z276" s="54"/>
    </row>
    <row r="277" spans="1:26" ht="18.75" customHeight="1" x14ac:dyDescent="0.2">
      <c r="A277" s="435"/>
      <c r="B277" s="435"/>
      <c r="C277" s="435"/>
      <c r="D277" s="435"/>
      <c r="E277" s="435"/>
      <c r="F277" s="435"/>
      <c r="G277" s="435"/>
      <c r="H277" s="435"/>
      <c r="I277" s="435"/>
      <c r="J277" s="435"/>
      <c r="K277" s="435"/>
      <c r="L277" s="435"/>
      <c r="M277" s="435"/>
      <c r="N277" s="435"/>
      <c r="O277" s="435"/>
      <c r="P277" s="435"/>
      <c r="Q277" s="435"/>
      <c r="R277" s="54"/>
      <c r="S277" s="54"/>
      <c r="T277" s="54"/>
      <c r="U277" s="54"/>
      <c r="V277" s="54"/>
      <c r="W277" s="54"/>
      <c r="X277" s="54"/>
      <c r="Y277" s="54"/>
      <c r="Z277" s="54"/>
    </row>
    <row r="278" spans="1:26" ht="18.75" customHeight="1" x14ac:dyDescent="0.2">
      <c r="A278" s="435"/>
      <c r="B278" s="435"/>
      <c r="C278" s="435"/>
      <c r="D278" s="435"/>
      <c r="E278" s="435"/>
      <c r="F278" s="435"/>
      <c r="G278" s="435"/>
      <c r="H278" s="435"/>
      <c r="I278" s="435"/>
      <c r="J278" s="435"/>
      <c r="K278" s="435"/>
      <c r="L278" s="435"/>
      <c r="M278" s="435"/>
      <c r="N278" s="435"/>
      <c r="O278" s="435"/>
      <c r="P278" s="435"/>
      <c r="Q278" s="435"/>
      <c r="R278" s="54"/>
      <c r="S278" s="54"/>
      <c r="T278" s="54"/>
      <c r="U278" s="54"/>
      <c r="V278" s="54"/>
      <c r="W278" s="54"/>
      <c r="X278" s="54"/>
      <c r="Y278" s="54"/>
      <c r="Z278" s="54"/>
    </row>
    <row r="279" spans="1:26" ht="18.75" customHeight="1" x14ac:dyDescent="0.2">
      <c r="A279" s="435"/>
      <c r="B279" s="435"/>
      <c r="C279" s="435"/>
      <c r="D279" s="435"/>
      <c r="E279" s="435"/>
      <c r="F279" s="435"/>
      <c r="G279" s="435"/>
      <c r="H279" s="435"/>
      <c r="I279" s="435"/>
      <c r="J279" s="435"/>
      <c r="K279" s="435"/>
      <c r="L279" s="435"/>
      <c r="M279" s="435"/>
      <c r="N279" s="435"/>
      <c r="O279" s="435"/>
      <c r="P279" s="435"/>
      <c r="Q279" s="435"/>
      <c r="R279" s="54"/>
      <c r="S279" s="54"/>
      <c r="T279" s="54"/>
      <c r="U279" s="54"/>
      <c r="V279" s="54"/>
      <c r="W279" s="54"/>
      <c r="X279" s="54"/>
      <c r="Y279" s="54"/>
      <c r="Z279" s="54"/>
    </row>
    <row r="280" spans="1:26" ht="18.75" customHeight="1" x14ac:dyDescent="0.2">
      <c r="A280" s="435"/>
      <c r="B280" s="435"/>
      <c r="C280" s="435"/>
      <c r="D280" s="435"/>
      <c r="E280" s="435"/>
      <c r="F280" s="435"/>
      <c r="G280" s="435"/>
      <c r="H280" s="435"/>
      <c r="I280" s="435"/>
      <c r="J280" s="435"/>
      <c r="K280" s="435"/>
      <c r="L280" s="435"/>
      <c r="M280" s="435"/>
      <c r="N280" s="435"/>
      <c r="O280" s="435"/>
      <c r="P280" s="435"/>
      <c r="Q280" s="435"/>
      <c r="R280" s="54"/>
      <c r="S280" s="54"/>
      <c r="T280" s="54"/>
      <c r="U280" s="54"/>
      <c r="V280" s="54"/>
      <c r="W280" s="54"/>
      <c r="X280" s="54"/>
      <c r="Y280" s="54"/>
      <c r="Z280" s="54"/>
    </row>
    <row r="281" spans="1:26" ht="18.75" customHeight="1" x14ac:dyDescent="0.2">
      <c r="A281" s="435"/>
      <c r="B281" s="435"/>
      <c r="C281" s="435"/>
      <c r="D281" s="435"/>
      <c r="E281" s="435"/>
      <c r="F281" s="435"/>
      <c r="G281" s="435"/>
      <c r="H281" s="435"/>
      <c r="I281" s="435"/>
      <c r="J281" s="435"/>
      <c r="K281" s="435"/>
      <c r="L281" s="435"/>
      <c r="M281" s="435"/>
      <c r="N281" s="435"/>
      <c r="O281" s="435"/>
      <c r="P281" s="435"/>
      <c r="Q281" s="435"/>
      <c r="R281" s="54"/>
      <c r="S281" s="54"/>
      <c r="T281" s="54"/>
      <c r="U281" s="54"/>
      <c r="V281" s="54"/>
      <c r="W281" s="54"/>
      <c r="X281" s="54"/>
      <c r="Y281" s="54"/>
      <c r="Z281" s="54"/>
    </row>
    <row r="282" spans="1:26" ht="18.75" customHeight="1" x14ac:dyDescent="0.2">
      <c r="A282" s="435"/>
      <c r="B282" s="435"/>
      <c r="C282" s="435"/>
      <c r="D282" s="435"/>
      <c r="E282" s="435"/>
      <c r="F282" s="435"/>
      <c r="G282" s="435"/>
      <c r="H282" s="435"/>
      <c r="I282" s="435"/>
      <c r="J282" s="435"/>
      <c r="K282" s="435"/>
      <c r="L282" s="435"/>
      <c r="M282" s="435"/>
      <c r="N282" s="435"/>
      <c r="O282" s="435"/>
      <c r="P282" s="435"/>
      <c r="Q282" s="435"/>
      <c r="R282" s="54"/>
      <c r="S282" s="54"/>
      <c r="T282" s="54"/>
      <c r="U282" s="54"/>
      <c r="V282" s="54"/>
      <c r="W282" s="54"/>
      <c r="X282" s="54"/>
      <c r="Y282" s="54"/>
      <c r="Z282" s="54"/>
    </row>
    <row r="283" spans="1:26" ht="18.75" customHeight="1" x14ac:dyDescent="0.2">
      <c r="A283" s="435"/>
      <c r="B283" s="435"/>
      <c r="C283" s="435"/>
      <c r="D283" s="435"/>
      <c r="E283" s="435"/>
      <c r="F283" s="435"/>
      <c r="G283" s="435"/>
      <c r="H283" s="435"/>
      <c r="I283" s="435"/>
      <c r="J283" s="435"/>
      <c r="K283" s="435"/>
      <c r="L283" s="435"/>
      <c r="M283" s="435"/>
      <c r="N283" s="435"/>
      <c r="O283" s="435"/>
      <c r="P283" s="435"/>
      <c r="Q283" s="435"/>
      <c r="R283" s="54"/>
      <c r="S283" s="54"/>
      <c r="T283" s="54"/>
      <c r="U283" s="54"/>
      <c r="V283" s="54"/>
      <c r="W283" s="54"/>
      <c r="X283" s="54"/>
      <c r="Y283" s="54"/>
      <c r="Z283" s="54"/>
    </row>
    <row r="284" spans="1:26" ht="18.75" customHeight="1" x14ac:dyDescent="0.2">
      <c r="A284" s="435"/>
      <c r="B284" s="435"/>
      <c r="C284" s="435"/>
      <c r="D284" s="435"/>
      <c r="E284" s="435"/>
      <c r="F284" s="435"/>
      <c r="G284" s="435"/>
      <c r="H284" s="435"/>
      <c r="I284" s="435"/>
      <c r="J284" s="435"/>
      <c r="K284" s="435"/>
      <c r="L284" s="435"/>
      <c r="M284" s="435"/>
      <c r="N284" s="435"/>
      <c r="O284" s="435"/>
      <c r="P284" s="435"/>
      <c r="Q284" s="435"/>
      <c r="R284" s="54"/>
      <c r="S284" s="54"/>
      <c r="T284" s="54"/>
      <c r="U284" s="54"/>
      <c r="V284" s="54"/>
      <c r="W284" s="54"/>
      <c r="X284" s="54"/>
      <c r="Y284" s="54"/>
      <c r="Z284" s="54"/>
    </row>
    <row r="285" spans="1:26" ht="18.75" customHeight="1" x14ac:dyDescent="0.2">
      <c r="A285" s="435"/>
      <c r="B285" s="435"/>
      <c r="C285" s="435"/>
      <c r="D285" s="435"/>
      <c r="E285" s="435"/>
      <c r="F285" s="435"/>
      <c r="G285" s="435"/>
      <c r="H285" s="435"/>
      <c r="I285" s="435"/>
      <c r="J285" s="435"/>
      <c r="K285" s="435"/>
      <c r="L285" s="435"/>
      <c r="M285" s="435"/>
      <c r="N285" s="435"/>
      <c r="O285" s="435"/>
      <c r="P285" s="435"/>
      <c r="Q285" s="435"/>
      <c r="R285" s="54"/>
      <c r="S285" s="54"/>
      <c r="T285" s="54"/>
      <c r="U285" s="54"/>
      <c r="V285" s="54"/>
      <c r="W285" s="54"/>
      <c r="X285" s="54"/>
      <c r="Y285" s="54"/>
      <c r="Z285" s="54"/>
    </row>
    <row r="286" spans="1:26" ht="18.75" customHeight="1" x14ac:dyDescent="0.2">
      <c r="A286" s="435"/>
      <c r="B286" s="435"/>
      <c r="C286" s="435"/>
      <c r="D286" s="435"/>
      <c r="E286" s="435"/>
      <c r="F286" s="435"/>
      <c r="G286" s="435"/>
      <c r="H286" s="435"/>
      <c r="I286" s="435"/>
      <c r="J286" s="435"/>
      <c r="K286" s="435"/>
      <c r="L286" s="435"/>
      <c r="M286" s="435"/>
      <c r="N286" s="435"/>
      <c r="O286" s="435"/>
      <c r="P286" s="435"/>
      <c r="Q286" s="435"/>
      <c r="R286" s="54"/>
      <c r="S286" s="54"/>
      <c r="T286" s="54"/>
      <c r="U286" s="54"/>
      <c r="V286" s="54"/>
      <c r="W286" s="54"/>
      <c r="X286" s="54"/>
      <c r="Y286" s="54"/>
      <c r="Z286" s="54"/>
    </row>
    <row r="287" spans="1:26" ht="18.75" customHeight="1" x14ac:dyDescent="0.2">
      <c r="A287" s="435"/>
      <c r="B287" s="435"/>
      <c r="C287" s="435"/>
      <c r="D287" s="435"/>
      <c r="E287" s="435"/>
      <c r="F287" s="435"/>
      <c r="G287" s="435"/>
      <c r="H287" s="435"/>
      <c r="I287" s="435"/>
      <c r="J287" s="435"/>
      <c r="K287" s="435"/>
      <c r="L287" s="435"/>
      <c r="M287" s="435"/>
      <c r="N287" s="435"/>
      <c r="O287" s="435"/>
      <c r="P287" s="435"/>
      <c r="Q287" s="435"/>
      <c r="R287" s="54"/>
      <c r="S287" s="54"/>
      <c r="T287" s="54"/>
      <c r="U287" s="54"/>
      <c r="V287" s="54"/>
      <c r="W287" s="54"/>
      <c r="X287" s="54"/>
      <c r="Y287" s="54"/>
      <c r="Z287" s="54"/>
    </row>
    <row r="288" spans="1:26" ht="18.75" customHeight="1" x14ac:dyDescent="0.2">
      <c r="A288" s="435"/>
      <c r="B288" s="435"/>
      <c r="C288" s="435"/>
      <c r="D288" s="435"/>
      <c r="E288" s="435"/>
      <c r="F288" s="435"/>
      <c r="G288" s="435"/>
      <c r="H288" s="435"/>
      <c r="I288" s="435"/>
      <c r="J288" s="435"/>
      <c r="K288" s="435"/>
      <c r="L288" s="435"/>
      <c r="M288" s="435"/>
      <c r="N288" s="435"/>
      <c r="O288" s="435"/>
      <c r="P288" s="435"/>
      <c r="Q288" s="435"/>
      <c r="R288" s="54"/>
      <c r="S288" s="54"/>
      <c r="T288" s="54"/>
      <c r="U288" s="54"/>
      <c r="V288" s="54"/>
      <c r="W288" s="54"/>
      <c r="X288" s="54"/>
      <c r="Y288" s="54"/>
      <c r="Z288" s="54"/>
    </row>
    <row r="289" spans="1:26" ht="18.75" customHeight="1" x14ac:dyDescent="0.2">
      <c r="A289" s="435"/>
      <c r="B289" s="435"/>
      <c r="C289" s="435"/>
      <c r="D289" s="435"/>
      <c r="E289" s="435"/>
      <c r="F289" s="435"/>
      <c r="G289" s="435"/>
      <c r="H289" s="435"/>
      <c r="I289" s="435"/>
      <c r="J289" s="435"/>
      <c r="K289" s="435"/>
      <c r="L289" s="435"/>
      <c r="M289" s="435"/>
      <c r="N289" s="435"/>
      <c r="O289" s="435"/>
      <c r="P289" s="435"/>
      <c r="Q289" s="435"/>
      <c r="R289" s="54"/>
      <c r="S289" s="54"/>
      <c r="T289" s="54"/>
      <c r="U289" s="54"/>
      <c r="V289" s="54"/>
      <c r="W289" s="54"/>
      <c r="X289" s="54"/>
      <c r="Y289" s="54"/>
      <c r="Z289" s="54"/>
    </row>
    <row r="290" spans="1:26" ht="18.75" customHeight="1" x14ac:dyDescent="0.2">
      <c r="A290" s="435"/>
      <c r="B290" s="435"/>
      <c r="C290" s="435"/>
      <c r="D290" s="435"/>
      <c r="E290" s="435"/>
      <c r="F290" s="435"/>
      <c r="G290" s="435"/>
      <c r="H290" s="435"/>
      <c r="I290" s="435"/>
      <c r="J290" s="435"/>
      <c r="K290" s="435"/>
      <c r="L290" s="435"/>
      <c r="M290" s="435"/>
      <c r="N290" s="435"/>
      <c r="O290" s="435"/>
      <c r="P290" s="435"/>
      <c r="Q290" s="435"/>
      <c r="R290" s="54"/>
      <c r="S290" s="54"/>
      <c r="T290" s="54"/>
      <c r="U290" s="54"/>
      <c r="V290" s="54"/>
      <c r="W290" s="54"/>
      <c r="X290" s="54"/>
      <c r="Y290" s="54"/>
      <c r="Z290" s="54"/>
    </row>
    <row r="291" spans="1:26" ht="18.75" customHeight="1" x14ac:dyDescent="0.2">
      <c r="A291" s="435"/>
      <c r="B291" s="435"/>
      <c r="C291" s="435"/>
      <c r="D291" s="435"/>
      <c r="E291" s="435"/>
      <c r="F291" s="435"/>
      <c r="G291" s="435"/>
      <c r="H291" s="435"/>
      <c r="I291" s="435"/>
      <c r="J291" s="435"/>
      <c r="K291" s="435"/>
      <c r="L291" s="435"/>
      <c r="M291" s="435"/>
      <c r="N291" s="435"/>
      <c r="O291" s="435"/>
      <c r="P291" s="435"/>
      <c r="Q291" s="435"/>
      <c r="R291" s="54"/>
      <c r="S291" s="54"/>
      <c r="T291" s="54"/>
      <c r="U291" s="54"/>
      <c r="V291" s="54"/>
      <c r="W291" s="54"/>
      <c r="X291" s="54"/>
      <c r="Y291" s="54"/>
      <c r="Z291" s="54"/>
    </row>
    <row r="292" spans="1:26" ht="18.75" customHeight="1" x14ac:dyDescent="0.2">
      <c r="A292" s="435"/>
      <c r="B292" s="435"/>
      <c r="C292" s="435"/>
      <c r="D292" s="435"/>
      <c r="E292" s="435"/>
      <c r="F292" s="435"/>
      <c r="G292" s="435"/>
      <c r="H292" s="435"/>
      <c r="I292" s="435"/>
      <c r="J292" s="435"/>
      <c r="K292" s="435"/>
      <c r="L292" s="435"/>
      <c r="M292" s="435"/>
      <c r="N292" s="435"/>
      <c r="O292" s="435"/>
      <c r="P292" s="435"/>
      <c r="Q292" s="435"/>
      <c r="R292" s="54"/>
      <c r="S292" s="54"/>
      <c r="T292" s="54"/>
      <c r="U292" s="54"/>
      <c r="V292" s="54"/>
      <c r="W292" s="54"/>
      <c r="X292" s="54"/>
      <c r="Y292" s="54"/>
      <c r="Z292" s="54"/>
    </row>
    <row r="293" spans="1:26" ht="18.75" customHeight="1" x14ac:dyDescent="0.2">
      <c r="A293" s="435"/>
      <c r="B293" s="435"/>
      <c r="C293" s="435"/>
      <c r="D293" s="435"/>
      <c r="E293" s="435"/>
      <c r="F293" s="435"/>
      <c r="G293" s="435"/>
      <c r="H293" s="435"/>
      <c r="I293" s="435"/>
      <c r="J293" s="435"/>
      <c r="K293" s="435"/>
      <c r="L293" s="435"/>
      <c r="M293" s="435"/>
      <c r="N293" s="435"/>
      <c r="O293" s="435"/>
      <c r="P293" s="435"/>
      <c r="Q293" s="435"/>
      <c r="R293" s="54"/>
      <c r="S293" s="54"/>
      <c r="T293" s="54"/>
      <c r="U293" s="54"/>
      <c r="V293" s="54"/>
      <c r="W293" s="54"/>
      <c r="X293" s="54"/>
      <c r="Y293" s="54"/>
      <c r="Z293" s="54"/>
    </row>
    <row r="294" spans="1:26" ht="18.75" customHeight="1" x14ac:dyDescent="0.2">
      <c r="A294" s="435"/>
      <c r="B294" s="435"/>
      <c r="C294" s="435"/>
      <c r="D294" s="435"/>
      <c r="E294" s="435"/>
      <c r="F294" s="435"/>
      <c r="G294" s="435"/>
      <c r="H294" s="435"/>
      <c r="I294" s="435"/>
      <c r="J294" s="435"/>
      <c r="K294" s="435"/>
      <c r="L294" s="435"/>
      <c r="M294" s="435"/>
      <c r="N294" s="435"/>
      <c r="O294" s="435"/>
      <c r="P294" s="435"/>
      <c r="Q294" s="435"/>
      <c r="R294" s="54"/>
      <c r="S294" s="54"/>
      <c r="T294" s="54"/>
      <c r="U294" s="54"/>
      <c r="V294" s="54"/>
      <c r="W294" s="54"/>
      <c r="X294" s="54"/>
      <c r="Y294" s="54"/>
      <c r="Z294" s="54"/>
    </row>
    <row r="295" spans="1:26" ht="18.75" customHeight="1" x14ac:dyDescent="0.2">
      <c r="A295" s="435"/>
      <c r="B295" s="435"/>
      <c r="C295" s="435"/>
      <c r="D295" s="435"/>
      <c r="E295" s="435"/>
      <c r="F295" s="435"/>
      <c r="G295" s="435"/>
      <c r="H295" s="435"/>
      <c r="I295" s="435"/>
      <c r="J295" s="435"/>
      <c r="K295" s="435"/>
      <c r="L295" s="435"/>
      <c r="M295" s="435"/>
      <c r="N295" s="435"/>
      <c r="O295" s="435"/>
      <c r="P295" s="435"/>
      <c r="Q295" s="435"/>
      <c r="R295" s="54"/>
      <c r="S295" s="54"/>
      <c r="T295" s="54"/>
      <c r="U295" s="54"/>
      <c r="V295" s="54"/>
      <c r="W295" s="54"/>
      <c r="X295" s="54"/>
      <c r="Y295" s="54"/>
      <c r="Z295" s="54"/>
    </row>
    <row r="296" spans="1:26" ht="18.75" customHeight="1" x14ac:dyDescent="0.2">
      <c r="A296" s="435"/>
      <c r="B296" s="435"/>
      <c r="C296" s="435"/>
      <c r="D296" s="435"/>
      <c r="E296" s="435"/>
      <c r="F296" s="435"/>
      <c r="G296" s="435"/>
      <c r="H296" s="435"/>
      <c r="I296" s="435"/>
      <c r="J296" s="435"/>
      <c r="K296" s="435"/>
      <c r="L296" s="435"/>
      <c r="M296" s="435"/>
      <c r="N296" s="435"/>
      <c r="O296" s="435"/>
      <c r="P296" s="435"/>
      <c r="Q296" s="435"/>
      <c r="R296" s="54"/>
      <c r="S296" s="54"/>
      <c r="T296" s="54"/>
      <c r="U296" s="54"/>
      <c r="V296" s="54"/>
      <c r="W296" s="54"/>
      <c r="X296" s="54"/>
      <c r="Y296" s="54"/>
      <c r="Z296" s="54"/>
    </row>
    <row r="297" spans="1:26" ht="18.75" customHeight="1" x14ac:dyDescent="0.2">
      <c r="A297" s="435"/>
      <c r="B297" s="435"/>
      <c r="C297" s="435"/>
      <c r="D297" s="435"/>
      <c r="E297" s="435"/>
      <c r="F297" s="435"/>
      <c r="G297" s="435"/>
      <c r="H297" s="435"/>
      <c r="I297" s="435"/>
      <c r="J297" s="435"/>
      <c r="K297" s="435"/>
      <c r="L297" s="435"/>
      <c r="M297" s="435"/>
      <c r="N297" s="435"/>
      <c r="O297" s="435"/>
      <c r="P297" s="435"/>
      <c r="Q297" s="435"/>
      <c r="R297" s="54"/>
      <c r="S297" s="54"/>
      <c r="T297" s="54"/>
      <c r="U297" s="54"/>
      <c r="V297" s="54"/>
      <c r="W297" s="54"/>
      <c r="X297" s="54"/>
      <c r="Y297" s="54"/>
      <c r="Z297" s="54"/>
    </row>
    <row r="298" spans="1:26" ht="18.75" customHeight="1" x14ac:dyDescent="0.2">
      <c r="A298" s="435"/>
      <c r="B298" s="435"/>
      <c r="C298" s="435"/>
      <c r="D298" s="435"/>
      <c r="E298" s="435"/>
      <c r="F298" s="435"/>
      <c r="G298" s="435"/>
      <c r="H298" s="435"/>
      <c r="I298" s="435"/>
      <c r="J298" s="435"/>
      <c r="K298" s="435"/>
      <c r="L298" s="435"/>
      <c r="M298" s="435"/>
      <c r="N298" s="435"/>
      <c r="O298" s="435"/>
      <c r="P298" s="435"/>
      <c r="Q298" s="435"/>
      <c r="R298" s="54"/>
      <c r="S298" s="54"/>
      <c r="T298" s="54"/>
      <c r="U298" s="54"/>
      <c r="V298" s="54"/>
      <c r="W298" s="54"/>
      <c r="X298" s="54"/>
      <c r="Y298" s="54"/>
      <c r="Z298" s="54"/>
    </row>
    <row r="299" spans="1:26" ht="18.75" customHeight="1" x14ac:dyDescent="0.2">
      <c r="A299" s="435"/>
      <c r="B299" s="435"/>
      <c r="C299" s="435"/>
      <c r="D299" s="435"/>
      <c r="E299" s="435"/>
      <c r="F299" s="435"/>
      <c r="G299" s="435"/>
      <c r="H299" s="435"/>
      <c r="I299" s="435"/>
      <c r="J299" s="435"/>
      <c r="K299" s="435"/>
      <c r="L299" s="435"/>
      <c r="M299" s="435"/>
      <c r="N299" s="435"/>
      <c r="O299" s="435"/>
      <c r="P299" s="435"/>
      <c r="Q299" s="435"/>
      <c r="R299" s="54"/>
      <c r="S299" s="54"/>
      <c r="T299" s="54"/>
      <c r="U299" s="54"/>
      <c r="V299" s="54"/>
      <c r="W299" s="54"/>
      <c r="X299" s="54"/>
      <c r="Y299" s="54"/>
      <c r="Z299" s="54"/>
    </row>
    <row r="300" spans="1:26" ht="18.75" customHeight="1" x14ac:dyDescent="0.2">
      <c r="A300" s="435"/>
      <c r="B300" s="435"/>
      <c r="C300" s="435"/>
      <c r="D300" s="435"/>
      <c r="E300" s="435"/>
      <c r="F300" s="435"/>
      <c r="G300" s="435"/>
      <c r="H300" s="435"/>
      <c r="I300" s="435"/>
      <c r="J300" s="435"/>
      <c r="K300" s="435"/>
      <c r="L300" s="435"/>
      <c r="M300" s="435"/>
      <c r="N300" s="435"/>
      <c r="O300" s="435"/>
      <c r="P300" s="435"/>
      <c r="Q300" s="435"/>
      <c r="R300" s="54"/>
      <c r="S300" s="54"/>
      <c r="T300" s="54"/>
      <c r="U300" s="54"/>
      <c r="V300" s="54"/>
      <c r="W300" s="54"/>
      <c r="X300" s="54"/>
      <c r="Y300" s="54"/>
      <c r="Z300" s="54"/>
    </row>
    <row r="301" spans="1:26" ht="18.75" customHeight="1" x14ac:dyDescent="0.2">
      <c r="A301" s="435"/>
      <c r="B301" s="435"/>
      <c r="C301" s="435"/>
      <c r="D301" s="435"/>
      <c r="E301" s="435"/>
      <c r="F301" s="435"/>
      <c r="G301" s="435"/>
      <c r="H301" s="435"/>
      <c r="I301" s="435"/>
      <c r="J301" s="435"/>
      <c r="K301" s="435"/>
      <c r="L301" s="435"/>
      <c r="M301" s="435"/>
      <c r="N301" s="435"/>
      <c r="O301" s="435"/>
      <c r="P301" s="435"/>
      <c r="Q301" s="435"/>
      <c r="R301" s="54"/>
      <c r="S301" s="54"/>
      <c r="T301" s="54"/>
      <c r="U301" s="54"/>
      <c r="V301" s="54"/>
      <c r="W301" s="54"/>
      <c r="X301" s="54"/>
      <c r="Y301" s="54"/>
      <c r="Z301" s="54"/>
    </row>
    <row r="302" spans="1:26" ht="18.75" customHeight="1" x14ac:dyDescent="0.2">
      <c r="A302" s="435"/>
      <c r="B302" s="435"/>
      <c r="C302" s="435"/>
      <c r="D302" s="435"/>
      <c r="E302" s="435"/>
      <c r="F302" s="435"/>
      <c r="G302" s="435"/>
      <c r="H302" s="435"/>
      <c r="I302" s="435"/>
      <c r="J302" s="435"/>
      <c r="K302" s="435"/>
      <c r="L302" s="435"/>
      <c r="M302" s="435"/>
      <c r="N302" s="435"/>
      <c r="O302" s="435"/>
      <c r="P302" s="435"/>
      <c r="Q302" s="435"/>
      <c r="R302" s="54"/>
      <c r="S302" s="54"/>
      <c r="T302" s="54"/>
      <c r="U302" s="54"/>
      <c r="V302" s="54"/>
      <c r="W302" s="54"/>
      <c r="X302" s="54"/>
      <c r="Y302" s="54"/>
      <c r="Z302" s="54"/>
    </row>
    <row r="303" spans="1:26" ht="18.75" customHeight="1" x14ac:dyDescent="0.2">
      <c r="A303" s="435"/>
      <c r="B303" s="435"/>
      <c r="C303" s="435"/>
      <c r="D303" s="435"/>
      <c r="E303" s="435"/>
      <c r="F303" s="435"/>
      <c r="G303" s="435"/>
      <c r="H303" s="435"/>
      <c r="I303" s="435"/>
      <c r="J303" s="435"/>
      <c r="K303" s="435"/>
      <c r="L303" s="435"/>
      <c r="M303" s="435"/>
      <c r="N303" s="435"/>
      <c r="O303" s="435"/>
      <c r="P303" s="435"/>
      <c r="Q303" s="435"/>
      <c r="R303" s="54"/>
      <c r="S303" s="54"/>
      <c r="T303" s="54"/>
      <c r="U303" s="54"/>
      <c r="V303" s="54"/>
      <c r="W303" s="54"/>
      <c r="X303" s="54"/>
      <c r="Y303" s="54"/>
      <c r="Z303" s="54"/>
    </row>
    <row r="304" spans="1:26" ht="18.75" customHeight="1" x14ac:dyDescent="0.2">
      <c r="A304" s="435"/>
      <c r="B304" s="435"/>
      <c r="C304" s="435"/>
      <c r="D304" s="435"/>
      <c r="E304" s="435"/>
      <c r="F304" s="435"/>
      <c r="G304" s="435"/>
      <c r="H304" s="435"/>
      <c r="I304" s="435"/>
      <c r="J304" s="435"/>
      <c r="K304" s="435"/>
      <c r="L304" s="435"/>
      <c r="M304" s="435"/>
      <c r="N304" s="435"/>
      <c r="O304" s="435"/>
      <c r="P304" s="435"/>
      <c r="Q304" s="435"/>
      <c r="R304" s="54"/>
      <c r="S304" s="54"/>
      <c r="T304" s="54"/>
      <c r="U304" s="54"/>
      <c r="V304" s="54"/>
      <c r="W304" s="54"/>
      <c r="X304" s="54"/>
      <c r="Y304" s="54"/>
      <c r="Z304" s="54"/>
    </row>
    <row r="305" spans="1:26" ht="18.75" customHeight="1" x14ac:dyDescent="0.2">
      <c r="A305" s="435"/>
      <c r="B305" s="435"/>
      <c r="C305" s="435"/>
      <c r="D305" s="435"/>
      <c r="E305" s="435"/>
      <c r="F305" s="435"/>
      <c r="G305" s="435"/>
      <c r="H305" s="435"/>
      <c r="I305" s="435"/>
      <c r="J305" s="435"/>
      <c r="K305" s="435"/>
      <c r="L305" s="435"/>
      <c r="M305" s="435"/>
      <c r="N305" s="435"/>
      <c r="O305" s="435"/>
      <c r="P305" s="435"/>
      <c r="Q305" s="435"/>
      <c r="R305" s="54"/>
      <c r="S305" s="54"/>
      <c r="T305" s="54"/>
      <c r="U305" s="54"/>
      <c r="V305" s="54"/>
      <c r="W305" s="54"/>
      <c r="X305" s="54"/>
      <c r="Y305" s="54"/>
      <c r="Z305" s="54"/>
    </row>
    <row r="306" spans="1:26" ht="18.75" customHeight="1" x14ac:dyDescent="0.2">
      <c r="A306" s="435"/>
      <c r="B306" s="435"/>
      <c r="C306" s="435"/>
      <c r="D306" s="435"/>
      <c r="E306" s="435"/>
      <c r="F306" s="435"/>
      <c r="G306" s="435"/>
      <c r="H306" s="435"/>
      <c r="I306" s="435"/>
      <c r="J306" s="435"/>
      <c r="K306" s="435"/>
      <c r="L306" s="435"/>
      <c r="M306" s="435"/>
      <c r="N306" s="435"/>
      <c r="O306" s="435"/>
      <c r="P306" s="435"/>
      <c r="Q306" s="435"/>
      <c r="R306" s="54"/>
      <c r="S306" s="54"/>
      <c r="T306" s="54"/>
      <c r="U306" s="54"/>
      <c r="V306" s="54"/>
      <c r="W306" s="54"/>
      <c r="X306" s="54"/>
      <c r="Y306" s="54"/>
      <c r="Z306" s="54"/>
    </row>
    <row r="307" spans="1:26" ht="18.75" customHeight="1" x14ac:dyDescent="0.2">
      <c r="A307" s="435"/>
      <c r="B307" s="435"/>
      <c r="C307" s="435"/>
      <c r="D307" s="435"/>
      <c r="E307" s="435"/>
      <c r="F307" s="435"/>
      <c r="G307" s="435"/>
      <c r="H307" s="435"/>
      <c r="I307" s="435"/>
      <c r="J307" s="435"/>
      <c r="K307" s="435"/>
      <c r="L307" s="435"/>
      <c r="M307" s="435"/>
      <c r="N307" s="435"/>
      <c r="O307" s="435"/>
      <c r="P307" s="435"/>
      <c r="Q307" s="435"/>
      <c r="R307" s="54"/>
      <c r="S307" s="54"/>
      <c r="T307" s="54"/>
      <c r="U307" s="54"/>
      <c r="V307" s="54"/>
      <c r="W307" s="54"/>
      <c r="X307" s="54"/>
      <c r="Y307" s="54"/>
      <c r="Z307" s="54"/>
    </row>
    <row r="308" spans="1:26" ht="18.75" customHeight="1" x14ac:dyDescent="0.2">
      <c r="A308" s="435"/>
      <c r="B308" s="435"/>
      <c r="C308" s="435"/>
      <c r="D308" s="435"/>
      <c r="E308" s="435"/>
      <c r="F308" s="435"/>
      <c r="G308" s="435"/>
      <c r="H308" s="435"/>
      <c r="I308" s="435"/>
      <c r="J308" s="435"/>
      <c r="K308" s="435"/>
      <c r="L308" s="435"/>
      <c r="M308" s="435"/>
      <c r="N308" s="435"/>
      <c r="O308" s="435"/>
      <c r="P308" s="435"/>
      <c r="Q308" s="435"/>
      <c r="R308" s="54"/>
      <c r="S308" s="54"/>
      <c r="T308" s="54"/>
      <c r="U308" s="54"/>
      <c r="V308" s="54"/>
      <c r="W308" s="54"/>
      <c r="X308" s="54"/>
      <c r="Y308" s="54"/>
      <c r="Z308" s="54"/>
    </row>
    <row r="309" spans="1:26" ht="18.75" customHeight="1" x14ac:dyDescent="0.2">
      <c r="A309" s="435"/>
      <c r="B309" s="435"/>
      <c r="C309" s="435"/>
      <c r="D309" s="435"/>
      <c r="E309" s="435"/>
      <c r="F309" s="435"/>
      <c r="G309" s="435"/>
      <c r="H309" s="435"/>
      <c r="I309" s="435"/>
      <c r="J309" s="435"/>
      <c r="K309" s="435"/>
      <c r="L309" s="435"/>
      <c r="M309" s="435"/>
      <c r="N309" s="435"/>
      <c r="O309" s="435"/>
      <c r="P309" s="435"/>
      <c r="Q309" s="435"/>
      <c r="R309" s="54"/>
      <c r="S309" s="54"/>
      <c r="T309" s="54"/>
      <c r="U309" s="54"/>
      <c r="V309" s="54"/>
      <c r="W309" s="54"/>
      <c r="X309" s="54"/>
      <c r="Y309" s="54"/>
      <c r="Z309" s="54"/>
    </row>
    <row r="310" spans="1:26" ht="18.75" customHeight="1" x14ac:dyDescent="0.2">
      <c r="A310" s="435"/>
      <c r="B310" s="435"/>
      <c r="C310" s="435"/>
      <c r="D310" s="435"/>
      <c r="E310" s="435"/>
      <c r="F310" s="435"/>
      <c r="G310" s="435"/>
      <c r="H310" s="435"/>
      <c r="I310" s="435"/>
      <c r="J310" s="435"/>
      <c r="K310" s="435"/>
      <c r="L310" s="435"/>
      <c r="M310" s="435"/>
      <c r="N310" s="435"/>
      <c r="O310" s="435"/>
      <c r="P310" s="435"/>
      <c r="Q310" s="435"/>
      <c r="R310" s="54"/>
      <c r="S310" s="54"/>
      <c r="T310" s="54"/>
      <c r="U310" s="54"/>
      <c r="V310" s="54"/>
      <c r="W310" s="54"/>
      <c r="X310" s="54"/>
      <c r="Y310" s="54"/>
      <c r="Z310" s="54"/>
    </row>
    <row r="311" spans="1:26" ht="18.75" customHeight="1" x14ac:dyDescent="0.2">
      <c r="A311" s="435"/>
      <c r="B311" s="435"/>
      <c r="C311" s="435"/>
      <c r="D311" s="435"/>
      <c r="E311" s="435"/>
      <c r="F311" s="435"/>
      <c r="G311" s="435"/>
      <c r="H311" s="435"/>
      <c r="I311" s="435"/>
      <c r="J311" s="435"/>
      <c r="K311" s="435"/>
      <c r="L311" s="435"/>
      <c r="M311" s="435"/>
      <c r="N311" s="435"/>
      <c r="O311" s="435"/>
      <c r="P311" s="435"/>
      <c r="Q311" s="435"/>
      <c r="R311" s="54"/>
      <c r="S311" s="54"/>
      <c r="T311" s="54"/>
      <c r="U311" s="54"/>
      <c r="V311" s="54"/>
      <c r="W311" s="54"/>
      <c r="X311" s="54"/>
      <c r="Y311" s="54"/>
      <c r="Z311" s="54"/>
    </row>
    <row r="312" spans="1:26" ht="18.75" customHeight="1" x14ac:dyDescent="0.2">
      <c r="A312" s="435"/>
      <c r="B312" s="435"/>
      <c r="C312" s="435"/>
      <c r="D312" s="435"/>
      <c r="E312" s="435"/>
      <c r="F312" s="435"/>
      <c r="G312" s="435"/>
      <c r="H312" s="435"/>
      <c r="I312" s="435"/>
      <c r="J312" s="435"/>
      <c r="K312" s="435"/>
      <c r="L312" s="435"/>
      <c r="M312" s="435"/>
      <c r="N312" s="435"/>
      <c r="O312" s="435"/>
      <c r="P312" s="435"/>
      <c r="Q312" s="435"/>
      <c r="R312" s="54"/>
      <c r="S312" s="54"/>
      <c r="T312" s="54"/>
      <c r="U312" s="54"/>
      <c r="V312" s="54"/>
      <c r="W312" s="54"/>
      <c r="X312" s="54"/>
      <c r="Y312" s="54"/>
      <c r="Z312" s="54"/>
    </row>
    <row r="313" spans="1:26" ht="18.75" customHeight="1" x14ac:dyDescent="0.2">
      <c r="A313" s="435"/>
      <c r="B313" s="435"/>
      <c r="C313" s="435"/>
      <c r="D313" s="435"/>
      <c r="E313" s="435"/>
      <c r="F313" s="435"/>
      <c r="G313" s="435"/>
      <c r="H313" s="435"/>
      <c r="I313" s="435"/>
      <c r="J313" s="435"/>
      <c r="K313" s="435"/>
      <c r="L313" s="435"/>
      <c r="M313" s="435"/>
      <c r="N313" s="435"/>
      <c r="O313" s="435"/>
      <c r="P313" s="435"/>
      <c r="Q313" s="435"/>
      <c r="R313" s="54"/>
      <c r="S313" s="54"/>
      <c r="T313" s="54"/>
      <c r="U313" s="54"/>
      <c r="V313" s="54"/>
      <c r="W313" s="54"/>
      <c r="X313" s="54"/>
      <c r="Y313" s="54"/>
      <c r="Z313" s="54"/>
    </row>
    <row r="314" spans="1:26" ht="18.75" customHeight="1" x14ac:dyDescent="0.2">
      <c r="A314" s="435"/>
      <c r="B314" s="435"/>
      <c r="C314" s="435"/>
      <c r="D314" s="435"/>
      <c r="E314" s="435"/>
      <c r="F314" s="435"/>
      <c r="G314" s="435"/>
      <c r="H314" s="435"/>
      <c r="I314" s="435"/>
      <c r="J314" s="435"/>
      <c r="K314" s="435"/>
      <c r="L314" s="435"/>
      <c r="M314" s="435"/>
      <c r="N314" s="435"/>
      <c r="O314" s="435"/>
      <c r="P314" s="435"/>
      <c r="Q314" s="435"/>
      <c r="R314" s="54"/>
      <c r="S314" s="54"/>
      <c r="T314" s="54"/>
      <c r="U314" s="54"/>
      <c r="V314" s="54"/>
      <c r="W314" s="54"/>
      <c r="X314" s="54"/>
      <c r="Y314" s="54"/>
      <c r="Z314" s="54"/>
    </row>
    <row r="315" spans="1:26" ht="18.75" customHeight="1" x14ac:dyDescent="0.2">
      <c r="A315" s="435"/>
      <c r="B315" s="435"/>
      <c r="C315" s="435"/>
      <c r="D315" s="435"/>
      <c r="E315" s="435"/>
      <c r="F315" s="435"/>
      <c r="G315" s="435"/>
      <c r="H315" s="435"/>
      <c r="I315" s="435"/>
      <c r="J315" s="435"/>
      <c r="K315" s="435"/>
      <c r="L315" s="435"/>
      <c r="M315" s="435"/>
      <c r="N315" s="435"/>
      <c r="O315" s="435"/>
      <c r="P315" s="435"/>
      <c r="Q315" s="435"/>
      <c r="R315" s="54"/>
      <c r="S315" s="54"/>
      <c r="T315" s="54"/>
      <c r="U315" s="54"/>
      <c r="V315" s="54"/>
      <c r="W315" s="54"/>
      <c r="X315" s="54"/>
      <c r="Y315" s="54"/>
      <c r="Z315" s="54"/>
    </row>
    <row r="316" spans="1:26" ht="18.75" customHeight="1" x14ac:dyDescent="0.2">
      <c r="A316" s="435"/>
      <c r="B316" s="435"/>
      <c r="C316" s="435"/>
      <c r="D316" s="435"/>
      <c r="E316" s="435"/>
      <c r="F316" s="435"/>
      <c r="G316" s="435"/>
      <c r="H316" s="435"/>
      <c r="I316" s="435"/>
      <c r="J316" s="435"/>
      <c r="K316" s="435"/>
      <c r="L316" s="435"/>
      <c r="M316" s="435"/>
      <c r="N316" s="435"/>
      <c r="O316" s="435"/>
      <c r="P316" s="435"/>
      <c r="Q316" s="435"/>
      <c r="R316" s="54"/>
      <c r="S316" s="54"/>
      <c r="T316" s="54"/>
      <c r="U316" s="54"/>
      <c r="V316" s="54"/>
      <c r="W316" s="54"/>
      <c r="X316" s="54"/>
      <c r="Y316" s="54"/>
      <c r="Z316" s="54"/>
    </row>
    <row r="317" spans="1:26" ht="18.75" customHeight="1" x14ac:dyDescent="0.2">
      <c r="A317" s="435"/>
      <c r="B317" s="435"/>
      <c r="C317" s="435"/>
      <c r="D317" s="435"/>
      <c r="E317" s="435"/>
      <c r="F317" s="435"/>
      <c r="G317" s="435"/>
      <c r="H317" s="435"/>
      <c r="I317" s="435"/>
      <c r="J317" s="435"/>
      <c r="K317" s="435"/>
      <c r="L317" s="435"/>
      <c r="M317" s="435"/>
      <c r="N317" s="435"/>
      <c r="O317" s="435"/>
      <c r="P317" s="435"/>
      <c r="Q317" s="435"/>
      <c r="R317" s="54"/>
      <c r="S317" s="54"/>
      <c r="T317" s="54"/>
      <c r="U317" s="54"/>
      <c r="V317" s="54"/>
      <c r="W317" s="54"/>
      <c r="X317" s="54"/>
      <c r="Y317" s="54"/>
      <c r="Z317" s="54"/>
    </row>
    <row r="318" spans="1:26" ht="18.75" customHeight="1" x14ac:dyDescent="0.2">
      <c r="A318" s="435"/>
      <c r="B318" s="435"/>
      <c r="C318" s="435"/>
      <c r="D318" s="435"/>
      <c r="E318" s="435"/>
      <c r="F318" s="435"/>
      <c r="G318" s="435"/>
      <c r="H318" s="435"/>
      <c r="I318" s="435"/>
      <c r="J318" s="435"/>
      <c r="K318" s="435"/>
      <c r="L318" s="435"/>
      <c r="M318" s="435"/>
      <c r="N318" s="435"/>
      <c r="O318" s="435"/>
      <c r="P318" s="435"/>
      <c r="Q318" s="435"/>
      <c r="R318" s="54"/>
      <c r="S318" s="54"/>
      <c r="T318" s="54"/>
      <c r="U318" s="54"/>
      <c r="V318" s="54"/>
      <c r="W318" s="54"/>
      <c r="X318" s="54"/>
      <c r="Y318" s="54"/>
      <c r="Z318" s="54"/>
    </row>
    <row r="319" spans="1:26" ht="18.75" customHeight="1" x14ac:dyDescent="0.2">
      <c r="A319" s="435"/>
      <c r="B319" s="435"/>
      <c r="C319" s="435"/>
      <c r="D319" s="435"/>
      <c r="E319" s="435"/>
      <c r="F319" s="435"/>
      <c r="G319" s="435"/>
      <c r="H319" s="435"/>
      <c r="I319" s="435"/>
      <c r="J319" s="435"/>
      <c r="K319" s="435"/>
      <c r="L319" s="435"/>
      <c r="M319" s="435"/>
      <c r="N319" s="435"/>
      <c r="O319" s="435"/>
      <c r="P319" s="435"/>
      <c r="Q319" s="435"/>
      <c r="R319" s="54"/>
      <c r="S319" s="54"/>
      <c r="T319" s="54"/>
      <c r="U319" s="54"/>
      <c r="V319" s="54"/>
      <c r="W319" s="54"/>
      <c r="X319" s="54"/>
      <c r="Y319" s="54"/>
      <c r="Z319" s="54"/>
    </row>
    <row r="320" spans="1:26" ht="18.75" customHeight="1" x14ac:dyDescent="0.2">
      <c r="A320" s="435"/>
      <c r="B320" s="435"/>
      <c r="C320" s="435"/>
      <c r="D320" s="435"/>
      <c r="E320" s="435"/>
      <c r="F320" s="435"/>
      <c r="G320" s="435"/>
      <c r="H320" s="435"/>
      <c r="I320" s="435"/>
      <c r="J320" s="435"/>
      <c r="K320" s="435"/>
      <c r="L320" s="435"/>
      <c r="M320" s="435"/>
      <c r="N320" s="435"/>
      <c r="O320" s="435"/>
      <c r="P320" s="435"/>
      <c r="Q320" s="435"/>
      <c r="R320" s="54"/>
      <c r="S320" s="54"/>
      <c r="T320" s="54"/>
      <c r="U320" s="54"/>
      <c r="V320" s="54"/>
      <c r="W320" s="54"/>
      <c r="X320" s="54"/>
      <c r="Y320" s="54"/>
      <c r="Z320" s="54"/>
    </row>
    <row r="321" spans="1:26" ht="18.75" customHeight="1" x14ac:dyDescent="0.2">
      <c r="A321" s="435"/>
      <c r="B321" s="435"/>
      <c r="C321" s="435"/>
      <c r="D321" s="435"/>
      <c r="E321" s="435"/>
      <c r="F321" s="435"/>
      <c r="G321" s="435"/>
      <c r="H321" s="435"/>
      <c r="I321" s="435"/>
      <c r="J321" s="435"/>
      <c r="K321" s="435"/>
      <c r="L321" s="435"/>
      <c r="M321" s="435"/>
      <c r="N321" s="435"/>
      <c r="O321" s="435"/>
      <c r="P321" s="435"/>
      <c r="Q321" s="435"/>
      <c r="R321" s="54"/>
      <c r="S321" s="54"/>
      <c r="T321" s="54"/>
      <c r="U321" s="54"/>
      <c r="V321" s="54"/>
      <c r="W321" s="54"/>
      <c r="X321" s="54"/>
      <c r="Y321" s="54"/>
      <c r="Z321" s="54"/>
    </row>
    <row r="322" spans="1:26" ht="18.75" customHeight="1" x14ac:dyDescent="0.2">
      <c r="A322" s="435"/>
      <c r="B322" s="435"/>
      <c r="C322" s="435"/>
      <c r="D322" s="435"/>
      <c r="E322" s="435"/>
      <c r="F322" s="435"/>
      <c r="G322" s="435"/>
      <c r="H322" s="435"/>
      <c r="I322" s="435"/>
      <c r="J322" s="435"/>
      <c r="K322" s="435"/>
      <c r="L322" s="435"/>
      <c r="M322" s="435"/>
      <c r="N322" s="435"/>
      <c r="O322" s="435"/>
      <c r="P322" s="435"/>
      <c r="Q322" s="435"/>
      <c r="R322" s="54"/>
      <c r="S322" s="54"/>
      <c r="T322" s="54"/>
      <c r="U322" s="54"/>
      <c r="V322" s="54"/>
      <c r="W322" s="54"/>
      <c r="X322" s="54"/>
      <c r="Y322" s="54"/>
      <c r="Z322" s="54"/>
    </row>
    <row r="323" spans="1:26" ht="18.75" customHeight="1" x14ac:dyDescent="0.2">
      <c r="A323" s="435"/>
      <c r="B323" s="435"/>
      <c r="C323" s="435"/>
      <c r="D323" s="435"/>
      <c r="E323" s="435"/>
      <c r="F323" s="435"/>
      <c r="G323" s="435"/>
      <c r="H323" s="435"/>
      <c r="I323" s="435"/>
      <c r="J323" s="435"/>
      <c r="K323" s="435"/>
      <c r="L323" s="435"/>
      <c r="M323" s="435"/>
      <c r="N323" s="435"/>
      <c r="O323" s="435"/>
      <c r="P323" s="435"/>
      <c r="Q323" s="435"/>
      <c r="R323" s="54"/>
      <c r="S323" s="54"/>
      <c r="T323" s="54"/>
      <c r="U323" s="54"/>
      <c r="V323" s="54"/>
      <c r="W323" s="54"/>
      <c r="X323" s="54"/>
      <c r="Y323" s="54"/>
      <c r="Z323" s="54"/>
    </row>
    <row r="324" spans="1:26" ht="18.75" customHeight="1" x14ac:dyDescent="0.2">
      <c r="A324" s="435"/>
      <c r="B324" s="435"/>
      <c r="C324" s="435"/>
      <c r="D324" s="435"/>
      <c r="E324" s="435"/>
      <c r="F324" s="435"/>
      <c r="G324" s="435"/>
      <c r="H324" s="435"/>
      <c r="I324" s="435"/>
      <c r="J324" s="435"/>
      <c r="K324" s="435"/>
      <c r="L324" s="435"/>
      <c r="M324" s="435"/>
      <c r="N324" s="435"/>
      <c r="O324" s="435"/>
      <c r="P324" s="435"/>
      <c r="Q324" s="435"/>
      <c r="R324" s="54"/>
      <c r="S324" s="54"/>
      <c r="T324" s="54"/>
      <c r="U324" s="54"/>
      <c r="V324" s="54"/>
      <c r="W324" s="54"/>
      <c r="X324" s="54"/>
      <c r="Y324" s="54"/>
      <c r="Z324" s="54"/>
    </row>
    <row r="325" spans="1:26" ht="18.75" customHeight="1" x14ac:dyDescent="0.2">
      <c r="A325" s="435"/>
      <c r="B325" s="435"/>
      <c r="C325" s="435"/>
      <c r="D325" s="435"/>
      <c r="E325" s="435"/>
      <c r="F325" s="435"/>
      <c r="G325" s="435"/>
      <c r="H325" s="435"/>
      <c r="I325" s="435"/>
      <c r="J325" s="435"/>
      <c r="K325" s="435"/>
      <c r="L325" s="435"/>
      <c r="M325" s="435"/>
      <c r="N325" s="435"/>
      <c r="O325" s="435"/>
      <c r="P325" s="435"/>
      <c r="Q325" s="435"/>
      <c r="R325" s="54"/>
      <c r="S325" s="54"/>
      <c r="T325" s="54"/>
      <c r="U325" s="54"/>
      <c r="V325" s="54"/>
      <c r="W325" s="54"/>
      <c r="X325" s="54"/>
      <c r="Y325" s="54"/>
      <c r="Z325" s="54"/>
    </row>
    <row r="326" spans="1:26" ht="18.75" customHeight="1" x14ac:dyDescent="0.2">
      <c r="A326" s="435"/>
      <c r="B326" s="435"/>
      <c r="C326" s="435"/>
      <c r="D326" s="435"/>
      <c r="E326" s="435"/>
      <c r="F326" s="435"/>
      <c r="G326" s="435"/>
      <c r="H326" s="435"/>
      <c r="I326" s="435"/>
      <c r="J326" s="435"/>
      <c r="K326" s="435"/>
      <c r="L326" s="435"/>
      <c r="M326" s="435"/>
      <c r="N326" s="435"/>
      <c r="O326" s="435"/>
      <c r="P326" s="435"/>
      <c r="Q326" s="435"/>
      <c r="R326" s="54"/>
      <c r="S326" s="54"/>
      <c r="T326" s="54"/>
      <c r="U326" s="54"/>
      <c r="V326" s="54"/>
      <c r="W326" s="54"/>
      <c r="X326" s="54"/>
      <c r="Y326" s="54"/>
      <c r="Z326" s="54"/>
    </row>
    <row r="327" spans="1:26" ht="18.75" customHeight="1" x14ac:dyDescent="0.2">
      <c r="A327" s="435"/>
      <c r="B327" s="435"/>
      <c r="C327" s="435"/>
      <c r="D327" s="435"/>
      <c r="E327" s="435"/>
      <c r="F327" s="435"/>
      <c r="G327" s="435"/>
      <c r="H327" s="435"/>
      <c r="I327" s="435"/>
      <c r="J327" s="435"/>
      <c r="K327" s="435"/>
      <c r="L327" s="435"/>
      <c r="M327" s="435"/>
      <c r="N327" s="435"/>
      <c r="O327" s="435"/>
      <c r="P327" s="435"/>
      <c r="Q327" s="435"/>
      <c r="R327" s="54"/>
      <c r="S327" s="54"/>
      <c r="T327" s="54"/>
      <c r="U327" s="54"/>
      <c r="V327" s="54"/>
      <c r="W327" s="54"/>
      <c r="X327" s="54"/>
      <c r="Y327" s="54"/>
      <c r="Z327" s="54"/>
    </row>
    <row r="328" spans="1:26" ht="18.75" customHeight="1" x14ac:dyDescent="0.2">
      <c r="A328" s="435"/>
      <c r="B328" s="435"/>
      <c r="C328" s="435"/>
      <c r="D328" s="435"/>
      <c r="E328" s="435"/>
      <c r="F328" s="435"/>
      <c r="G328" s="435"/>
      <c r="H328" s="435"/>
      <c r="I328" s="435"/>
      <c r="J328" s="435"/>
      <c r="K328" s="435"/>
      <c r="L328" s="435"/>
      <c r="M328" s="435"/>
      <c r="N328" s="435"/>
      <c r="O328" s="435"/>
      <c r="P328" s="435"/>
      <c r="Q328" s="435"/>
      <c r="R328" s="54"/>
      <c r="S328" s="54"/>
      <c r="T328" s="54"/>
      <c r="U328" s="54"/>
      <c r="V328" s="54"/>
      <c r="W328" s="54"/>
      <c r="X328" s="54"/>
      <c r="Y328" s="54"/>
      <c r="Z328" s="54"/>
    </row>
    <row r="329" spans="1:26" ht="18.75" customHeight="1" x14ac:dyDescent="0.2">
      <c r="A329" s="435"/>
      <c r="B329" s="435"/>
      <c r="C329" s="435"/>
      <c r="D329" s="435"/>
      <c r="E329" s="435"/>
      <c r="F329" s="435"/>
      <c r="G329" s="435"/>
      <c r="H329" s="435"/>
      <c r="I329" s="435"/>
      <c r="J329" s="435"/>
      <c r="K329" s="435"/>
      <c r="L329" s="435"/>
      <c r="M329" s="435"/>
      <c r="N329" s="435"/>
      <c r="O329" s="435"/>
      <c r="P329" s="435"/>
      <c r="Q329" s="435"/>
      <c r="R329" s="54"/>
      <c r="S329" s="54"/>
      <c r="T329" s="54"/>
      <c r="U329" s="54"/>
      <c r="V329" s="54"/>
      <c r="W329" s="54"/>
      <c r="X329" s="54"/>
      <c r="Y329" s="54"/>
      <c r="Z329" s="54"/>
    </row>
    <row r="330" spans="1:26" ht="18.75" customHeight="1" x14ac:dyDescent="0.2">
      <c r="A330" s="435"/>
      <c r="B330" s="435"/>
      <c r="C330" s="435"/>
      <c r="D330" s="435"/>
      <c r="E330" s="435"/>
      <c r="F330" s="435"/>
      <c r="G330" s="435"/>
      <c r="H330" s="435"/>
      <c r="I330" s="435"/>
      <c r="J330" s="435"/>
      <c r="K330" s="435"/>
      <c r="L330" s="435"/>
      <c r="M330" s="435"/>
      <c r="N330" s="435"/>
      <c r="O330" s="435"/>
      <c r="P330" s="435"/>
      <c r="Q330" s="435"/>
      <c r="R330" s="54"/>
      <c r="S330" s="54"/>
      <c r="T330" s="54"/>
      <c r="U330" s="54"/>
      <c r="V330" s="54"/>
      <c r="W330" s="54"/>
      <c r="X330" s="54"/>
      <c r="Y330" s="54"/>
      <c r="Z330" s="54"/>
    </row>
    <row r="331" spans="1:26" ht="18.75" customHeight="1" x14ac:dyDescent="0.2">
      <c r="A331" s="435"/>
      <c r="B331" s="435"/>
      <c r="C331" s="435"/>
      <c r="D331" s="435"/>
      <c r="E331" s="435"/>
      <c r="F331" s="435"/>
      <c r="G331" s="435"/>
      <c r="H331" s="435"/>
      <c r="I331" s="435"/>
      <c r="J331" s="435"/>
      <c r="K331" s="435"/>
      <c r="L331" s="435"/>
      <c r="M331" s="435"/>
      <c r="N331" s="435"/>
      <c r="O331" s="435"/>
      <c r="P331" s="435"/>
      <c r="Q331" s="435"/>
      <c r="R331" s="54"/>
      <c r="S331" s="54"/>
      <c r="T331" s="54"/>
      <c r="U331" s="54"/>
      <c r="V331" s="54"/>
      <c r="W331" s="54"/>
      <c r="X331" s="54"/>
      <c r="Y331" s="54"/>
      <c r="Z331" s="54"/>
    </row>
    <row r="332" spans="1:26" ht="18.75" customHeight="1" x14ac:dyDescent="0.2">
      <c r="A332" s="435"/>
      <c r="B332" s="435"/>
      <c r="C332" s="435"/>
      <c r="D332" s="435"/>
      <c r="E332" s="435"/>
      <c r="F332" s="435"/>
      <c r="G332" s="435"/>
      <c r="H332" s="435"/>
      <c r="I332" s="435"/>
      <c r="J332" s="435"/>
      <c r="K332" s="435"/>
      <c r="L332" s="435"/>
      <c r="M332" s="435"/>
      <c r="N332" s="435"/>
      <c r="O332" s="435"/>
      <c r="P332" s="435"/>
      <c r="Q332" s="435"/>
      <c r="R332" s="54"/>
      <c r="S332" s="54"/>
      <c r="T332" s="54"/>
      <c r="U332" s="54"/>
      <c r="V332" s="54"/>
      <c r="W332" s="54"/>
      <c r="X332" s="54"/>
      <c r="Y332" s="54"/>
      <c r="Z332" s="54"/>
    </row>
    <row r="333" spans="1:26" ht="18.75" customHeight="1" x14ac:dyDescent="0.2">
      <c r="A333" s="435"/>
      <c r="B333" s="435"/>
      <c r="C333" s="435"/>
      <c r="D333" s="435"/>
      <c r="E333" s="435"/>
      <c r="F333" s="435"/>
      <c r="G333" s="435"/>
      <c r="H333" s="435"/>
      <c r="I333" s="435"/>
      <c r="J333" s="435"/>
      <c r="K333" s="435"/>
      <c r="L333" s="435"/>
      <c r="M333" s="435"/>
      <c r="N333" s="435"/>
      <c r="O333" s="435"/>
      <c r="P333" s="435"/>
      <c r="Q333" s="435"/>
      <c r="R333" s="54"/>
      <c r="S333" s="54"/>
      <c r="T333" s="54"/>
      <c r="U333" s="54"/>
      <c r="V333" s="54"/>
      <c r="W333" s="54"/>
      <c r="X333" s="54"/>
      <c r="Y333" s="54"/>
      <c r="Z333" s="54"/>
    </row>
    <row r="334" spans="1:26" ht="18.75" customHeight="1" x14ac:dyDescent="0.2">
      <c r="A334" s="435"/>
      <c r="B334" s="435"/>
      <c r="C334" s="435"/>
      <c r="D334" s="435"/>
      <c r="E334" s="435"/>
      <c r="F334" s="435"/>
      <c r="G334" s="435"/>
      <c r="H334" s="435"/>
      <c r="I334" s="435"/>
      <c r="J334" s="435"/>
      <c r="K334" s="435"/>
      <c r="L334" s="435"/>
      <c r="M334" s="435"/>
      <c r="N334" s="435"/>
      <c r="O334" s="435"/>
      <c r="P334" s="435"/>
      <c r="Q334" s="435"/>
      <c r="R334" s="54"/>
      <c r="S334" s="54"/>
      <c r="T334" s="54"/>
      <c r="U334" s="54"/>
      <c r="V334" s="54"/>
      <c r="W334" s="54"/>
      <c r="X334" s="54"/>
      <c r="Y334" s="54"/>
      <c r="Z334" s="54"/>
    </row>
    <row r="335" spans="1:26" ht="18.75" customHeight="1" x14ac:dyDescent="0.2">
      <c r="A335" s="435"/>
      <c r="B335" s="435"/>
      <c r="C335" s="435"/>
      <c r="D335" s="435"/>
      <c r="E335" s="435"/>
      <c r="F335" s="435"/>
      <c r="G335" s="435"/>
      <c r="H335" s="435"/>
      <c r="I335" s="435"/>
      <c r="J335" s="435"/>
      <c r="K335" s="435"/>
      <c r="L335" s="435"/>
      <c r="M335" s="435"/>
      <c r="N335" s="435"/>
      <c r="O335" s="435"/>
      <c r="P335" s="435"/>
      <c r="Q335" s="435"/>
      <c r="R335" s="54"/>
      <c r="S335" s="54"/>
      <c r="T335" s="54"/>
      <c r="U335" s="54"/>
      <c r="V335" s="54"/>
      <c r="W335" s="54"/>
      <c r="X335" s="54"/>
      <c r="Y335" s="54"/>
      <c r="Z335" s="54"/>
    </row>
    <row r="336" spans="1:26" ht="18.75" customHeight="1" x14ac:dyDescent="0.2">
      <c r="A336" s="435"/>
      <c r="B336" s="435"/>
      <c r="C336" s="435"/>
      <c r="D336" s="435"/>
      <c r="E336" s="435"/>
      <c r="F336" s="435"/>
      <c r="G336" s="435"/>
      <c r="H336" s="435"/>
      <c r="I336" s="435"/>
      <c r="J336" s="435"/>
      <c r="K336" s="435"/>
      <c r="L336" s="435"/>
      <c r="M336" s="435"/>
      <c r="N336" s="435"/>
      <c r="O336" s="435"/>
      <c r="P336" s="435"/>
      <c r="Q336" s="435"/>
      <c r="R336" s="54"/>
      <c r="S336" s="54"/>
      <c r="T336" s="54"/>
      <c r="U336" s="54"/>
      <c r="V336" s="54"/>
      <c r="W336" s="54"/>
      <c r="X336" s="54"/>
      <c r="Y336" s="54"/>
      <c r="Z336" s="54"/>
    </row>
    <row r="337" spans="1:26" ht="18.75" customHeight="1" x14ac:dyDescent="0.2">
      <c r="A337" s="435"/>
      <c r="B337" s="435"/>
      <c r="C337" s="435"/>
      <c r="D337" s="435"/>
      <c r="E337" s="435"/>
      <c r="F337" s="435"/>
      <c r="G337" s="435"/>
      <c r="H337" s="435"/>
      <c r="I337" s="435"/>
      <c r="J337" s="435"/>
      <c r="K337" s="435"/>
      <c r="L337" s="435"/>
      <c r="M337" s="435"/>
      <c r="N337" s="435"/>
      <c r="O337" s="435"/>
      <c r="P337" s="435"/>
      <c r="Q337" s="435"/>
      <c r="R337" s="54"/>
      <c r="S337" s="54"/>
      <c r="T337" s="54"/>
      <c r="U337" s="54"/>
      <c r="V337" s="54"/>
      <c r="W337" s="54"/>
      <c r="X337" s="54"/>
      <c r="Y337" s="54"/>
      <c r="Z337" s="54"/>
    </row>
    <row r="338" spans="1:26" ht="18.75" customHeight="1" x14ac:dyDescent="0.2">
      <c r="A338" s="435"/>
      <c r="B338" s="435"/>
      <c r="C338" s="435"/>
      <c r="D338" s="435"/>
      <c r="E338" s="435"/>
      <c r="F338" s="435"/>
      <c r="G338" s="435"/>
      <c r="H338" s="435"/>
      <c r="I338" s="435"/>
      <c r="J338" s="435"/>
      <c r="K338" s="435"/>
      <c r="L338" s="435"/>
      <c r="M338" s="435"/>
      <c r="N338" s="435"/>
      <c r="O338" s="435"/>
      <c r="P338" s="435"/>
      <c r="Q338" s="435"/>
      <c r="R338" s="54"/>
      <c r="S338" s="54"/>
      <c r="T338" s="54"/>
      <c r="U338" s="54"/>
      <c r="V338" s="54"/>
      <c r="W338" s="54"/>
      <c r="X338" s="54"/>
      <c r="Y338" s="54"/>
      <c r="Z338" s="54"/>
    </row>
    <row r="339" spans="1:26" ht="18.75" customHeight="1" x14ac:dyDescent="0.2">
      <c r="A339" s="435"/>
      <c r="B339" s="435"/>
      <c r="C339" s="435"/>
      <c r="D339" s="435"/>
      <c r="E339" s="435"/>
      <c r="F339" s="435"/>
      <c r="G339" s="435"/>
      <c r="H339" s="435"/>
      <c r="I339" s="435"/>
      <c r="J339" s="435"/>
      <c r="K339" s="435"/>
      <c r="L339" s="435"/>
      <c r="M339" s="435"/>
      <c r="N339" s="435"/>
      <c r="O339" s="435"/>
      <c r="P339" s="435"/>
      <c r="Q339" s="435"/>
      <c r="R339" s="54"/>
      <c r="S339" s="54"/>
      <c r="T339" s="54"/>
      <c r="U339" s="54"/>
      <c r="V339" s="54"/>
      <c r="W339" s="54"/>
      <c r="X339" s="54"/>
      <c r="Y339" s="54"/>
      <c r="Z339" s="54"/>
    </row>
    <row r="340" spans="1:26" ht="18.75" customHeight="1" x14ac:dyDescent="0.2">
      <c r="A340" s="435"/>
      <c r="B340" s="435"/>
      <c r="C340" s="435"/>
      <c r="D340" s="435"/>
      <c r="E340" s="435"/>
      <c r="F340" s="435"/>
      <c r="G340" s="435"/>
      <c r="H340" s="435"/>
      <c r="I340" s="435"/>
      <c r="J340" s="435"/>
      <c r="K340" s="435"/>
      <c r="L340" s="435"/>
      <c r="M340" s="435"/>
      <c r="N340" s="435"/>
      <c r="O340" s="435"/>
      <c r="P340" s="435"/>
      <c r="Q340" s="435"/>
      <c r="R340" s="54"/>
      <c r="S340" s="54"/>
      <c r="T340" s="54"/>
      <c r="U340" s="54"/>
      <c r="V340" s="54"/>
      <c r="W340" s="54"/>
      <c r="X340" s="54"/>
      <c r="Y340" s="54"/>
      <c r="Z340" s="54"/>
    </row>
    <row r="341" spans="1:26" ht="18.75" customHeight="1" x14ac:dyDescent="0.2">
      <c r="A341" s="435"/>
      <c r="B341" s="435"/>
      <c r="C341" s="435"/>
      <c r="D341" s="435"/>
      <c r="E341" s="435"/>
      <c r="F341" s="435"/>
      <c r="G341" s="435"/>
      <c r="H341" s="435"/>
      <c r="I341" s="435"/>
      <c r="J341" s="435"/>
      <c r="K341" s="435"/>
      <c r="L341" s="435"/>
      <c r="M341" s="435"/>
      <c r="N341" s="435"/>
      <c r="O341" s="435"/>
      <c r="P341" s="435"/>
      <c r="Q341" s="435"/>
      <c r="R341" s="54"/>
      <c r="S341" s="54"/>
      <c r="T341" s="54"/>
      <c r="U341" s="54"/>
      <c r="V341" s="54"/>
      <c r="W341" s="54"/>
      <c r="X341" s="54"/>
      <c r="Y341" s="54"/>
      <c r="Z341" s="54"/>
    </row>
    <row r="342" spans="1:26" ht="18.75" customHeight="1" x14ac:dyDescent="0.2">
      <c r="A342" s="435"/>
      <c r="B342" s="435"/>
      <c r="C342" s="435"/>
      <c r="D342" s="435"/>
      <c r="E342" s="435"/>
      <c r="F342" s="435"/>
      <c r="G342" s="435"/>
      <c r="H342" s="435"/>
      <c r="I342" s="435"/>
      <c r="J342" s="435"/>
      <c r="K342" s="435"/>
      <c r="L342" s="435"/>
      <c r="M342" s="435"/>
      <c r="N342" s="435"/>
      <c r="O342" s="435"/>
      <c r="P342" s="435"/>
      <c r="Q342" s="435"/>
      <c r="R342" s="54"/>
      <c r="S342" s="54"/>
      <c r="T342" s="54"/>
      <c r="U342" s="54"/>
      <c r="V342" s="54"/>
      <c r="W342" s="54"/>
      <c r="X342" s="54"/>
      <c r="Y342" s="54"/>
      <c r="Z342" s="54"/>
    </row>
    <row r="343" spans="1:26" ht="18.75" customHeight="1" x14ac:dyDescent="0.2">
      <c r="A343" s="435"/>
      <c r="B343" s="435"/>
      <c r="C343" s="435"/>
      <c r="D343" s="435"/>
      <c r="E343" s="435"/>
      <c r="F343" s="435"/>
      <c r="G343" s="435"/>
      <c r="H343" s="435"/>
      <c r="I343" s="435"/>
      <c r="J343" s="435"/>
      <c r="K343" s="435"/>
      <c r="L343" s="435"/>
      <c r="M343" s="435"/>
      <c r="N343" s="435"/>
      <c r="O343" s="435"/>
      <c r="P343" s="435"/>
      <c r="Q343" s="435"/>
      <c r="R343" s="54"/>
      <c r="S343" s="54"/>
      <c r="T343" s="54"/>
      <c r="U343" s="54"/>
      <c r="V343" s="54"/>
      <c r="W343" s="54"/>
      <c r="X343" s="54"/>
      <c r="Y343" s="54"/>
      <c r="Z343" s="54"/>
    </row>
    <row r="344" spans="1:26" ht="18.75" customHeight="1" x14ac:dyDescent="0.2">
      <c r="A344" s="435"/>
      <c r="B344" s="435"/>
      <c r="C344" s="435"/>
      <c r="D344" s="435"/>
      <c r="E344" s="435"/>
      <c r="F344" s="435"/>
      <c r="G344" s="435"/>
      <c r="H344" s="435"/>
      <c r="I344" s="435"/>
      <c r="J344" s="435"/>
      <c r="K344" s="435"/>
      <c r="L344" s="435"/>
      <c r="M344" s="435"/>
      <c r="N344" s="435"/>
      <c r="O344" s="435"/>
      <c r="P344" s="435"/>
      <c r="Q344" s="435"/>
      <c r="R344" s="54"/>
      <c r="S344" s="54"/>
      <c r="T344" s="54"/>
      <c r="U344" s="54"/>
      <c r="V344" s="54"/>
      <c r="W344" s="54"/>
      <c r="X344" s="54"/>
      <c r="Y344" s="54"/>
      <c r="Z344" s="54"/>
    </row>
    <row r="345" spans="1:26" ht="18.75" customHeight="1" x14ac:dyDescent="0.2">
      <c r="A345" s="435"/>
      <c r="B345" s="435"/>
      <c r="C345" s="435"/>
      <c r="D345" s="435"/>
      <c r="E345" s="435"/>
      <c r="F345" s="435"/>
      <c r="G345" s="435"/>
      <c r="H345" s="435"/>
      <c r="I345" s="435"/>
      <c r="J345" s="435"/>
      <c r="K345" s="435"/>
      <c r="L345" s="435"/>
      <c r="M345" s="435"/>
      <c r="N345" s="435"/>
      <c r="O345" s="435"/>
      <c r="P345" s="435"/>
      <c r="Q345" s="435"/>
      <c r="R345" s="54"/>
      <c r="S345" s="54"/>
      <c r="T345" s="54"/>
      <c r="U345" s="54"/>
      <c r="V345" s="54"/>
      <c r="W345" s="54"/>
      <c r="X345" s="54"/>
      <c r="Y345" s="54"/>
      <c r="Z345" s="54"/>
    </row>
    <row r="346" spans="1:26" ht="18.75" customHeight="1" x14ac:dyDescent="0.2">
      <c r="A346" s="435"/>
      <c r="B346" s="435"/>
      <c r="C346" s="435"/>
      <c r="D346" s="435"/>
      <c r="E346" s="435"/>
      <c r="F346" s="435"/>
      <c r="G346" s="435"/>
      <c r="H346" s="435"/>
      <c r="I346" s="435"/>
      <c r="J346" s="435"/>
      <c r="K346" s="435"/>
      <c r="L346" s="435"/>
      <c r="M346" s="435"/>
      <c r="N346" s="435"/>
      <c r="O346" s="435"/>
      <c r="P346" s="435"/>
      <c r="Q346" s="435"/>
      <c r="R346" s="54"/>
      <c r="S346" s="54"/>
      <c r="T346" s="54"/>
      <c r="U346" s="54"/>
      <c r="V346" s="54"/>
      <c r="W346" s="54"/>
      <c r="X346" s="54"/>
      <c r="Y346" s="54"/>
      <c r="Z346" s="54"/>
    </row>
    <row r="347" spans="1:26" ht="18.75" customHeight="1" x14ac:dyDescent="0.2">
      <c r="A347" s="435"/>
      <c r="B347" s="435"/>
      <c r="C347" s="435"/>
      <c r="D347" s="435"/>
      <c r="E347" s="435"/>
      <c r="F347" s="435"/>
      <c r="G347" s="435"/>
      <c r="H347" s="435"/>
      <c r="I347" s="435"/>
      <c r="J347" s="435"/>
      <c r="K347" s="435"/>
      <c r="L347" s="435"/>
      <c r="M347" s="435"/>
      <c r="N347" s="435"/>
      <c r="O347" s="435"/>
      <c r="P347" s="435"/>
      <c r="Q347" s="435"/>
      <c r="R347" s="54"/>
      <c r="S347" s="54"/>
      <c r="T347" s="54"/>
      <c r="U347" s="54"/>
      <c r="V347" s="54"/>
      <c r="W347" s="54"/>
      <c r="X347" s="54"/>
      <c r="Y347" s="54"/>
      <c r="Z347" s="54"/>
    </row>
    <row r="348" spans="1:26" ht="18.75" customHeight="1" x14ac:dyDescent="0.2">
      <c r="A348" s="435"/>
      <c r="B348" s="435"/>
      <c r="C348" s="435"/>
      <c r="D348" s="435"/>
      <c r="E348" s="435"/>
      <c r="F348" s="435"/>
      <c r="G348" s="435"/>
      <c r="H348" s="435"/>
      <c r="I348" s="435"/>
      <c r="J348" s="435"/>
      <c r="K348" s="435"/>
      <c r="L348" s="435"/>
      <c r="M348" s="435"/>
      <c r="N348" s="435"/>
      <c r="O348" s="435"/>
      <c r="P348" s="435"/>
      <c r="Q348" s="435"/>
      <c r="R348" s="54"/>
      <c r="S348" s="54"/>
      <c r="T348" s="54"/>
      <c r="U348" s="54"/>
      <c r="V348" s="54"/>
      <c r="W348" s="54"/>
      <c r="X348" s="54"/>
      <c r="Y348" s="54"/>
      <c r="Z348" s="54"/>
    </row>
    <row r="349" spans="1:26" ht="18.75" customHeight="1" x14ac:dyDescent="0.2">
      <c r="A349" s="435"/>
      <c r="B349" s="435"/>
      <c r="C349" s="435"/>
      <c r="D349" s="435"/>
      <c r="E349" s="435"/>
      <c r="F349" s="435"/>
      <c r="G349" s="435"/>
      <c r="H349" s="435"/>
      <c r="I349" s="435"/>
      <c r="J349" s="435"/>
      <c r="K349" s="435"/>
      <c r="L349" s="435"/>
      <c r="M349" s="435"/>
      <c r="N349" s="435"/>
      <c r="O349" s="435"/>
      <c r="P349" s="435"/>
      <c r="Q349" s="435"/>
      <c r="R349" s="54"/>
      <c r="S349" s="54"/>
      <c r="T349" s="54"/>
      <c r="U349" s="54"/>
      <c r="V349" s="54"/>
      <c r="W349" s="54"/>
      <c r="X349" s="54"/>
      <c r="Y349" s="54"/>
      <c r="Z349" s="54"/>
    </row>
    <row r="350" spans="1:26" ht="18.75" customHeight="1" x14ac:dyDescent="0.2">
      <c r="A350" s="435"/>
      <c r="B350" s="435"/>
      <c r="C350" s="435"/>
      <c r="D350" s="435"/>
      <c r="E350" s="435"/>
      <c r="F350" s="435"/>
      <c r="G350" s="435"/>
      <c r="H350" s="435"/>
      <c r="I350" s="435"/>
      <c r="J350" s="435"/>
      <c r="K350" s="435"/>
      <c r="L350" s="435"/>
      <c r="M350" s="435"/>
      <c r="N350" s="435"/>
      <c r="O350" s="435"/>
      <c r="P350" s="435"/>
      <c r="Q350" s="435"/>
      <c r="R350" s="54"/>
      <c r="S350" s="54"/>
      <c r="T350" s="54"/>
      <c r="U350" s="54"/>
      <c r="V350" s="54"/>
      <c r="W350" s="54"/>
      <c r="X350" s="54"/>
      <c r="Y350" s="54"/>
      <c r="Z350" s="54"/>
    </row>
    <row r="351" spans="1:26" ht="18.75" customHeight="1" x14ac:dyDescent="0.2">
      <c r="A351" s="435"/>
      <c r="B351" s="435"/>
      <c r="C351" s="435"/>
      <c r="D351" s="435"/>
      <c r="E351" s="435"/>
      <c r="F351" s="435"/>
      <c r="G351" s="435"/>
      <c r="H351" s="435"/>
      <c r="I351" s="435"/>
      <c r="J351" s="435"/>
      <c r="K351" s="435"/>
      <c r="L351" s="435"/>
      <c r="M351" s="435"/>
      <c r="N351" s="435"/>
      <c r="O351" s="435"/>
      <c r="P351" s="435"/>
      <c r="Q351" s="435"/>
      <c r="R351" s="54"/>
      <c r="S351" s="54"/>
      <c r="T351" s="54"/>
      <c r="U351" s="54"/>
      <c r="V351" s="54"/>
      <c r="W351" s="54"/>
      <c r="X351" s="54"/>
      <c r="Y351" s="54"/>
      <c r="Z351" s="54"/>
    </row>
    <row r="352" spans="1:26" ht="18.75" customHeight="1" x14ac:dyDescent="0.2">
      <c r="A352" s="435"/>
      <c r="B352" s="435"/>
      <c r="C352" s="435"/>
      <c r="D352" s="435"/>
      <c r="E352" s="435"/>
      <c r="F352" s="435"/>
      <c r="G352" s="435"/>
      <c r="H352" s="435"/>
      <c r="I352" s="435"/>
      <c r="J352" s="435"/>
      <c r="K352" s="435"/>
      <c r="L352" s="435"/>
      <c r="M352" s="435"/>
      <c r="N352" s="435"/>
      <c r="O352" s="435"/>
      <c r="P352" s="435"/>
      <c r="Q352" s="435"/>
      <c r="R352" s="54"/>
      <c r="S352" s="54"/>
      <c r="T352" s="54"/>
      <c r="U352" s="54"/>
      <c r="V352" s="54"/>
      <c r="W352" s="54"/>
      <c r="X352" s="54"/>
      <c r="Y352" s="54"/>
      <c r="Z352" s="54"/>
    </row>
    <row r="353" spans="1:26" ht="18.75" customHeight="1" x14ac:dyDescent="0.2">
      <c r="A353" s="435"/>
      <c r="B353" s="435"/>
      <c r="C353" s="435"/>
      <c r="D353" s="435"/>
      <c r="E353" s="435"/>
      <c r="F353" s="435"/>
      <c r="G353" s="435"/>
      <c r="H353" s="435"/>
      <c r="I353" s="435"/>
      <c r="J353" s="435"/>
      <c r="K353" s="435"/>
      <c r="L353" s="435"/>
      <c r="M353" s="435"/>
      <c r="N353" s="435"/>
      <c r="O353" s="435"/>
      <c r="P353" s="435"/>
      <c r="Q353" s="435"/>
      <c r="R353" s="54"/>
      <c r="S353" s="54"/>
      <c r="T353" s="54"/>
      <c r="U353" s="54"/>
      <c r="V353" s="54"/>
      <c r="W353" s="54"/>
      <c r="X353" s="54"/>
      <c r="Y353" s="54"/>
      <c r="Z353" s="54"/>
    </row>
    <row r="354" spans="1:26" ht="18.75" customHeight="1" x14ac:dyDescent="0.2">
      <c r="A354" s="435"/>
      <c r="B354" s="435"/>
      <c r="C354" s="435"/>
      <c r="D354" s="435"/>
      <c r="E354" s="435"/>
      <c r="F354" s="435"/>
      <c r="G354" s="435"/>
      <c r="H354" s="435"/>
      <c r="I354" s="435"/>
      <c r="J354" s="435"/>
      <c r="K354" s="435"/>
      <c r="L354" s="435"/>
      <c r="M354" s="435"/>
      <c r="N354" s="435"/>
      <c r="O354" s="435"/>
      <c r="P354" s="435"/>
      <c r="Q354" s="435"/>
      <c r="R354" s="54"/>
      <c r="S354" s="54"/>
      <c r="T354" s="54"/>
      <c r="U354" s="54"/>
      <c r="V354" s="54"/>
      <c r="W354" s="54"/>
      <c r="X354" s="54"/>
      <c r="Y354" s="54"/>
      <c r="Z354" s="54"/>
    </row>
    <row r="355" spans="1:26" ht="18.75" customHeight="1" x14ac:dyDescent="0.2">
      <c r="A355" s="435"/>
      <c r="B355" s="435"/>
      <c r="C355" s="435"/>
      <c r="D355" s="435"/>
      <c r="E355" s="435"/>
      <c r="F355" s="435"/>
      <c r="G355" s="435"/>
      <c r="H355" s="435"/>
      <c r="I355" s="435"/>
      <c r="J355" s="435"/>
      <c r="K355" s="435"/>
      <c r="L355" s="435"/>
      <c r="M355" s="435"/>
      <c r="N355" s="435"/>
      <c r="O355" s="435"/>
      <c r="P355" s="435"/>
      <c r="Q355" s="435"/>
      <c r="R355" s="54"/>
      <c r="S355" s="54"/>
      <c r="T355" s="54"/>
      <c r="U355" s="54"/>
      <c r="V355" s="54"/>
      <c r="W355" s="54"/>
      <c r="X355" s="54"/>
      <c r="Y355" s="54"/>
      <c r="Z355" s="54"/>
    </row>
    <row r="356" spans="1:26" ht="18.75" customHeight="1" x14ac:dyDescent="0.2">
      <c r="A356" s="435"/>
      <c r="B356" s="435"/>
      <c r="C356" s="435"/>
      <c r="D356" s="435"/>
      <c r="E356" s="435"/>
      <c r="F356" s="435"/>
      <c r="G356" s="435"/>
      <c r="H356" s="435"/>
      <c r="I356" s="435"/>
      <c r="J356" s="435"/>
      <c r="K356" s="435"/>
      <c r="L356" s="435"/>
      <c r="M356" s="435"/>
      <c r="N356" s="435"/>
      <c r="O356" s="435"/>
      <c r="P356" s="435"/>
      <c r="Q356" s="435"/>
      <c r="R356" s="54"/>
      <c r="S356" s="54"/>
      <c r="T356" s="54"/>
      <c r="U356" s="54"/>
      <c r="V356" s="54"/>
      <c r="W356" s="54"/>
      <c r="X356" s="54"/>
      <c r="Y356" s="54"/>
      <c r="Z356" s="54"/>
    </row>
    <row r="357" spans="1:26" ht="18.75" customHeight="1" x14ac:dyDescent="0.2">
      <c r="A357" s="435"/>
      <c r="B357" s="435"/>
      <c r="C357" s="435"/>
      <c r="D357" s="435"/>
      <c r="E357" s="435"/>
      <c r="F357" s="435"/>
      <c r="G357" s="435"/>
      <c r="H357" s="435"/>
      <c r="I357" s="435"/>
      <c r="J357" s="435"/>
      <c r="K357" s="435"/>
      <c r="L357" s="435"/>
      <c r="M357" s="435"/>
      <c r="N357" s="435"/>
      <c r="O357" s="435"/>
      <c r="P357" s="435"/>
      <c r="Q357" s="435"/>
      <c r="R357" s="54"/>
      <c r="S357" s="54"/>
      <c r="T357" s="54"/>
      <c r="U357" s="54"/>
      <c r="V357" s="54"/>
      <c r="W357" s="54"/>
      <c r="X357" s="54"/>
      <c r="Y357" s="54"/>
      <c r="Z357" s="54"/>
    </row>
    <row r="358" spans="1:26" ht="18.75" customHeight="1" x14ac:dyDescent="0.2">
      <c r="A358" s="435"/>
      <c r="B358" s="435"/>
      <c r="C358" s="435"/>
      <c r="D358" s="435"/>
      <c r="E358" s="435"/>
      <c r="F358" s="435"/>
      <c r="G358" s="435"/>
      <c r="H358" s="435"/>
      <c r="I358" s="435"/>
      <c r="J358" s="435"/>
      <c r="K358" s="435"/>
      <c r="L358" s="435"/>
      <c r="M358" s="435"/>
      <c r="N358" s="435"/>
      <c r="O358" s="435"/>
      <c r="P358" s="435"/>
      <c r="Q358" s="435"/>
      <c r="R358" s="54"/>
      <c r="S358" s="54"/>
      <c r="T358" s="54"/>
      <c r="U358" s="54"/>
      <c r="V358" s="54"/>
      <c r="W358" s="54"/>
      <c r="X358" s="54"/>
      <c r="Y358" s="54"/>
      <c r="Z358" s="54"/>
    </row>
    <row r="359" spans="1:26" ht="18.75" customHeight="1" x14ac:dyDescent="0.2">
      <c r="A359" s="435"/>
      <c r="B359" s="435"/>
      <c r="C359" s="435"/>
      <c r="D359" s="435"/>
      <c r="E359" s="435"/>
      <c r="F359" s="435"/>
      <c r="G359" s="435"/>
      <c r="H359" s="435"/>
      <c r="I359" s="435"/>
      <c r="J359" s="435"/>
      <c r="K359" s="435"/>
      <c r="L359" s="435"/>
      <c r="M359" s="435"/>
      <c r="N359" s="435"/>
      <c r="O359" s="435"/>
      <c r="P359" s="435"/>
      <c r="Q359" s="435"/>
      <c r="R359" s="54"/>
      <c r="S359" s="54"/>
      <c r="T359" s="54"/>
      <c r="U359" s="54"/>
      <c r="V359" s="54"/>
      <c r="W359" s="54"/>
      <c r="X359" s="54"/>
      <c r="Y359" s="54"/>
      <c r="Z359" s="54"/>
    </row>
    <row r="360" spans="1:26" ht="18.75" customHeight="1" x14ac:dyDescent="0.2">
      <c r="A360" s="435"/>
      <c r="B360" s="435"/>
      <c r="C360" s="435"/>
      <c r="D360" s="435"/>
      <c r="E360" s="435"/>
      <c r="F360" s="435"/>
      <c r="G360" s="435"/>
      <c r="H360" s="435"/>
      <c r="I360" s="435"/>
      <c r="J360" s="435"/>
      <c r="K360" s="435"/>
      <c r="L360" s="435"/>
      <c r="M360" s="435"/>
      <c r="N360" s="435"/>
      <c r="O360" s="435"/>
      <c r="P360" s="435"/>
      <c r="Q360" s="435"/>
      <c r="R360" s="54"/>
      <c r="S360" s="54"/>
      <c r="T360" s="54"/>
      <c r="U360" s="54"/>
      <c r="V360" s="54"/>
      <c r="W360" s="54"/>
      <c r="X360" s="54"/>
      <c r="Y360" s="54"/>
      <c r="Z360" s="54"/>
    </row>
    <row r="361" spans="1:26" ht="18.75" customHeight="1" x14ac:dyDescent="0.2">
      <c r="A361" s="435"/>
      <c r="B361" s="435"/>
      <c r="C361" s="435"/>
      <c r="D361" s="435"/>
      <c r="E361" s="435"/>
      <c r="F361" s="435"/>
      <c r="G361" s="435"/>
      <c r="H361" s="435"/>
      <c r="I361" s="435"/>
      <c r="J361" s="435"/>
      <c r="K361" s="435"/>
      <c r="L361" s="435"/>
      <c r="M361" s="435"/>
      <c r="N361" s="435"/>
      <c r="O361" s="435"/>
      <c r="P361" s="435"/>
      <c r="Q361" s="435"/>
      <c r="R361" s="54"/>
      <c r="S361" s="54"/>
      <c r="T361" s="54"/>
      <c r="U361" s="54"/>
      <c r="V361" s="54"/>
      <c r="W361" s="54"/>
      <c r="X361" s="54"/>
      <c r="Y361" s="54"/>
      <c r="Z361" s="54"/>
    </row>
    <row r="362" spans="1:26" ht="18.75" customHeight="1" x14ac:dyDescent="0.2">
      <c r="A362" s="435"/>
      <c r="B362" s="435"/>
      <c r="C362" s="435"/>
      <c r="D362" s="435"/>
      <c r="E362" s="435"/>
      <c r="F362" s="435"/>
      <c r="G362" s="435"/>
      <c r="H362" s="435"/>
      <c r="I362" s="435"/>
      <c r="J362" s="435"/>
      <c r="K362" s="435"/>
      <c r="L362" s="435"/>
      <c r="M362" s="435"/>
      <c r="N362" s="435"/>
      <c r="O362" s="435"/>
      <c r="P362" s="435"/>
      <c r="Q362" s="435"/>
      <c r="R362" s="54"/>
      <c r="S362" s="54"/>
      <c r="T362" s="54"/>
      <c r="U362" s="54"/>
      <c r="V362" s="54"/>
      <c r="W362" s="54"/>
      <c r="X362" s="54"/>
      <c r="Y362" s="54"/>
      <c r="Z362" s="54"/>
    </row>
    <row r="363" spans="1:26" ht="18.75" customHeight="1" x14ac:dyDescent="0.2">
      <c r="A363" s="435"/>
      <c r="B363" s="435"/>
      <c r="C363" s="435"/>
      <c r="D363" s="435"/>
      <c r="E363" s="435"/>
      <c r="F363" s="435"/>
      <c r="G363" s="435"/>
      <c r="H363" s="435"/>
      <c r="I363" s="435"/>
      <c r="J363" s="435"/>
      <c r="K363" s="435"/>
      <c r="L363" s="435"/>
      <c r="M363" s="435"/>
      <c r="N363" s="435"/>
      <c r="O363" s="435"/>
      <c r="P363" s="435"/>
      <c r="Q363" s="435"/>
      <c r="R363" s="54"/>
      <c r="S363" s="54"/>
      <c r="T363" s="54"/>
      <c r="U363" s="54"/>
      <c r="V363" s="54"/>
      <c r="W363" s="54"/>
      <c r="X363" s="54"/>
      <c r="Y363" s="54"/>
      <c r="Z363" s="54"/>
    </row>
    <row r="364" spans="1:26" ht="18.75" customHeight="1" x14ac:dyDescent="0.2">
      <c r="A364" s="435"/>
      <c r="B364" s="435"/>
      <c r="C364" s="435"/>
      <c r="D364" s="435"/>
      <c r="E364" s="435"/>
      <c r="F364" s="435"/>
      <c r="G364" s="435"/>
      <c r="H364" s="435"/>
      <c r="I364" s="435"/>
      <c r="J364" s="435"/>
      <c r="K364" s="435"/>
      <c r="L364" s="435"/>
      <c r="M364" s="435"/>
      <c r="N364" s="435"/>
      <c r="O364" s="435"/>
      <c r="P364" s="435"/>
      <c r="Q364" s="435"/>
      <c r="R364" s="54"/>
      <c r="S364" s="54"/>
      <c r="T364" s="54"/>
      <c r="U364" s="54"/>
      <c r="V364" s="54"/>
      <c r="W364" s="54"/>
      <c r="X364" s="54"/>
      <c r="Y364" s="54"/>
      <c r="Z364" s="54"/>
    </row>
    <row r="365" spans="1:26" ht="18.75" customHeight="1" x14ac:dyDescent="0.2">
      <c r="A365" s="435"/>
      <c r="B365" s="435"/>
      <c r="C365" s="435"/>
      <c r="D365" s="435"/>
      <c r="E365" s="435"/>
      <c r="F365" s="435"/>
      <c r="G365" s="435"/>
      <c r="H365" s="435"/>
      <c r="I365" s="435"/>
      <c r="J365" s="435"/>
      <c r="K365" s="435"/>
      <c r="L365" s="435"/>
      <c r="M365" s="435"/>
      <c r="N365" s="435"/>
      <c r="O365" s="435"/>
      <c r="P365" s="435"/>
      <c r="Q365" s="435"/>
      <c r="R365" s="54"/>
      <c r="S365" s="54"/>
      <c r="T365" s="54"/>
      <c r="U365" s="54"/>
      <c r="V365" s="54"/>
      <c r="W365" s="54"/>
      <c r="X365" s="54"/>
      <c r="Y365" s="54"/>
      <c r="Z365" s="54"/>
    </row>
    <row r="366" spans="1:26" ht="18.75" customHeight="1" x14ac:dyDescent="0.2">
      <c r="A366" s="435"/>
      <c r="B366" s="435"/>
      <c r="C366" s="435"/>
      <c r="D366" s="435"/>
      <c r="E366" s="435"/>
      <c r="F366" s="435"/>
      <c r="G366" s="435"/>
      <c r="H366" s="435"/>
      <c r="I366" s="435"/>
      <c r="J366" s="435"/>
      <c r="K366" s="435"/>
      <c r="L366" s="435"/>
      <c r="M366" s="435"/>
      <c r="N366" s="435"/>
      <c r="O366" s="435"/>
      <c r="P366" s="435"/>
      <c r="Q366" s="435"/>
      <c r="R366" s="54"/>
      <c r="S366" s="54"/>
      <c r="T366" s="54"/>
      <c r="U366" s="54"/>
      <c r="V366" s="54"/>
      <c r="W366" s="54"/>
      <c r="X366" s="54"/>
      <c r="Y366" s="54"/>
      <c r="Z366" s="54"/>
    </row>
    <row r="367" spans="1:26" ht="18.75" customHeight="1" x14ac:dyDescent="0.2">
      <c r="A367" s="435"/>
      <c r="B367" s="435"/>
      <c r="C367" s="435"/>
      <c r="D367" s="435"/>
      <c r="E367" s="435"/>
      <c r="F367" s="435"/>
      <c r="G367" s="435"/>
      <c r="H367" s="435"/>
      <c r="I367" s="435"/>
      <c r="J367" s="435"/>
      <c r="K367" s="435"/>
      <c r="L367" s="435"/>
      <c r="M367" s="435"/>
      <c r="N367" s="435"/>
      <c r="O367" s="435"/>
      <c r="P367" s="435"/>
      <c r="Q367" s="435"/>
      <c r="R367" s="54"/>
      <c r="S367" s="54"/>
      <c r="T367" s="54"/>
      <c r="U367" s="54"/>
      <c r="V367" s="54"/>
      <c r="W367" s="54"/>
      <c r="X367" s="54"/>
      <c r="Y367" s="54"/>
      <c r="Z367" s="54"/>
    </row>
    <row r="368" spans="1:26" ht="18.75" customHeight="1" x14ac:dyDescent="0.2">
      <c r="A368" s="435"/>
      <c r="B368" s="435"/>
      <c r="C368" s="435"/>
      <c r="D368" s="435"/>
      <c r="E368" s="435"/>
      <c r="F368" s="435"/>
      <c r="G368" s="435"/>
      <c r="H368" s="435"/>
      <c r="I368" s="435"/>
      <c r="J368" s="435"/>
      <c r="K368" s="435"/>
      <c r="L368" s="435"/>
      <c r="M368" s="435"/>
      <c r="N368" s="435"/>
      <c r="O368" s="435"/>
      <c r="P368" s="435"/>
      <c r="Q368" s="435"/>
      <c r="R368" s="54"/>
      <c r="S368" s="54"/>
      <c r="T368" s="54"/>
      <c r="U368" s="54"/>
      <c r="V368" s="54"/>
      <c r="W368" s="54"/>
      <c r="X368" s="54"/>
      <c r="Y368" s="54"/>
      <c r="Z368" s="54"/>
    </row>
    <row r="369" spans="1:26" ht="18.75" customHeight="1" x14ac:dyDescent="0.2">
      <c r="A369" s="435"/>
      <c r="B369" s="435"/>
      <c r="C369" s="435"/>
      <c r="D369" s="435"/>
      <c r="E369" s="435"/>
      <c r="F369" s="435"/>
      <c r="G369" s="435"/>
      <c r="H369" s="435"/>
      <c r="I369" s="435"/>
      <c r="J369" s="435"/>
      <c r="K369" s="435"/>
      <c r="L369" s="435"/>
      <c r="M369" s="435"/>
      <c r="N369" s="435"/>
      <c r="O369" s="435"/>
      <c r="P369" s="435"/>
      <c r="Q369" s="435"/>
      <c r="R369" s="54"/>
      <c r="S369" s="54"/>
      <c r="T369" s="54"/>
      <c r="U369" s="54"/>
      <c r="V369" s="54"/>
      <c r="W369" s="54"/>
      <c r="X369" s="54"/>
      <c r="Y369" s="54"/>
      <c r="Z369" s="54"/>
    </row>
    <row r="370" spans="1:26" ht="18.75" customHeight="1" x14ac:dyDescent="0.2">
      <c r="A370" s="435"/>
      <c r="B370" s="435"/>
      <c r="C370" s="435"/>
      <c r="D370" s="435"/>
      <c r="E370" s="435"/>
      <c r="F370" s="435"/>
      <c r="G370" s="435"/>
      <c r="H370" s="435"/>
      <c r="I370" s="435"/>
      <c r="J370" s="435"/>
      <c r="K370" s="435"/>
      <c r="L370" s="435"/>
      <c r="M370" s="435"/>
      <c r="N370" s="435"/>
      <c r="O370" s="435"/>
      <c r="P370" s="435"/>
      <c r="Q370" s="435"/>
      <c r="R370" s="54"/>
      <c r="S370" s="54"/>
      <c r="T370" s="54"/>
      <c r="U370" s="54"/>
      <c r="V370" s="54"/>
      <c r="W370" s="54"/>
      <c r="X370" s="54"/>
      <c r="Y370" s="54"/>
      <c r="Z370" s="54"/>
    </row>
    <row r="371" spans="1:26" ht="18.75" customHeight="1" x14ac:dyDescent="0.2">
      <c r="A371" s="435"/>
      <c r="B371" s="435"/>
      <c r="C371" s="435"/>
      <c r="D371" s="435"/>
      <c r="E371" s="435"/>
      <c r="F371" s="435"/>
      <c r="G371" s="435"/>
      <c r="H371" s="435"/>
      <c r="I371" s="435"/>
      <c r="J371" s="435"/>
      <c r="K371" s="435"/>
      <c r="L371" s="435"/>
      <c r="M371" s="435"/>
      <c r="N371" s="435"/>
      <c r="O371" s="435"/>
      <c r="P371" s="435"/>
      <c r="Q371" s="435"/>
      <c r="R371" s="54"/>
      <c r="S371" s="54"/>
      <c r="T371" s="54"/>
      <c r="U371" s="54"/>
      <c r="V371" s="54"/>
      <c r="W371" s="54"/>
      <c r="X371" s="54"/>
      <c r="Y371" s="54"/>
      <c r="Z371" s="54"/>
    </row>
    <row r="372" spans="1:26" ht="18.75" customHeight="1" x14ac:dyDescent="0.2">
      <c r="A372" s="435"/>
      <c r="B372" s="435"/>
      <c r="C372" s="435"/>
      <c r="D372" s="435"/>
      <c r="E372" s="435"/>
      <c r="F372" s="435"/>
      <c r="G372" s="435"/>
      <c r="H372" s="435"/>
      <c r="I372" s="435"/>
      <c r="J372" s="435"/>
      <c r="K372" s="435"/>
      <c r="L372" s="435"/>
      <c r="M372" s="435"/>
      <c r="N372" s="435"/>
      <c r="O372" s="435"/>
      <c r="P372" s="435"/>
      <c r="Q372" s="435"/>
      <c r="R372" s="54"/>
      <c r="S372" s="54"/>
      <c r="T372" s="54"/>
      <c r="U372" s="54"/>
      <c r="V372" s="54"/>
      <c r="W372" s="54"/>
      <c r="X372" s="54"/>
      <c r="Y372" s="54"/>
      <c r="Z372" s="54"/>
    </row>
    <row r="373" spans="1:26" ht="18.75" customHeight="1" x14ac:dyDescent="0.2">
      <c r="A373" s="435"/>
      <c r="B373" s="435"/>
      <c r="C373" s="435"/>
      <c r="D373" s="435"/>
      <c r="E373" s="435"/>
      <c r="F373" s="435"/>
      <c r="G373" s="435"/>
      <c r="H373" s="435"/>
      <c r="I373" s="435"/>
      <c r="J373" s="435"/>
      <c r="K373" s="435"/>
      <c r="L373" s="435"/>
      <c r="M373" s="435"/>
      <c r="N373" s="435"/>
      <c r="O373" s="435"/>
      <c r="P373" s="435"/>
      <c r="Q373" s="435"/>
      <c r="R373" s="54"/>
      <c r="S373" s="54"/>
      <c r="T373" s="54"/>
      <c r="U373" s="54"/>
      <c r="V373" s="54"/>
      <c r="W373" s="54"/>
      <c r="X373" s="54"/>
      <c r="Y373" s="54"/>
      <c r="Z373" s="54"/>
    </row>
    <row r="374" spans="1:26" ht="18.75" customHeight="1" x14ac:dyDescent="0.2">
      <c r="A374" s="435"/>
      <c r="B374" s="435"/>
      <c r="C374" s="435"/>
      <c r="D374" s="435"/>
      <c r="E374" s="435"/>
      <c r="F374" s="435"/>
      <c r="G374" s="435"/>
      <c r="H374" s="435"/>
      <c r="I374" s="435"/>
      <c r="J374" s="435"/>
      <c r="K374" s="435"/>
      <c r="L374" s="435"/>
      <c r="M374" s="435"/>
      <c r="N374" s="435"/>
      <c r="O374" s="435"/>
      <c r="P374" s="435"/>
      <c r="Q374" s="435"/>
      <c r="R374" s="54"/>
      <c r="S374" s="54"/>
      <c r="T374" s="54"/>
      <c r="U374" s="54"/>
      <c r="V374" s="54"/>
      <c r="W374" s="54"/>
      <c r="X374" s="54"/>
      <c r="Y374" s="54"/>
      <c r="Z374" s="54"/>
    </row>
    <row r="375" spans="1:26" ht="18.75" customHeight="1" x14ac:dyDescent="0.2">
      <c r="A375" s="435"/>
      <c r="B375" s="435"/>
      <c r="C375" s="435"/>
      <c r="D375" s="435"/>
      <c r="E375" s="435"/>
      <c r="F375" s="435"/>
      <c r="G375" s="435"/>
      <c r="H375" s="435"/>
      <c r="I375" s="435"/>
      <c r="J375" s="435"/>
      <c r="K375" s="435"/>
      <c r="L375" s="435"/>
      <c r="M375" s="435"/>
      <c r="N375" s="435"/>
      <c r="O375" s="435"/>
      <c r="P375" s="435"/>
      <c r="Q375" s="435"/>
      <c r="R375" s="54"/>
      <c r="S375" s="54"/>
      <c r="T375" s="54"/>
      <c r="U375" s="54"/>
      <c r="V375" s="54"/>
      <c r="W375" s="54"/>
      <c r="X375" s="54"/>
      <c r="Y375" s="54"/>
      <c r="Z375" s="54"/>
    </row>
    <row r="376" spans="1:26" ht="18.75" customHeight="1" x14ac:dyDescent="0.2">
      <c r="A376" s="435"/>
      <c r="B376" s="435"/>
      <c r="C376" s="435"/>
      <c r="D376" s="435"/>
      <c r="E376" s="435"/>
      <c r="F376" s="435"/>
      <c r="G376" s="435"/>
      <c r="H376" s="435"/>
      <c r="I376" s="435"/>
      <c r="J376" s="435"/>
      <c r="K376" s="435"/>
      <c r="L376" s="435"/>
      <c r="M376" s="435"/>
      <c r="N376" s="435"/>
      <c r="O376" s="435"/>
      <c r="P376" s="435"/>
      <c r="Q376" s="435"/>
      <c r="R376" s="54"/>
      <c r="S376" s="54"/>
      <c r="T376" s="54"/>
      <c r="U376" s="54"/>
      <c r="V376" s="54"/>
      <c r="W376" s="54"/>
      <c r="X376" s="54"/>
      <c r="Y376" s="54"/>
      <c r="Z376" s="54"/>
    </row>
    <row r="377" spans="1:26" ht="18.75" customHeight="1" x14ac:dyDescent="0.2">
      <c r="A377" s="435"/>
      <c r="B377" s="435"/>
      <c r="C377" s="435"/>
      <c r="D377" s="435"/>
      <c r="E377" s="435"/>
      <c r="F377" s="435"/>
      <c r="G377" s="435"/>
      <c r="H377" s="435"/>
      <c r="I377" s="435"/>
      <c r="J377" s="435"/>
      <c r="K377" s="435"/>
      <c r="L377" s="435"/>
      <c r="M377" s="435"/>
      <c r="N377" s="435"/>
      <c r="O377" s="435"/>
      <c r="P377" s="435"/>
      <c r="Q377" s="435"/>
      <c r="R377" s="54"/>
      <c r="S377" s="54"/>
      <c r="T377" s="54"/>
      <c r="U377" s="54"/>
      <c r="V377" s="54"/>
      <c r="W377" s="54"/>
      <c r="X377" s="54"/>
      <c r="Y377" s="54"/>
      <c r="Z377" s="54"/>
    </row>
    <row r="378" spans="1:26" ht="18.75" customHeight="1" x14ac:dyDescent="0.2">
      <c r="A378" s="435"/>
      <c r="B378" s="435"/>
      <c r="C378" s="435"/>
      <c r="D378" s="435"/>
      <c r="E378" s="435"/>
      <c r="F378" s="435"/>
      <c r="G378" s="435"/>
      <c r="H378" s="435"/>
      <c r="I378" s="435"/>
      <c r="J378" s="435"/>
      <c r="K378" s="435"/>
      <c r="L378" s="435"/>
      <c r="M378" s="435"/>
      <c r="N378" s="435"/>
      <c r="O378" s="435"/>
      <c r="P378" s="435"/>
      <c r="Q378" s="435"/>
      <c r="R378" s="54"/>
      <c r="S378" s="54"/>
      <c r="T378" s="54"/>
      <c r="U378" s="54"/>
      <c r="V378" s="54"/>
      <c r="W378" s="54"/>
      <c r="X378" s="54"/>
      <c r="Y378" s="54"/>
      <c r="Z378" s="54"/>
    </row>
    <row r="379" spans="1:26" ht="18.75" customHeight="1" x14ac:dyDescent="0.2">
      <c r="A379" s="435"/>
      <c r="B379" s="435"/>
      <c r="C379" s="435"/>
      <c r="D379" s="435"/>
      <c r="E379" s="435"/>
      <c r="F379" s="435"/>
      <c r="G379" s="435"/>
      <c r="H379" s="435"/>
      <c r="I379" s="435"/>
      <c r="J379" s="435"/>
      <c r="K379" s="435"/>
      <c r="L379" s="435"/>
      <c r="M379" s="435"/>
      <c r="N379" s="435"/>
      <c r="O379" s="435"/>
      <c r="P379" s="435"/>
      <c r="Q379" s="435"/>
      <c r="R379" s="54"/>
      <c r="S379" s="54"/>
      <c r="T379" s="54"/>
      <c r="U379" s="54"/>
      <c r="V379" s="54"/>
      <c r="W379" s="54"/>
      <c r="X379" s="54"/>
      <c r="Y379" s="54"/>
      <c r="Z379" s="54"/>
    </row>
    <row r="380" spans="1:26" ht="18.75" customHeight="1" x14ac:dyDescent="0.2">
      <c r="A380" s="435"/>
      <c r="B380" s="435"/>
      <c r="C380" s="435"/>
      <c r="D380" s="435"/>
      <c r="E380" s="435"/>
      <c r="F380" s="435"/>
      <c r="G380" s="435"/>
      <c r="H380" s="435"/>
      <c r="I380" s="435"/>
      <c r="J380" s="435"/>
      <c r="K380" s="435"/>
      <c r="L380" s="435"/>
      <c r="M380" s="435"/>
      <c r="N380" s="435"/>
      <c r="O380" s="435"/>
      <c r="P380" s="435"/>
      <c r="Q380" s="435"/>
      <c r="R380" s="54"/>
      <c r="S380" s="54"/>
      <c r="T380" s="54"/>
      <c r="U380" s="54"/>
      <c r="V380" s="54"/>
      <c r="W380" s="54"/>
      <c r="X380" s="54"/>
      <c r="Y380" s="54"/>
      <c r="Z380" s="54"/>
    </row>
    <row r="381" spans="1:26" ht="18.75" customHeight="1" x14ac:dyDescent="0.2">
      <c r="A381" s="435"/>
      <c r="B381" s="435"/>
      <c r="C381" s="435"/>
      <c r="D381" s="435"/>
      <c r="E381" s="435"/>
      <c r="F381" s="435"/>
      <c r="G381" s="435"/>
      <c r="H381" s="435"/>
      <c r="I381" s="435"/>
      <c r="J381" s="435"/>
      <c r="K381" s="435"/>
      <c r="L381" s="435"/>
      <c r="M381" s="435"/>
      <c r="N381" s="435"/>
      <c r="O381" s="435"/>
      <c r="P381" s="435"/>
      <c r="Q381" s="435"/>
      <c r="R381" s="54"/>
      <c r="S381" s="54"/>
      <c r="T381" s="54"/>
      <c r="U381" s="54"/>
      <c r="V381" s="54"/>
      <c r="W381" s="54"/>
      <c r="X381" s="54"/>
      <c r="Y381" s="54"/>
      <c r="Z381" s="54"/>
    </row>
    <row r="382" spans="1:26" ht="18.75" customHeight="1" x14ac:dyDescent="0.2">
      <c r="A382" s="435"/>
      <c r="B382" s="435"/>
      <c r="C382" s="435"/>
      <c r="D382" s="435"/>
      <c r="E382" s="435"/>
      <c r="F382" s="435"/>
      <c r="G382" s="435"/>
      <c r="H382" s="435"/>
      <c r="I382" s="435"/>
      <c r="J382" s="435"/>
      <c r="K382" s="435"/>
      <c r="L382" s="435"/>
      <c r="M382" s="435"/>
      <c r="N382" s="435"/>
      <c r="O382" s="435"/>
      <c r="P382" s="435"/>
      <c r="Q382" s="435"/>
      <c r="R382" s="54"/>
      <c r="S382" s="54"/>
      <c r="T382" s="54"/>
      <c r="U382" s="54"/>
      <c r="V382" s="54"/>
      <c r="W382" s="54"/>
      <c r="X382" s="54"/>
      <c r="Y382" s="54"/>
      <c r="Z382" s="54"/>
    </row>
    <row r="383" spans="1:26" ht="18.75" customHeight="1" x14ac:dyDescent="0.2">
      <c r="A383" s="435"/>
      <c r="B383" s="435"/>
      <c r="C383" s="435"/>
      <c r="D383" s="435"/>
      <c r="E383" s="435"/>
      <c r="F383" s="435"/>
      <c r="G383" s="435"/>
      <c r="H383" s="435"/>
      <c r="I383" s="435"/>
      <c r="J383" s="435"/>
      <c r="K383" s="435"/>
      <c r="L383" s="435"/>
      <c r="M383" s="435"/>
      <c r="N383" s="435"/>
      <c r="O383" s="435"/>
      <c r="P383" s="435"/>
      <c r="Q383" s="435"/>
      <c r="R383" s="54"/>
      <c r="S383" s="54"/>
      <c r="T383" s="54"/>
      <c r="U383" s="54"/>
      <c r="V383" s="54"/>
      <c r="W383" s="54"/>
      <c r="X383" s="54"/>
      <c r="Y383" s="54"/>
      <c r="Z383" s="54"/>
    </row>
    <row r="384" spans="1:26" ht="18.75" customHeight="1" x14ac:dyDescent="0.2">
      <c r="A384" s="435"/>
      <c r="B384" s="435"/>
      <c r="C384" s="435"/>
      <c r="D384" s="435"/>
      <c r="E384" s="435"/>
      <c r="F384" s="435"/>
      <c r="G384" s="435"/>
      <c r="H384" s="435"/>
      <c r="I384" s="435"/>
      <c r="J384" s="435"/>
      <c r="K384" s="435"/>
      <c r="L384" s="435"/>
      <c r="M384" s="435"/>
      <c r="N384" s="435"/>
      <c r="O384" s="435"/>
      <c r="P384" s="435"/>
      <c r="Q384" s="435"/>
      <c r="R384" s="54"/>
      <c r="S384" s="54"/>
      <c r="T384" s="54"/>
      <c r="U384" s="54"/>
      <c r="V384" s="54"/>
      <c r="W384" s="54"/>
      <c r="X384" s="54"/>
      <c r="Y384" s="54"/>
      <c r="Z384" s="54"/>
    </row>
    <row r="385" spans="1:26" ht="18.75" customHeight="1" x14ac:dyDescent="0.2">
      <c r="A385" s="435"/>
      <c r="B385" s="435"/>
      <c r="C385" s="435"/>
      <c r="D385" s="435"/>
      <c r="E385" s="435"/>
      <c r="F385" s="435"/>
      <c r="G385" s="435"/>
      <c r="H385" s="435"/>
      <c r="I385" s="435"/>
      <c r="J385" s="435"/>
      <c r="K385" s="435"/>
      <c r="L385" s="435"/>
      <c r="M385" s="435"/>
      <c r="N385" s="435"/>
      <c r="O385" s="435"/>
      <c r="P385" s="435"/>
      <c r="Q385" s="435"/>
      <c r="R385" s="54"/>
      <c r="S385" s="54"/>
      <c r="T385" s="54"/>
      <c r="U385" s="54"/>
      <c r="V385" s="54"/>
      <c r="W385" s="54"/>
      <c r="X385" s="54"/>
      <c r="Y385" s="54"/>
      <c r="Z385" s="54"/>
    </row>
    <row r="386" spans="1:26" ht="18.75" customHeight="1" x14ac:dyDescent="0.2">
      <c r="A386" s="435"/>
      <c r="B386" s="435"/>
      <c r="C386" s="435"/>
      <c r="D386" s="435"/>
      <c r="E386" s="435"/>
      <c r="F386" s="435"/>
      <c r="G386" s="435"/>
      <c r="H386" s="435"/>
      <c r="I386" s="435"/>
      <c r="J386" s="435"/>
      <c r="K386" s="435"/>
      <c r="L386" s="435"/>
      <c r="M386" s="435"/>
      <c r="N386" s="435"/>
      <c r="O386" s="435"/>
      <c r="P386" s="435"/>
      <c r="Q386" s="435"/>
      <c r="R386" s="54"/>
      <c r="S386" s="54"/>
      <c r="T386" s="54"/>
      <c r="U386" s="54"/>
      <c r="V386" s="54"/>
      <c r="W386" s="54"/>
      <c r="X386" s="54"/>
      <c r="Y386" s="54"/>
      <c r="Z386" s="54"/>
    </row>
    <row r="387" spans="1:26" ht="18.75" customHeight="1" x14ac:dyDescent="0.2">
      <c r="A387" s="435"/>
      <c r="B387" s="435"/>
      <c r="C387" s="435"/>
      <c r="D387" s="435"/>
      <c r="E387" s="435"/>
      <c r="F387" s="435"/>
      <c r="G387" s="435"/>
      <c r="H387" s="435"/>
      <c r="I387" s="435"/>
      <c r="J387" s="435"/>
      <c r="K387" s="435"/>
      <c r="L387" s="435"/>
      <c r="M387" s="435"/>
      <c r="N387" s="435"/>
      <c r="O387" s="435"/>
      <c r="P387" s="435"/>
      <c r="Q387" s="435"/>
      <c r="R387" s="54"/>
      <c r="S387" s="54"/>
      <c r="T387" s="54"/>
      <c r="U387" s="54"/>
      <c r="V387" s="54"/>
      <c r="W387" s="54"/>
      <c r="X387" s="54"/>
      <c r="Y387" s="54"/>
      <c r="Z387" s="54"/>
    </row>
    <row r="388" spans="1:26" ht="18.75" customHeight="1" x14ac:dyDescent="0.2">
      <c r="A388" s="435"/>
      <c r="B388" s="435"/>
      <c r="C388" s="435"/>
      <c r="D388" s="435"/>
      <c r="E388" s="435"/>
      <c r="F388" s="435"/>
      <c r="G388" s="435"/>
      <c r="H388" s="435"/>
      <c r="I388" s="435"/>
      <c r="J388" s="435"/>
      <c r="K388" s="435"/>
      <c r="L388" s="435"/>
      <c r="M388" s="435"/>
      <c r="N388" s="435"/>
      <c r="O388" s="435"/>
      <c r="P388" s="435"/>
      <c r="Q388" s="435"/>
      <c r="R388" s="54"/>
      <c r="S388" s="54"/>
      <c r="T388" s="54"/>
      <c r="U388" s="54"/>
      <c r="V388" s="54"/>
      <c r="W388" s="54"/>
      <c r="X388" s="54"/>
      <c r="Y388" s="54"/>
      <c r="Z388" s="54"/>
    </row>
    <row r="389" spans="1:26" ht="18.75" customHeight="1" x14ac:dyDescent="0.2">
      <c r="A389" s="435"/>
      <c r="B389" s="435"/>
      <c r="C389" s="435"/>
      <c r="D389" s="435"/>
      <c r="E389" s="435"/>
      <c r="F389" s="435"/>
      <c r="G389" s="435"/>
      <c r="H389" s="435"/>
      <c r="I389" s="435"/>
      <c r="J389" s="435"/>
      <c r="K389" s="435"/>
      <c r="L389" s="435"/>
      <c r="M389" s="435"/>
      <c r="N389" s="435"/>
      <c r="O389" s="435"/>
      <c r="P389" s="435"/>
      <c r="Q389" s="435"/>
      <c r="R389" s="54"/>
      <c r="S389" s="54"/>
      <c r="T389" s="54"/>
      <c r="U389" s="54"/>
      <c r="V389" s="54"/>
      <c r="W389" s="54"/>
      <c r="X389" s="54"/>
      <c r="Y389" s="54"/>
      <c r="Z389" s="54"/>
    </row>
    <row r="390" spans="1:26" ht="18.75" customHeight="1" x14ac:dyDescent="0.2">
      <c r="A390" s="435"/>
      <c r="B390" s="435"/>
      <c r="C390" s="435"/>
      <c r="D390" s="435"/>
      <c r="E390" s="435"/>
      <c r="F390" s="435"/>
      <c r="G390" s="435"/>
      <c r="H390" s="435"/>
      <c r="I390" s="435"/>
      <c r="J390" s="435"/>
      <c r="K390" s="435"/>
      <c r="L390" s="435"/>
      <c r="M390" s="435"/>
      <c r="N390" s="435"/>
      <c r="O390" s="435"/>
      <c r="P390" s="435"/>
      <c r="Q390" s="435"/>
      <c r="R390" s="54"/>
      <c r="S390" s="54"/>
      <c r="T390" s="54"/>
      <c r="U390" s="54"/>
      <c r="V390" s="54"/>
      <c r="W390" s="54"/>
      <c r="X390" s="54"/>
      <c r="Y390" s="54"/>
      <c r="Z390" s="54"/>
    </row>
    <row r="391" spans="1:26" ht="18.75" customHeight="1" x14ac:dyDescent="0.2">
      <c r="A391" s="435"/>
      <c r="B391" s="435"/>
      <c r="C391" s="435"/>
      <c r="D391" s="435"/>
      <c r="E391" s="435"/>
      <c r="F391" s="435"/>
      <c r="G391" s="435"/>
      <c r="H391" s="435"/>
      <c r="I391" s="435"/>
      <c r="J391" s="435"/>
      <c r="K391" s="435"/>
      <c r="L391" s="435"/>
      <c r="M391" s="435"/>
      <c r="N391" s="435"/>
      <c r="O391" s="435"/>
      <c r="P391" s="435"/>
      <c r="Q391" s="435"/>
      <c r="R391" s="54"/>
      <c r="S391" s="54"/>
      <c r="T391" s="54"/>
      <c r="U391" s="54"/>
      <c r="V391" s="54"/>
      <c r="W391" s="54"/>
      <c r="X391" s="54"/>
      <c r="Y391" s="54"/>
      <c r="Z391" s="54"/>
    </row>
    <row r="392" spans="1:26" ht="18.75" customHeight="1" x14ac:dyDescent="0.2">
      <c r="A392" s="435"/>
      <c r="B392" s="435"/>
      <c r="C392" s="435"/>
      <c r="D392" s="435"/>
      <c r="E392" s="435"/>
      <c r="F392" s="435"/>
      <c r="G392" s="435"/>
      <c r="H392" s="435"/>
      <c r="I392" s="435"/>
      <c r="J392" s="435"/>
      <c r="K392" s="435"/>
      <c r="L392" s="435"/>
      <c r="M392" s="435"/>
      <c r="N392" s="435"/>
      <c r="O392" s="435"/>
      <c r="P392" s="435"/>
      <c r="Q392" s="435"/>
      <c r="R392" s="54"/>
      <c r="S392" s="54"/>
      <c r="T392" s="54"/>
      <c r="U392" s="54"/>
      <c r="V392" s="54"/>
      <c r="W392" s="54"/>
      <c r="X392" s="54"/>
      <c r="Y392" s="54"/>
      <c r="Z392" s="54"/>
    </row>
    <row r="393" spans="1:26" ht="18.75" customHeight="1" x14ac:dyDescent="0.2">
      <c r="A393" s="435"/>
      <c r="B393" s="435"/>
      <c r="C393" s="435"/>
      <c r="D393" s="435"/>
      <c r="E393" s="435"/>
      <c r="F393" s="435"/>
      <c r="G393" s="435"/>
      <c r="H393" s="435"/>
      <c r="I393" s="435"/>
      <c r="J393" s="435"/>
      <c r="K393" s="435"/>
      <c r="L393" s="435"/>
      <c r="M393" s="435"/>
      <c r="N393" s="435"/>
      <c r="O393" s="435"/>
      <c r="P393" s="435"/>
      <c r="Q393" s="435"/>
      <c r="R393" s="54"/>
      <c r="S393" s="54"/>
      <c r="T393" s="54"/>
      <c r="U393" s="54"/>
      <c r="V393" s="54"/>
      <c r="W393" s="54"/>
      <c r="X393" s="54"/>
      <c r="Y393" s="54"/>
      <c r="Z393" s="54"/>
    </row>
    <row r="394" spans="1:26" ht="18.75" customHeight="1" x14ac:dyDescent="0.2">
      <c r="A394" s="435"/>
      <c r="B394" s="435"/>
      <c r="C394" s="435"/>
      <c r="D394" s="435"/>
      <c r="E394" s="435"/>
      <c r="F394" s="435"/>
      <c r="G394" s="435"/>
      <c r="H394" s="435"/>
      <c r="I394" s="435"/>
      <c r="J394" s="435"/>
      <c r="K394" s="435"/>
      <c r="L394" s="435"/>
      <c r="M394" s="435"/>
      <c r="N394" s="435"/>
      <c r="O394" s="435"/>
      <c r="P394" s="435"/>
      <c r="Q394" s="435"/>
      <c r="R394" s="54"/>
      <c r="S394" s="54"/>
      <c r="T394" s="54"/>
      <c r="U394" s="54"/>
      <c r="V394" s="54"/>
      <c r="W394" s="54"/>
      <c r="X394" s="54"/>
      <c r="Y394" s="54"/>
      <c r="Z394" s="54"/>
    </row>
    <row r="395" spans="1:26" ht="18.75" customHeight="1" x14ac:dyDescent="0.2">
      <c r="A395" s="435"/>
      <c r="B395" s="435"/>
      <c r="C395" s="435"/>
      <c r="D395" s="435"/>
      <c r="E395" s="435"/>
      <c r="F395" s="435"/>
      <c r="G395" s="435"/>
      <c r="H395" s="435"/>
      <c r="I395" s="435"/>
      <c r="J395" s="435"/>
      <c r="K395" s="435"/>
      <c r="L395" s="435"/>
      <c r="M395" s="435"/>
      <c r="N395" s="435"/>
      <c r="O395" s="435"/>
      <c r="P395" s="435"/>
      <c r="Q395" s="435"/>
      <c r="R395" s="54"/>
      <c r="S395" s="54"/>
      <c r="T395" s="54"/>
      <c r="U395" s="54"/>
      <c r="V395" s="54"/>
      <c r="W395" s="54"/>
      <c r="X395" s="54"/>
      <c r="Y395" s="54"/>
      <c r="Z395" s="54"/>
    </row>
    <row r="396" spans="1:26" ht="18.75" customHeight="1" x14ac:dyDescent="0.2">
      <c r="A396" s="435"/>
      <c r="B396" s="435"/>
      <c r="C396" s="435"/>
      <c r="D396" s="435"/>
      <c r="E396" s="435"/>
      <c r="F396" s="435"/>
      <c r="G396" s="435"/>
      <c r="H396" s="435"/>
      <c r="I396" s="435"/>
      <c r="J396" s="435"/>
      <c r="K396" s="435"/>
      <c r="L396" s="435"/>
      <c r="M396" s="435"/>
      <c r="N396" s="435"/>
      <c r="O396" s="435"/>
      <c r="P396" s="435"/>
      <c r="Q396" s="435"/>
      <c r="R396" s="54"/>
      <c r="S396" s="54"/>
      <c r="T396" s="54"/>
      <c r="U396" s="54"/>
      <c r="V396" s="54"/>
      <c r="W396" s="54"/>
      <c r="X396" s="54"/>
      <c r="Y396" s="54"/>
      <c r="Z396" s="54"/>
    </row>
    <row r="397" spans="1:26" ht="18.75" customHeight="1" x14ac:dyDescent="0.2">
      <c r="A397" s="435"/>
      <c r="B397" s="435"/>
      <c r="C397" s="435"/>
      <c r="D397" s="435"/>
      <c r="E397" s="435"/>
      <c r="F397" s="435"/>
      <c r="G397" s="435"/>
      <c r="H397" s="435"/>
      <c r="I397" s="435"/>
      <c r="J397" s="435"/>
      <c r="K397" s="435"/>
      <c r="L397" s="435"/>
      <c r="M397" s="435"/>
      <c r="N397" s="435"/>
      <c r="O397" s="435"/>
      <c r="P397" s="435"/>
      <c r="Q397" s="435"/>
      <c r="R397" s="54"/>
      <c r="S397" s="54"/>
      <c r="T397" s="54"/>
      <c r="U397" s="54"/>
      <c r="V397" s="54"/>
      <c r="W397" s="54"/>
      <c r="X397" s="54"/>
      <c r="Y397" s="54"/>
      <c r="Z397" s="54"/>
    </row>
    <row r="398" spans="1:26" ht="18.75" customHeight="1" x14ac:dyDescent="0.2">
      <c r="A398" s="435"/>
      <c r="B398" s="435"/>
      <c r="C398" s="435"/>
      <c r="D398" s="435"/>
      <c r="E398" s="435"/>
      <c r="F398" s="435"/>
      <c r="G398" s="435"/>
      <c r="H398" s="435"/>
      <c r="I398" s="435"/>
      <c r="J398" s="435"/>
      <c r="K398" s="435"/>
      <c r="L398" s="435"/>
      <c r="M398" s="435"/>
      <c r="N398" s="435"/>
      <c r="O398" s="435"/>
      <c r="P398" s="435"/>
      <c r="Q398" s="435"/>
      <c r="R398" s="54"/>
      <c r="S398" s="54"/>
      <c r="T398" s="54"/>
      <c r="U398" s="54"/>
      <c r="V398" s="54"/>
      <c r="W398" s="54"/>
      <c r="X398" s="54"/>
      <c r="Y398" s="54"/>
      <c r="Z398" s="54"/>
    </row>
    <row r="399" spans="1:26" ht="18.75" customHeight="1" x14ac:dyDescent="0.2">
      <c r="A399" s="435"/>
      <c r="B399" s="435"/>
      <c r="C399" s="435"/>
      <c r="D399" s="435"/>
      <c r="E399" s="435"/>
      <c r="F399" s="435"/>
      <c r="G399" s="435"/>
      <c r="H399" s="435"/>
      <c r="I399" s="435"/>
      <c r="J399" s="435"/>
      <c r="K399" s="435"/>
      <c r="L399" s="435"/>
      <c r="M399" s="435"/>
      <c r="N399" s="435"/>
      <c r="O399" s="435"/>
      <c r="P399" s="435"/>
      <c r="Q399" s="435"/>
      <c r="R399" s="54"/>
      <c r="S399" s="54"/>
      <c r="T399" s="54"/>
      <c r="U399" s="54"/>
      <c r="V399" s="54"/>
      <c r="W399" s="54"/>
      <c r="X399" s="54"/>
      <c r="Y399" s="54"/>
      <c r="Z399" s="54"/>
    </row>
    <row r="400" spans="1:26" ht="18.75" customHeight="1" x14ac:dyDescent="0.2">
      <c r="A400" s="435"/>
      <c r="B400" s="435"/>
      <c r="C400" s="435"/>
      <c r="D400" s="435"/>
      <c r="E400" s="435"/>
      <c r="F400" s="435"/>
      <c r="G400" s="435"/>
      <c r="H400" s="435"/>
      <c r="I400" s="435"/>
      <c r="J400" s="435"/>
      <c r="K400" s="435"/>
      <c r="L400" s="435"/>
      <c r="M400" s="435"/>
      <c r="N400" s="435"/>
      <c r="O400" s="435"/>
      <c r="P400" s="435"/>
      <c r="Q400" s="435"/>
      <c r="R400" s="54"/>
      <c r="S400" s="54"/>
      <c r="T400" s="54"/>
      <c r="U400" s="54"/>
      <c r="V400" s="54"/>
      <c r="W400" s="54"/>
      <c r="X400" s="54"/>
      <c r="Y400" s="54"/>
      <c r="Z400" s="54"/>
    </row>
    <row r="401" spans="1:26" ht="18.75" customHeight="1" x14ac:dyDescent="0.2">
      <c r="A401" s="435"/>
      <c r="B401" s="435"/>
      <c r="C401" s="435"/>
      <c r="D401" s="435"/>
      <c r="E401" s="435"/>
      <c r="F401" s="435"/>
      <c r="G401" s="435"/>
      <c r="H401" s="435"/>
      <c r="I401" s="435"/>
      <c r="J401" s="435"/>
      <c r="K401" s="435"/>
      <c r="L401" s="435"/>
      <c r="M401" s="435"/>
      <c r="N401" s="435"/>
      <c r="O401" s="435"/>
      <c r="P401" s="435"/>
      <c r="Q401" s="435"/>
      <c r="R401" s="54"/>
      <c r="S401" s="54"/>
      <c r="T401" s="54"/>
      <c r="U401" s="54"/>
      <c r="V401" s="54"/>
      <c r="W401" s="54"/>
      <c r="X401" s="54"/>
      <c r="Y401" s="54"/>
      <c r="Z401" s="54"/>
    </row>
    <row r="402" spans="1:26" ht="18.75" customHeight="1" x14ac:dyDescent="0.2">
      <c r="A402" s="435"/>
      <c r="B402" s="435"/>
      <c r="C402" s="435"/>
      <c r="D402" s="435"/>
      <c r="E402" s="435"/>
      <c r="F402" s="435"/>
      <c r="G402" s="435"/>
      <c r="H402" s="435"/>
      <c r="I402" s="435"/>
      <c r="J402" s="435"/>
      <c r="K402" s="435"/>
      <c r="L402" s="435"/>
      <c r="M402" s="435"/>
      <c r="N402" s="435"/>
      <c r="O402" s="435"/>
      <c r="P402" s="435"/>
      <c r="Q402" s="435"/>
      <c r="R402" s="54"/>
      <c r="S402" s="54"/>
      <c r="T402" s="54"/>
      <c r="U402" s="54"/>
      <c r="V402" s="54"/>
      <c r="W402" s="54"/>
      <c r="X402" s="54"/>
      <c r="Y402" s="54"/>
      <c r="Z402" s="54"/>
    </row>
    <row r="403" spans="1:26" ht="18.75" customHeight="1" x14ac:dyDescent="0.2">
      <c r="A403" s="435"/>
      <c r="B403" s="435"/>
      <c r="C403" s="435"/>
      <c r="D403" s="435"/>
      <c r="E403" s="435"/>
      <c r="F403" s="435"/>
      <c r="G403" s="435"/>
      <c r="H403" s="435"/>
      <c r="I403" s="435"/>
      <c r="J403" s="435"/>
      <c r="K403" s="435"/>
      <c r="L403" s="435"/>
      <c r="M403" s="435"/>
      <c r="N403" s="435"/>
      <c r="O403" s="435"/>
      <c r="P403" s="435"/>
      <c r="Q403" s="435"/>
      <c r="R403" s="54"/>
      <c r="S403" s="54"/>
      <c r="T403" s="54"/>
      <c r="U403" s="54"/>
      <c r="V403" s="54"/>
      <c r="W403" s="54"/>
      <c r="X403" s="54"/>
      <c r="Y403" s="54"/>
      <c r="Z403" s="54"/>
    </row>
    <row r="404" spans="1:26" ht="18.75" customHeight="1" x14ac:dyDescent="0.2">
      <c r="A404" s="435"/>
      <c r="B404" s="435"/>
      <c r="C404" s="435"/>
      <c r="D404" s="435"/>
      <c r="E404" s="435"/>
      <c r="F404" s="435"/>
      <c r="G404" s="435"/>
      <c r="H404" s="435"/>
      <c r="I404" s="435"/>
      <c r="J404" s="435"/>
      <c r="K404" s="435"/>
      <c r="L404" s="435"/>
      <c r="M404" s="435"/>
      <c r="N404" s="435"/>
      <c r="O404" s="435"/>
      <c r="P404" s="435"/>
      <c r="Q404" s="435"/>
      <c r="R404" s="54"/>
      <c r="S404" s="54"/>
      <c r="T404" s="54"/>
      <c r="U404" s="54"/>
      <c r="V404" s="54"/>
      <c r="W404" s="54"/>
      <c r="X404" s="54"/>
      <c r="Y404" s="54"/>
      <c r="Z404" s="54"/>
    </row>
    <row r="405" spans="1:26" ht="18.75" customHeight="1" x14ac:dyDescent="0.2">
      <c r="A405" s="435"/>
      <c r="B405" s="435"/>
      <c r="C405" s="435"/>
      <c r="D405" s="435"/>
      <c r="E405" s="435"/>
      <c r="F405" s="435"/>
      <c r="G405" s="435"/>
      <c r="H405" s="435"/>
      <c r="I405" s="435"/>
      <c r="J405" s="435"/>
      <c r="K405" s="435"/>
      <c r="L405" s="435"/>
      <c r="M405" s="435"/>
      <c r="N405" s="435"/>
      <c r="O405" s="435"/>
      <c r="P405" s="435"/>
      <c r="Q405" s="435"/>
      <c r="R405" s="54"/>
      <c r="S405" s="54"/>
      <c r="T405" s="54"/>
      <c r="U405" s="54"/>
      <c r="V405" s="54"/>
      <c r="W405" s="54"/>
      <c r="X405" s="54"/>
      <c r="Y405" s="54"/>
      <c r="Z405" s="54"/>
    </row>
    <row r="406" spans="1:26" ht="18.75" customHeight="1" x14ac:dyDescent="0.2">
      <c r="A406" s="435"/>
      <c r="B406" s="435"/>
      <c r="C406" s="435"/>
      <c r="D406" s="435"/>
      <c r="E406" s="435"/>
      <c r="F406" s="435"/>
      <c r="G406" s="435"/>
      <c r="H406" s="435"/>
      <c r="I406" s="435"/>
      <c r="J406" s="435"/>
      <c r="K406" s="435"/>
      <c r="L406" s="435"/>
      <c r="M406" s="435"/>
      <c r="N406" s="435"/>
      <c r="O406" s="435"/>
      <c r="P406" s="435"/>
      <c r="Q406" s="435"/>
      <c r="R406" s="54"/>
      <c r="S406" s="54"/>
      <c r="T406" s="54"/>
      <c r="U406" s="54"/>
      <c r="V406" s="54"/>
      <c r="W406" s="54"/>
      <c r="X406" s="54"/>
      <c r="Y406" s="54"/>
      <c r="Z406" s="54"/>
    </row>
    <row r="407" spans="1:26" ht="18.75" customHeight="1" x14ac:dyDescent="0.2">
      <c r="A407" s="435"/>
      <c r="B407" s="435"/>
      <c r="C407" s="435"/>
      <c r="D407" s="435"/>
      <c r="E407" s="435"/>
      <c r="F407" s="435"/>
      <c r="G407" s="435"/>
      <c r="H407" s="435"/>
      <c r="I407" s="435"/>
      <c r="J407" s="435"/>
      <c r="K407" s="435"/>
      <c r="L407" s="435"/>
      <c r="M407" s="435"/>
      <c r="N407" s="435"/>
      <c r="O407" s="435"/>
      <c r="P407" s="435"/>
      <c r="Q407" s="435"/>
      <c r="R407" s="54"/>
      <c r="S407" s="54"/>
      <c r="T407" s="54"/>
      <c r="U407" s="54"/>
      <c r="V407" s="54"/>
      <c r="W407" s="54"/>
      <c r="X407" s="54"/>
      <c r="Y407" s="54"/>
      <c r="Z407" s="54"/>
    </row>
    <row r="408" spans="1:26" ht="18.75" customHeight="1" x14ac:dyDescent="0.2">
      <c r="A408" s="435"/>
      <c r="B408" s="435"/>
      <c r="C408" s="435"/>
      <c r="D408" s="435"/>
      <c r="E408" s="435"/>
      <c r="F408" s="435"/>
      <c r="G408" s="435"/>
      <c r="H408" s="435"/>
      <c r="I408" s="435"/>
      <c r="J408" s="435"/>
      <c r="K408" s="435"/>
      <c r="L408" s="435"/>
      <c r="M408" s="435"/>
      <c r="N408" s="435"/>
      <c r="O408" s="435"/>
      <c r="P408" s="435"/>
      <c r="Q408" s="435"/>
      <c r="R408" s="54"/>
      <c r="S408" s="54"/>
      <c r="T408" s="54"/>
      <c r="U408" s="54"/>
      <c r="V408" s="54"/>
      <c r="W408" s="54"/>
      <c r="X408" s="54"/>
      <c r="Y408" s="54"/>
      <c r="Z408" s="54"/>
    </row>
    <row r="409" spans="1:26" ht="18.75" customHeight="1" x14ac:dyDescent="0.2">
      <c r="A409" s="435"/>
      <c r="B409" s="435"/>
      <c r="C409" s="435"/>
      <c r="D409" s="435"/>
      <c r="E409" s="435"/>
      <c r="F409" s="435"/>
      <c r="G409" s="435"/>
      <c r="H409" s="435"/>
      <c r="I409" s="435"/>
      <c r="J409" s="435"/>
      <c r="K409" s="435"/>
      <c r="L409" s="435"/>
      <c r="M409" s="435"/>
      <c r="N409" s="435"/>
      <c r="O409" s="435"/>
      <c r="P409" s="435"/>
      <c r="Q409" s="435"/>
      <c r="R409" s="54"/>
      <c r="S409" s="54"/>
      <c r="T409" s="54"/>
      <c r="U409" s="54"/>
      <c r="V409" s="54"/>
      <c r="W409" s="54"/>
      <c r="X409" s="54"/>
      <c r="Y409" s="54"/>
      <c r="Z409" s="54"/>
    </row>
    <row r="410" spans="1:26" ht="18.75" customHeight="1" x14ac:dyDescent="0.2">
      <c r="A410" s="435"/>
      <c r="B410" s="435"/>
      <c r="C410" s="435"/>
      <c r="D410" s="435"/>
      <c r="E410" s="435"/>
      <c r="F410" s="435"/>
      <c r="G410" s="435"/>
      <c r="H410" s="435"/>
      <c r="I410" s="435"/>
      <c r="J410" s="435"/>
      <c r="K410" s="435"/>
      <c r="L410" s="435"/>
      <c r="M410" s="435"/>
      <c r="N410" s="435"/>
      <c r="O410" s="435"/>
      <c r="P410" s="435"/>
      <c r="Q410" s="435"/>
      <c r="R410" s="54"/>
      <c r="S410" s="54"/>
      <c r="T410" s="54"/>
      <c r="U410" s="54"/>
      <c r="V410" s="54"/>
      <c r="W410" s="54"/>
      <c r="X410" s="54"/>
      <c r="Y410" s="54"/>
      <c r="Z410" s="54"/>
    </row>
    <row r="411" spans="1:26" ht="18.75" customHeight="1" x14ac:dyDescent="0.2">
      <c r="A411" s="435"/>
      <c r="B411" s="435"/>
      <c r="C411" s="435"/>
      <c r="D411" s="435"/>
      <c r="E411" s="435"/>
      <c r="F411" s="435"/>
      <c r="G411" s="435"/>
      <c r="H411" s="435"/>
      <c r="I411" s="435"/>
      <c r="J411" s="435"/>
      <c r="K411" s="435"/>
      <c r="L411" s="435"/>
      <c r="M411" s="435"/>
      <c r="N411" s="435"/>
      <c r="O411" s="435"/>
      <c r="P411" s="435"/>
      <c r="Q411" s="435"/>
      <c r="R411" s="54"/>
      <c r="S411" s="54"/>
      <c r="T411" s="54"/>
      <c r="U411" s="54"/>
      <c r="V411" s="54"/>
      <c r="W411" s="54"/>
      <c r="X411" s="54"/>
      <c r="Y411" s="54"/>
      <c r="Z411" s="54"/>
    </row>
    <row r="412" spans="1:26" ht="18.75" customHeight="1" x14ac:dyDescent="0.2">
      <c r="A412" s="435"/>
      <c r="B412" s="435"/>
      <c r="C412" s="435"/>
      <c r="D412" s="435"/>
      <c r="E412" s="435"/>
      <c r="F412" s="435"/>
      <c r="G412" s="435"/>
      <c r="H412" s="435"/>
      <c r="I412" s="435"/>
      <c r="J412" s="435"/>
      <c r="K412" s="435"/>
      <c r="L412" s="435"/>
      <c r="M412" s="435"/>
      <c r="N412" s="435"/>
      <c r="O412" s="435"/>
      <c r="P412" s="435"/>
      <c r="Q412" s="435"/>
      <c r="R412" s="54"/>
      <c r="S412" s="54"/>
      <c r="T412" s="54"/>
      <c r="U412" s="54"/>
      <c r="V412" s="54"/>
      <c r="W412" s="54"/>
      <c r="X412" s="54"/>
      <c r="Y412" s="54"/>
      <c r="Z412" s="54"/>
    </row>
    <row r="413" spans="1:26" ht="18.75" customHeight="1" x14ac:dyDescent="0.2">
      <c r="A413" s="435"/>
      <c r="B413" s="435"/>
      <c r="C413" s="435"/>
      <c r="D413" s="435"/>
      <c r="E413" s="435"/>
      <c r="F413" s="435"/>
      <c r="G413" s="435"/>
      <c r="H413" s="435"/>
      <c r="I413" s="435"/>
      <c r="J413" s="435"/>
      <c r="K413" s="435"/>
      <c r="L413" s="435"/>
      <c r="M413" s="435"/>
      <c r="N413" s="435"/>
      <c r="O413" s="435"/>
      <c r="P413" s="435"/>
      <c r="Q413" s="435"/>
      <c r="R413" s="54"/>
      <c r="S413" s="54"/>
      <c r="T413" s="54"/>
      <c r="U413" s="54"/>
      <c r="V413" s="54"/>
      <c r="W413" s="54"/>
      <c r="X413" s="54"/>
      <c r="Y413" s="54"/>
      <c r="Z413" s="54"/>
    </row>
    <row r="414" spans="1:26" ht="18.75" customHeight="1" x14ac:dyDescent="0.2">
      <c r="A414" s="435"/>
      <c r="B414" s="435"/>
      <c r="C414" s="435"/>
      <c r="D414" s="435"/>
      <c r="E414" s="435"/>
      <c r="F414" s="435"/>
      <c r="G414" s="435"/>
      <c r="H414" s="435"/>
      <c r="I414" s="435"/>
      <c r="J414" s="435"/>
      <c r="K414" s="435"/>
      <c r="L414" s="435"/>
      <c r="M414" s="435"/>
      <c r="N414" s="435"/>
      <c r="O414" s="435"/>
      <c r="P414" s="435"/>
      <c r="Q414" s="435"/>
      <c r="R414" s="54"/>
      <c r="S414" s="54"/>
      <c r="T414" s="54"/>
      <c r="U414" s="54"/>
      <c r="V414" s="54"/>
      <c r="W414" s="54"/>
      <c r="X414" s="54"/>
      <c r="Y414" s="54"/>
      <c r="Z414" s="54"/>
    </row>
    <row r="415" spans="1:26" ht="18.75" customHeight="1" x14ac:dyDescent="0.2">
      <c r="A415" s="435"/>
      <c r="B415" s="435"/>
      <c r="C415" s="435"/>
      <c r="D415" s="435"/>
      <c r="E415" s="435"/>
      <c r="F415" s="435"/>
      <c r="G415" s="435"/>
      <c r="H415" s="435"/>
      <c r="I415" s="435"/>
      <c r="J415" s="435"/>
      <c r="K415" s="435"/>
      <c r="L415" s="435"/>
      <c r="M415" s="435"/>
      <c r="N415" s="435"/>
      <c r="O415" s="435"/>
      <c r="P415" s="435"/>
      <c r="Q415" s="435"/>
      <c r="R415" s="54"/>
      <c r="S415" s="54"/>
      <c r="T415" s="54"/>
      <c r="U415" s="54"/>
      <c r="V415" s="54"/>
      <c r="W415" s="54"/>
      <c r="X415" s="54"/>
      <c r="Y415" s="54"/>
      <c r="Z415" s="54"/>
    </row>
    <row r="416" spans="1:26" ht="18.75" customHeight="1" x14ac:dyDescent="0.2">
      <c r="A416" s="435"/>
      <c r="B416" s="435"/>
      <c r="C416" s="435"/>
      <c r="D416" s="435"/>
      <c r="E416" s="435"/>
      <c r="F416" s="435"/>
      <c r="G416" s="435"/>
      <c r="H416" s="435"/>
      <c r="I416" s="435"/>
      <c r="J416" s="435"/>
      <c r="K416" s="435"/>
      <c r="L416" s="435"/>
      <c r="M416" s="435"/>
      <c r="N416" s="435"/>
      <c r="O416" s="435"/>
      <c r="P416" s="435"/>
      <c r="Q416" s="435"/>
      <c r="R416" s="54"/>
      <c r="S416" s="54"/>
      <c r="T416" s="54"/>
      <c r="U416" s="54"/>
      <c r="V416" s="54"/>
      <c r="W416" s="54"/>
      <c r="X416" s="54"/>
      <c r="Y416" s="54"/>
      <c r="Z416" s="54"/>
    </row>
    <row r="417" spans="1:26" ht="18.75" customHeight="1" x14ac:dyDescent="0.2">
      <c r="A417" s="435"/>
      <c r="B417" s="435"/>
      <c r="C417" s="435"/>
      <c r="D417" s="435"/>
      <c r="E417" s="435"/>
      <c r="F417" s="435"/>
      <c r="G417" s="435"/>
      <c r="H417" s="435"/>
      <c r="I417" s="435"/>
      <c r="J417" s="435"/>
      <c r="K417" s="435"/>
      <c r="L417" s="435"/>
      <c r="M417" s="435"/>
      <c r="N417" s="435"/>
      <c r="O417" s="435"/>
      <c r="P417" s="435"/>
      <c r="Q417" s="435"/>
      <c r="R417" s="54"/>
      <c r="S417" s="54"/>
      <c r="T417" s="54"/>
      <c r="U417" s="54"/>
      <c r="V417" s="54"/>
      <c r="W417" s="54"/>
      <c r="X417" s="54"/>
      <c r="Y417" s="54"/>
      <c r="Z417" s="54"/>
    </row>
    <row r="418" spans="1:26" ht="18.75" customHeight="1" x14ac:dyDescent="0.2">
      <c r="A418" s="435"/>
      <c r="B418" s="435"/>
      <c r="C418" s="435"/>
      <c r="D418" s="435"/>
      <c r="E418" s="435"/>
      <c r="F418" s="435"/>
      <c r="G418" s="435"/>
      <c r="H418" s="435"/>
      <c r="I418" s="435"/>
      <c r="J418" s="435"/>
      <c r="K418" s="435"/>
      <c r="L418" s="435"/>
      <c r="M418" s="435"/>
      <c r="N418" s="435"/>
      <c r="O418" s="435"/>
      <c r="P418" s="435"/>
      <c r="Q418" s="435"/>
      <c r="R418" s="54"/>
      <c r="S418" s="54"/>
      <c r="T418" s="54"/>
      <c r="U418" s="54"/>
      <c r="V418" s="54"/>
      <c r="W418" s="54"/>
      <c r="X418" s="54"/>
      <c r="Y418" s="54"/>
      <c r="Z418" s="54"/>
    </row>
    <row r="419" spans="1:26" ht="18.75" customHeight="1" x14ac:dyDescent="0.2">
      <c r="A419" s="435"/>
      <c r="B419" s="435"/>
      <c r="C419" s="435"/>
      <c r="D419" s="435"/>
      <c r="E419" s="435"/>
      <c r="F419" s="435"/>
      <c r="G419" s="435"/>
      <c r="H419" s="435"/>
      <c r="I419" s="435"/>
      <c r="J419" s="435"/>
      <c r="K419" s="435"/>
      <c r="L419" s="435"/>
      <c r="M419" s="435"/>
      <c r="N419" s="435"/>
      <c r="O419" s="435"/>
      <c r="P419" s="435"/>
      <c r="Q419" s="435"/>
      <c r="R419" s="54"/>
      <c r="S419" s="54"/>
      <c r="T419" s="54"/>
      <c r="U419" s="54"/>
      <c r="V419" s="54"/>
      <c r="W419" s="54"/>
      <c r="X419" s="54"/>
      <c r="Y419" s="54"/>
      <c r="Z419" s="54"/>
    </row>
    <row r="420" spans="1:26" ht="18.75" customHeight="1" x14ac:dyDescent="0.2">
      <c r="A420" s="435"/>
      <c r="B420" s="435"/>
      <c r="C420" s="435"/>
      <c r="D420" s="435"/>
      <c r="E420" s="435"/>
      <c r="F420" s="435"/>
      <c r="G420" s="435"/>
      <c r="H420" s="435"/>
      <c r="I420" s="435"/>
      <c r="J420" s="435"/>
      <c r="K420" s="435"/>
      <c r="L420" s="435"/>
      <c r="M420" s="435"/>
      <c r="N420" s="435"/>
      <c r="O420" s="435"/>
      <c r="P420" s="435"/>
      <c r="Q420" s="435"/>
      <c r="R420" s="54"/>
      <c r="S420" s="54"/>
      <c r="T420" s="54"/>
      <c r="U420" s="54"/>
      <c r="V420" s="54"/>
      <c r="W420" s="54"/>
      <c r="X420" s="54"/>
      <c r="Y420" s="54"/>
      <c r="Z420" s="54"/>
    </row>
    <row r="421" spans="1:26" ht="18.75" customHeight="1" x14ac:dyDescent="0.2">
      <c r="A421" s="435"/>
      <c r="B421" s="435"/>
      <c r="C421" s="435"/>
      <c r="D421" s="435"/>
      <c r="E421" s="435"/>
      <c r="F421" s="435"/>
      <c r="G421" s="435"/>
      <c r="H421" s="435"/>
      <c r="I421" s="435"/>
      <c r="J421" s="435"/>
      <c r="K421" s="435"/>
      <c r="L421" s="435"/>
      <c r="M421" s="435"/>
      <c r="N421" s="435"/>
      <c r="O421" s="435"/>
      <c r="P421" s="435"/>
      <c r="Q421" s="435"/>
      <c r="R421" s="54"/>
      <c r="S421" s="54"/>
      <c r="T421" s="54"/>
      <c r="U421" s="54"/>
      <c r="V421" s="54"/>
      <c r="W421" s="54"/>
      <c r="X421" s="54"/>
      <c r="Y421" s="54"/>
      <c r="Z421" s="54"/>
    </row>
    <row r="422" spans="1:26" ht="18.75" customHeight="1" x14ac:dyDescent="0.2">
      <c r="A422" s="435"/>
      <c r="B422" s="435"/>
      <c r="C422" s="435"/>
      <c r="D422" s="435"/>
      <c r="E422" s="435"/>
      <c r="F422" s="435"/>
      <c r="G422" s="435"/>
      <c r="H422" s="435"/>
      <c r="I422" s="435"/>
      <c r="J422" s="435"/>
      <c r="K422" s="435"/>
      <c r="L422" s="435"/>
      <c r="M422" s="435"/>
      <c r="N422" s="435"/>
      <c r="O422" s="435"/>
      <c r="P422" s="435"/>
      <c r="Q422" s="435"/>
      <c r="R422" s="54"/>
      <c r="S422" s="54"/>
      <c r="T422" s="54"/>
      <c r="U422" s="54"/>
      <c r="V422" s="54"/>
      <c r="W422" s="54"/>
      <c r="X422" s="54"/>
      <c r="Y422" s="54"/>
      <c r="Z422" s="54"/>
    </row>
    <row r="423" spans="1:26" ht="18.75" customHeight="1" x14ac:dyDescent="0.2">
      <c r="A423" s="435"/>
      <c r="B423" s="435"/>
      <c r="C423" s="435"/>
      <c r="D423" s="435"/>
      <c r="E423" s="435"/>
      <c r="F423" s="435"/>
      <c r="G423" s="435"/>
      <c r="H423" s="435"/>
      <c r="I423" s="435"/>
      <c r="J423" s="435"/>
      <c r="K423" s="435"/>
      <c r="L423" s="435"/>
      <c r="M423" s="435"/>
      <c r="N423" s="435"/>
      <c r="O423" s="435"/>
      <c r="P423" s="435"/>
      <c r="Q423" s="435"/>
      <c r="R423" s="54"/>
      <c r="S423" s="54"/>
      <c r="T423" s="54"/>
      <c r="U423" s="54"/>
      <c r="V423" s="54"/>
      <c r="W423" s="54"/>
      <c r="X423" s="54"/>
      <c r="Y423" s="54"/>
      <c r="Z423" s="54"/>
    </row>
    <row r="424" spans="1:26" ht="18.75" customHeight="1" x14ac:dyDescent="0.2">
      <c r="A424" s="435"/>
      <c r="B424" s="435"/>
      <c r="C424" s="435"/>
      <c r="D424" s="435"/>
      <c r="E424" s="435"/>
      <c r="F424" s="435"/>
      <c r="G424" s="435"/>
      <c r="H424" s="435"/>
      <c r="I424" s="435"/>
      <c r="J424" s="435"/>
      <c r="K424" s="435"/>
      <c r="L424" s="435"/>
      <c r="M424" s="435"/>
      <c r="N424" s="435"/>
      <c r="O424" s="435"/>
      <c r="P424" s="435"/>
      <c r="Q424" s="435"/>
      <c r="R424" s="54"/>
      <c r="S424" s="54"/>
      <c r="T424" s="54"/>
      <c r="U424" s="54"/>
      <c r="V424" s="54"/>
      <c r="W424" s="54"/>
      <c r="X424" s="54"/>
      <c r="Y424" s="54"/>
      <c r="Z424" s="54"/>
    </row>
    <row r="425" spans="1:26" ht="18.75" customHeight="1" x14ac:dyDescent="0.2">
      <c r="A425" s="435"/>
      <c r="B425" s="435"/>
      <c r="C425" s="435"/>
      <c r="D425" s="435"/>
      <c r="E425" s="435"/>
      <c r="F425" s="435"/>
      <c r="G425" s="435"/>
      <c r="H425" s="435"/>
      <c r="I425" s="435"/>
      <c r="J425" s="435"/>
      <c r="K425" s="435"/>
      <c r="L425" s="435"/>
      <c r="M425" s="435"/>
      <c r="N425" s="435"/>
      <c r="O425" s="435"/>
      <c r="P425" s="435"/>
      <c r="Q425" s="435"/>
      <c r="R425" s="54"/>
      <c r="S425" s="54"/>
      <c r="T425" s="54"/>
      <c r="U425" s="54"/>
      <c r="V425" s="54"/>
      <c r="W425" s="54"/>
      <c r="X425" s="54"/>
      <c r="Y425" s="54"/>
      <c r="Z425" s="54"/>
    </row>
    <row r="426" spans="1:26" ht="18.75" customHeight="1" x14ac:dyDescent="0.2">
      <c r="A426" s="435"/>
      <c r="B426" s="435"/>
      <c r="C426" s="435"/>
      <c r="D426" s="435"/>
      <c r="E426" s="435"/>
      <c r="F426" s="435"/>
      <c r="G426" s="435"/>
      <c r="H426" s="435"/>
      <c r="I426" s="435"/>
      <c r="J426" s="435"/>
      <c r="K426" s="435"/>
      <c r="L426" s="435"/>
      <c r="M426" s="435"/>
      <c r="N426" s="435"/>
      <c r="O426" s="435"/>
      <c r="P426" s="435"/>
      <c r="Q426" s="435"/>
      <c r="R426" s="54"/>
      <c r="S426" s="54"/>
      <c r="T426" s="54"/>
      <c r="U426" s="54"/>
      <c r="V426" s="54"/>
      <c r="W426" s="54"/>
      <c r="X426" s="54"/>
      <c r="Y426" s="54"/>
      <c r="Z426" s="54"/>
    </row>
    <row r="427" spans="1:26" ht="18.75" customHeight="1" x14ac:dyDescent="0.2">
      <c r="A427" s="435"/>
      <c r="B427" s="435"/>
      <c r="C427" s="435"/>
      <c r="D427" s="435"/>
      <c r="E427" s="435"/>
      <c r="F427" s="435"/>
      <c r="G427" s="435"/>
      <c r="H427" s="435"/>
      <c r="I427" s="435"/>
      <c r="J427" s="435"/>
      <c r="K427" s="435"/>
      <c r="L427" s="435"/>
      <c r="M427" s="435"/>
      <c r="N427" s="435"/>
      <c r="O427" s="435"/>
      <c r="P427" s="435"/>
      <c r="Q427" s="435"/>
      <c r="R427" s="54"/>
      <c r="S427" s="54"/>
      <c r="T427" s="54"/>
      <c r="U427" s="54"/>
      <c r="V427" s="54"/>
      <c r="W427" s="54"/>
      <c r="X427" s="54"/>
      <c r="Y427" s="54"/>
      <c r="Z427" s="54"/>
    </row>
    <row r="428" spans="1:26" ht="18.75" customHeight="1" x14ac:dyDescent="0.2">
      <c r="A428" s="435"/>
      <c r="B428" s="435"/>
      <c r="C428" s="435"/>
      <c r="D428" s="435"/>
      <c r="E428" s="435"/>
      <c r="F428" s="435"/>
      <c r="G428" s="435"/>
      <c r="H428" s="435"/>
      <c r="I428" s="435"/>
      <c r="J428" s="435"/>
      <c r="K428" s="435"/>
      <c r="L428" s="435"/>
      <c r="M428" s="435"/>
      <c r="N428" s="435"/>
      <c r="O428" s="435"/>
      <c r="P428" s="435"/>
      <c r="Q428" s="435"/>
      <c r="R428" s="54"/>
      <c r="S428" s="54"/>
      <c r="T428" s="54"/>
      <c r="U428" s="54"/>
      <c r="V428" s="54"/>
      <c r="W428" s="54"/>
      <c r="X428" s="54"/>
      <c r="Y428" s="54"/>
      <c r="Z428" s="54"/>
    </row>
    <row r="429" spans="1:26" ht="18.75" customHeight="1" x14ac:dyDescent="0.2">
      <c r="A429" s="435"/>
      <c r="B429" s="435"/>
      <c r="C429" s="435"/>
      <c r="D429" s="435"/>
      <c r="E429" s="435"/>
      <c r="F429" s="435"/>
      <c r="G429" s="435"/>
      <c r="H429" s="435"/>
      <c r="I429" s="435"/>
      <c r="J429" s="435"/>
      <c r="K429" s="435"/>
      <c r="L429" s="435"/>
      <c r="M429" s="435"/>
      <c r="N429" s="435"/>
      <c r="O429" s="435"/>
      <c r="P429" s="435"/>
      <c r="Q429" s="435"/>
      <c r="R429" s="54"/>
      <c r="S429" s="54"/>
      <c r="T429" s="54"/>
      <c r="U429" s="54"/>
      <c r="V429" s="54"/>
      <c r="W429" s="54"/>
      <c r="X429" s="54"/>
      <c r="Y429" s="54"/>
      <c r="Z429" s="54"/>
    </row>
    <row r="430" spans="1:26" ht="18.75" customHeight="1" x14ac:dyDescent="0.2">
      <c r="A430" s="435"/>
      <c r="B430" s="435"/>
      <c r="C430" s="435"/>
      <c r="D430" s="435"/>
      <c r="E430" s="435"/>
      <c r="F430" s="435"/>
      <c r="G430" s="435"/>
      <c r="H430" s="435"/>
      <c r="I430" s="435"/>
      <c r="J430" s="435"/>
      <c r="K430" s="435"/>
      <c r="L430" s="435"/>
      <c r="M430" s="435"/>
      <c r="N430" s="435"/>
      <c r="O430" s="435"/>
      <c r="P430" s="435"/>
      <c r="Q430" s="435"/>
      <c r="R430" s="54"/>
      <c r="S430" s="54"/>
      <c r="T430" s="54"/>
      <c r="U430" s="54"/>
      <c r="V430" s="54"/>
      <c r="W430" s="54"/>
      <c r="X430" s="54"/>
      <c r="Y430" s="54"/>
      <c r="Z430" s="54"/>
    </row>
    <row r="431" spans="1:26" ht="18.75" customHeight="1" x14ac:dyDescent="0.2">
      <c r="A431" s="435"/>
      <c r="B431" s="435"/>
      <c r="C431" s="435"/>
      <c r="D431" s="435"/>
      <c r="E431" s="435"/>
      <c r="F431" s="435"/>
      <c r="G431" s="435"/>
      <c r="H431" s="435"/>
      <c r="I431" s="435"/>
      <c r="J431" s="435"/>
      <c r="K431" s="435"/>
      <c r="L431" s="435"/>
      <c r="M431" s="435"/>
      <c r="N431" s="435"/>
      <c r="O431" s="435"/>
      <c r="P431" s="435"/>
      <c r="Q431" s="435"/>
      <c r="R431" s="54"/>
      <c r="S431" s="54"/>
      <c r="T431" s="54"/>
      <c r="U431" s="54"/>
      <c r="V431" s="54"/>
      <c r="W431" s="54"/>
      <c r="X431" s="54"/>
      <c r="Y431" s="54"/>
      <c r="Z431" s="54"/>
    </row>
    <row r="432" spans="1:26" ht="18.75" customHeight="1" x14ac:dyDescent="0.2">
      <c r="A432" s="435"/>
      <c r="B432" s="435"/>
      <c r="C432" s="435"/>
      <c r="D432" s="435"/>
      <c r="E432" s="435"/>
      <c r="F432" s="435"/>
      <c r="G432" s="435"/>
      <c r="H432" s="435"/>
      <c r="I432" s="435"/>
      <c r="J432" s="435"/>
      <c r="K432" s="435"/>
      <c r="L432" s="435"/>
      <c r="M432" s="435"/>
      <c r="N432" s="435"/>
      <c r="O432" s="435"/>
      <c r="P432" s="435"/>
      <c r="Q432" s="435"/>
      <c r="R432" s="54"/>
      <c r="S432" s="54"/>
      <c r="T432" s="54"/>
      <c r="U432" s="54"/>
      <c r="V432" s="54"/>
      <c r="W432" s="54"/>
      <c r="X432" s="54"/>
      <c r="Y432" s="54"/>
      <c r="Z432" s="54"/>
    </row>
    <row r="433" spans="1:26" ht="18.75" customHeight="1" x14ac:dyDescent="0.2">
      <c r="A433" s="435"/>
      <c r="B433" s="435"/>
      <c r="C433" s="435"/>
      <c r="D433" s="435"/>
      <c r="E433" s="435"/>
      <c r="F433" s="435"/>
      <c r="G433" s="435"/>
      <c r="H433" s="435"/>
      <c r="I433" s="435"/>
      <c r="J433" s="435"/>
      <c r="K433" s="435"/>
      <c r="L433" s="435"/>
      <c r="M433" s="435"/>
      <c r="N433" s="435"/>
      <c r="O433" s="435"/>
      <c r="P433" s="435"/>
      <c r="Q433" s="435"/>
      <c r="R433" s="54"/>
      <c r="S433" s="54"/>
      <c r="T433" s="54"/>
      <c r="U433" s="54"/>
      <c r="V433" s="54"/>
      <c r="W433" s="54"/>
      <c r="X433" s="54"/>
      <c r="Y433" s="54"/>
      <c r="Z433" s="54"/>
    </row>
    <row r="434" spans="1:26" ht="18.75" customHeight="1" x14ac:dyDescent="0.2">
      <c r="A434" s="435"/>
      <c r="B434" s="435"/>
      <c r="C434" s="435"/>
      <c r="D434" s="435"/>
      <c r="E434" s="435"/>
      <c r="F434" s="435"/>
      <c r="G434" s="435"/>
      <c r="H434" s="435"/>
      <c r="I434" s="435"/>
      <c r="J434" s="435"/>
      <c r="K434" s="435"/>
      <c r="L434" s="435"/>
      <c r="M434" s="435"/>
      <c r="N434" s="435"/>
      <c r="O434" s="435"/>
      <c r="P434" s="435"/>
      <c r="Q434" s="435"/>
      <c r="R434" s="54"/>
      <c r="S434" s="54"/>
      <c r="T434" s="54"/>
      <c r="U434" s="54"/>
      <c r="V434" s="54"/>
      <c r="W434" s="54"/>
      <c r="X434" s="54"/>
      <c r="Y434" s="54"/>
      <c r="Z434" s="54"/>
    </row>
    <row r="435" spans="1:26" ht="18.75" customHeight="1" x14ac:dyDescent="0.2">
      <c r="A435" s="435"/>
      <c r="B435" s="435"/>
      <c r="C435" s="435"/>
      <c r="D435" s="435"/>
      <c r="E435" s="435"/>
      <c r="F435" s="435"/>
      <c r="G435" s="435"/>
      <c r="H435" s="435"/>
      <c r="I435" s="435"/>
      <c r="J435" s="435"/>
      <c r="K435" s="435"/>
      <c r="L435" s="435"/>
      <c r="M435" s="435"/>
      <c r="N435" s="435"/>
      <c r="O435" s="435"/>
      <c r="P435" s="435"/>
      <c r="Q435" s="435"/>
      <c r="R435" s="54"/>
      <c r="S435" s="54"/>
      <c r="T435" s="54"/>
      <c r="U435" s="54"/>
      <c r="V435" s="54"/>
      <c r="W435" s="54"/>
      <c r="X435" s="54"/>
      <c r="Y435" s="54"/>
      <c r="Z435" s="54"/>
    </row>
    <row r="436" spans="1:26" ht="18.75" customHeight="1" x14ac:dyDescent="0.2">
      <c r="A436" s="435"/>
      <c r="B436" s="435"/>
      <c r="C436" s="435"/>
      <c r="D436" s="435"/>
      <c r="E436" s="435"/>
      <c r="F436" s="435"/>
      <c r="G436" s="435"/>
      <c r="H436" s="435"/>
      <c r="I436" s="435"/>
      <c r="J436" s="435"/>
      <c r="K436" s="435"/>
      <c r="L436" s="435"/>
      <c r="M436" s="435"/>
      <c r="N436" s="435"/>
      <c r="O436" s="435"/>
      <c r="P436" s="435"/>
      <c r="Q436" s="435"/>
      <c r="R436" s="54"/>
      <c r="S436" s="54"/>
      <c r="T436" s="54"/>
      <c r="U436" s="54"/>
      <c r="V436" s="54"/>
      <c r="W436" s="54"/>
      <c r="X436" s="54"/>
      <c r="Y436" s="54"/>
      <c r="Z436" s="54"/>
    </row>
    <row r="437" spans="1:26" ht="18.75" customHeight="1" x14ac:dyDescent="0.2">
      <c r="A437" s="435"/>
      <c r="B437" s="435"/>
      <c r="C437" s="435"/>
      <c r="D437" s="435"/>
      <c r="E437" s="435"/>
      <c r="F437" s="435"/>
      <c r="G437" s="435"/>
      <c r="H437" s="435"/>
      <c r="I437" s="435"/>
      <c r="J437" s="435"/>
      <c r="K437" s="435"/>
      <c r="L437" s="435"/>
      <c r="M437" s="435"/>
      <c r="N437" s="435"/>
      <c r="O437" s="435"/>
      <c r="P437" s="435"/>
      <c r="Q437" s="435"/>
      <c r="R437" s="54"/>
      <c r="S437" s="54"/>
      <c r="T437" s="54"/>
      <c r="U437" s="54"/>
      <c r="V437" s="54"/>
      <c r="W437" s="54"/>
      <c r="X437" s="54"/>
      <c r="Y437" s="54"/>
      <c r="Z437" s="54"/>
    </row>
    <row r="438" spans="1:26" ht="18.75" customHeight="1" x14ac:dyDescent="0.2">
      <c r="A438" s="435"/>
      <c r="B438" s="435"/>
      <c r="C438" s="435"/>
      <c r="D438" s="435"/>
      <c r="E438" s="435"/>
      <c r="F438" s="435"/>
      <c r="G438" s="435"/>
      <c r="H438" s="435"/>
      <c r="I438" s="435"/>
      <c r="J438" s="435"/>
      <c r="K438" s="435"/>
      <c r="L438" s="435"/>
      <c r="M438" s="435"/>
      <c r="N438" s="435"/>
      <c r="O438" s="435"/>
      <c r="P438" s="435"/>
      <c r="Q438" s="435"/>
      <c r="R438" s="54"/>
      <c r="S438" s="54"/>
      <c r="T438" s="54"/>
      <c r="U438" s="54"/>
      <c r="V438" s="54"/>
      <c r="W438" s="54"/>
      <c r="X438" s="54"/>
      <c r="Y438" s="54"/>
      <c r="Z438" s="54"/>
    </row>
    <row r="439" spans="1:26" ht="18.75" customHeight="1" x14ac:dyDescent="0.2">
      <c r="A439" s="435"/>
      <c r="B439" s="435"/>
      <c r="C439" s="435"/>
      <c r="D439" s="435"/>
      <c r="E439" s="435"/>
      <c r="F439" s="435"/>
      <c r="G439" s="435"/>
      <c r="H439" s="435"/>
      <c r="I439" s="435"/>
      <c r="J439" s="435"/>
      <c r="K439" s="435"/>
      <c r="L439" s="435"/>
      <c r="M439" s="435"/>
      <c r="N439" s="435"/>
      <c r="O439" s="435"/>
      <c r="P439" s="435"/>
      <c r="Q439" s="435"/>
      <c r="R439" s="54"/>
      <c r="S439" s="54"/>
      <c r="T439" s="54"/>
      <c r="U439" s="54"/>
      <c r="V439" s="54"/>
      <c r="W439" s="54"/>
      <c r="X439" s="54"/>
      <c r="Y439" s="54"/>
      <c r="Z439" s="54"/>
    </row>
    <row r="440" spans="1:26" ht="18.75" customHeight="1" x14ac:dyDescent="0.2">
      <c r="A440" s="435"/>
      <c r="B440" s="435"/>
      <c r="C440" s="435"/>
      <c r="D440" s="435"/>
      <c r="E440" s="435"/>
      <c r="F440" s="435"/>
      <c r="G440" s="435"/>
      <c r="H440" s="435"/>
      <c r="I440" s="435"/>
      <c r="J440" s="435"/>
      <c r="K440" s="435"/>
      <c r="L440" s="435"/>
      <c r="M440" s="435"/>
      <c r="N440" s="435"/>
      <c r="O440" s="435"/>
      <c r="P440" s="435"/>
      <c r="Q440" s="435"/>
      <c r="R440" s="54"/>
      <c r="S440" s="54"/>
      <c r="T440" s="54"/>
      <c r="U440" s="54"/>
      <c r="V440" s="54"/>
      <c r="W440" s="54"/>
      <c r="X440" s="54"/>
      <c r="Y440" s="54"/>
      <c r="Z440" s="54"/>
    </row>
    <row r="441" spans="1:26" ht="18.75" customHeight="1" x14ac:dyDescent="0.2">
      <c r="A441" s="435"/>
      <c r="B441" s="435"/>
      <c r="C441" s="435"/>
      <c r="D441" s="435"/>
      <c r="E441" s="435"/>
      <c r="F441" s="435"/>
      <c r="G441" s="435"/>
      <c r="H441" s="435"/>
      <c r="I441" s="435"/>
      <c r="J441" s="435"/>
      <c r="K441" s="435"/>
      <c r="L441" s="435"/>
      <c r="M441" s="435"/>
      <c r="N441" s="435"/>
      <c r="O441" s="435"/>
      <c r="P441" s="435"/>
      <c r="Q441" s="435"/>
      <c r="R441" s="54"/>
      <c r="S441" s="54"/>
      <c r="T441" s="54"/>
      <c r="U441" s="54"/>
      <c r="V441" s="54"/>
      <c r="W441" s="54"/>
      <c r="X441" s="54"/>
      <c r="Y441" s="54"/>
      <c r="Z441" s="54"/>
    </row>
    <row r="442" spans="1:26" ht="18.75" customHeight="1" x14ac:dyDescent="0.2">
      <c r="A442" s="435"/>
      <c r="B442" s="435"/>
      <c r="C442" s="435"/>
      <c r="D442" s="435"/>
      <c r="E442" s="435"/>
      <c r="F442" s="435"/>
      <c r="G442" s="435"/>
      <c r="H442" s="435"/>
      <c r="I442" s="435"/>
      <c r="J442" s="435"/>
      <c r="K442" s="435"/>
      <c r="L442" s="435"/>
      <c r="M442" s="435"/>
      <c r="N442" s="435"/>
      <c r="O442" s="435"/>
      <c r="P442" s="435"/>
      <c r="Q442" s="435"/>
      <c r="R442" s="54"/>
      <c r="S442" s="54"/>
      <c r="T442" s="54"/>
      <c r="U442" s="54"/>
      <c r="V442" s="54"/>
      <c r="W442" s="54"/>
      <c r="X442" s="54"/>
      <c r="Y442" s="54"/>
      <c r="Z442" s="54"/>
    </row>
    <row r="443" spans="1:26" ht="18.75" customHeight="1" x14ac:dyDescent="0.2">
      <c r="A443" s="435"/>
      <c r="B443" s="435"/>
      <c r="C443" s="435"/>
      <c r="D443" s="435"/>
      <c r="E443" s="435"/>
      <c r="F443" s="435"/>
      <c r="G443" s="435"/>
      <c r="H443" s="435"/>
      <c r="I443" s="435"/>
      <c r="J443" s="435"/>
      <c r="K443" s="435"/>
      <c r="L443" s="435"/>
      <c r="M443" s="435"/>
      <c r="N443" s="435"/>
      <c r="O443" s="435"/>
      <c r="P443" s="435"/>
      <c r="Q443" s="435"/>
      <c r="R443" s="54"/>
      <c r="S443" s="54"/>
      <c r="T443" s="54"/>
      <c r="U443" s="54"/>
      <c r="V443" s="54"/>
      <c r="W443" s="54"/>
      <c r="X443" s="54"/>
      <c r="Y443" s="54"/>
      <c r="Z443" s="54"/>
    </row>
    <row r="444" spans="1:26" ht="18.75" customHeight="1" x14ac:dyDescent="0.2">
      <c r="A444" s="435"/>
      <c r="B444" s="435"/>
      <c r="C444" s="435"/>
      <c r="D444" s="435"/>
      <c r="E444" s="435"/>
      <c r="F444" s="435"/>
      <c r="G444" s="435"/>
      <c r="H444" s="435"/>
      <c r="I444" s="435"/>
      <c r="J444" s="435"/>
      <c r="K444" s="435"/>
      <c r="L444" s="435"/>
      <c r="M444" s="435"/>
      <c r="N444" s="435"/>
      <c r="O444" s="435"/>
      <c r="P444" s="435"/>
      <c r="Q444" s="435"/>
      <c r="R444" s="54"/>
      <c r="S444" s="54"/>
      <c r="T444" s="54"/>
      <c r="U444" s="54"/>
      <c r="V444" s="54"/>
      <c r="W444" s="54"/>
      <c r="X444" s="54"/>
      <c r="Y444" s="54"/>
      <c r="Z444" s="54"/>
    </row>
    <row r="445" spans="1:26" ht="18.75" customHeight="1" x14ac:dyDescent="0.2">
      <c r="A445" s="435"/>
      <c r="B445" s="435"/>
      <c r="C445" s="435"/>
      <c r="D445" s="435"/>
      <c r="E445" s="435"/>
      <c r="F445" s="435"/>
      <c r="G445" s="435"/>
      <c r="H445" s="435"/>
      <c r="I445" s="435"/>
      <c r="J445" s="435"/>
      <c r="K445" s="435"/>
      <c r="L445" s="435"/>
      <c r="M445" s="435"/>
      <c r="N445" s="435"/>
      <c r="O445" s="435"/>
      <c r="P445" s="435"/>
      <c r="Q445" s="435"/>
      <c r="R445" s="54"/>
      <c r="S445" s="54"/>
      <c r="T445" s="54"/>
      <c r="U445" s="54"/>
      <c r="V445" s="54"/>
      <c r="W445" s="54"/>
      <c r="X445" s="54"/>
      <c r="Y445" s="54"/>
      <c r="Z445" s="54"/>
    </row>
    <row r="446" spans="1:26" ht="18.75" customHeight="1" x14ac:dyDescent="0.2">
      <c r="A446" s="435"/>
      <c r="B446" s="435"/>
      <c r="C446" s="435"/>
      <c r="D446" s="435"/>
      <c r="E446" s="435"/>
      <c r="F446" s="435"/>
      <c r="G446" s="435"/>
      <c r="H446" s="435"/>
      <c r="I446" s="435"/>
      <c r="J446" s="435"/>
      <c r="K446" s="435"/>
      <c r="L446" s="435"/>
      <c r="M446" s="435"/>
      <c r="N446" s="435"/>
      <c r="O446" s="435"/>
      <c r="P446" s="435"/>
      <c r="Q446" s="435"/>
      <c r="R446" s="54"/>
      <c r="S446" s="54"/>
      <c r="T446" s="54"/>
      <c r="U446" s="54"/>
      <c r="V446" s="54"/>
      <c r="W446" s="54"/>
      <c r="X446" s="54"/>
      <c r="Y446" s="54"/>
      <c r="Z446" s="54"/>
    </row>
    <row r="447" spans="1:26" ht="18.75" customHeight="1" x14ac:dyDescent="0.2">
      <c r="A447" s="435"/>
      <c r="B447" s="435"/>
      <c r="C447" s="435"/>
      <c r="D447" s="435"/>
      <c r="E447" s="435"/>
      <c r="F447" s="435"/>
      <c r="G447" s="435"/>
      <c r="H447" s="435"/>
      <c r="I447" s="435"/>
      <c r="J447" s="435"/>
      <c r="K447" s="435"/>
      <c r="L447" s="435"/>
      <c r="M447" s="435"/>
      <c r="N447" s="435"/>
      <c r="O447" s="435"/>
      <c r="P447" s="435"/>
      <c r="Q447" s="435"/>
      <c r="R447" s="54"/>
      <c r="S447" s="54"/>
      <c r="T447" s="54"/>
      <c r="U447" s="54"/>
      <c r="V447" s="54"/>
      <c r="W447" s="54"/>
      <c r="X447" s="54"/>
      <c r="Y447" s="54"/>
      <c r="Z447" s="54"/>
    </row>
    <row r="448" spans="1:26" ht="18.75" customHeight="1" x14ac:dyDescent="0.2">
      <c r="A448" s="435"/>
      <c r="B448" s="435"/>
      <c r="C448" s="435"/>
      <c r="D448" s="435"/>
      <c r="E448" s="435"/>
      <c r="F448" s="435"/>
      <c r="G448" s="435"/>
      <c r="H448" s="435"/>
      <c r="I448" s="435"/>
      <c r="J448" s="435"/>
      <c r="K448" s="435"/>
      <c r="L448" s="435"/>
      <c r="M448" s="435"/>
      <c r="N448" s="435"/>
      <c r="O448" s="435"/>
      <c r="P448" s="435"/>
      <c r="Q448" s="435"/>
      <c r="R448" s="54"/>
      <c r="S448" s="54"/>
      <c r="T448" s="54"/>
      <c r="U448" s="54"/>
      <c r="V448" s="54"/>
      <c r="W448" s="54"/>
      <c r="X448" s="54"/>
      <c r="Y448" s="54"/>
      <c r="Z448" s="54"/>
    </row>
    <row r="449" spans="1:26" ht="18.75" customHeight="1" x14ac:dyDescent="0.2">
      <c r="A449" s="435"/>
      <c r="B449" s="435"/>
      <c r="C449" s="435"/>
      <c r="D449" s="435"/>
      <c r="E449" s="435"/>
      <c r="F449" s="435"/>
      <c r="G449" s="435"/>
      <c r="H449" s="435"/>
      <c r="I449" s="435"/>
      <c r="J449" s="435"/>
      <c r="K449" s="435"/>
      <c r="L449" s="435"/>
      <c r="M449" s="435"/>
      <c r="N449" s="435"/>
      <c r="O449" s="435"/>
      <c r="P449" s="435"/>
      <c r="Q449" s="435"/>
      <c r="R449" s="54"/>
      <c r="S449" s="54"/>
      <c r="T449" s="54"/>
      <c r="U449" s="54"/>
      <c r="V449" s="54"/>
      <c r="W449" s="54"/>
      <c r="X449" s="54"/>
      <c r="Y449" s="54"/>
      <c r="Z449" s="54"/>
    </row>
    <row r="450" spans="1:26" ht="18.75" customHeight="1" x14ac:dyDescent="0.2">
      <c r="A450" s="435"/>
      <c r="B450" s="435"/>
      <c r="C450" s="435"/>
      <c r="D450" s="435"/>
      <c r="E450" s="435"/>
      <c r="F450" s="435"/>
      <c r="G450" s="435"/>
      <c r="H450" s="435"/>
      <c r="I450" s="435"/>
      <c r="J450" s="435"/>
      <c r="K450" s="435"/>
      <c r="L450" s="435"/>
      <c r="M450" s="435"/>
      <c r="N450" s="435"/>
      <c r="O450" s="435"/>
      <c r="P450" s="435"/>
      <c r="Q450" s="435"/>
      <c r="R450" s="54"/>
      <c r="S450" s="54"/>
      <c r="T450" s="54"/>
      <c r="U450" s="54"/>
      <c r="V450" s="54"/>
      <c r="W450" s="54"/>
      <c r="X450" s="54"/>
      <c r="Y450" s="54"/>
      <c r="Z450" s="54"/>
    </row>
    <row r="451" spans="1:26" ht="18.75" customHeight="1" x14ac:dyDescent="0.2">
      <c r="A451" s="435"/>
      <c r="B451" s="435"/>
      <c r="C451" s="435"/>
      <c r="D451" s="435"/>
      <c r="E451" s="435"/>
      <c r="F451" s="435"/>
      <c r="G451" s="435"/>
      <c r="H451" s="435"/>
      <c r="I451" s="435"/>
      <c r="J451" s="435"/>
      <c r="K451" s="435"/>
      <c r="L451" s="435"/>
      <c r="M451" s="435"/>
      <c r="N451" s="435"/>
      <c r="O451" s="435"/>
      <c r="P451" s="435"/>
      <c r="Q451" s="435"/>
      <c r="R451" s="54"/>
      <c r="S451" s="54"/>
      <c r="T451" s="54"/>
      <c r="U451" s="54"/>
      <c r="V451" s="54"/>
      <c r="W451" s="54"/>
      <c r="X451" s="54"/>
      <c r="Y451" s="54"/>
      <c r="Z451" s="54"/>
    </row>
    <row r="452" spans="1:26" ht="18.75" customHeight="1" x14ac:dyDescent="0.2">
      <c r="A452" s="435"/>
      <c r="B452" s="435"/>
      <c r="C452" s="435"/>
      <c r="D452" s="435"/>
      <c r="E452" s="435"/>
      <c r="F452" s="435"/>
      <c r="G452" s="435"/>
      <c r="H452" s="435"/>
      <c r="I452" s="435"/>
      <c r="J452" s="435"/>
      <c r="K452" s="435"/>
      <c r="L452" s="435"/>
      <c r="M452" s="435"/>
      <c r="N452" s="435"/>
      <c r="O452" s="435"/>
      <c r="P452" s="435"/>
      <c r="Q452" s="435"/>
      <c r="R452" s="54"/>
      <c r="S452" s="54"/>
      <c r="T452" s="54"/>
      <c r="U452" s="54"/>
      <c r="V452" s="54"/>
      <c r="W452" s="54"/>
      <c r="X452" s="54"/>
      <c r="Y452" s="54"/>
      <c r="Z452" s="54"/>
    </row>
    <row r="453" spans="1:26" ht="18.75" customHeight="1" x14ac:dyDescent="0.2">
      <c r="A453" s="435"/>
      <c r="B453" s="435"/>
      <c r="C453" s="435"/>
      <c r="D453" s="435"/>
      <c r="E453" s="435"/>
      <c r="F453" s="435"/>
      <c r="G453" s="435"/>
      <c r="H453" s="435"/>
      <c r="I453" s="435"/>
      <c r="J453" s="435"/>
      <c r="K453" s="435"/>
      <c r="L453" s="435"/>
      <c r="M453" s="435"/>
      <c r="N453" s="435"/>
      <c r="O453" s="435"/>
      <c r="P453" s="435"/>
      <c r="Q453" s="435"/>
      <c r="R453" s="54"/>
      <c r="S453" s="54"/>
      <c r="T453" s="54"/>
      <c r="U453" s="54"/>
      <c r="V453" s="54"/>
      <c r="W453" s="54"/>
      <c r="X453" s="54"/>
      <c r="Y453" s="54"/>
      <c r="Z453" s="54"/>
    </row>
    <row r="454" spans="1:26" ht="18.75" customHeight="1" x14ac:dyDescent="0.2">
      <c r="A454" s="435"/>
      <c r="B454" s="435"/>
      <c r="C454" s="435"/>
      <c r="D454" s="435"/>
      <c r="E454" s="435"/>
      <c r="F454" s="435"/>
      <c r="G454" s="435"/>
      <c r="H454" s="435"/>
      <c r="I454" s="435"/>
      <c r="J454" s="435"/>
      <c r="K454" s="435"/>
      <c r="L454" s="435"/>
      <c r="M454" s="435"/>
      <c r="N454" s="435"/>
      <c r="O454" s="435"/>
      <c r="P454" s="435"/>
      <c r="Q454" s="435"/>
      <c r="R454" s="54"/>
      <c r="S454" s="54"/>
      <c r="T454" s="54"/>
      <c r="U454" s="54"/>
      <c r="V454" s="54"/>
      <c r="W454" s="54"/>
      <c r="X454" s="54"/>
      <c r="Y454" s="54"/>
      <c r="Z454" s="54"/>
    </row>
    <row r="455" spans="1:26" ht="18.75" customHeight="1" x14ac:dyDescent="0.2">
      <c r="A455" s="435"/>
      <c r="B455" s="435"/>
      <c r="C455" s="435"/>
      <c r="D455" s="435"/>
      <c r="E455" s="435"/>
      <c r="F455" s="435"/>
      <c r="G455" s="435"/>
      <c r="H455" s="435"/>
      <c r="I455" s="435"/>
      <c r="J455" s="435"/>
      <c r="K455" s="435"/>
      <c r="L455" s="435"/>
      <c r="M455" s="435"/>
      <c r="N455" s="435"/>
      <c r="O455" s="435"/>
      <c r="P455" s="435"/>
      <c r="Q455" s="435"/>
      <c r="R455" s="54"/>
      <c r="S455" s="54"/>
      <c r="T455" s="54"/>
      <c r="U455" s="54"/>
      <c r="V455" s="54"/>
      <c r="W455" s="54"/>
      <c r="X455" s="54"/>
      <c r="Y455" s="54"/>
      <c r="Z455" s="54"/>
    </row>
    <row r="456" spans="1:26" ht="18.75" customHeight="1" x14ac:dyDescent="0.2">
      <c r="A456" s="435"/>
      <c r="B456" s="435"/>
      <c r="C456" s="435"/>
      <c r="D456" s="435"/>
      <c r="E456" s="435"/>
      <c r="F456" s="435"/>
      <c r="G456" s="435"/>
      <c r="H456" s="435"/>
      <c r="I456" s="435"/>
      <c r="J456" s="435"/>
      <c r="K456" s="435"/>
      <c r="L456" s="435"/>
      <c r="M456" s="435"/>
      <c r="N456" s="435"/>
      <c r="O456" s="435"/>
      <c r="P456" s="435"/>
      <c r="Q456" s="435"/>
      <c r="R456" s="54"/>
      <c r="S456" s="54"/>
      <c r="T456" s="54"/>
      <c r="U456" s="54"/>
      <c r="V456" s="54"/>
      <c r="W456" s="54"/>
      <c r="X456" s="54"/>
      <c r="Y456" s="54"/>
      <c r="Z456" s="54"/>
    </row>
    <row r="457" spans="1:26" ht="18.75" customHeight="1" x14ac:dyDescent="0.2">
      <c r="A457" s="435"/>
      <c r="B457" s="435"/>
      <c r="C457" s="435"/>
      <c r="D457" s="435"/>
      <c r="E457" s="435"/>
      <c r="F457" s="435"/>
      <c r="G457" s="435"/>
      <c r="H457" s="435"/>
      <c r="I457" s="435"/>
      <c r="J457" s="435"/>
      <c r="K457" s="435"/>
      <c r="L457" s="435"/>
      <c r="M457" s="435"/>
      <c r="N457" s="435"/>
      <c r="O457" s="435"/>
      <c r="P457" s="435"/>
      <c r="Q457" s="435"/>
      <c r="R457" s="54"/>
      <c r="S457" s="54"/>
      <c r="T457" s="54"/>
      <c r="U457" s="54"/>
      <c r="V457" s="54"/>
      <c r="W457" s="54"/>
      <c r="X457" s="54"/>
      <c r="Y457" s="54"/>
      <c r="Z457" s="54"/>
    </row>
    <row r="458" spans="1:26" ht="18.75" customHeight="1" x14ac:dyDescent="0.2">
      <c r="A458" s="435"/>
      <c r="B458" s="435"/>
      <c r="C458" s="435"/>
      <c r="D458" s="435"/>
      <c r="E458" s="435"/>
      <c r="F458" s="435"/>
      <c r="G458" s="435"/>
      <c r="H458" s="435"/>
      <c r="I458" s="435"/>
      <c r="J458" s="435"/>
      <c r="K458" s="435"/>
      <c r="L458" s="435"/>
      <c r="M458" s="435"/>
      <c r="N458" s="435"/>
      <c r="O458" s="435"/>
      <c r="P458" s="435"/>
      <c r="Q458" s="435"/>
      <c r="R458" s="54"/>
      <c r="S458" s="54"/>
      <c r="T458" s="54"/>
      <c r="U458" s="54"/>
      <c r="V458" s="54"/>
      <c r="W458" s="54"/>
      <c r="X458" s="54"/>
      <c r="Y458" s="54"/>
      <c r="Z458" s="54"/>
    </row>
    <row r="459" spans="1:26" ht="18.75" customHeight="1" x14ac:dyDescent="0.2">
      <c r="A459" s="435"/>
      <c r="B459" s="435"/>
      <c r="C459" s="435"/>
      <c r="D459" s="435"/>
      <c r="E459" s="435"/>
      <c r="F459" s="435"/>
      <c r="G459" s="435"/>
      <c r="H459" s="435"/>
      <c r="I459" s="435"/>
      <c r="J459" s="435"/>
      <c r="K459" s="435"/>
      <c r="L459" s="435"/>
      <c r="M459" s="435"/>
      <c r="N459" s="435"/>
      <c r="O459" s="435"/>
      <c r="P459" s="435"/>
      <c r="Q459" s="435"/>
      <c r="R459" s="54"/>
      <c r="S459" s="54"/>
      <c r="T459" s="54"/>
      <c r="U459" s="54"/>
      <c r="V459" s="54"/>
      <c r="W459" s="54"/>
      <c r="X459" s="54"/>
      <c r="Y459" s="54"/>
      <c r="Z459" s="54"/>
    </row>
    <row r="460" spans="1:26" ht="18.75" customHeight="1" x14ac:dyDescent="0.2">
      <c r="A460" s="435"/>
      <c r="B460" s="435"/>
      <c r="C460" s="435"/>
      <c r="D460" s="435"/>
      <c r="E460" s="435"/>
      <c r="F460" s="435"/>
      <c r="G460" s="435"/>
      <c r="H460" s="435"/>
      <c r="I460" s="435"/>
      <c r="J460" s="435"/>
      <c r="K460" s="435"/>
      <c r="L460" s="435"/>
      <c r="M460" s="435"/>
      <c r="N460" s="435"/>
      <c r="O460" s="435"/>
      <c r="P460" s="435"/>
      <c r="Q460" s="435"/>
      <c r="R460" s="54"/>
      <c r="S460" s="54"/>
      <c r="T460" s="54"/>
      <c r="U460" s="54"/>
      <c r="V460" s="54"/>
      <c r="W460" s="54"/>
      <c r="X460" s="54"/>
      <c r="Y460" s="54"/>
      <c r="Z460" s="54"/>
    </row>
    <row r="461" spans="1:26" ht="18.75" customHeight="1" x14ac:dyDescent="0.2">
      <c r="A461" s="435"/>
      <c r="B461" s="435"/>
      <c r="C461" s="435"/>
      <c r="D461" s="435"/>
      <c r="E461" s="435"/>
      <c r="F461" s="435"/>
      <c r="G461" s="435"/>
      <c r="H461" s="435"/>
      <c r="I461" s="435"/>
      <c r="J461" s="435"/>
      <c r="K461" s="435"/>
      <c r="L461" s="435"/>
      <c r="M461" s="435"/>
      <c r="N461" s="435"/>
      <c r="O461" s="435"/>
      <c r="P461" s="435"/>
      <c r="Q461" s="435"/>
      <c r="R461" s="54"/>
      <c r="S461" s="54"/>
      <c r="T461" s="54"/>
      <c r="U461" s="54"/>
      <c r="V461" s="54"/>
      <c r="W461" s="54"/>
      <c r="X461" s="54"/>
      <c r="Y461" s="54"/>
      <c r="Z461" s="54"/>
    </row>
    <row r="462" spans="1:26" ht="18.75" customHeight="1" x14ac:dyDescent="0.2">
      <c r="A462" s="435"/>
      <c r="B462" s="435"/>
      <c r="C462" s="435"/>
      <c r="D462" s="435"/>
      <c r="E462" s="435"/>
      <c r="F462" s="435"/>
      <c r="G462" s="435"/>
      <c r="H462" s="435"/>
      <c r="I462" s="435"/>
      <c r="J462" s="435"/>
      <c r="K462" s="435"/>
      <c r="L462" s="435"/>
      <c r="M462" s="435"/>
      <c r="N462" s="435"/>
      <c r="O462" s="435"/>
      <c r="P462" s="435"/>
      <c r="Q462" s="435"/>
      <c r="R462" s="54"/>
      <c r="S462" s="54"/>
      <c r="T462" s="54"/>
      <c r="U462" s="54"/>
      <c r="V462" s="54"/>
      <c r="W462" s="54"/>
      <c r="X462" s="54"/>
      <c r="Y462" s="54"/>
      <c r="Z462" s="54"/>
    </row>
    <row r="463" spans="1:26" ht="18.75" customHeight="1" x14ac:dyDescent="0.2">
      <c r="A463" s="435"/>
      <c r="B463" s="435"/>
      <c r="C463" s="435"/>
      <c r="D463" s="435"/>
      <c r="E463" s="435"/>
      <c r="F463" s="435"/>
      <c r="G463" s="435"/>
      <c r="H463" s="435"/>
      <c r="I463" s="435"/>
      <c r="J463" s="435"/>
      <c r="K463" s="435"/>
      <c r="L463" s="435"/>
      <c r="M463" s="435"/>
      <c r="N463" s="435"/>
      <c r="O463" s="435"/>
      <c r="P463" s="435"/>
      <c r="Q463" s="435"/>
      <c r="R463" s="54"/>
      <c r="S463" s="54"/>
      <c r="T463" s="54"/>
      <c r="U463" s="54"/>
      <c r="V463" s="54"/>
      <c r="W463" s="54"/>
      <c r="X463" s="54"/>
      <c r="Y463" s="54"/>
      <c r="Z463" s="54"/>
    </row>
    <row r="464" spans="1:26" ht="18.75" customHeight="1" x14ac:dyDescent="0.2">
      <c r="A464" s="435"/>
      <c r="B464" s="435"/>
      <c r="C464" s="435"/>
      <c r="D464" s="435"/>
      <c r="E464" s="435"/>
      <c r="F464" s="435"/>
      <c r="G464" s="435"/>
      <c r="H464" s="435"/>
      <c r="I464" s="435"/>
      <c r="J464" s="435"/>
      <c r="K464" s="435"/>
      <c r="L464" s="435"/>
      <c r="M464" s="435"/>
      <c r="N464" s="435"/>
      <c r="O464" s="435"/>
      <c r="P464" s="435"/>
      <c r="Q464" s="435"/>
      <c r="R464" s="54"/>
      <c r="S464" s="54"/>
      <c r="T464" s="54"/>
      <c r="U464" s="54"/>
      <c r="V464" s="54"/>
      <c r="W464" s="54"/>
      <c r="X464" s="54"/>
      <c r="Y464" s="54"/>
      <c r="Z464" s="54"/>
    </row>
    <row r="465" spans="1:26" ht="18.75" customHeight="1" x14ac:dyDescent="0.2">
      <c r="A465" s="435"/>
      <c r="B465" s="435"/>
      <c r="C465" s="435"/>
      <c r="D465" s="435"/>
      <c r="E465" s="435"/>
      <c r="F465" s="435"/>
      <c r="G465" s="435"/>
      <c r="H465" s="435"/>
      <c r="I465" s="435"/>
      <c r="J465" s="435"/>
      <c r="K465" s="435"/>
      <c r="L465" s="435"/>
      <c r="M465" s="435"/>
      <c r="N465" s="435"/>
      <c r="O465" s="435"/>
      <c r="P465" s="435"/>
      <c r="Q465" s="435"/>
      <c r="R465" s="54"/>
      <c r="S465" s="54"/>
      <c r="T465" s="54"/>
      <c r="U465" s="54"/>
      <c r="V465" s="54"/>
      <c r="W465" s="54"/>
      <c r="X465" s="54"/>
      <c r="Y465" s="54"/>
      <c r="Z465" s="54"/>
    </row>
    <row r="466" spans="1:26" ht="18.75" customHeight="1" x14ac:dyDescent="0.2">
      <c r="A466" s="435"/>
      <c r="B466" s="435"/>
      <c r="C466" s="435"/>
      <c r="D466" s="435"/>
      <c r="E466" s="435"/>
      <c r="F466" s="435"/>
      <c r="G466" s="435"/>
      <c r="H466" s="435"/>
      <c r="I466" s="435"/>
      <c r="J466" s="435"/>
      <c r="K466" s="435"/>
      <c r="L466" s="435"/>
      <c r="M466" s="435"/>
      <c r="N466" s="435"/>
      <c r="O466" s="435"/>
      <c r="P466" s="435"/>
      <c r="Q466" s="435"/>
      <c r="R466" s="54"/>
      <c r="S466" s="54"/>
      <c r="T466" s="54"/>
      <c r="U466" s="54"/>
      <c r="V466" s="54"/>
      <c r="W466" s="54"/>
      <c r="X466" s="54"/>
      <c r="Y466" s="54"/>
      <c r="Z466" s="54"/>
    </row>
    <row r="467" spans="1:26" ht="18.75" customHeight="1" x14ac:dyDescent="0.2">
      <c r="A467" s="435"/>
      <c r="B467" s="435"/>
      <c r="C467" s="435"/>
      <c r="D467" s="435"/>
      <c r="E467" s="435"/>
      <c r="F467" s="435"/>
      <c r="G467" s="435"/>
      <c r="H467" s="435"/>
      <c r="I467" s="435"/>
      <c r="J467" s="435"/>
      <c r="K467" s="435"/>
      <c r="L467" s="435"/>
      <c r="M467" s="435"/>
      <c r="N467" s="435"/>
      <c r="O467" s="435"/>
      <c r="P467" s="435"/>
      <c r="Q467" s="435"/>
      <c r="R467" s="54"/>
      <c r="S467" s="54"/>
      <c r="T467" s="54"/>
      <c r="U467" s="54"/>
      <c r="V467" s="54"/>
      <c r="W467" s="54"/>
      <c r="X467" s="54"/>
      <c r="Y467" s="54"/>
      <c r="Z467" s="54"/>
    </row>
    <row r="468" spans="1:26" ht="18.75" customHeight="1" x14ac:dyDescent="0.2">
      <c r="A468" s="435"/>
      <c r="B468" s="435"/>
      <c r="C468" s="435"/>
      <c r="D468" s="435"/>
      <c r="E468" s="435"/>
      <c r="F468" s="435"/>
      <c r="G468" s="435"/>
      <c r="H468" s="435"/>
      <c r="I468" s="435"/>
      <c r="J468" s="435"/>
      <c r="K468" s="435"/>
      <c r="L468" s="435"/>
      <c r="M468" s="435"/>
      <c r="N468" s="435"/>
      <c r="O468" s="435"/>
      <c r="P468" s="435"/>
      <c r="Q468" s="435"/>
      <c r="R468" s="54"/>
      <c r="S468" s="54"/>
      <c r="T468" s="54"/>
      <c r="U468" s="54"/>
      <c r="V468" s="54"/>
      <c r="W468" s="54"/>
      <c r="X468" s="54"/>
      <c r="Y468" s="54"/>
      <c r="Z468" s="54"/>
    </row>
    <row r="469" spans="1:26" ht="18.75" customHeight="1" x14ac:dyDescent="0.2">
      <c r="A469" s="435"/>
      <c r="B469" s="435"/>
      <c r="C469" s="435"/>
      <c r="D469" s="435"/>
      <c r="E469" s="435"/>
      <c r="F469" s="435"/>
      <c r="G469" s="435"/>
      <c r="H469" s="435"/>
      <c r="I469" s="435"/>
      <c r="J469" s="435"/>
      <c r="K469" s="435"/>
      <c r="L469" s="435"/>
      <c r="M469" s="435"/>
      <c r="N469" s="435"/>
      <c r="O469" s="435"/>
      <c r="P469" s="435"/>
      <c r="Q469" s="435"/>
      <c r="R469" s="54"/>
      <c r="S469" s="54"/>
      <c r="T469" s="54"/>
      <c r="U469" s="54"/>
      <c r="V469" s="54"/>
      <c r="W469" s="54"/>
      <c r="X469" s="54"/>
      <c r="Y469" s="54"/>
      <c r="Z469" s="54"/>
    </row>
    <row r="470" spans="1:26" ht="18.75" customHeight="1" x14ac:dyDescent="0.2">
      <c r="A470" s="435"/>
      <c r="B470" s="435"/>
      <c r="C470" s="435"/>
      <c r="D470" s="435"/>
      <c r="E470" s="435"/>
      <c r="F470" s="435"/>
      <c r="G470" s="435"/>
      <c r="H470" s="435"/>
      <c r="I470" s="435"/>
      <c r="J470" s="435"/>
      <c r="K470" s="435"/>
      <c r="L470" s="435"/>
      <c r="M470" s="435"/>
      <c r="N470" s="435"/>
      <c r="O470" s="435"/>
      <c r="P470" s="435"/>
      <c r="Q470" s="435"/>
      <c r="R470" s="54"/>
      <c r="S470" s="54"/>
      <c r="T470" s="54"/>
      <c r="U470" s="54"/>
      <c r="V470" s="54"/>
      <c r="W470" s="54"/>
      <c r="X470" s="54"/>
      <c r="Y470" s="54"/>
      <c r="Z470" s="54"/>
    </row>
    <row r="471" spans="1:26" ht="18.75" customHeight="1" x14ac:dyDescent="0.2">
      <c r="A471" s="435"/>
      <c r="B471" s="435"/>
      <c r="C471" s="435"/>
      <c r="D471" s="435"/>
      <c r="E471" s="435"/>
      <c r="F471" s="435"/>
      <c r="G471" s="435"/>
      <c r="H471" s="435"/>
      <c r="I471" s="435"/>
      <c r="J471" s="435"/>
      <c r="K471" s="435"/>
      <c r="L471" s="435"/>
      <c r="M471" s="435"/>
      <c r="N471" s="435"/>
      <c r="O471" s="435"/>
      <c r="P471" s="435"/>
      <c r="Q471" s="435"/>
      <c r="R471" s="54"/>
      <c r="S471" s="54"/>
      <c r="T471" s="54"/>
      <c r="U471" s="54"/>
      <c r="V471" s="54"/>
      <c r="W471" s="54"/>
      <c r="X471" s="54"/>
      <c r="Y471" s="54"/>
      <c r="Z471" s="54"/>
    </row>
    <row r="472" spans="1:26" ht="18.75" customHeight="1" x14ac:dyDescent="0.2">
      <c r="A472" s="435"/>
      <c r="B472" s="435"/>
      <c r="C472" s="435"/>
      <c r="D472" s="435"/>
      <c r="E472" s="435"/>
      <c r="F472" s="435"/>
      <c r="G472" s="435"/>
      <c r="H472" s="435"/>
      <c r="I472" s="435"/>
      <c r="J472" s="435"/>
      <c r="K472" s="435"/>
      <c r="L472" s="435"/>
      <c r="M472" s="435"/>
      <c r="N472" s="435"/>
      <c r="O472" s="435"/>
      <c r="P472" s="435"/>
      <c r="Q472" s="435"/>
      <c r="R472" s="54"/>
      <c r="S472" s="54"/>
      <c r="T472" s="54"/>
      <c r="U472" s="54"/>
      <c r="V472" s="54"/>
      <c r="W472" s="54"/>
      <c r="X472" s="54"/>
      <c r="Y472" s="54"/>
      <c r="Z472" s="54"/>
    </row>
    <row r="473" spans="1:26" ht="18.75" customHeight="1" x14ac:dyDescent="0.2">
      <c r="A473" s="435"/>
      <c r="B473" s="435"/>
      <c r="C473" s="435"/>
      <c r="D473" s="435"/>
      <c r="E473" s="435"/>
      <c r="F473" s="435"/>
      <c r="G473" s="435"/>
      <c r="H473" s="435"/>
      <c r="I473" s="435"/>
      <c r="J473" s="435"/>
      <c r="K473" s="435"/>
      <c r="L473" s="435"/>
      <c r="M473" s="435"/>
      <c r="N473" s="435"/>
      <c r="O473" s="435"/>
      <c r="P473" s="435"/>
      <c r="Q473" s="435"/>
      <c r="R473" s="54"/>
      <c r="S473" s="54"/>
      <c r="T473" s="54"/>
      <c r="U473" s="54"/>
      <c r="V473" s="54"/>
      <c r="W473" s="54"/>
      <c r="X473" s="54"/>
      <c r="Y473" s="54"/>
      <c r="Z473" s="54"/>
    </row>
    <row r="474" spans="1:26" ht="18.75" customHeight="1" x14ac:dyDescent="0.2">
      <c r="A474" s="435"/>
      <c r="B474" s="435"/>
      <c r="C474" s="435"/>
      <c r="D474" s="435"/>
      <c r="E474" s="435"/>
      <c r="F474" s="435"/>
      <c r="G474" s="435"/>
      <c r="H474" s="435"/>
      <c r="I474" s="435"/>
      <c r="J474" s="435"/>
      <c r="K474" s="435"/>
      <c r="L474" s="435"/>
      <c r="M474" s="435"/>
      <c r="N474" s="435"/>
      <c r="O474" s="435"/>
      <c r="P474" s="435"/>
      <c r="Q474" s="435"/>
      <c r="R474" s="54"/>
      <c r="S474" s="54"/>
      <c r="T474" s="54"/>
      <c r="U474" s="54"/>
      <c r="V474" s="54"/>
      <c r="W474" s="54"/>
      <c r="X474" s="54"/>
      <c r="Y474" s="54"/>
      <c r="Z474" s="54"/>
    </row>
    <row r="475" spans="1:26" ht="18.75" customHeight="1" x14ac:dyDescent="0.2">
      <c r="A475" s="435"/>
      <c r="B475" s="435"/>
      <c r="C475" s="435"/>
      <c r="D475" s="435"/>
      <c r="E475" s="435"/>
      <c r="F475" s="435"/>
      <c r="G475" s="435"/>
      <c r="H475" s="435"/>
      <c r="I475" s="435"/>
      <c r="J475" s="435"/>
      <c r="K475" s="435"/>
      <c r="L475" s="435"/>
      <c r="M475" s="435"/>
      <c r="N475" s="435"/>
      <c r="O475" s="435"/>
      <c r="P475" s="435"/>
      <c r="Q475" s="435"/>
      <c r="R475" s="54"/>
      <c r="S475" s="54"/>
      <c r="T475" s="54"/>
      <c r="U475" s="54"/>
      <c r="V475" s="54"/>
      <c r="W475" s="54"/>
      <c r="X475" s="54"/>
      <c r="Y475" s="54"/>
      <c r="Z475" s="54"/>
    </row>
    <row r="476" spans="1:26" ht="18.75" customHeight="1" x14ac:dyDescent="0.2">
      <c r="A476" s="435"/>
      <c r="B476" s="435"/>
      <c r="C476" s="435"/>
      <c r="D476" s="435"/>
      <c r="E476" s="435"/>
      <c r="F476" s="435"/>
      <c r="G476" s="435"/>
      <c r="H476" s="435"/>
      <c r="I476" s="435"/>
      <c r="J476" s="435"/>
      <c r="K476" s="435"/>
      <c r="L476" s="435"/>
      <c r="M476" s="435"/>
      <c r="N476" s="435"/>
      <c r="O476" s="435"/>
      <c r="P476" s="435"/>
      <c r="Q476" s="435"/>
      <c r="R476" s="54"/>
      <c r="S476" s="54"/>
      <c r="T476" s="54"/>
      <c r="U476" s="54"/>
      <c r="V476" s="54"/>
      <c r="W476" s="54"/>
      <c r="X476" s="54"/>
      <c r="Y476" s="54"/>
      <c r="Z476" s="54"/>
    </row>
    <row r="477" spans="1:26" ht="18.75" customHeight="1" x14ac:dyDescent="0.2">
      <c r="A477" s="435"/>
      <c r="B477" s="435"/>
      <c r="C477" s="435"/>
      <c r="D477" s="435"/>
      <c r="E477" s="435"/>
      <c r="F477" s="435"/>
      <c r="G477" s="435"/>
      <c r="H477" s="435"/>
      <c r="I477" s="435"/>
      <c r="J477" s="435"/>
      <c r="K477" s="435"/>
      <c r="L477" s="435"/>
      <c r="M477" s="435"/>
      <c r="N477" s="435"/>
      <c r="O477" s="435"/>
      <c r="P477" s="435"/>
      <c r="Q477" s="435"/>
      <c r="R477" s="54"/>
      <c r="S477" s="54"/>
      <c r="T477" s="54"/>
      <c r="U477" s="54"/>
      <c r="V477" s="54"/>
      <c r="W477" s="54"/>
      <c r="X477" s="54"/>
      <c r="Y477" s="54"/>
      <c r="Z477" s="54"/>
    </row>
    <row r="478" spans="1:26" ht="18.75" customHeight="1" x14ac:dyDescent="0.2">
      <c r="A478" s="435"/>
      <c r="B478" s="435"/>
      <c r="C478" s="435"/>
      <c r="D478" s="435"/>
      <c r="E478" s="435"/>
      <c r="F478" s="435"/>
      <c r="G478" s="435"/>
      <c r="H478" s="435"/>
      <c r="I478" s="435"/>
      <c r="J478" s="435"/>
      <c r="K478" s="435"/>
      <c r="L478" s="435"/>
      <c r="M478" s="435"/>
      <c r="N478" s="435"/>
      <c r="O478" s="435"/>
      <c r="P478" s="435"/>
      <c r="Q478" s="435"/>
      <c r="R478" s="54"/>
      <c r="S478" s="54"/>
      <c r="T478" s="54"/>
      <c r="U478" s="54"/>
      <c r="V478" s="54"/>
      <c r="W478" s="54"/>
      <c r="X478" s="54"/>
      <c r="Y478" s="54"/>
      <c r="Z478" s="54"/>
    </row>
    <row r="479" spans="1:26" ht="18.75" customHeight="1" x14ac:dyDescent="0.2">
      <c r="A479" s="435"/>
      <c r="B479" s="435"/>
      <c r="C479" s="435"/>
      <c r="D479" s="435"/>
      <c r="E479" s="435"/>
      <c r="F479" s="435"/>
      <c r="G479" s="435"/>
      <c r="H479" s="435"/>
      <c r="I479" s="435"/>
      <c r="J479" s="435"/>
      <c r="K479" s="435"/>
      <c r="L479" s="435"/>
      <c r="M479" s="435"/>
      <c r="N479" s="435"/>
      <c r="O479" s="435"/>
      <c r="P479" s="435"/>
      <c r="Q479" s="435"/>
      <c r="R479" s="54"/>
      <c r="S479" s="54"/>
      <c r="T479" s="54"/>
      <c r="U479" s="54"/>
      <c r="V479" s="54"/>
      <c r="W479" s="54"/>
      <c r="X479" s="54"/>
      <c r="Y479" s="54"/>
      <c r="Z479" s="54"/>
    </row>
    <row r="480" spans="1:26" ht="18.75" customHeight="1" x14ac:dyDescent="0.2">
      <c r="A480" s="435"/>
      <c r="B480" s="435"/>
      <c r="C480" s="435"/>
      <c r="D480" s="435"/>
      <c r="E480" s="435"/>
      <c r="F480" s="435"/>
      <c r="G480" s="435"/>
      <c r="H480" s="435"/>
      <c r="I480" s="435"/>
      <c r="J480" s="435"/>
      <c r="K480" s="435"/>
      <c r="L480" s="435"/>
      <c r="M480" s="435"/>
      <c r="N480" s="435"/>
      <c r="O480" s="435"/>
      <c r="P480" s="435"/>
      <c r="Q480" s="435"/>
      <c r="R480" s="54"/>
      <c r="S480" s="54"/>
      <c r="T480" s="54"/>
      <c r="U480" s="54"/>
      <c r="V480" s="54"/>
      <c r="W480" s="54"/>
      <c r="X480" s="54"/>
      <c r="Y480" s="54"/>
      <c r="Z480" s="54"/>
    </row>
    <row r="481" spans="1:26" ht="18.75" customHeight="1" x14ac:dyDescent="0.2">
      <c r="A481" s="435"/>
      <c r="B481" s="435"/>
      <c r="C481" s="435"/>
      <c r="D481" s="435"/>
      <c r="E481" s="435"/>
      <c r="F481" s="435"/>
      <c r="G481" s="435"/>
      <c r="H481" s="435"/>
      <c r="I481" s="435"/>
      <c r="J481" s="435"/>
      <c r="K481" s="435"/>
      <c r="L481" s="435"/>
      <c r="M481" s="435"/>
      <c r="N481" s="435"/>
      <c r="O481" s="435"/>
      <c r="P481" s="435"/>
      <c r="Q481" s="435"/>
      <c r="R481" s="54"/>
      <c r="S481" s="54"/>
      <c r="T481" s="54"/>
      <c r="U481" s="54"/>
      <c r="V481" s="54"/>
      <c r="W481" s="54"/>
      <c r="X481" s="54"/>
      <c r="Y481" s="54"/>
      <c r="Z481" s="54"/>
    </row>
    <row r="482" spans="1:26" ht="18.75" customHeight="1" x14ac:dyDescent="0.2">
      <c r="A482" s="435"/>
      <c r="B482" s="435"/>
      <c r="C482" s="435"/>
      <c r="D482" s="435"/>
      <c r="E482" s="435"/>
      <c r="F482" s="435"/>
      <c r="G482" s="435"/>
      <c r="H482" s="435"/>
      <c r="I482" s="435"/>
      <c r="J482" s="435"/>
      <c r="K482" s="435"/>
      <c r="L482" s="435"/>
      <c r="M482" s="435"/>
      <c r="N482" s="435"/>
      <c r="O482" s="435"/>
      <c r="P482" s="435"/>
      <c r="Q482" s="435"/>
      <c r="R482" s="54"/>
      <c r="S482" s="54"/>
      <c r="T482" s="54"/>
      <c r="U482" s="54"/>
      <c r="V482" s="54"/>
      <c r="W482" s="54"/>
      <c r="X482" s="54"/>
      <c r="Y482" s="54"/>
      <c r="Z482" s="54"/>
    </row>
    <row r="483" spans="1:26" ht="18.75" customHeight="1" x14ac:dyDescent="0.2">
      <c r="A483" s="435"/>
      <c r="B483" s="435"/>
      <c r="C483" s="435"/>
      <c r="D483" s="435"/>
      <c r="E483" s="435"/>
      <c r="F483" s="435"/>
      <c r="G483" s="435"/>
      <c r="H483" s="435"/>
      <c r="I483" s="435"/>
      <c r="J483" s="435"/>
      <c r="K483" s="435"/>
      <c r="L483" s="435"/>
      <c r="M483" s="435"/>
      <c r="N483" s="435"/>
      <c r="O483" s="435"/>
      <c r="P483" s="435"/>
      <c r="Q483" s="435"/>
      <c r="R483" s="54"/>
      <c r="S483" s="54"/>
      <c r="T483" s="54"/>
      <c r="U483" s="54"/>
      <c r="V483" s="54"/>
      <c r="W483" s="54"/>
      <c r="X483" s="54"/>
      <c r="Y483" s="54"/>
      <c r="Z483" s="54"/>
    </row>
    <row r="484" spans="1:26" ht="18.75" customHeight="1" x14ac:dyDescent="0.2">
      <c r="A484" s="435"/>
      <c r="B484" s="435"/>
      <c r="C484" s="435"/>
      <c r="D484" s="435"/>
      <c r="E484" s="435"/>
      <c r="F484" s="435"/>
      <c r="G484" s="435"/>
      <c r="H484" s="435"/>
      <c r="I484" s="435"/>
      <c r="J484" s="435"/>
      <c r="K484" s="435"/>
      <c r="L484" s="435"/>
      <c r="M484" s="435"/>
      <c r="N484" s="435"/>
      <c r="O484" s="435"/>
      <c r="P484" s="435"/>
      <c r="Q484" s="435"/>
      <c r="R484" s="54"/>
      <c r="S484" s="54"/>
      <c r="T484" s="54"/>
      <c r="U484" s="54"/>
      <c r="V484" s="54"/>
      <c r="W484" s="54"/>
      <c r="X484" s="54"/>
      <c r="Y484" s="54"/>
      <c r="Z484" s="54"/>
    </row>
    <row r="485" spans="1:26" ht="18.75" customHeight="1" x14ac:dyDescent="0.2">
      <c r="A485" s="435"/>
      <c r="B485" s="435"/>
      <c r="C485" s="435"/>
      <c r="D485" s="435"/>
      <c r="E485" s="435"/>
      <c r="F485" s="435"/>
      <c r="G485" s="435"/>
      <c r="H485" s="435"/>
      <c r="I485" s="435"/>
      <c r="J485" s="435"/>
      <c r="K485" s="435"/>
      <c r="L485" s="435"/>
      <c r="M485" s="435"/>
      <c r="N485" s="435"/>
      <c r="O485" s="435"/>
      <c r="P485" s="435"/>
      <c r="Q485" s="435"/>
      <c r="R485" s="54"/>
      <c r="S485" s="54"/>
      <c r="T485" s="54"/>
      <c r="U485" s="54"/>
      <c r="V485" s="54"/>
      <c r="W485" s="54"/>
      <c r="X485" s="54"/>
      <c r="Y485" s="54"/>
      <c r="Z485" s="54"/>
    </row>
    <row r="486" spans="1:26" ht="18.75" customHeight="1" x14ac:dyDescent="0.2">
      <c r="A486" s="435"/>
      <c r="B486" s="435"/>
      <c r="C486" s="435"/>
      <c r="D486" s="435"/>
      <c r="E486" s="435"/>
      <c r="F486" s="435"/>
      <c r="G486" s="435"/>
      <c r="H486" s="435"/>
      <c r="I486" s="435"/>
      <c r="J486" s="435"/>
      <c r="K486" s="435"/>
      <c r="L486" s="435"/>
      <c r="M486" s="435"/>
      <c r="N486" s="435"/>
      <c r="O486" s="435"/>
      <c r="P486" s="435"/>
      <c r="Q486" s="435"/>
      <c r="R486" s="54"/>
      <c r="S486" s="54"/>
      <c r="T486" s="54"/>
      <c r="U486" s="54"/>
      <c r="V486" s="54"/>
      <c r="W486" s="54"/>
      <c r="X486" s="54"/>
      <c r="Y486" s="54"/>
      <c r="Z486" s="54"/>
    </row>
    <row r="487" spans="1:26" ht="18.75" customHeight="1" x14ac:dyDescent="0.2">
      <c r="A487" s="435"/>
      <c r="B487" s="435"/>
      <c r="C487" s="435"/>
      <c r="D487" s="435"/>
      <c r="E487" s="435"/>
      <c r="F487" s="435"/>
      <c r="G487" s="435"/>
      <c r="H487" s="435"/>
      <c r="I487" s="435"/>
      <c r="J487" s="435"/>
      <c r="K487" s="435"/>
      <c r="L487" s="435"/>
      <c r="M487" s="435"/>
      <c r="N487" s="435"/>
      <c r="O487" s="435"/>
      <c r="P487" s="435"/>
      <c r="Q487" s="435"/>
      <c r="R487" s="54"/>
      <c r="S487" s="54"/>
      <c r="T487" s="54"/>
      <c r="U487" s="54"/>
      <c r="V487" s="54"/>
      <c r="W487" s="54"/>
      <c r="X487" s="54"/>
      <c r="Y487" s="54"/>
      <c r="Z487" s="54"/>
    </row>
    <row r="488" spans="1:26" ht="18.75" customHeight="1" x14ac:dyDescent="0.2">
      <c r="A488" s="435"/>
      <c r="B488" s="435"/>
      <c r="C488" s="435"/>
      <c r="D488" s="435"/>
      <c r="E488" s="435"/>
      <c r="F488" s="435"/>
      <c r="G488" s="435"/>
      <c r="H488" s="435"/>
      <c r="I488" s="435"/>
      <c r="J488" s="435"/>
      <c r="K488" s="435"/>
      <c r="L488" s="435"/>
      <c r="M488" s="435"/>
      <c r="N488" s="435"/>
      <c r="O488" s="435"/>
      <c r="P488" s="435"/>
      <c r="Q488" s="435"/>
      <c r="R488" s="54"/>
      <c r="S488" s="54"/>
      <c r="T488" s="54"/>
      <c r="U488" s="54"/>
      <c r="V488" s="54"/>
      <c r="W488" s="54"/>
      <c r="X488" s="54"/>
      <c r="Y488" s="54"/>
      <c r="Z488" s="54"/>
    </row>
    <row r="489" spans="1:26" ht="18.75" customHeight="1" x14ac:dyDescent="0.2">
      <c r="A489" s="435"/>
      <c r="B489" s="435"/>
      <c r="C489" s="435"/>
      <c r="D489" s="435"/>
      <c r="E489" s="435"/>
      <c r="F489" s="435"/>
      <c r="G489" s="435"/>
      <c r="H489" s="435"/>
      <c r="I489" s="435"/>
      <c r="J489" s="435"/>
      <c r="K489" s="435"/>
      <c r="L489" s="435"/>
      <c r="M489" s="435"/>
      <c r="N489" s="435"/>
      <c r="O489" s="435"/>
      <c r="P489" s="435"/>
      <c r="Q489" s="435"/>
      <c r="R489" s="54"/>
      <c r="S489" s="54"/>
      <c r="T489" s="54"/>
      <c r="U489" s="54"/>
      <c r="V489" s="54"/>
      <c r="W489" s="54"/>
      <c r="X489" s="54"/>
      <c r="Y489" s="54"/>
      <c r="Z489" s="54"/>
    </row>
    <row r="490" spans="1:26" ht="18.75" customHeight="1" x14ac:dyDescent="0.2">
      <c r="A490" s="435"/>
      <c r="B490" s="435"/>
      <c r="C490" s="435"/>
      <c r="D490" s="435"/>
      <c r="E490" s="435"/>
      <c r="F490" s="435"/>
      <c r="G490" s="435"/>
      <c r="H490" s="435"/>
      <c r="I490" s="435"/>
      <c r="J490" s="435"/>
      <c r="K490" s="435"/>
      <c r="L490" s="435"/>
      <c r="M490" s="435"/>
      <c r="N490" s="435"/>
      <c r="O490" s="435"/>
      <c r="P490" s="435"/>
      <c r="Q490" s="435"/>
      <c r="R490" s="54"/>
      <c r="S490" s="54"/>
      <c r="T490" s="54"/>
      <c r="U490" s="54"/>
      <c r="V490" s="54"/>
      <c r="W490" s="54"/>
      <c r="X490" s="54"/>
      <c r="Y490" s="54"/>
      <c r="Z490" s="54"/>
    </row>
    <row r="491" spans="1:26" ht="18.75" customHeight="1" x14ac:dyDescent="0.2">
      <c r="A491" s="435"/>
      <c r="B491" s="435"/>
      <c r="C491" s="435"/>
      <c r="D491" s="435"/>
      <c r="E491" s="435"/>
      <c r="F491" s="435"/>
      <c r="G491" s="435"/>
      <c r="H491" s="435"/>
      <c r="I491" s="435"/>
      <c r="J491" s="435"/>
      <c r="K491" s="435"/>
      <c r="L491" s="435"/>
      <c r="M491" s="435"/>
      <c r="N491" s="435"/>
      <c r="O491" s="435"/>
      <c r="P491" s="435"/>
      <c r="Q491" s="435"/>
      <c r="R491" s="54"/>
      <c r="S491" s="54"/>
      <c r="T491" s="54"/>
      <c r="U491" s="54"/>
      <c r="V491" s="54"/>
      <c r="W491" s="54"/>
      <c r="X491" s="54"/>
      <c r="Y491" s="54"/>
      <c r="Z491" s="54"/>
    </row>
    <row r="492" spans="1:26" ht="18.75" customHeight="1" x14ac:dyDescent="0.2">
      <c r="A492" s="435"/>
      <c r="B492" s="435"/>
      <c r="C492" s="435"/>
      <c r="D492" s="435"/>
      <c r="E492" s="435"/>
      <c r="F492" s="435"/>
      <c r="G492" s="435"/>
      <c r="H492" s="435"/>
      <c r="I492" s="435"/>
      <c r="J492" s="435"/>
      <c r="K492" s="435"/>
      <c r="L492" s="435"/>
      <c r="M492" s="435"/>
      <c r="N492" s="435"/>
      <c r="O492" s="435"/>
      <c r="P492" s="435"/>
      <c r="Q492" s="435"/>
      <c r="R492" s="54"/>
      <c r="S492" s="54"/>
      <c r="T492" s="54"/>
      <c r="U492" s="54"/>
      <c r="V492" s="54"/>
      <c r="W492" s="54"/>
      <c r="X492" s="54"/>
      <c r="Y492" s="54"/>
      <c r="Z492" s="54"/>
    </row>
    <row r="493" spans="1:26" ht="18.75" customHeight="1" x14ac:dyDescent="0.2">
      <c r="A493" s="435"/>
      <c r="B493" s="435"/>
      <c r="C493" s="435"/>
      <c r="D493" s="435"/>
      <c r="E493" s="435"/>
      <c r="F493" s="435"/>
      <c r="G493" s="435"/>
      <c r="H493" s="435"/>
      <c r="I493" s="435"/>
      <c r="J493" s="435"/>
      <c r="K493" s="435"/>
      <c r="L493" s="435"/>
      <c r="M493" s="435"/>
      <c r="N493" s="435"/>
      <c r="O493" s="435"/>
      <c r="P493" s="435"/>
      <c r="Q493" s="435"/>
      <c r="R493" s="54"/>
      <c r="S493" s="54"/>
      <c r="T493" s="54"/>
      <c r="U493" s="54"/>
      <c r="V493" s="54"/>
      <c r="W493" s="54"/>
      <c r="X493" s="54"/>
      <c r="Y493" s="54"/>
      <c r="Z493" s="54"/>
    </row>
    <row r="494" spans="1:26" ht="18.75" customHeight="1" x14ac:dyDescent="0.2">
      <c r="A494" s="435"/>
      <c r="B494" s="435"/>
      <c r="C494" s="435"/>
      <c r="D494" s="435"/>
      <c r="E494" s="435"/>
      <c r="F494" s="435"/>
      <c r="G494" s="435"/>
      <c r="H494" s="435"/>
      <c r="I494" s="435"/>
      <c r="J494" s="435"/>
      <c r="K494" s="435"/>
      <c r="L494" s="435"/>
      <c r="M494" s="435"/>
      <c r="N494" s="435"/>
      <c r="O494" s="435"/>
      <c r="P494" s="435"/>
      <c r="Q494" s="435"/>
      <c r="R494" s="54"/>
      <c r="S494" s="54"/>
      <c r="T494" s="54"/>
      <c r="U494" s="54"/>
      <c r="V494" s="54"/>
      <c r="W494" s="54"/>
      <c r="X494" s="54"/>
      <c r="Y494" s="54"/>
      <c r="Z494" s="54"/>
    </row>
    <row r="495" spans="1:26" ht="18.75" customHeight="1" x14ac:dyDescent="0.2">
      <c r="A495" s="435"/>
      <c r="B495" s="435"/>
      <c r="C495" s="435"/>
      <c r="D495" s="435"/>
      <c r="E495" s="435"/>
      <c r="F495" s="435"/>
      <c r="G495" s="435"/>
      <c r="H495" s="435"/>
      <c r="I495" s="435"/>
      <c r="J495" s="435"/>
      <c r="K495" s="435"/>
      <c r="L495" s="435"/>
      <c r="M495" s="435"/>
      <c r="N495" s="435"/>
      <c r="O495" s="435"/>
      <c r="P495" s="435"/>
      <c r="Q495" s="435"/>
      <c r="R495" s="54"/>
      <c r="S495" s="54"/>
      <c r="T495" s="54"/>
      <c r="U495" s="54"/>
      <c r="V495" s="54"/>
      <c r="W495" s="54"/>
      <c r="X495" s="54"/>
      <c r="Y495" s="54"/>
      <c r="Z495" s="54"/>
    </row>
    <row r="496" spans="1:26" ht="18.75" customHeight="1" x14ac:dyDescent="0.2">
      <c r="A496" s="435"/>
      <c r="B496" s="435"/>
      <c r="C496" s="435"/>
      <c r="D496" s="435"/>
      <c r="E496" s="435"/>
      <c r="F496" s="435"/>
      <c r="G496" s="435"/>
      <c r="H496" s="435"/>
      <c r="I496" s="435"/>
      <c r="J496" s="435"/>
      <c r="K496" s="435"/>
      <c r="L496" s="435"/>
      <c r="M496" s="435"/>
      <c r="N496" s="435"/>
      <c r="O496" s="435"/>
      <c r="P496" s="435"/>
      <c r="Q496" s="435"/>
      <c r="R496" s="54"/>
      <c r="S496" s="54"/>
      <c r="T496" s="54"/>
      <c r="U496" s="54"/>
      <c r="V496" s="54"/>
      <c r="W496" s="54"/>
      <c r="X496" s="54"/>
      <c r="Y496" s="54"/>
      <c r="Z496" s="54"/>
    </row>
    <row r="497" spans="1:26" ht="18.75" customHeight="1" x14ac:dyDescent="0.2">
      <c r="A497" s="435"/>
      <c r="B497" s="435"/>
      <c r="C497" s="435"/>
      <c r="D497" s="435"/>
      <c r="E497" s="435"/>
      <c r="F497" s="435"/>
      <c r="G497" s="435"/>
      <c r="H497" s="435"/>
      <c r="I497" s="435"/>
      <c r="J497" s="435"/>
      <c r="K497" s="435"/>
      <c r="L497" s="435"/>
      <c r="M497" s="435"/>
      <c r="N497" s="435"/>
      <c r="O497" s="435"/>
      <c r="P497" s="435"/>
      <c r="Q497" s="435"/>
      <c r="R497" s="54"/>
      <c r="S497" s="54"/>
      <c r="T497" s="54"/>
      <c r="U497" s="54"/>
      <c r="V497" s="54"/>
      <c r="W497" s="54"/>
      <c r="X497" s="54"/>
      <c r="Y497" s="54"/>
      <c r="Z497" s="54"/>
    </row>
    <row r="498" spans="1:26" ht="18.75" customHeight="1" x14ac:dyDescent="0.2">
      <c r="A498" s="435"/>
      <c r="B498" s="435"/>
      <c r="C498" s="435"/>
      <c r="D498" s="435"/>
      <c r="E498" s="435"/>
      <c r="F498" s="435"/>
      <c r="G498" s="435"/>
      <c r="H498" s="435"/>
      <c r="I498" s="435"/>
      <c r="J498" s="435"/>
      <c r="K498" s="435"/>
      <c r="L498" s="435"/>
      <c r="M498" s="435"/>
      <c r="N498" s="435"/>
      <c r="O498" s="435"/>
      <c r="P498" s="435"/>
      <c r="Q498" s="435"/>
      <c r="R498" s="54"/>
      <c r="S498" s="54"/>
      <c r="T498" s="54"/>
      <c r="U498" s="54"/>
      <c r="V498" s="54"/>
      <c r="W498" s="54"/>
      <c r="X498" s="54"/>
      <c r="Y498" s="54"/>
      <c r="Z498" s="54"/>
    </row>
    <row r="499" spans="1:26" ht="18.75" customHeight="1" x14ac:dyDescent="0.2">
      <c r="A499" s="435"/>
      <c r="B499" s="435"/>
      <c r="C499" s="435"/>
      <c r="D499" s="435"/>
      <c r="E499" s="435"/>
      <c r="F499" s="435"/>
      <c r="G499" s="435"/>
      <c r="H499" s="435"/>
      <c r="I499" s="435"/>
      <c r="J499" s="435"/>
      <c r="K499" s="435"/>
      <c r="L499" s="435"/>
      <c r="M499" s="435"/>
      <c r="N499" s="435"/>
      <c r="O499" s="435"/>
      <c r="P499" s="435"/>
      <c r="Q499" s="435"/>
      <c r="R499" s="54"/>
      <c r="S499" s="54"/>
      <c r="T499" s="54"/>
      <c r="U499" s="54"/>
      <c r="V499" s="54"/>
      <c r="W499" s="54"/>
      <c r="X499" s="54"/>
      <c r="Y499" s="54"/>
      <c r="Z499" s="54"/>
    </row>
    <row r="500" spans="1:26" ht="18.75" customHeight="1" x14ac:dyDescent="0.2">
      <c r="A500" s="435"/>
      <c r="B500" s="435"/>
      <c r="C500" s="435"/>
      <c r="D500" s="435"/>
      <c r="E500" s="435"/>
      <c r="F500" s="435"/>
      <c r="G500" s="435"/>
      <c r="H500" s="435"/>
      <c r="I500" s="435"/>
      <c r="J500" s="435"/>
      <c r="K500" s="435"/>
      <c r="L500" s="435"/>
      <c r="M500" s="435"/>
      <c r="N500" s="435"/>
      <c r="O500" s="435"/>
      <c r="P500" s="435"/>
      <c r="Q500" s="435"/>
      <c r="R500" s="54"/>
      <c r="S500" s="54"/>
      <c r="T500" s="54"/>
      <c r="U500" s="54"/>
      <c r="V500" s="54"/>
      <c r="W500" s="54"/>
      <c r="X500" s="54"/>
      <c r="Y500" s="54"/>
      <c r="Z500" s="54"/>
    </row>
    <row r="501" spans="1:26" ht="18.75" customHeight="1" x14ac:dyDescent="0.2">
      <c r="A501" s="435"/>
      <c r="B501" s="435"/>
      <c r="C501" s="435"/>
      <c r="D501" s="435"/>
      <c r="E501" s="435"/>
      <c r="F501" s="435"/>
      <c r="G501" s="435"/>
      <c r="H501" s="435"/>
      <c r="I501" s="435"/>
      <c r="J501" s="435"/>
      <c r="K501" s="435"/>
      <c r="L501" s="435"/>
      <c r="M501" s="435"/>
      <c r="N501" s="435"/>
      <c r="O501" s="435"/>
      <c r="P501" s="435"/>
      <c r="Q501" s="435"/>
      <c r="R501" s="54"/>
      <c r="S501" s="54"/>
      <c r="T501" s="54"/>
      <c r="U501" s="54"/>
      <c r="V501" s="54"/>
      <c r="W501" s="54"/>
      <c r="X501" s="54"/>
      <c r="Y501" s="54"/>
      <c r="Z501" s="54"/>
    </row>
    <row r="502" spans="1:26" ht="18.75" customHeight="1" x14ac:dyDescent="0.2">
      <c r="A502" s="435"/>
      <c r="B502" s="435"/>
      <c r="C502" s="435"/>
      <c r="D502" s="435"/>
      <c r="E502" s="435"/>
      <c r="F502" s="435"/>
      <c r="G502" s="435"/>
      <c r="H502" s="435"/>
      <c r="I502" s="435"/>
      <c r="J502" s="435"/>
      <c r="K502" s="435"/>
      <c r="L502" s="435"/>
      <c r="M502" s="435"/>
      <c r="N502" s="435"/>
      <c r="O502" s="435"/>
      <c r="P502" s="435"/>
      <c r="Q502" s="435"/>
      <c r="R502" s="54"/>
      <c r="S502" s="54"/>
      <c r="T502" s="54"/>
      <c r="U502" s="54"/>
      <c r="V502" s="54"/>
      <c r="W502" s="54"/>
      <c r="X502" s="54"/>
      <c r="Y502" s="54"/>
      <c r="Z502" s="54"/>
    </row>
    <row r="503" spans="1:26" ht="18.75" customHeight="1" x14ac:dyDescent="0.2">
      <c r="A503" s="435"/>
      <c r="B503" s="435"/>
      <c r="C503" s="435"/>
      <c r="D503" s="435"/>
      <c r="E503" s="435"/>
      <c r="F503" s="435"/>
      <c r="G503" s="435"/>
      <c r="H503" s="435"/>
      <c r="I503" s="435"/>
      <c r="J503" s="435"/>
      <c r="K503" s="435"/>
      <c r="L503" s="435"/>
      <c r="M503" s="435"/>
      <c r="N503" s="435"/>
      <c r="O503" s="435"/>
      <c r="P503" s="435"/>
      <c r="Q503" s="435"/>
      <c r="R503" s="54"/>
      <c r="S503" s="54"/>
      <c r="T503" s="54"/>
      <c r="U503" s="54"/>
      <c r="V503" s="54"/>
      <c r="W503" s="54"/>
      <c r="X503" s="54"/>
      <c r="Y503" s="54"/>
      <c r="Z503" s="54"/>
    </row>
    <row r="504" spans="1:26" ht="18.75" customHeight="1" x14ac:dyDescent="0.2">
      <c r="A504" s="435"/>
      <c r="B504" s="435"/>
      <c r="C504" s="435"/>
      <c r="D504" s="435"/>
      <c r="E504" s="435"/>
      <c r="F504" s="435"/>
      <c r="G504" s="435"/>
      <c r="H504" s="435"/>
      <c r="I504" s="435"/>
      <c r="J504" s="435"/>
      <c r="K504" s="435"/>
      <c r="L504" s="435"/>
      <c r="M504" s="435"/>
      <c r="N504" s="435"/>
      <c r="O504" s="435"/>
      <c r="P504" s="435"/>
      <c r="Q504" s="435"/>
      <c r="R504" s="54"/>
      <c r="S504" s="54"/>
      <c r="T504" s="54"/>
      <c r="U504" s="54"/>
      <c r="V504" s="54"/>
      <c r="W504" s="54"/>
      <c r="X504" s="54"/>
      <c r="Y504" s="54"/>
      <c r="Z504" s="54"/>
    </row>
    <row r="505" spans="1:26" ht="18.75" customHeight="1" x14ac:dyDescent="0.2">
      <c r="A505" s="435"/>
      <c r="B505" s="435"/>
      <c r="C505" s="435"/>
      <c r="D505" s="435"/>
      <c r="E505" s="435"/>
      <c r="F505" s="435"/>
      <c r="G505" s="435"/>
      <c r="H505" s="435"/>
      <c r="I505" s="435"/>
      <c r="J505" s="435"/>
      <c r="K505" s="435"/>
      <c r="L505" s="435"/>
      <c r="M505" s="435"/>
      <c r="N505" s="435"/>
      <c r="O505" s="435"/>
      <c r="P505" s="435"/>
      <c r="Q505" s="435"/>
      <c r="R505" s="54"/>
      <c r="S505" s="54"/>
      <c r="T505" s="54"/>
      <c r="U505" s="54"/>
      <c r="V505" s="54"/>
      <c r="W505" s="54"/>
      <c r="X505" s="54"/>
      <c r="Y505" s="54"/>
      <c r="Z505" s="54"/>
    </row>
    <row r="506" spans="1:26" ht="18.75" customHeight="1" x14ac:dyDescent="0.2">
      <c r="A506" s="435"/>
      <c r="B506" s="435"/>
      <c r="C506" s="435"/>
      <c r="D506" s="435"/>
      <c r="E506" s="435"/>
      <c r="F506" s="435"/>
      <c r="G506" s="435"/>
      <c r="H506" s="435"/>
      <c r="I506" s="435"/>
      <c r="J506" s="435"/>
      <c r="K506" s="435"/>
      <c r="L506" s="435"/>
      <c r="M506" s="435"/>
      <c r="N506" s="435"/>
      <c r="O506" s="435"/>
      <c r="P506" s="435"/>
      <c r="Q506" s="435"/>
      <c r="R506" s="54"/>
      <c r="S506" s="54"/>
      <c r="T506" s="54"/>
      <c r="U506" s="54"/>
      <c r="V506" s="54"/>
      <c r="W506" s="54"/>
      <c r="X506" s="54"/>
      <c r="Y506" s="54"/>
      <c r="Z506" s="54"/>
    </row>
    <row r="507" spans="1:26" ht="18.75" customHeight="1" x14ac:dyDescent="0.2">
      <c r="A507" s="435"/>
      <c r="B507" s="435"/>
      <c r="C507" s="435"/>
      <c r="D507" s="435"/>
      <c r="E507" s="435"/>
      <c r="F507" s="435"/>
      <c r="G507" s="435"/>
      <c r="H507" s="435"/>
      <c r="I507" s="435"/>
      <c r="J507" s="435"/>
      <c r="K507" s="435"/>
      <c r="L507" s="435"/>
      <c r="M507" s="435"/>
      <c r="N507" s="435"/>
      <c r="O507" s="435"/>
      <c r="P507" s="435"/>
      <c r="Q507" s="435"/>
      <c r="R507" s="54"/>
      <c r="S507" s="54"/>
      <c r="T507" s="54"/>
      <c r="U507" s="54"/>
      <c r="V507" s="54"/>
      <c r="W507" s="54"/>
      <c r="X507" s="54"/>
      <c r="Y507" s="54"/>
      <c r="Z507" s="54"/>
    </row>
    <row r="508" spans="1:26" ht="18.75" customHeight="1" x14ac:dyDescent="0.2">
      <c r="A508" s="435"/>
      <c r="B508" s="435"/>
      <c r="C508" s="435"/>
      <c r="D508" s="435"/>
      <c r="E508" s="435"/>
      <c r="F508" s="435"/>
      <c r="G508" s="435"/>
      <c r="H508" s="435"/>
      <c r="I508" s="435"/>
      <c r="J508" s="435"/>
      <c r="K508" s="435"/>
      <c r="L508" s="435"/>
      <c r="M508" s="435"/>
      <c r="N508" s="435"/>
      <c r="O508" s="435"/>
      <c r="P508" s="435"/>
      <c r="Q508" s="435"/>
      <c r="R508" s="54"/>
      <c r="S508" s="54"/>
      <c r="T508" s="54"/>
      <c r="U508" s="54"/>
      <c r="V508" s="54"/>
      <c r="W508" s="54"/>
      <c r="X508" s="54"/>
      <c r="Y508" s="54"/>
      <c r="Z508" s="54"/>
    </row>
    <row r="509" spans="1:26" ht="18.75" customHeight="1" x14ac:dyDescent="0.2">
      <c r="A509" s="435"/>
      <c r="B509" s="435"/>
      <c r="C509" s="435"/>
      <c r="D509" s="435"/>
      <c r="E509" s="435"/>
      <c r="F509" s="435"/>
      <c r="G509" s="435"/>
      <c r="H509" s="435"/>
      <c r="I509" s="435"/>
      <c r="J509" s="435"/>
      <c r="K509" s="435"/>
      <c r="L509" s="435"/>
      <c r="M509" s="435"/>
      <c r="N509" s="435"/>
      <c r="O509" s="435"/>
      <c r="P509" s="435"/>
      <c r="Q509" s="435"/>
      <c r="R509" s="54"/>
      <c r="S509" s="54"/>
      <c r="T509" s="54"/>
      <c r="U509" s="54"/>
      <c r="V509" s="54"/>
      <c r="W509" s="54"/>
      <c r="X509" s="54"/>
      <c r="Y509" s="54"/>
      <c r="Z509" s="54"/>
    </row>
    <row r="510" spans="1:26" ht="18.75" customHeight="1" x14ac:dyDescent="0.2">
      <c r="A510" s="435"/>
      <c r="B510" s="435"/>
      <c r="C510" s="435"/>
      <c r="D510" s="435"/>
      <c r="E510" s="435"/>
      <c r="F510" s="435"/>
      <c r="G510" s="435"/>
      <c r="H510" s="435"/>
      <c r="I510" s="435"/>
      <c r="J510" s="435"/>
      <c r="K510" s="435"/>
      <c r="L510" s="435"/>
      <c r="M510" s="435"/>
      <c r="N510" s="435"/>
      <c r="O510" s="435"/>
      <c r="P510" s="435"/>
      <c r="Q510" s="435"/>
      <c r="R510" s="54"/>
      <c r="S510" s="54"/>
      <c r="T510" s="54"/>
      <c r="U510" s="54"/>
      <c r="V510" s="54"/>
      <c r="W510" s="54"/>
      <c r="X510" s="54"/>
      <c r="Y510" s="54"/>
      <c r="Z510" s="54"/>
    </row>
    <row r="511" spans="1:26" ht="18.75" customHeight="1" x14ac:dyDescent="0.2">
      <c r="A511" s="435"/>
      <c r="B511" s="435"/>
      <c r="C511" s="435"/>
      <c r="D511" s="435"/>
      <c r="E511" s="435"/>
      <c r="F511" s="435"/>
      <c r="G511" s="435"/>
      <c r="H511" s="435"/>
      <c r="I511" s="435"/>
      <c r="J511" s="435"/>
      <c r="K511" s="435"/>
      <c r="L511" s="435"/>
      <c r="M511" s="435"/>
      <c r="N511" s="435"/>
      <c r="O511" s="435"/>
      <c r="P511" s="435"/>
      <c r="Q511" s="435"/>
      <c r="R511" s="54"/>
      <c r="S511" s="54"/>
      <c r="T511" s="54"/>
      <c r="U511" s="54"/>
      <c r="V511" s="54"/>
      <c r="W511" s="54"/>
      <c r="X511" s="54"/>
      <c r="Y511" s="54"/>
      <c r="Z511" s="54"/>
    </row>
    <row r="512" spans="1:26" ht="18.75" customHeight="1" x14ac:dyDescent="0.2">
      <c r="A512" s="435"/>
      <c r="B512" s="435"/>
      <c r="C512" s="435"/>
      <c r="D512" s="435"/>
      <c r="E512" s="435"/>
      <c r="F512" s="435"/>
      <c r="G512" s="435"/>
      <c r="H512" s="435"/>
      <c r="I512" s="435"/>
      <c r="J512" s="435"/>
      <c r="K512" s="435"/>
      <c r="L512" s="435"/>
      <c r="M512" s="435"/>
      <c r="N512" s="435"/>
      <c r="O512" s="435"/>
      <c r="P512" s="435"/>
      <c r="Q512" s="435"/>
      <c r="R512" s="54"/>
      <c r="S512" s="54"/>
      <c r="T512" s="54"/>
      <c r="U512" s="54"/>
      <c r="V512" s="54"/>
      <c r="W512" s="54"/>
      <c r="X512" s="54"/>
      <c r="Y512" s="54"/>
      <c r="Z512" s="54"/>
    </row>
    <row r="513" spans="1:26" ht="18.75" customHeight="1" x14ac:dyDescent="0.2">
      <c r="A513" s="435"/>
      <c r="B513" s="435"/>
      <c r="C513" s="435"/>
      <c r="D513" s="435"/>
      <c r="E513" s="435"/>
      <c r="F513" s="435"/>
      <c r="G513" s="435"/>
      <c r="H513" s="435"/>
      <c r="I513" s="435"/>
      <c r="J513" s="435"/>
      <c r="K513" s="435"/>
      <c r="L513" s="435"/>
      <c r="M513" s="435"/>
      <c r="N513" s="435"/>
      <c r="O513" s="435"/>
      <c r="P513" s="435"/>
      <c r="Q513" s="435"/>
      <c r="R513" s="54"/>
      <c r="S513" s="54"/>
      <c r="T513" s="54"/>
      <c r="U513" s="54"/>
      <c r="V513" s="54"/>
      <c r="W513" s="54"/>
      <c r="X513" s="54"/>
      <c r="Y513" s="54"/>
      <c r="Z513" s="54"/>
    </row>
    <row r="514" spans="1:26" ht="18.75" customHeight="1" x14ac:dyDescent="0.2">
      <c r="A514" s="435"/>
      <c r="B514" s="435"/>
      <c r="C514" s="435"/>
      <c r="D514" s="435"/>
      <c r="E514" s="435"/>
      <c r="F514" s="435"/>
      <c r="G514" s="435"/>
      <c r="H514" s="435"/>
      <c r="I514" s="435"/>
      <c r="J514" s="435"/>
      <c r="K514" s="435"/>
      <c r="L514" s="435"/>
      <c r="M514" s="435"/>
      <c r="N514" s="435"/>
      <c r="O514" s="435"/>
      <c r="P514" s="435"/>
      <c r="Q514" s="435"/>
      <c r="R514" s="54"/>
      <c r="S514" s="54"/>
      <c r="T514" s="54"/>
      <c r="U514" s="54"/>
      <c r="V514" s="54"/>
      <c r="W514" s="54"/>
      <c r="X514" s="54"/>
      <c r="Y514" s="54"/>
      <c r="Z514" s="54"/>
    </row>
    <row r="515" spans="1:26" ht="18.75" customHeight="1" x14ac:dyDescent="0.2">
      <c r="A515" s="435"/>
      <c r="B515" s="435"/>
      <c r="C515" s="435"/>
      <c r="D515" s="435"/>
      <c r="E515" s="435"/>
      <c r="F515" s="435"/>
      <c r="G515" s="435"/>
      <c r="H515" s="435"/>
      <c r="I515" s="435"/>
      <c r="J515" s="435"/>
      <c r="K515" s="435"/>
      <c r="L515" s="435"/>
      <c r="M515" s="435"/>
      <c r="N515" s="435"/>
      <c r="O515" s="435"/>
      <c r="P515" s="435"/>
      <c r="Q515" s="435"/>
      <c r="R515" s="54"/>
      <c r="S515" s="54"/>
      <c r="T515" s="54"/>
      <c r="U515" s="54"/>
      <c r="V515" s="54"/>
      <c r="W515" s="54"/>
      <c r="X515" s="54"/>
      <c r="Y515" s="54"/>
      <c r="Z515" s="54"/>
    </row>
    <row r="516" spans="1:26" ht="18.75" customHeight="1" x14ac:dyDescent="0.2">
      <c r="A516" s="435"/>
      <c r="B516" s="435"/>
      <c r="C516" s="435"/>
      <c r="D516" s="435"/>
      <c r="E516" s="435"/>
      <c r="F516" s="435"/>
      <c r="G516" s="435"/>
      <c r="H516" s="435"/>
      <c r="I516" s="435"/>
      <c r="J516" s="435"/>
      <c r="K516" s="435"/>
      <c r="L516" s="435"/>
      <c r="M516" s="435"/>
      <c r="N516" s="435"/>
      <c r="O516" s="435"/>
      <c r="P516" s="435"/>
      <c r="Q516" s="435"/>
      <c r="R516" s="54"/>
      <c r="S516" s="54"/>
      <c r="T516" s="54"/>
      <c r="U516" s="54"/>
      <c r="V516" s="54"/>
      <c r="W516" s="54"/>
      <c r="X516" s="54"/>
      <c r="Y516" s="54"/>
      <c r="Z516" s="54"/>
    </row>
    <row r="517" spans="1:26" ht="18.75" customHeight="1" x14ac:dyDescent="0.2">
      <c r="A517" s="435"/>
      <c r="B517" s="435"/>
      <c r="C517" s="435"/>
      <c r="D517" s="435"/>
      <c r="E517" s="435"/>
      <c r="F517" s="435"/>
      <c r="G517" s="435"/>
      <c r="H517" s="435"/>
      <c r="I517" s="435"/>
      <c r="J517" s="435"/>
      <c r="K517" s="435"/>
      <c r="L517" s="435"/>
      <c r="M517" s="435"/>
      <c r="N517" s="435"/>
      <c r="O517" s="435"/>
      <c r="P517" s="435"/>
      <c r="Q517" s="435"/>
      <c r="R517" s="54"/>
      <c r="S517" s="54"/>
      <c r="T517" s="54"/>
      <c r="U517" s="54"/>
      <c r="V517" s="54"/>
      <c r="W517" s="54"/>
      <c r="X517" s="54"/>
      <c r="Y517" s="54"/>
      <c r="Z517" s="54"/>
    </row>
    <row r="518" spans="1:26" ht="18.75" customHeight="1" x14ac:dyDescent="0.2">
      <c r="A518" s="435"/>
      <c r="B518" s="435"/>
      <c r="C518" s="435"/>
      <c r="D518" s="435"/>
      <c r="E518" s="435"/>
      <c r="F518" s="435"/>
      <c r="G518" s="435"/>
      <c r="H518" s="435"/>
      <c r="I518" s="435"/>
      <c r="J518" s="435"/>
      <c r="K518" s="435"/>
      <c r="L518" s="435"/>
      <c r="M518" s="435"/>
      <c r="N518" s="435"/>
      <c r="O518" s="435"/>
      <c r="P518" s="435"/>
      <c r="Q518" s="435"/>
      <c r="R518" s="54"/>
      <c r="S518" s="54"/>
      <c r="T518" s="54"/>
      <c r="U518" s="54"/>
      <c r="V518" s="54"/>
      <c r="W518" s="54"/>
      <c r="X518" s="54"/>
      <c r="Y518" s="54"/>
      <c r="Z518" s="54"/>
    </row>
    <row r="519" spans="1:26" ht="18.75" customHeight="1" x14ac:dyDescent="0.2">
      <c r="A519" s="435"/>
      <c r="B519" s="435"/>
      <c r="C519" s="435"/>
      <c r="D519" s="435"/>
      <c r="E519" s="435"/>
      <c r="F519" s="435"/>
      <c r="G519" s="435"/>
      <c r="H519" s="435"/>
      <c r="I519" s="435"/>
      <c r="J519" s="435"/>
      <c r="K519" s="435"/>
      <c r="L519" s="435"/>
      <c r="M519" s="435"/>
      <c r="N519" s="435"/>
      <c r="O519" s="435"/>
      <c r="P519" s="435"/>
      <c r="Q519" s="435"/>
      <c r="R519" s="54"/>
      <c r="S519" s="54"/>
      <c r="T519" s="54"/>
      <c r="U519" s="54"/>
      <c r="V519" s="54"/>
      <c r="W519" s="54"/>
      <c r="X519" s="54"/>
      <c r="Y519" s="54"/>
      <c r="Z519" s="54"/>
    </row>
    <row r="520" spans="1:26" ht="18.75" customHeight="1" x14ac:dyDescent="0.2">
      <c r="A520" s="435"/>
      <c r="B520" s="435"/>
      <c r="C520" s="435"/>
      <c r="D520" s="435"/>
      <c r="E520" s="435"/>
      <c r="F520" s="435"/>
      <c r="G520" s="435"/>
      <c r="H520" s="435"/>
      <c r="I520" s="435"/>
      <c r="J520" s="435"/>
      <c r="K520" s="435"/>
      <c r="L520" s="435"/>
      <c r="M520" s="435"/>
      <c r="N520" s="435"/>
      <c r="O520" s="435"/>
      <c r="P520" s="435"/>
      <c r="Q520" s="435"/>
      <c r="R520" s="54"/>
      <c r="S520" s="54"/>
      <c r="T520" s="54"/>
      <c r="U520" s="54"/>
      <c r="V520" s="54"/>
      <c r="W520" s="54"/>
      <c r="X520" s="54"/>
      <c r="Y520" s="54"/>
      <c r="Z520" s="54"/>
    </row>
    <row r="521" spans="1:26" ht="18.75" customHeight="1" x14ac:dyDescent="0.2">
      <c r="A521" s="435"/>
      <c r="B521" s="435"/>
      <c r="C521" s="435"/>
      <c r="D521" s="435"/>
      <c r="E521" s="435"/>
      <c r="F521" s="435"/>
      <c r="G521" s="435"/>
      <c r="H521" s="435"/>
      <c r="I521" s="435"/>
      <c r="J521" s="435"/>
      <c r="K521" s="435"/>
      <c r="L521" s="435"/>
      <c r="M521" s="435"/>
      <c r="N521" s="435"/>
      <c r="O521" s="435"/>
      <c r="P521" s="435"/>
      <c r="Q521" s="435"/>
      <c r="R521" s="54"/>
      <c r="S521" s="54"/>
      <c r="T521" s="54"/>
      <c r="U521" s="54"/>
      <c r="V521" s="54"/>
      <c r="W521" s="54"/>
      <c r="X521" s="54"/>
      <c r="Y521" s="54"/>
      <c r="Z521" s="54"/>
    </row>
    <row r="522" spans="1:26" ht="18.75" customHeight="1" x14ac:dyDescent="0.2">
      <c r="A522" s="435"/>
      <c r="B522" s="435"/>
      <c r="C522" s="435"/>
      <c r="D522" s="435"/>
      <c r="E522" s="435"/>
      <c r="F522" s="435"/>
      <c r="G522" s="435"/>
      <c r="H522" s="435"/>
      <c r="I522" s="435"/>
      <c r="J522" s="435"/>
      <c r="K522" s="435"/>
      <c r="L522" s="435"/>
      <c r="M522" s="435"/>
      <c r="N522" s="435"/>
      <c r="O522" s="435"/>
      <c r="P522" s="435"/>
      <c r="Q522" s="435"/>
      <c r="R522" s="54"/>
      <c r="S522" s="54"/>
      <c r="T522" s="54"/>
      <c r="U522" s="54"/>
      <c r="V522" s="54"/>
      <c r="W522" s="54"/>
      <c r="X522" s="54"/>
      <c r="Y522" s="54"/>
      <c r="Z522" s="54"/>
    </row>
    <row r="523" spans="1:26" ht="18.75" customHeight="1" x14ac:dyDescent="0.2">
      <c r="A523" s="435"/>
      <c r="B523" s="435"/>
      <c r="C523" s="435"/>
      <c r="D523" s="435"/>
      <c r="E523" s="435"/>
      <c r="F523" s="435"/>
      <c r="G523" s="435"/>
      <c r="H523" s="435"/>
      <c r="I523" s="435"/>
      <c r="J523" s="435"/>
      <c r="K523" s="435"/>
      <c r="L523" s="435"/>
      <c r="M523" s="435"/>
      <c r="N523" s="435"/>
      <c r="O523" s="435"/>
      <c r="P523" s="435"/>
      <c r="Q523" s="435"/>
      <c r="R523" s="54"/>
      <c r="S523" s="54"/>
      <c r="T523" s="54"/>
      <c r="U523" s="54"/>
      <c r="V523" s="54"/>
      <c r="W523" s="54"/>
      <c r="X523" s="54"/>
      <c r="Y523" s="54"/>
      <c r="Z523" s="54"/>
    </row>
    <row r="524" spans="1:26" ht="18.75" customHeight="1" x14ac:dyDescent="0.2">
      <c r="A524" s="435"/>
      <c r="B524" s="435"/>
      <c r="C524" s="435"/>
      <c r="D524" s="435"/>
      <c r="E524" s="435"/>
      <c r="F524" s="435"/>
      <c r="G524" s="435"/>
      <c r="H524" s="435"/>
      <c r="I524" s="435"/>
      <c r="J524" s="435"/>
      <c r="K524" s="435"/>
      <c r="L524" s="435"/>
      <c r="M524" s="435"/>
      <c r="N524" s="435"/>
      <c r="O524" s="435"/>
      <c r="P524" s="435"/>
      <c r="Q524" s="435"/>
      <c r="R524" s="54"/>
      <c r="S524" s="54"/>
      <c r="T524" s="54"/>
      <c r="U524" s="54"/>
      <c r="V524" s="54"/>
      <c r="W524" s="54"/>
      <c r="X524" s="54"/>
      <c r="Y524" s="54"/>
      <c r="Z524" s="54"/>
    </row>
    <row r="525" spans="1:26" ht="18.75" customHeight="1" x14ac:dyDescent="0.2">
      <c r="A525" s="435"/>
      <c r="B525" s="435"/>
      <c r="C525" s="435"/>
      <c r="D525" s="435"/>
      <c r="E525" s="435"/>
      <c r="F525" s="435"/>
      <c r="G525" s="435"/>
      <c r="H525" s="435"/>
      <c r="I525" s="435"/>
      <c r="J525" s="435"/>
      <c r="K525" s="435"/>
      <c r="L525" s="435"/>
      <c r="M525" s="435"/>
      <c r="N525" s="435"/>
      <c r="O525" s="435"/>
      <c r="P525" s="435"/>
      <c r="Q525" s="435"/>
      <c r="R525" s="54"/>
      <c r="S525" s="54"/>
      <c r="T525" s="54"/>
      <c r="U525" s="54"/>
      <c r="V525" s="54"/>
      <c r="W525" s="54"/>
      <c r="X525" s="54"/>
      <c r="Y525" s="54"/>
      <c r="Z525" s="54"/>
    </row>
    <row r="526" spans="1:26" ht="18.75" customHeight="1" x14ac:dyDescent="0.2">
      <c r="A526" s="435"/>
      <c r="B526" s="435"/>
      <c r="C526" s="435"/>
      <c r="D526" s="435"/>
      <c r="E526" s="435"/>
      <c r="F526" s="435"/>
      <c r="G526" s="435"/>
      <c r="H526" s="435"/>
      <c r="I526" s="435"/>
      <c r="J526" s="435"/>
      <c r="K526" s="435"/>
      <c r="L526" s="435"/>
      <c r="M526" s="435"/>
      <c r="N526" s="435"/>
      <c r="O526" s="435"/>
      <c r="P526" s="435"/>
      <c r="Q526" s="435"/>
      <c r="R526" s="54"/>
      <c r="S526" s="54"/>
      <c r="T526" s="54"/>
      <c r="U526" s="54"/>
      <c r="V526" s="54"/>
      <c r="W526" s="54"/>
      <c r="X526" s="54"/>
      <c r="Y526" s="54"/>
      <c r="Z526" s="54"/>
    </row>
    <row r="527" spans="1:26" ht="18.75" customHeight="1" x14ac:dyDescent="0.2">
      <c r="A527" s="435"/>
      <c r="B527" s="435"/>
      <c r="C527" s="435"/>
      <c r="D527" s="435"/>
      <c r="E527" s="435"/>
      <c r="F527" s="435"/>
      <c r="G527" s="435"/>
      <c r="H527" s="435"/>
      <c r="I527" s="435"/>
      <c r="J527" s="435"/>
      <c r="K527" s="435"/>
      <c r="L527" s="435"/>
      <c r="M527" s="435"/>
      <c r="N527" s="435"/>
      <c r="O527" s="435"/>
      <c r="P527" s="435"/>
      <c r="Q527" s="435"/>
      <c r="R527" s="54"/>
      <c r="S527" s="54"/>
      <c r="T527" s="54"/>
      <c r="U527" s="54"/>
      <c r="V527" s="54"/>
      <c r="W527" s="54"/>
      <c r="X527" s="54"/>
      <c r="Y527" s="54"/>
      <c r="Z527" s="54"/>
    </row>
    <row r="528" spans="1:26" ht="18.75" customHeight="1" x14ac:dyDescent="0.2">
      <c r="A528" s="435"/>
      <c r="B528" s="435"/>
      <c r="C528" s="435"/>
      <c r="D528" s="435"/>
      <c r="E528" s="435"/>
      <c r="F528" s="435"/>
      <c r="G528" s="435"/>
      <c r="H528" s="435"/>
      <c r="I528" s="435"/>
      <c r="J528" s="435"/>
      <c r="K528" s="435"/>
      <c r="L528" s="435"/>
      <c r="M528" s="435"/>
      <c r="N528" s="435"/>
      <c r="O528" s="435"/>
      <c r="P528" s="435"/>
      <c r="Q528" s="435"/>
      <c r="R528" s="54"/>
      <c r="S528" s="54"/>
      <c r="T528" s="54"/>
      <c r="U528" s="54"/>
      <c r="V528" s="54"/>
      <c r="W528" s="54"/>
      <c r="X528" s="54"/>
      <c r="Y528" s="54"/>
      <c r="Z528" s="54"/>
    </row>
    <row r="529" spans="1:26" ht="18.75" customHeight="1" x14ac:dyDescent="0.2">
      <c r="A529" s="435"/>
      <c r="B529" s="435"/>
      <c r="C529" s="435"/>
      <c r="D529" s="435"/>
      <c r="E529" s="435"/>
      <c r="F529" s="435"/>
      <c r="G529" s="435"/>
      <c r="H529" s="435"/>
      <c r="I529" s="435"/>
      <c r="J529" s="435"/>
      <c r="K529" s="435"/>
      <c r="L529" s="435"/>
      <c r="M529" s="435"/>
      <c r="N529" s="435"/>
      <c r="O529" s="435"/>
      <c r="P529" s="435"/>
      <c r="Q529" s="435"/>
      <c r="R529" s="54"/>
      <c r="S529" s="54"/>
      <c r="T529" s="54"/>
      <c r="U529" s="54"/>
      <c r="V529" s="54"/>
      <c r="W529" s="54"/>
      <c r="X529" s="54"/>
      <c r="Y529" s="54"/>
      <c r="Z529" s="54"/>
    </row>
    <row r="530" spans="1:26" ht="18.75" customHeight="1" x14ac:dyDescent="0.2">
      <c r="A530" s="435"/>
      <c r="B530" s="435"/>
      <c r="C530" s="435"/>
      <c r="D530" s="435"/>
      <c r="E530" s="435"/>
      <c r="F530" s="435"/>
      <c r="G530" s="435"/>
      <c r="H530" s="435"/>
      <c r="I530" s="435"/>
      <c r="J530" s="435"/>
      <c r="K530" s="435"/>
      <c r="L530" s="435"/>
      <c r="M530" s="435"/>
      <c r="N530" s="435"/>
      <c r="O530" s="435"/>
      <c r="P530" s="435"/>
      <c r="Q530" s="435"/>
      <c r="R530" s="54"/>
      <c r="S530" s="54"/>
      <c r="T530" s="54"/>
      <c r="U530" s="54"/>
      <c r="V530" s="54"/>
      <c r="W530" s="54"/>
      <c r="X530" s="54"/>
      <c r="Y530" s="54"/>
      <c r="Z530" s="54"/>
    </row>
    <row r="531" spans="1:26" ht="18.75" customHeight="1" x14ac:dyDescent="0.2">
      <c r="A531" s="435"/>
      <c r="B531" s="435"/>
      <c r="C531" s="435"/>
      <c r="D531" s="435"/>
      <c r="E531" s="435"/>
      <c r="F531" s="435"/>
      <c r="G531" s="435"/>
      <c r="H531" s="435"/>
      <c r="I531" s="435"/>
      <c r="J531" s="435"/>
      <c r="K531" s="435"/>
      <c r="L531" s="435"/>
      <c r="M531" s="435"/>
      <c r="N531" s="435"/>
      <c r="O531" s="435"/>
      <c r="P531" s="435"/>
      <c r="Q531" s="435"/>
      <c r="R531" s="54"/>
      <c r="S531" s="54"/>
      <c r="T531" s="54"/>
      <c r="U531" s="54"/>
      <c r="V531" s="54"/>
      <c r="W531" s="54"/>
      <c r="X531" s="54"/>
      <c r="Y531" s="54"/>
      <c r="Z531" s="54"/>
    </row>
    <row r="532" spans="1:26" ht="18.75" customHeight="1" x14ac:dyDescent="0.2">
      <c r="A532" s="435"/>
      <c r="B532" s="435"/>
      <c r="C532" s="435"/>
      <c r="D532" s="435"/>
      <c r="E532" s="435"/>
      <c r="F532" s="435"/>
      <c r="G532" s="435"/>
      <c r="H532" s="435"/>
      <c r="I532" s="435"/>
      <c r="J532" s="435"/>
      <c r="K532" s="435"/>
      <c r="L532" s="435"/>
      <c r="M532" s="435"/>
      <c r="N532" s="435"/>
      <c r="O532" s="435"/>
      <c r="P532" s="435"/>
      <c r="Q532" s="435"/>
      <c r="R532" s="54"/>
      <c r="S532" s="54"/>
      <c r="T532" s="54"/>
      <c r="U532" s="54"/>
      <c r="V532" s="54"/>
      <c r="W532" s="54"/>
      <c r="X532" s="54"/>
      <c r="Y532" s="54"/>
      <c r="Z532" s="54"/>
    </row>
    <row r="533" spans="1:26" ht="18.75" customHeight="1" x14ac:dyDescent="0.2">
      <c r="A533" s="435"/>
      <c r="B533" s="435"/>
      <c r="C533" s="435"/>
      <c r="D533" s="435"/>
      <c r="E533" s="435"/>
      <c r="F533" s="435"/>
      <c r="G533" s="435"/>
      <c r="H533" s="435"/>
      <c r="I533" s="435"/>
      <c r="J533" s="435"/>
      <c r="K533" s="435"/>
      <c r="L533" s="435"/>
      <c r="M533" s="435"/>
      <c r="N533" s="435"/>
      <c r="O533" s="435"/>
      <c r="P533" s="435"/>
      <c r="Q533" s="435"/>
      <c r="R533" s="54"/>
      <c r="S533" s="54"/>
      <c r="T533" s="54"/>
      <c r="U533" s="54"/>
      <c r="V533" s="54"/>
      <c r="W533" s="54"/>
      <c r="X533" s="54"/>
      <c r="Y533" s="54"/>
      <c r="Z533" s="54"/>
    </row>
    <row r="534" spans="1:26" ht="18.75" customHeight="1" x14ac:dyDescent="0.2">
      <c r="A534" s="435"/>
      <c r="B534" s="435"/>
      <c r="C534" s="435"/>
      <c r="D534" s="435"/>
      <c r="E534" s="435"/>
      <c r="F534" s="435"/>
      <c r="G534" s="435"/>
      <c r="H534" s="435"/>
      <c r="I534" s="435"/>
      <c r="J534" s="435"/>
      <c r="K534" s="435"/>
      <c r="L534" s="435"/>
      <c r="M534" s="435"/>
      <c r="N534" s="435"/>
      <c r="O534" s="435"/>
      <c r="P534" s="435"/>
      <c r="Q534" s="435"/>
      <c r="R534" s="54"/>
      <c r="S534" s="54"/>
      <c r="T534" s="54"/>
      <c r="U534" s="54"/>
      <c r="V534" s="54"/>
      <c r="W534" s="54"/>
      <c r="X534" s="54"/>
      <c r="Y534" s="54"/>
      <c r="Z534" s="54"/>
    </row>
    <row r="535" spans="1:26" ht="18.75" customHeight="1" x14ac:dyDescent="0.2">
      <c r="A535" s="435"/>
      <c r="B535" s="435"/>
      <c r="C535" s="435"/>
      <c r="D535" s="435"/>
      <c r="E535" s="435"/>
      <c r="F535" s="435"/>
      <c r="G535" s="435"/>
      <c r="H535" s="435"/>
      <c r="I535" s="435"/>
      <c r="J535" s="435"/>
      <c r="K535" s="435"/>
      <c r="L535" s="435"/>
      <c r="M535" s="435"/>
      <c r="N535" s="435"/>
      <c r="O535" s="435"/>
      <c r="P535" s="435"/>
      <c r="Q535" s="435"/>
      <c r="R535" s="54"/>
      <c r="S535" s="54"/>
      <c r="T535" s="54"/>
      <c r="U535" s="54"/>
      <c r="V535" s="54"/>
      <c r="W535" s="54"/>
      <c r="X535" s="54"/>
      <c r="Y535" s="54"/>
      <c r="Z535" s="54"/>
    </row>
    <row r="536" spans="1:26" ht="18.75" customHeight="1" x14ac:dyDescent="0.2">
      <c r="A536" s="435"/>
      <c r="B536" s="435"/>
      <c r="C536" s="435"/>
      <c r="D536" s="435"/>
      <c r="E536" s="435"/>
      <c r="F536" s="435"/>
      <c r="G536" s="435"/>
      <c r="H536" s="435"/>
      <c r="I536" s="435"/>
      <c r="J536" s="435"/>
      <c r="K536" s="435"/>
      <c r="L536" s="435"/>
      <c r="M536" s="435"/>
      <c r="N536" s="435"/>
      <c r="O536" s="435"/>
      <c r="P536" s="435"/>
      <c r="Q536" s="435"/>
      <c r="R536" s="54"/>
      <c r="S536" s="54"/>
      <c r="T536" s="54"/>
      <c r="U536" s="54"/>
      <c r="V536" s="54"/>
      <c r="W536" s="54"/>
      <c r="X536" s="54"/>
      <c r="Y536" s="54"/>
      <c r="Z536" s="54"/>
    </row>
    <row r="537" spans="1:26" ht="18.75" customHeight="1" x14ac:dyDescent="0.2">
      <c r="A537" s="435"/>
      <c r="B537" s="435"/>
      <c r="C537" s="435"/>
      <c r="D537" s="435"/>
      <c r="E537" s="435"/>
      <c r="F537" s="435"/>
      <c r="G537" s="435"/>
      <c r="H537" s="435"/>
      <c r="I537" s="435"/>
      <c r="J537" s="435"/>
      <c r="K537" s="435"/>
      <c r="L537" s="435"/>
      <c r="M537" s="435"/>
      <c r="N537" s="435"/>
      <c r="O537" s="435"/>
      <c r="P537" s="435"/>
      <c r="Q537" s="435"/>
      <c r="R537" s="54"/>
      <c r="S537" s="54"/>
      <c r="T537" s="54"/>
      <c r="U537" s="54"/>
      <c r="V537" s="54"/>
      <c r="W537" s="54"/>
      <c r="X537" s="54"/>
      <c r="Y537" s="54"/>
      <c r="Z537" s="54"/>
    </row>
    <row r="538" spans="1:26" ht="18.75" customHeight="1" x14ac:dyDescent="0.2">
      <c r="A538" s="435"/>
      <c r="B538" s="435"/>
      <c r="C538" s="435"/>
      <c r="D538" s="435"/>
      <c r="E538" s="435"/>
      <c r="F538" s="435"/>
      <c r="G538" s="435"/>
      <c r="H538" s="435"/>
      <c r="I538" s="435"/>
      <c r="J538" s="435"/>
      <c r="K538" s="435"/>
      <c r="L538" s="435"/>
      <c r="M538" s="435"/>
      <c r="N538" s="435"/>
      <c r="O538" s="435"/>
      <c r="P538" s="435"/>
      <c r="Q538" s="435"/>
      <c r="R538" s="54"/>
      <c r="S538" s="54"/>
      <c r="T538" s="54"/>
      <c r="U538" s="54"/>
      <c r="V538" s="54"/>
      <c r="W538" s="54"/>
      <c r="X538" s="54"/>
      <c r="Y538" s="54"/>
      <c r="Z538" s="54"/>
    </row>
    <row r="539" spans="1:26" ht="18.75" customHeight="1" x14ac:dyDescent="0.2">
      <c r="A539" s="435"/>
      <c r="B539" s="435"/>
      <c r="C539" s="435"/>
      <c r="D539" s="435"/>
      <c r="E539" s="435"/>
      <c r="F539" s="435"/>
      <c r="G539" s="435"/>
      <c r="H539" s="435"/>
      <c r="I539" s="435"/>
      <c r="J539" s="435"/>
      <c r="K539" s="435"/>
      <c r="L539" s="435"/>
      <c r="M539" s="435"/>
      <c r="N539" s="435"/>
      <c r="O539" s="435"/>
      <c r="P539" s="435"/>
      <c r="Q539" s="435"/>
      <c r="R539" s="54"/>
      <c r="S539" s="54"/>
      <c r="T539" s="54"/>
      <c r="U539" s="54"/>
      <c r="V539" s="54"/>
      <c r="W539" s="54"/>
      <c r="X539" s="54"/>
      <c r="Y539" s="54"/>
      <c r="Z539" s="54"/>
    </row>
    <row r="540" spans="1:26" ht="18.75" customHeight="1" x14ac:dyDescent="0.2">
      <c r="A540" s="435"/>
      <c r="B540" s="435"/>
      <c r="C540" s="435"/>
      <c r="D540" s="435"/>
      <c r="E540" s="435"/>
      <c r="F540" s="435"/>
      <c r="G540" s="435"/>
      <c r="H540" s="435"/>
      <c r="I540" s="435"/>
      <c r="J540" s="435"/>
      <c r="K540" s="435"/>
      <c r="L540" s="435"/>
      <c r="M540" s="435"/>
      <c r="N540" s="435"/>
      <c r="O540" s="435"/>
      <c r="P540" s="435"/>
      <c r="Q540" s="435"/>
      <c r="R540" s="54"/>
      <c r="S540" s="54"/>
      <c r="T540" s="54"/>
      <c r="U540" s="54"/>
      <c r="V540" s="54"/>
      <c r="W540" s="54"/>
      <c r="X540" s="54"/>
      <c r="Y540" s="54"/>
      <c r="Z540" s="54"/>
    </row>
    <row r="541" spans="1:26" ht="18.75" customHeight="1" x14ac:dyDescent="0.2">
      <c r="A541" s="435"/>
      <c r="B541" s="435"/>
      <c r="C541" s="435"/>
      <c r="D541" s="435"/>
      <c r="E541" s="435"/>
      <c r="F541" s="435"/>
      <c r="G541" s="435"/>
      <c r="H541" s="435"/>
      <c r="I541" s="435"/>
      <c r="J541" s="435"/>
      <c r="K541" s="435"/>
      <c r="L541" s="435"/>
      <c r="M541" s="435"/>
      <c r="N541" s="435"/>
      <c r="O541" s="435"/>
      <c r="P541" s="435"/>
      <c r="Q541" s="435"/>
      <c r="R541" s="54"/>
      <c r="S541" s="54"/>
      <c r="T541" s="54"/>
      <c r="U541" s="54"/>
      <c r="V541" s="54"/>
      <c r="W541" s="54"/>
      <c r="X541" s="54"/>
      <c r="Y541" s="54"/>
      <c r="Z541" s="54"/>
    </row>
    <row r="542" spans="1:26" ht="18.75" customHeight="1" x14ac:dyDescent="0.2">
      <c r="A542" s="435"/>
      <c r="B542" s="435"/>
      <c r="C542" s="435"/>
      <c r="D542" s="435"/>
      <c r="E542" s="435"/>
      <c r="F542" s="435"/>
      <c r="G542" s="435"/>
      <c r="H542" s="435"/>
      <c r="I542" s="435"/>
      <c r="J542" s="435"/>
      <c r="K542" s="435"/>
      <c r="L542" s="435"/>
      <c r="M542" s="435"/>
      <c r="N542" s="435"/>
      <c r="O542" s="435"/>
      <c r="P542" s="435"/>
      <c r="Q542" s="435"/>
      <c r="R542" s="54"/>
      <c r="S542" s="54"/>
      <c r="T542" s="54"/>
      <c r="U542" s="54"/>
      <c r="V542" s="54"/>
      <c r="W542" s="54"/>
      <c r="X542" s="54"/>
      <c r="Y542" s="54"/>
      <c r="Z542" s="54"/>
    </row>
    <row r="543" spans="1:26" ht="18.75" customHeight="1" x14ac:dyDescent="0.2">
      <c r="A543" s="435"/>
      <c r="B543" s="435"/>
      <c r="C543" s="435"/>
      <c r="D543" s="435"/>
      <c r="E543" s="435"/>
      <c r="F543" s="435"/>
      <c r="G543" s="435"/>
      <c r="H543" s="435"/>
      <c r="I543" s="435"/>
      <c r="J543" s="435"/>
      <c r="K543" s="435"/>
      <c r="L543" s="435"/>
      <c r="M543" s="435"/>
      <c r="N543" s="435"/>
      <c r="O543" s="435"/>
      <c r="P543" s="435"/>
      <c r="Q543" s="435"/>
      <c r="R543" s="54"/>
      <c r="S543" s="54"/>
      <c r="T543" s="54"/>
      <c r="U543" s="54"/>
      <c r="V543" s="54"/>
      <c r="W543" s="54"/>
      <c r="X543" s="54"/>
      <c r="Y543" s="54"/>
      <c r="Z543" s="54"/>
    </row>
    <row r="544" spans="1:26" ht="18.75" customHeight="1" x14ac:dyDescent="0.2">
      <c r="A544" s="435"/>
      <c r="B544" s="435"/>
      <c r="C544" s="435"/>
      <c r="D544" s="435"/>
      <c r="E544" s="435"/>
      <c r="F544" s="435"/>
      <c r="G544" s="435"/>
      <c r="H544" s="435"/>
      <c r="I544" s="435"/>
      <c r="J544" s="435"/>
      <c r="K544" s="435"/>
      <c r="L544" s="435"/>
      <c r="M544" s="435"/>
      <c r="N544" s="435"/>
      <c r="O544" s="435"/>
      <c r="P544" s="435"/>
      <c r="Q544" s="435"/>
      <c r="R544" s="54"/>
      <c r="S544" s="54"/>
      <c r="T544" s="54"/>
      <c r="U544" s="54"/>
      <c r="V544" s="54"/>
      <c r="W544" s="54"/>
      <c r="X544" s="54"/>
      <c r="Y544" s="54"/>
      <c r="Z544" s="54"/>
    </row>
    <row r="545" spans="1:26" ht="18.75" customHeight="1" x14ac:dyDescent="0.2">
      <c r="A545" s="435"/>
      <c r="B545" s="435"/>
      <c r="C545" s="435"/>
      <c r="D545" s="435"/>
      <c r="E545" s="435"/>
      <c r="F545" s="435"/>
      <c r="G545" s="435"/>
      <c r="H545" s="435"/>
      <c r="I545" s="435"/>
      <c r="J545" s="435"/>
      <c r="K545" s="435"/>
      <c r="L545" s="435"/>
      <c r="M545" s="435"/>
      <c r="N545" s="435"/>
      <c r="O545" s="435"/>
      <c r="P545" s="435"/>
      <c r="Q545" s="435"/>
      <c r="R545" s="54"/>
      <c r="S545" s="54"/>
      <c r="T545" s="54"/>
      <c r="U545" s="54"/>
      <c r="V545" s="54"/>
      <c r="W545" s="54"/>
      <c r="X545" s="54"/>
      <c r="Y545" s="54"/>
      <c r="Z545" s="54"/>
    </row>
    <row r="546" spans="1:26" ht="18.75" customHeight="1" x14ac:dyDescent="0.2">
      <c r="A546" s="435"/>
      <c r="B546" s="435"/>
      <c r="C546" s="435"/>
      <c r="D546" s="435"/>
      <c r="E546" s="435"/>
      <c r="F546" s="435"/>
      <c r="G546" s="435"/>
      <c r="H546" s="435"/>
      <c r="I546" s="435"/>
      <c r="J546" s="435"/>
      <c r="K546" s="435"/>
      <c r="L546" s="435"/>
      <c r="M546" s="435"/>
      <c r="N546" s="435"/>
      <c r="O546" s="435"/>
      <c r="P546" s="435"/>
      <c r="Q546" s="435"/>
      <c r="R546" s="54"/>
      <c r="S546" s="54"/>
      <c r="T546" s="54"/>
      <c r="U546" s="54"/>
      <c r="V546" s="54"/>
      <c r="W546" s="54"/>
      <c r="X546" s="54"/>
      <c r="Y546" s="54"/>
      <c r="Z546" s="54"/>
    </row>
    <row r="547" spans="1:26" ht="18.75" customHeight="1" x14ac:dyDescent="0.2">
      <c r="A547" s="435"/>
      <c r="B547" s="435"/>
      <c r="C547" s="435"/>
      <c r="D547" s="435"/>
      <c r="E547" s="435"/>
      <c r="F547" s="435"/>
      <c r="G547" s="435"/>
      <c r="H547" s="435"/>
      <c r="I547" s="435"/>
      <c r="J547" s="435"/>
      <c r="K547" s="435"/>
      <c r="L547" s="435"/>
      <c r="M547" s="435"/>
      <c r="N547" s="435"/>
      <c r="O547" s="435"/>
      <c r="P547" s="435"/>
      <c r="Q547" s="435"/>
      <c r="R547" s="54"/>
      <c r="S547" s="54"/>
      <c r="T547" s="54"/>
      <c r="U547" s="54"/>
      <c r="V547" s="54"/>
      <c r="W547" s="54"/>
      <c r="X547" s="54"/>
      <c r="Y547" s="54"/>
      <c r="Z547" s="54"/>
    </row>
    <row r="548" spans="1:26" ht="18.75" customHeight="1" x14ac:dyDescent="0.2">
      <c r="A548" s="435"/>
      <c r="B548" s="435"/>
      <c r="C548" s="435"/>
      <c r="D548" s="435"/>
      <c r="E548" s="435"/>
      <c r="F548" s="435"/>
      <c r="G548" s="435"/>
      <c r="H548" s="435"/>
      <c r="I548" s="435"/>
      <c r="J548" s="435"/>
      <c r="K548" s="435"/>
      <c r="L548" s="435"/>
      <c r="M548" s="435"/>
      <c r="N548" s="435"/>
      <c r="O548" s="435"/>
      <c r="P548" s="435"/>
      <c r="Q548" s="435"/>
      <c r="R548" s="54"/>
      <c r="S548" s="54"/>
      <c r="T548" s="54"/>
      <c r="U548" s="54"/>
      <c r="V548" s="54"/>
      <c r="W548" s="54"/>
      <c r="X548" s="54"/>
      <c r="Y548" s="54"/>
      <c r="Z548" s="54"/>
    </row>
    <row r="549" spans="1:26" ht="18.75" customHeight="1" x14ac:dyDescent="0.2">
      <c r="A549" s="435"/>
      <c r="B549" s="435"/>
      <c r="C549" s="435"/>
      <c r="D549" s="435"/>
      <c r="E549" s="435"/>
      <c r="F549" s="435"/>
      <c r="G549" s="435"/>
      <c r="H549" s="435"/>
      <c r="I549" s="435"/>
      <c r="J549" s="435"/>
      <c r="K549" s="435"/>
      <c r="L549" s="435"/>
      <c r="M549" s="435"/>
      <c r="N549" s="435"/>
      <c r="O549" s="435"/>
      <c r="P549" s="435"/>
      <c r="Q549" s="435"/>
      <c r="R549" s="54"/>
      <c r="S549" s="54"/>
      <c r="T549" s="54"/>
      <c r="U549" s="54"/>
      <c r="V549" s="54"/>
      <c r="W549" s="54"/>
      <c r="X549" s="54"/>
      <c r="Y549" s="54"/>
      <c r="Z549" s="54"/>
    </row>
    <row r="550" spans="1:26" ht="18.75" customHeight="1" x14ac:dyDescent="0.2">
      <c r="A550" s="435"/>
      <c r="B550" s="435"/>
      <c r="C550" s="435"/>
      <c r="D550" s="435"/>
      <c r="E550" s="435"/>
      <c r="F550" s="435"/>
      <c r="G550" s="435"/>
      <c r="H550" s="435"/>
      <c r="I550" s="435"/>
      <c r="J550" s="435"/>
      <c r="K550" s="435"/>
      <c r="L550" s="435"/>
      <c r="M550" s="435"/>
      <c r="N550" s="435"/>
      <c r="O550" s="435"/>
      <c r="P550" s="435"/>
      <c r="Q550" s="435"/>
      <c r="R550" s="54"/>
      <c r="S550" s="54"/>
      <c r="T550" s="54"/>
      <c r="U550" s="54"/>
      <c r="V550" s="54"/>
      <c r="W550" s="54"/>
      <c r="X550" s="54"/>
      <c r="Y550" s="54"/>
      <c r="Z550" s="54"/>
    </row>
    <row r="551" spans="1:26" ht="18.75" customHeight="1" x14ac:dyDescent="0.2">
      <c r="A551" s="435"/>
      <c r="B551" s="435"/>
      <c r="C551" s="435"/>
      <c r="D551" s="435"/>
      <c r="E551" s="435"/>
      <c r="F551" s="435"/>
      <c r="G551" s="435"/>
      <c r="H551" s="435"/>
      <c r="I551" s="435"/>
      <c r="J551" s="435"/>
      <c r="K551" s="435"/>
      <c r="L551" s="435"/>
      <c r="M551" s="435"/>
      <c r="N551" s="435"/>
      <c r="O551" s="435"/>
      <c r="P551" s="435"/>
      <c r="Q551" s="435"/>
      <c r="R551" s="54"/>
      <c r="S551" s="54"/>
      <c r="T551" s="54"/>
      <c r="U551" s="54"/>
      <c r="V551" s="54"/>
      <c r="W551" s="54"/>
      <c r="X551" s="54"/>
      <c r="Y551" s="54"/>
      <c r="Z551" s="54"/>
    </row>
    <row r="552" spans="1:26" ht="18.75" customHeight="1" x14ac:dyDescent="0.2">
      <c r="A552" s="435"/>
      <c r="B552" s="435"/>
      <c r="C552" s="435"/>
      <c r="D552" s="435"/>
      <c r="E552" s="435"/>
      <c r="F552" s="435"/>
      <c r="G552" s="435"/>
      <c r="H552" s="435"/>
      <c r="I552" s="435"/>
      <c r="J552" s="435"/>
      <c r="K552" s="435"/>
      <c r="L552" s="435"/>
      <c r="M552" s="435"/>
      <c r="N552" s="435"/>
      <c r="O552" s="435"/>
      <c r="P552" s="435"/>
      <c r="Q552" s="435"/>
      <c r="R552" s="54"/>
      <c r="S552" s="54"/>
      <c r="T552" s="54"/>
      <c r="U552" s="54"/>
      <c r="V552" s="54"/>
      <c r="W552" s="54"/>
      <c r="X552" s="54"/>
      <c r="Y552" s="54"/>
      <c r="Z552" s="54"/>
    </row>
    <row r="553" spans="1:26" ht="18.75" customHeight="1" x14ac:dyDescent="0.2">
      <c r="A553" s="435"/>
      <c r="B553" s="435"/>
      <c r="C553" s="435"/>
      <c r="D553" s="435"/>
      <c r="E553" s="435"/>
      <c r="F553" s="435"/>
      <c r="G553" s="435"/>
      <c r="H553" s="435"/>
      <c r="I553" s="435"/>
      <c r="J553" s="435"/>
      <c r="K553" s="435"/>
      <c r="L553" s="435"/>
      <c r="M553" s="435"/>
      <c r="N553" s="435"/>
      <c r="O553" s="435"/>
      <c r="P553" s="435"/>
      <c r="Q553" s="435"/>
      <c r="R553" s="54"/>
      <c r="S553" s="54"/>
      <c r="T553" s="54"/>
      <c r="U553" s="54"/>
      <c r="V553" s="54"/>
      <c r="W553" s="54"/>
      <c r="X553" s="54"/>
      <c r="Y553" s="54"/>
      <c r="Z553" s="54"/>
    </row>
    <row r="554" spans="1:26" ht="18.75" customHeight="1" x14ac:dyDescent="0.2">
      <c r="A554" s="435"/>
      <c r="B554" s="435"/>
      <c r="C554" s="435"/>
      <c r="D554" s="435"/>
      <c r="E554" s="435"/>
      <c r="F554" s="435"/>
      <c r="G554" s="435"/>
      <c r="H554" s="435"/>
      <c r="I554" s="435"/>
      <c r="J554" s="435"/>
      <c r="K554" s="435"/>
      <c r="L554" s="435"/>
      <c r="M554" s="435"/>
      <c r="N554" s="435"/>
      <c r="O554" s="435"/>
      <c r="P554" s="435"/>
      <c r="Q554" s="435"/>
      <c r="R554" s="54"/>
      <c r="S554" s="54"/>
      <c r="T554" s="54"/>
      <c r="U554" s="54"/>
      <c r="V554" s="54"/>
      <c r="W554" s="54"/>
      <c r="X554" s="54"/>
      <c r="Y554" s="54"/>
      <c r="Z554" s="54"/>
    </row>
    <row r="555" spans="1:26" ht="18.75" customHeight="1" x14ac:dyDescent="0.2">
      <c r="A555" s="435"/>
      <c r="B555" s="435"/>
      <c r="C555" s="435"/>
      <c r="D555" s="435"/>
      <c r="E555" s="435"/>
      <c r="F555" s="435"/>
      <c r="G555" s="435"/>
      <c r="H555" s="435"/>
      <c r="I555" s="435"/>
      <c r="J555" s="435"/>
      <c r="K555" s="435"/>
      <c r="L555" s="435"/>
      <c r="M555" s="435"/>
      <c r="N555" s="435"/>
      <c r="O555" s="435"/>
      <c r="P555" s="435"/>
      <c r="Q555" s="435"/>
      <c r="R555" s="54"/>
      <c r="S555" s="54"/>
      <c r="T555" s="54"/>
      <c r="U555" s="54"/>
      <c r="V555" s="54"/>
      <c r="W555" s="54"/>
      <c r="X555" s="54"/>
      <c r="Y555" s="54"/>
      <c r="Z555" s="54"/>
    </row>
    <row r="556" spans="1:26" ht="18.75" customHeight="1" x14ac:dyDescent="0.2">
      <c r="A556" s="435"/>
      <c r="B556" s="435"/>
      <c r="C556" s="435"/>
      <c r="D556" s="435"/>
      <c r="E556" s="435"/>
      <c r="F556" s="435"/>
      <c r="G556" s="435"/>
      <c r="H556" s="435"/>
      <c r="I556" s="435"/>
      <c r="J556" s="435"/>
      <c r="K556" s="435"/>
      <c r="L556" s="435"/>
      <c r="M556" s="435"/>
      <c r="N556" s="435"/>
      <c r="O556" s="435"/>
      <c r="P556" s="435"/>
      <c r="Q556" s="435"/>
      <c r="R556" s="54"/>
      <c r="S556" s="54"/>
      <c r="T556" s="54"/>
      <c r="U556" s="54"/>
      <c r="V556" s="54"/>
      <c r="W556" s="54"/>
      <c r="X556" s="54"/>
      <c r="Y556" s="54"/>
      <c r="Z556" s="54"/>
    </row>
    <row r="557" spans="1:26" ht="18.75" customHeight="1" x14ac:dyDescent="0.2">
      <c r="A557" s="435"/>
      <c r="B557" s="435"/>
      <c r="C557" s="435"/>
      <c r="D557" s="435"/>
      <c r="E557" s="435"/>
      <c r="F557" s="435"/>
      <c r="G557" s="435"/>
      <c r="H557" s="435"/>
      <c r="I557" s="435"/>
      <c r="J557" s="435"/>
      <c r="K557" s="435"/>
      <c r="L557" s="435"/>
      <c r="M557" s="435"/>
      <c r="N557" s="435"/>
      <c r="O557" s="435"/>
      <c r="P557" s="435"/>
      <c r="Q557" s="435"/>
      <c r="R557" s="54"/>
      <c r="S557" s="54"/>
      <c r="T557" s="54"/>
      <c r="U557" s="54"/>
      <c r="V557" s="54"/>
      <c r="W557" s="54"/>
      <c r="X557" s="54"/>
      <c r="Y557" s="54"/>
      <c r="Z557" s="54"/>
    </row>
    <row r="558" spans="1:26" ht="18.75" customHeight="1" x14ac:dyDescent="0.2">
      <c r="A558" s="435"/>
      <c r="B558" s="435"/>
      <c r="C558" s="435"/>
      <c r="D558" s="435"/>
      <c r="E558" s="435"/>
      <c r="F558" s="435"/>
      <c r="G558" s="435"/>
      <c r="H558" s="435"/>
      <c r="I558" s="435"/>
      <c r="J558" s="435"/>
      <c r="K558" s="435"/>
      <c r="L558" s="435"/>
      <c r="M558" s="435"/>
      <c r="N558" s="435"/>
      <c r="O558" s="435"/>
      <c r="P558" s="435"/>
      <c r="Q558" s="435"/>
      <c r="R558" s="54"/>
      <c r="S558" s="54"/>
      <c r="T558" s="54"/>
      <c r="U558" s="54"/>
      <c r="V558" s="54"/>
      <c r="W558" s="54"/>
      <c r="X558" s="54"/>
      <c r="Y558" s="54"/>
      <c r="Z558" s="54"/>
    </row>
    <row r="559" spans="1:26" ht="18.75" customHeight="1" x14ac:dyDescent="0.2">
      <c r="A559" s="435"/>
      <c r="B559" s="435"/>
      <c r="C559" s="435"/>
      <c r="D559" s="435"/>
      <c r="E559" s="435"/>
      <c r="F559" s="435"/>
      <c r="G559" s="435"/>
      <c r="H559" s="435"/>
      <c r="I559" s="435"/>
      <c r="J559" s="435"/>
      <c r="K559" s="435"/>
      <c r="L559" s="435"/>
      <c r="M559" s="435"/>
      <c r="N559" s="435"/>
      <c r="O559" s="435"/>
      <c r="P559" s="435"/>
      <c r="Q559" s="435"/>
      <c r="R559" s="54"/>
      <c r="S559" s="54"/>
      <c r="T559" s="54"/>
      <c r="U559" s="54"/>
      <c r="V559" s="54"/>
      <c r="W559" s="54"/>
      <c r="X559" s="54"/>
      <c r="Y559" s="54"/>
      <c r="Z559" s="54"/>
    </row>
    <row r="560" spans="1:26" ht="18.75" customHeight="1" x14ac:dyDescent="0.2">
      <c r="A560" s="435"/>
      <c r="B560" s="435"/>
      <c r="C560" s="435"/>
      <c r="D560" s="435"/>
      <c r="E560" s="435"/>
      <c r="F560" s="435"/>
      <c r="G560" s="435"/>
      <c r="H560" s="435"/>
      <c r="I560" s="435"/>
      <c r="J560" s="435"/>
      <c r="K560" s="435"/>
      <c r="L560" s="435"/>
      <c r="M560" s="435"/>
      <c r="N560" s="435"/>
      <c r="O560" s="435"/>
      <c r="P560" s="435"/>
      <c r="Q560" s="435"/>
      <c r="R560" s="54"/>
      <c r="S560" s="54"/>
      <c r="T560" s="54"/>
      <c r="U560" s="54"/>
      <c r="V560" s="54"/>
      <c r="W560" s="54"/>
      <c r="X560" s="54"/>
      <c r="Y560" s="54"/>
      <c r="Z560" s="54"/>
    </row>
    <row r="561" spans="1:26" ht="18.75" customHeight="1" x14ac:dyDescent="0.2">
      <c r="A561" s="435"/>
      <c r="B561" s="435"/>
      <c r="C561" s="435"/>
      <c r="D561" s="435"/>
      <c r="E561" s="435"/>
      <c r="F561" s="435"/>
      <c r="G561" s="435"/>
      <c r="H561" s="435"/>
      <c r="I561" s="435"/>
      <c r="J561" s="435"/>
      <c r="K561" s="435"/>
      <c r="L561" s="435"/>
      <c r="M561" s="435"/>
      <c r="N561" s="435"/>
      <c r="O561" s="435"/>
      <c r="P561" s="435"/>
      <c r="Q561" s="435"/>
      <c r="R561" s="54"/>
      <c r="S561" s="54"/>
      <c r="T561" s="54"/>
      <c r="U561" s="54"/>
      <c r="V561" s="54"/>
      <c r="W561" s="54"/>
      <c r="X561" s="54"/>
      <c r="Y561" s="54"/>
      <c r="Z561" s="54"/>
    </row>
    <row r="562" spans="1:26" ht="18.75" customHeight="1" x14ac:dyDescent="0.2">
      <c r="A562" s="435"/>
      <c r="B562" s="435"/>
      <c r="C562" s="435"/>
      <c r="D562" s="435"/>
      <c r="E562" s="435"/>
      <c r="F562" s="435"/>
      <c r="G562" s="435"/>
      <c r="H562" s="435"/>
      <c r="I562" s="435"/>
      <c r="J562" s="435"/>
      <c r="K562" s="435"/>
      <c r="L562" s="435"/>
      <c r="M562" s="435"/>
      <c r="N562" s="435"/>
      <c r="O562" s="435"/>
      <c r="P562" s="435"/>
      <c r="Q562" s="435"/>
      <c r="R562" s="54"/>
      <c r="S562" s="54"/>
      <c r="T562" s="54"/>
      <c r="U562" s="54"/>
      <c r="V562" s="54"/>
      <c r="W562" s="54"/>
      <c r="X562" s="54"/>
      <c r="Y562" s="54"/>
      <c r="Z562" s="54"/>
    </row>
    <row r="563" spans="1:26" ht="18.75" customHeight="1" x14ac:dyDescent="0.2">
      <c r="A563" s="435"/>
      <c r="B563" s="435"/>
      <c r="C563" s="435"/>
      <c r="D563" s="435"/>
      <c r="E563" s="435"/>
      <c r="F563" s="435"/>
      <c r="G563" s="435"/>
      <c r="H563" s="435"/>
      <c r="I563" s="435"/>
      <c r="J563" s="435"/>
      <c r="K563" s="435"/>
      <c r="L563" s="435"/>
      <c r="M563" s="435"/>
      <c r="N563" s="435"/>
      <c r="O563" s="435"/>
      <c r="P563" s="435"/>
      <c r="Q563" s="435"/>
      <c r="R563" s="54"/>
      <c r="S563" s="54"/>
      <c r="T563" s="54"/>
      <c r="U563" s="54"/>
      <c r="V563" s="54"/>
      <c r="W563" s="54"/>
      <c r="X563" s="54"/>
      <c r="Y563" s="54"/>
      <c r="Z563" s="54"/>
    </row>
    <row r="564" spans="1:26" ht="18.75" customHeight="1" x14ac:dyDescent="0.2">
      <c r="A564" s="435"/>
      <c r="B564" s="435"/>
      <c r="C564" s="435"/>
      <c r="D564" s="435"/>
      <c r="E564" s="435"/>
      <c r="F564" s="435"/>
      <c r="G564" s="435"/>
      <c r="H564" s="435"/>
      <c r="I564" s="435"/>
      <c r="J564" s="435"/>
      <c r="K564" s="435"/>
      <c r="L564" s="435"/>
      <c r="M564" s="435"/>
      <c r="N564" s="435"/>
      <c r="O564" s="435"/>
      <c r="P564" s="435"/>
      <c r="Q564" s="435"/>
      <c r="R564" s="54"/>
      <c r="S564" s="54"/>
      <c r="T564" s="54"/>
      <c r="U564" s="54"/>
      <c r="V564" s="54"/>
      <c r="W564" s="54"/>
      <c r="X564" s="54"/>
      <c r="Y564" s="54"/>
      <c r="Z564" s="54"/>
    </row>
    <row r="565" spans="1:26" ht="18.75" customHeight="1" x14ac:dyDescent="0.2">
      <c r="A565" s="435"/>
      <c r="B565" s="435"/>
      <c r="C565" s="435"/>
      <c r="D565" s="435"/>
      <c r="E565" s="435"/>
      <c r="F565" s="435"/>
      <c r="G565" s="435"/>
      <c r="H565" s="435"/>
      <c r="I565" s="435"/>
      <c r="J565" s="435"/>
      <c r="K565" s="435"/>
      <c r="L565" s="435"/>
      <c r="M565" s="435"/>
      <c r="N565" s="435"/>
      <c r="O565" s="435"/>
      <c r="P565" s="435"/>
      <c r="Q565" s="435"/>
      <c r="R565" s="54"/>
      <c r="S565" s="54"/>
      <c r="T565" s="54"/>
      <c r="U565" s="54"/>
      <c r="V565" s="54"/>
      <c r="W565" s="54"/>
      <c r="X565" s="54"/>
      <c r="Y565" s="54"/>
      <c r="Z565" s="54"/>
    </row>
    <row r="566" spans="1:26" ht="18.75" customHeight="1" x14ac:dyDescent="0.2">
      <c r="A566" s="435"/>
      <c r="B566" s="435"/>
      <c r="C566" s="435"/>
      <c r="D566" s="435"/>
      <c r="E566" s="435"/>
      <c r="F566" s="435"/>
      <c r="G566" s="435"/>
      <c r="H566" s="435"/>
      <c r="I566" s="435"/>
      <c r="J566" s="435"/>
      <c r="K566" s="435"/>
      <c r="L566" s="435"/>
      <c r="M566" s="435"/>
      <c r="N566" s="435"/>
      <c r="O566" s="435"/>
      <c r="P566" s="435"/>
      <c r="Q566" s="435"/>
      <c r="R566" s="54"/>
      <c r="S566" s="54"/>
      <c r="T566" s="54"/>
      <c r="U566" s="54"/>
      <c r="V566" s="54"/>
      <c r="W566" s="54"/>
      <c r="X566" s="54"/>
      <c r="Y566" s="54"/>
      <c r="Z566" s="54"/>
    </row>
    <row r="567" spans="1:26" ht="18.75" customHeight="1" x14ac:dyDescent="0.2">
      <c r="A567" s="435"/>
      <c r="B567" s="435"/>
      <c r="C567" s="435"/>
      <c r="D567" s="435"/>
      <c r="E567" s="435"/>
      <c r="F567" s="435"/>
      <c r="G567" s="435"/>
      <c r="H567" s="435"/>
      <c r="I567" s="435"/>
      <c r="J567" s="435"/>
      <c r="K567" s="435"/>
      <c r="L567" s="435"/>
      <c r="M567" s="435"/>
      <c r="N567" s="435"/>
      <c r="O567" s="435"/>
      <c r="P567" s="435"/>
      <c r="Q567" s="435"/>
      <c r="R567" s="54"/>
      <c r="S567" s="54"/>
      <c r="T567" s="54"/>
      <c r="U567" s="54"/>
      <c r="V567" s="54"/>
      <c r="W567" s="54"/>
      <c r="X567" s="54"/>
      <c r="Y567" s="54"/>
      <c r="Z567" s="54"/>
    </row>
    <row r="568" spans="1:26" ht="18.75" customHeight="1" x14ac:dyDescent="0.2">
      <c r="A568" s="435"/>
      <c r="B568" s="435"/>
      <c r="C568" s="435"/>
      <c r="D568" s="435"/>
      <c r="E568" s="435"/>
      <c r="F568" s="435"/>
      <c r="G568" s="435"/>
      <c r="H568" s="435"/>
      <c r="I568" s="435"/>
      <c r="J568" s="435"/>
      <c r="K568" s="435"/>
      <c r="L568" s="435"/>
      <c r="M568" s="435"/>
      <c r="N568" s="435"/>
      <c r="O568" s="435"/>
      <c r="P568" s="435"/>
      <c r="Q568" s="435"/>
      <c r="R568" s="54"/>
      <c r="S568" s="54"/>
      <c r="T568" s="54"/>
      <c r="U568" s="54"/>
      <c r="V568" s="54"/>
      <c r="W568" s="54"/>
      <c r="X568" s="54"/>
      <c r="Y568" s="54"/>
      <c r="Z568" s="54"/>
    </row>
    <row r="569" spans="1:26" ht="18.75" customHeight="1" x14ac:dyDescent="0.2">
      <c r="A569" s="435"/>
      <c r="B569" s="435"/>
      <c r="C569" s="435"/>
      <c r="D569" s="435"/>
      <c r="E569" s="435"/>
      <c r="F569" s="435"/>
      <c r="G569" s="435"/>
      <c r="H569" s="435"/>
      <c r="I569" s="435"/>
      <c r="J569" s="435"/>
      <c r="K569" s="435"/>
      <c r="L569" s="435"/>
      <c r="M569" s="435"/>
      <c r="N569" s="435"/>
      <c r="O569" s="435"/>
      <c r="P569" s="435"/>
      <c r="Q569" s="435"/>
      <c r="R569" s="54"/>
      <c r="S569" s="54"/>
      <c r="T569" s="54"/>
      <c r="U569" s="54"/>
      <c r="V569" s="54"/>
      <c r="W569" s="54"/>
      <c r="X569" s="54"/>
      <c r="Y569" s="54"/>
      <c r="Z569" s="54"/>
    </row>
    <row r="570" spans="1:26" ht="18.75" customHeight="1" x14ac:dyDescent="0.2">
      <c r="A570" s="435"/>
      <c r="B570" s="435"/>
      <c r="C570" s="435"/>
      <c r="D570" s="435"/>
      <c r="E570" s="435"/>
      <c r="F570" s="435"/>
      <c r="G570" s="435"/>
      <c r="H570" s="435"/>
      <c r="I570" s="435"/>
      <c r="J570" s="435"/>
      <c r="K570" s="435"/>
      <c r="L570" s="435"/>
      <c r="M570" s="435"/>
      <c r="N570" s="435"/>
      <c r="O570" s="435"/>
      <c r="P570" s="435"/>
      <c r="Q570" s="435"/>
      <c r="R570" s="54"/>
      <c r="S570" s="54"/>
      <c r="T570" s="54"/>
      <c r="U570" s="54"/>
      <c r="V570" s="54"/>
      <c r="W570" s="54"/>
      <c r="X570" s="54"/>
      <c r="Y570" s="54"/>
      <c r="Z570" s="54"/>
    </row>
    <row r="571" spans="1:26" ht="18.75" customHeight="1" x14ac:dyDescent="0.2">
      <c r="A571" s="435"/>
      <c r="B571" s="435"/>
      <c r="C571" s="435"/>
      <c r="D571" s="435"/>
      <c r="E571" s="435"/>
      <c r="F571" s="435"/>
      <c r="G571" s="435"/>
      <c r="H571" s="435"/>
      <c r="I571" s="435"/>
      <c r="J571" s="435"/>
      <c r="K571" s="435"/>
      <c r="L571" s="435"/>
      <c r="M571" s="435"/>
      <c r="N571" s="435"/>
      <c r="O571" s="435"/>
      <c r="P571" s="435"/>
      <c r="Q571" s="435"/>
      <c r="R571" s="54"/>
      <c r="S571" s="54"/>
      <c r="T571" s="54"/>
      <c r="U571" s="54"/>
      <c r="V571" s="54"/>
      <c r="W571" s="54"/>
      <c r="X571" s="54"/>
      <c r="Y571" s="54"/>
      <c r="Z571" s="54"/>
    </row>
    <row r="572" spans="1:26" ht="18.75" customHeight="1" x14ac:dyDescent="0.2">
      <c r="A572" s="435"/>
      <c r="B572" s="435"/>
      <c r="C572" s="435"/>
      <c r="D572" s="435"/>
      <c r="E572" s="435"/>
      <c r="F572" s="435"/>
      <c r="G572" s="435"/>
      <c r="H572" s="435"/>
      <c r="I572" s="435"/>
      <c r="J572" s="435"/>
      <c r="K572" s="435"/>
      <c r="L572" s="435"/>
      <c r="M572" s="435"/>
      <c r="N572" s="435"/>
      <c r="O572" s="435"/>
      <c r="P572" s="435"/>
      <c r="Q572" s="435"/>
      <c r="R572" s="54"/>
      <c r="S572" s="54"/>
      <c r="T572" s="54"/>
      <c r="U572" s="54"/>
      <c r="V572" s="54"/>
      <c r="W572" s="54"/>
      <c r="X572" s="54"/>
      <c r="Y572" s="54"/>
      <c r="Z572" s="54"/>
    </row>
    <row r="573" spans="1:26" ht="18.75" customHeight="1" x14ac:dyDescent="0.2">
      <c r="A573" s="435"/>
      <c r="B573" s="435"/>
      <c r="C573" s="435"/>
      <c r="D573" s="435"/>
      <c r="E573" s="435"/>
      <c r="F573" s="435"/>
      <c r="G573" s="435"/>
      <c r="H573" s="435"/>
      <c r="I573" s="435"/>
      <c r="J573" s="435"/>
      <c r="K573" s="435"/>
      <c r="L573" s="435"/>
      <c r="M573" s="435"/>
      <c r="N573" s="435"/>
      <c r="O573" s="435"/>
      <c r="P573" s="435"/>
      <c r="Q573" s="435"/>
      <c r="R573" s="54"/>
      <c r="S573" s="54"/>
      <c r="T573" s="54"/>
      <c r="U573" s="54"/>
      <c r="V573" s="54"/>
      <c r="W573" s="54"/>
      <c r="X573" s="54"/>
      <c r="Y573" s="54"/>
      <c r="Z573" s="54"/>
    </row>
    <row r="574" spans="1:26" ht="18.75" customHeight="1" x14ac:dyDescent="0.2">
      <c r="A574" s="435"/>
      <c r="B574" s="435"/>
      <c r="C574" s="435"/>
      <c r="D574" s="435"/>
      <c r="E574" s="435"/>
      <c r="F574" s="435"/>
      <c r="G574" s="435"/>
      <c r="H574" s="435"/>
      <c r="I574" s="435"/>
      <c r="J574" s="435"/>
      <c r="K574" s="435"/>
      <c r="L574" s="435"/>
      <c r="M574" s="435"/>
      <c r="N574" s="435"/>
      <c r="O574" s="435"/>
      <c r="P574" s="435"/>
      <c r="Q574" s="435"/>
      <c r="R574" s="54"/>
      <c r="S574" s="54"/>
      <c r="T574" s="54"/>
      <c r="U574" s="54"/>
      <c r="V574" s="54"/>
      <c r="W574" s="54"/>
      <c r="X574" s="54"/>
      <c r="Y574" s="54"/>
      <c r="Z574" s="54"/>
    </row>
    <row r="575" spans="1:26" ht="18.75" customHeight="1" x14ac:dyDescent="0.2">
      <c r="A575" s="435"/>
      <c r="B575" s="435"/>
      <c r="C575" s="435"/>
      <c r="D575" s="435"/>
      <c r="E575" s="435"/>
      <c r="F575" s="435"/>
      <c r="G575" s="435"/>
      <c r="H575" s="435"/>
      <c r="I575" s="435"/>
      <c r="J575" s="435"/>
      <c r="K575" s="435"/>
      <c r="L575" s="435"/>
      <c r="M575" s="435"/>
      <c r="N575" s="435"/>
      <c r="O575" s="435"/>
      <c r="P575" s="435"/>
      <c r="Q575" s="435"/>
      <c r="R575" s="54"/>
      <c r="S575" s="54"/>
      <c r="T575" s="54"/>
      <c r="U575" s="54"/>
      <c r="V575" s="54"/>
      <c r="W575" s="54"/>
      <c r="X575" s="54"/>
      <c r="Y575" s="54"/>
      <c r="Z575" s="54"/>
    </row>
    <row r="576" spans="1:26" ht="18.75" customHeight="1" x14ac:dyDescent="0.2">
      <c r="A576" s="435"/>
      <c r="B576" s="435"/>
      <c r="C576" s="435"/>
      <c r="D576" s="435"/>
      <c r="E576" s="435"/>
      <c r="F576" s="435"/>
      <c r="G576" s="435"/>
      <c r="H576" s="435"/>
      <c r="I576" s="435"/>
      <c r="J576" s="435"/>
      <c r="K576" s="435"/>
      <c r="L576" s="435"/>
      <c r="M576" s="435"/>
      <c r="N576" s="435"/>
      <c r="O576" s="435"/>
      <c r="P576" s="435"/>
      <c r="Q576" s="435"/>
      <c r="R576" s="54"/>
      <c r="S576" s="54"/>
      <c r="T576" s="54"/>
      <c r="U576" s="54"/>
      <c r="V576" s="54"/>
      <c r="W576" s="54"/>
      <c r="X576" s="54"/>
      <c r="Y576" s="54"/>
      <c r="Z576" s="54"/>
    </row>
    <row r="577" spans="1:26" ht="18.75" customHeight="1" x14ac:dyDescent="0.2">
      <c r="A577" s="435"/>
      <c r="B577" s="435"/>
      <c r="C577" s="435"/>
      <c r="D577" s="435"/>
      <c r="E577" s="435"/>
      <c r="F577" s="435"/>
      <c r="G577" s="435"/>
      <c r="H577" s="435"/>
      <c r="I577" s="435"/>
      <c r="J577" s="435"/>
      <c r="K577" s="435"/>
      <c r="L577" s="435"/>
      <c r="M577" s="435"/>
      <c r="N577" s="435"/>
      <c r="O577" s="435"/>
      <c r="P577" s="435"/>
      <c r="Q577" s="435"/>
      <c r="R577" s="54"/>
      <c r="S577" s="54"/>
      <c r="T577" s="54"/>
      <c r="U577" s="54"/>
      <c r="V577" s="54"/>
      <c r="W577" s="54"/>
      <c r="X577" s="54"/>
      <c r="Y577" s="54"/>
      <c r="Z577" s="54"/>
    </row>
    <row r="578" spans="1:26" ht="18.75" customHeight="1" x14ac:dyDescent="0.2">
      <c r="A578" s="435"/>
      <c r="B578" s="435"/>
      <c r="C578" s="435"/>
      <c r="D578" s="435"/>
      <c r="E578" s="435"/>
      <c r="F578" s="435"/>
      <c r="G578" s="435"/>
      <c r="H578" s="435"/>
      <c r="I578" s="435"/>
      <c r="J578" s="435"/>
      <c r="K578" s="435"/>
      <c r="L578" s="435"/>
      <c r="M578" s="435"/>
      <c r="N578" s="435"/>
      <c r="O578" s="435"/>
      <c r="P578" s="435"/>
      <c r="Q578" s="435"/>
      <c r="R578" s="54"/>
      <c r="S578" s="54"/>
      <c r="T578" s="54"/>
      <c r="U578" s="54"/>
      <c r="V578" s="54"/>
      <c r="W578" s="54"/>
      <c r="X578" s="54"/>
      <c r="Y578" s="54"/>
      <c r="Z578" s="54"/>
    </row>
    <row r="579" spans="1:26" ht="18.75" customHeight="1" x14ac:dyDescent="0.2">
      <c r="A579" s="435"/>
      <c r="B579" s="435"/>
      <c r="C579" s="435"/>
      <c r="D579" s="435"/>
      <c r="E579" s="435"/>
      <c r="F579" s="435"/>
      <c r="G579" s="435"/>
      <c r="H579" s="435"/>
      <c r="I579" s="435"/>
      <c r="J579" s="435"/>
      <c r="K579" s="435"/>
      <c r="L579" s="435"/>
      <c r="M579" s="435"/>
      <c r="N579" s="435"/>
      <c r="O579" s="435"/>
      <c r="P579" s="435"/>
      <c r="Q579" s="435"/>
      <c r="R579" s="54"/>
      <c r="S579" s="54"/>
      <c r="T579" s="54"/>
      <c r="U579" s="54"/>
      <c r="V579" s="54"/>
      <c r="W579" s="54"/>
      <c r="X579" s="54"/>
      <c r="Y579" s="54"/>
      <c r="Z579" s="54"/>
    </row>
    <row r="580" spans="1:26" ht="18.75" customHeight="1" x14ac:dyDescent="0.2">
      <c r="A580" s="435"/>
      <c r="B580" s="435"/>
      <c r="C580" s="435"/>
      <c r="D580" s="435"/>
      <c r="E580" s="435"/>
      <c r="F580" s="435"/>
      <c r="G580" s="435"/>
      <c r="H580" s="435"/>
      <c r="I580" s="435"/>
      <c r="J580" s="435"/>
      <c r="K580" s="435"/>
      <c r="L580" s="435"/>
      <c r="M580" s="435"/>
      <c r="N580" s="435"/>
      <c r="O580" s="435"/>
      <c r="P580" s="435"/>
      <c r="Q580" s="435"/>
      <c r="R580" s="54"/>
      <c r="S580" s="54"/>
      <c r="T580" s="54"/>
      <c r="U580" s="54"/>
      <c r="V580" s="54"/>
      <c r="W580" s="54"/>
      <c r="X580" s="54"/>
      <c r="Y580" s="54"/>
      <c r="Z580" s="54"/>
    </row>
    <row r="581" spans="1:26" ht="18.75" customHeight="1" x14ac:dyDescent="0.2">
      <c r="A581" s="435"/>
      <c r="B581" s="435"/>
      <c r="C581" s="435"/>
      <c r="D581" s="435"/>
      <c r="E581" s="435"/>
      <c r="F581" s="435"/>
      <c r="G581" s="435"/>
      <c r="H581" s="435"/>
      <c r="I581" s="435"/>
      <c r="J581" s="435"/>
      <c r="K581" s="435"/>
      <c r="L581" s="435"/>
      <c r="M581" s="435"/>
      <c r="N581" s="435"/>
      <c r="O581" s="435"/>
      <c r="P581" s="435"/>
      <c r="Q581" s="435"/>
      <c r="R581" s="54"/>
      <c r="S581" s="54"/>
      <c r="T581" s="54"/>
      <c r="U581" s="54"/>
      <c r="V581" s="54"/>
      <c r="W581" s="54"/>
      <c r="X581" s="54"/>
      <c r="Y581" s="54"/>
      <c r="Z581" s="54"/>
    </row>
    <row r="582" spans="1:26" ht="18.75" customHeight="1" x14ac:dyDescent="0.2">
      <c r="A582" s="435"/>
      <c r="B582" s="435"/>
      <c r="C582" s="435"/>
      <c r="D582" s="435"/>
      <c r="E582" s="435"/>
      <c r="F582" s="435"/>
      <c r="G582" s="435"/>
      <c r="H582" s="435"/>
      <c r="I582" s="435"/>
      <c r="J582" s="435"/>
      <c r="K582" s="435"/>
      <c r="L582" s="435"/>
      <c r="M582" s="435"/>
      <c r="N582" s="435"/>
      <c r="O582" s="435"/>
      <c r="P582" s="435"/>
      <c r="Q582" s="435"/>
      <c r="R582" s="54"/>
      <c r="S582" s="54"/>
      <c r="T582" s="54"/>
      <c r="U582" s="54"/>
      <c r="V582" s="54"/>
      <c r="W582" s="54"/>
      <c r="X582" s="54"/>
      <c r="Y582" s="54"/>
      <c r="Z582" s="54"/>
    </row>
    <row r="583" spans="1:26" ht="18.75" customHeight="1" x14ac:dyDescent="0.2">
      <c r="A583" s="435"/>
      <c r="B583" s="435"/>
      <c r="C583" s="435"/>
      <c r="D583" s="435"/>
      <c r="E583" s="435"/>
      <c r="F583" s="435"/>
      <c r="G583" s="435"/>
      <c r="H583" s="435"/>
      <c r="I583" s="435"/>
      <c r="J583" s="435"/>
      <c r="K583" s="435"/>
      <c r="L583" s="435"/>
      <c r="M583" s="435"/>
      <c r="N583" s="435"/>
      <c r="O583" s="435"/>
      <c r="P583" s="435"/>
      <c r="Q583" s="435"/>
      <c r="R583" s="54"/>
      <c r="S583" s="54"/>
      <c r="T583" s="54"/>
      <c r="U583" s="54"/>
      <c r="V583" s="54"/>
      <c r="W583" s="54"/>
      <c r="X583" s="54"/>
      <c r="Y583" s="54"/>
      <c r="Z583" s="54"/>
    </row>
    <row r="584" spans="1:26" ht="18.75" customHeight="1" x14ac:dyDescent="0.2">
      <c r="A584" s="435"/>
      <c r="B584" s="435"/>
      <c r="C584" s="435"/>
      <c r="D584" s="435"/>
      <c r="E584" s="435"/>
      <c r="F584" s="435"/>
      <c r="G584" s="435"/>
      <c r="H584" s="435"/>
      <c r="I584" s="435"/>
      <c r="J584" s="435"/>
      <c r="K584" s="435"/>
      <c r="L584" s="435"/>
      <c r="M584" s="435"/>
      <c r="N584" s="435"/>
      <c r="O584" s="435"/>
      <c r="P584" s="435"/>
      <c r="Q584" s="435"/>
      <c r="R584" s="54"/>
      <c r="S584" s="54"/>
      <c r="T584" s="54"/>
      <c r="U584" s="54"/>
      <c r="V584" s="54"/>
      <c r="W584" s="54"/>
      <c r="X584" s="54"/>
      <c r="Y584" s="54"/>
      <c r="Z584" s="54"/>
    </row>
    <row r="585" spans="1:26" ht="18.75" customHeight="1" x14ac:dyDescent="0.2">
      <c r="A585" s="435"/>
      <c r="B585" s="435"/>
      <c r="C585" s="435"/>
      <c r="D585" s="435"/>
      <c r="E585" s="435"/>
      <c r="F585" s="435"/>
      <c r="G585" s="435"/>
      <c r="H585" s="435"/>
      <c r="I585" s="435"/>
      <c r="J585" s="435"/>
      <c r="K585" s="435"/>
      <c r="L585" s="435"/>
      <c r="M585" s="435"/>
      <c r="N585" s="435"/>
      <c r="O585" s="435"/>
      <c r="P585" s="435"/>
      <c r="Q585" s="435"/>
      <c r="R585" s="54"/>
      <c r="S585" s="54"/>
      <c r="T585" s="54"/>
      <c r="U585" s="54"/>
      <c r="V585" s="54"/>
      <c r="W585" s="54"/>
      <c r="X585" s="54"/>
      <c r="Y585" s="54"/>
      <c r="Z585" s="54"/>
    </row>
    <row r="586" spans="1:26" ht="18.75" customHeight="1" x14ac:dyDescent="0.2">
      <c r="A586" s="435"/>
      <c r="B586" s="435"/>
      <c r="C586" s="435"/>
      <c r="D586" s="435"/>
      <c r="E586" s="435"/>
      <c r="F586" s="435"/>
      <c r="G586" s="435"/>
      <c r="H586" s="435"/>
      <c r="I586" s="435"/>
      <c r="J586" s="435"/>
      <c r="K586" s="435"/>
      <c r="L586" s="435"/>
      <c r="M586" s="435"/>
      <c r="N586" s="435"/>
      <c r="O586" s="435"/>
      <c r="P586" s="435"/>
      <c r="Q586" s="435"/>
      <c r="R586" s="54"/>
      <c r="S586" s="54"/>
      <c r="T586" s="54"/>
      <c r="U586" s="54"/>
      <c r="V586" s="54"/>
      <c r="W586" s="54"/>
      <c r="X586" s="54"/>
      <c r="Y586" s="54"/>
      <c r="Z586" s="54"/>
    </row>
    <row r="587" spans="1:26" ht="18.75" customHeight="1" x14ac:dyDescent="0.2">
      <c r="A587" s="435"/>
      <c r="B587" s="435"/>
      <c r="C587" s="435"/>
      <c r="D587" s="435"/>
      <c r="E587" s="435"/>
      <c r="F587" s="435"/>
      <c r="G587" s="435"/>
      <c r="H587" s="435"/>
      <c r="I587" s="435"/>
      <c r="J587" s="435"/>
      <c r="K587" s="435"/>
      <c r="L587" s="435"/>
      <c r="M587" s="435"/>
      <c r="N587" s="435"/>
      <c r="O587" s="435"/>
      <c r="P587" s="435"/>
      <c r="Q587" s="435"/>
      <c r="R587" s="54"/>
      <c r="S587" s="54"/>
      <c r="T587" s="54"/>
      <c r="U587" s="54"/>
      <c r="V587" s="54"/>
      <c r="W587" s="54"/>
      <c r="X587" s="54"/>
      <c r="Y587" s="54"/>
      <c r="Z587" s="54"/>
    </row>
    <row r="588" spans="1:26" ht="18.75" customHeight="1" x14ac:dyDescent="0.2">
      <c r="A588" s="435"/>
      <c r="B588" s="435"/>
      <c r="C588" s="435"/>
      <c r="D588" s="435"/>
      <c r="E588" s="435"/>
      <c r="F588" s="435"/>
      <c r="G588" s="435"/>
      <c r="H588" s="435"/>
      <c r="I588" s="435"/>
      <c r="J588" s="435"/>
      <c r="K588" s="435"/>
      <c r="L588" s="435"/>
      <c r="M588" s="435"/>
      <c r="N588" s="435"/>
      <c r="O588" s="435"/>
      <c r="P588" s="435"/>
      <c r="Q588" s="435"/>
      <c r="R588" s="54"/>
      <c r="S588" s="54"/>
      <c r="T588" s="54"/>
      <c r="U588" s="54"/>
      <c r="V588" s="54"/>
      <c r="W588" s="54"/>
      <c r="X588" s="54"/>
      <c r="Y588" s="54"/>
      <c r="Z588" s="54"/>
    </row>
    <row r="589" spans="1:26" ht="18.75" customHeight="1" x14ac:dyDescent="0.2">
      <c r="A589" s="435"/>
      <c r="B589" s="435"/>
      <c r="C589" s="435"/>
      <c r="D589" s="435"/>
      <c r="E589" s="435"/>
      <c r="F589" s="435"/>
      <c r="G589" s="435"/>
      <c r="H589" s="435"/>
      <c r="I589" s="435"/>
      <c r="J589" s="435"/>
      <c r="K589" s="435"/>
      <c r="L589" s="435"/>
      <c r="M589" s="435"/>
      <c r="N589" s="435"/>
      <c r="O589" s="435"/>
      <c r="P589" s="435"/>
      <c r="Q589" s="435"/>
      <c r="R589" s="54"/>
      <c r="S589" s="54"/>
      <c r="T589" s="54"/>
      <c r="U589" s="54"/>
      <c r="V589" s="54"/>
      <c r="W589" s="54"/>
      <c r="X589" s="54"/>
      <c r="Y589" s="54"/>
      <c r="Z589" s="54"/>
    </row>
    <row r="590" spans="1:26" ht="18.75" customHeight="1" x14ac:dyDescent="0.2">
      <c r="A590" s="435"/>
      <c r="B590" s="435"/>
      <c r="C590" s="435"/>
      <c r="D590" s="435"/>
      <c r="E590" s="435"/>
      <c r="F590" s="435"/>
      <c r="G590" s="435"/>
      <c r="H590" s="435"/>
      <c r="I590" s="435"/>
      <c r="J590" s="435"/>
      <c r="K590" s="435"/>
      <c r="L590" s="435"/>
      <c r="M590" s="435"/>
      <c r="N590" s="435"/>
      <c r="O590" s="435"/>
      <c r="P590" s="435"/>
      <c r="Q590" s="435"/>
      <c r="R590" s="54"/>
      <c r="S590" s="54"/>
      <c r="T590" s="54"/>
      <c r="U590" s="54"/>
      <c r="V590" s="54"/>
      <c r="W590" s="54"/>
      <c r="X590" s="54"/>
      <c r="Y590" s="54"/>
      <c r="Z590" s="54"/>
    </row>
    <row r="591" spans="1:26" ht="18.75" customHeight="1" x14ac:dyDescent="0.2">
      <c r="A591" s="435"/>
      <c r="B591" s="435"/>
      <c r="C591" s="435"/>
      <c r="D591" s="435"/>
      <c r="E591" s="435"/>
      <c r="F591" s="435"/>
      <c r="G591" s="435"/>
      <c r="H591" s="435"/>
      <c r="I591" s="435"/>
      <c r="J591" s="435"/>
      <c r="K591" s="435"/>
      <c r="L591" s="435"/>
      <c r="M591" s="435"/>
      <c r="N591" s="435"/>
      <c r="O591" s="435"/>
      <c r="P591" s="435"/>
      <c r="Q591" s="435"/>
      <c r="R591" s="54"/>
      <c r="S591" s="54"/>
      <c r="T591" s="54"/>
      <c r="U591" s="54"/>
      <c r="V591" s="54"/>
      <c r="W591" s="54"/>
      <c r="X591" s="54"/>
      <c r="Y591" s="54"/>
      <c r="Z591" s="54"/>
    </row>
    <row r="592" spans="1:26" ht="18.75" customHeight="1" x14ac:dyDescent="0.2">
      <c r="A592" s="435"/>
      <c r="B592" s="435"/>
      <c r="C592" s="435"/>
      <c r="D592" s="435"/>
      <c r="E592" s="435"/>
      <c r="F592" s="435"/>
      <c r="G592" s="435"/>
      <c r="H592" s="435"/>
      <c r="I592" s="435"/>
      <c r="J592" s="435"/>
      <c r="K592" s="435"/>
      <c r="L592" s="435"/>
      <c r="M592" s="435"/>
      <c r="N592" s="435"/>
      <c r="O592" s="435"/>
      <c r="P592" s="435"/>
      <c r="Q592" s="435"/>
      <c r="R592" s="54"/>
      <c r="S592" s="54"/>
      <c r="T592" s="54"/>
      <c r="U592" s="54"/>
      <c r="V592" s="54"/>
      <c r="W592" s="54"/>
      <c r="X592" s="54"/>
      <c r="Y592" s="54"/>
      <c r="Z592" s="54"/>
    </row>
    <row r="593" spans="1:26" ht="18.75" customHeight="1" x14ac:dyDescent="0.2">
      <c r="A593" s="435"/>
      <c r="B593" s="435"/>
      <c r="C593" s="435"/>
      <c r="D593" s="435"/>
      <c r="E593" s="435"/>
      <c r="F593" s="435"/>
      <c r="G593" s="435"/>
      <c r="H593" s="435"/>
      <c r="I593" s="435"/>
      <c r="J593" s="435"/>
      <c r="K593" s="435"/>
      <c r="L593" s="435"/>
      <c r="M593" s="435"/>
      <c r="N593" s="435"/>
      <c r="O593" s="435"/>
      <c r="P593" s="435"/>
      <c r="Q593" s="435"/>
      <c r="R593" s="54"/>
      <c r="S593" s="54"/>
      <c r="T593" s="54"/>
      <c r="U593" s="54"/>
      <c r="V593" s="54"/>
      <c r="W593" s="54"/>
      <c r="X593" s="54"/>
      <c r="Y593" s="54"/>
      <c r="Z593" s="54"/>
    </row>
    <row r="594" spans="1:26" ht="18.75" customHeight="1" x14ac:dyDescent="0.2">
      <c r="A594" s="435"/>
      <c r="B594" s="435"/>
      <c r="C594" s="435"/>
      <c r="D594" s="435"/>
      <c r="E594" s="435"/>
      <c r="F594" s="435"/>
      <c r="G594" s="435"/>
      <c r="H594" s="435"/>
      <c r="I594" s="435"/>
      <c r="J594" s="435"/>
      <c r="K594" s="435"/>
      <c r="L594" s="435"/>
      <c r="M594" s="435"/>
      <c r="N594" s="435"/>
      <c r="O594" s="435"/>
      <c r="P594" s="435"/>
      <c r="Q594" s="435"/>
      <c r="R594" s="54"/>
      <c r="S594" s="54"/>
      <c r="T594" s="54"/>
      <c r="U594" s="54"/>
      <c r="V594" s="54"/>
      <c r="W594" s="54"/>
      <c r="X594" s="54"/>
      <c r="Y594" s="54"/>
      <c r="Z594" s="54"/>
    </row>
    <row r="595" spans="1:26" ht="18.75" customHeight="1" x14ac:dyDescent="0.2">
      <c r="A595" s="435"/>
      <c r="B595" s="435"/>
      <c r="C595" s="435"/>
      <c r="D595" s="435"/>
      <c r="E595" s="435"/>
      <c r="F595" s="435"/>
      <c r="G595" s="435"/>
      <c r="H595" s="435"/>
      <c r="I595" s="435"/>
      <c r="J595" s="435"/>
      <c r="K595" s="435"/>
      <c r="L595" s="435"/>
      <c r="M595" s="435"/>
      <c r="N595" s="435"/>
      <c r="O595" s="435"/>
      <c r="P595" s="435"/>
      <c r="Q595" s="435"/>
      <c r="R595" s="54"/>
      <c r="S595" s="54"/>
      <c r="T595" s="54"/>
      <c r="U595" s="54"/>
      <c r="V595" s="54"/>
      <c r="W595" s="54"/>
      <c r="X595" s="54"/>
      <c r="Y595" s="54"/>
      <c r="Z595" s="54"/>
    </row>
    <row r="596" spans="1:26" ht="18.75" customHeight="1" x14ac:dyDescent="0.2">
      <c r="A596" s="435"/>
      <c r="B596" s="435"/>
      <c r="C596" s="435"/>
      <c r="D596" s="435"/>
      <c r="E596" s="435"/>
      <c r="F596" s="435"/>
      <c r="G596" s="435"/>
      <c r="H596" s="435"/>
      <c r="I596" s="435"/>
      <c r="J596" s="435"/>
      <c r="K596" s="435"/>
      <c r="L596" s="435"/>
      <c r="M596" s="435"/>
      <c r="N596" s="435"/>
      <c r="O596" s="435"/>
      <c r="P596" s="435"/>
      <c r="Q596" s="435"/>
      <c r="R596" s="54"/>
      <c r="S596" s="54"/>
      <c r="T596" s="54"/>
      <c r="U596" s="54"/>
      <c r="V596" s="54"/>
      <c r="W596" s="54"/>
      <c r="X596" s="54"/>
      <c r="Y596" s="54"/>
      <c r="Z596" s="54"/>
    </row>
    <row r="597" spans="1:26" ht="18.75" customHeight="1" x14ac:dyDescent="0.2">
      <c r="A597" s="435"/>
      <c r="B597" s="435"/>
      <c r="C597" s="435"/>
      <c r="D597" s="435"/>
      <c r="E597" s="435"/>
      <c r="F597" s="435"/>
      <c r="G597" s="435"/>
      <c r="H597" s="435"/>
      <c r="I597" s="435"/>
      <c r="J597" s="435"/>
      <c r="K597" s="435"/>
      <c r="L597" s="435"/>
      <c r="M597" s="435"/>
      <c r="N597" s="435"/>
      <c r="O597" s="435"/>
      <c r="P597" s="435"/>
      <c r="Q597" s="435"/>
      <c r="R597" s="54"/>
      <c r="S597" s="54"/>
      <c r="T597" s="54"/>
      <c r="U597" s="54"/>
      <c r="V597" s="54"/>
      <c r="W597" s="54"/>
      <c r="X597" s="54"/>
      <c r="Y597" s="54"/>
      <c r="Z597" s="54"/>
    </row>
    <row r="598" spans="1:26" ht="18.75" customHeight="1" x14ac:dyDescent="0.2">
      <c r="A598" s="435"/>
      <c r="B598" s="435"/>
      <c r="C598" s="435"/>
      <c r="D598" s="435"/>
      <c r="E598" s="435"/>
      <c r="F598" s="435"/>
      <c r="G598" s="435"/>
      <c r="H598" s="435"/>
      <c r="I598" s="435"/>
      <c r="J598" s="435"/>
      <c r="K598" s="435"/>
      <c r="L598" s="435"/>
      <c r="M598" s="435"/>
      <c r="N598" s="435"/>
      <c r="O598" s="435"/>
      <c r="P598" s="435"/>
      <c r="Q598" s="435"/>
      <c r="R598" s="54"/>
      <c r="S598" s="54"/>
      <c r="T598" s="54"/>
      <c r="U598" s="54"/>
      <c r="V598" s="54"/>
      <c r="W598" s="54"/>
      <c r="X598" s="54"/>
      <c r="Y598" s="54"/>
      <c r="Z598" s="54"/>
    </row>
    <row r="599" spans="1:26" ht="18.75" customHeight="1" x14ac:dyDescent="0.2">
      <c r="A599" s="435"/>
      <c r="B599" s="435"/>
      <c r="C599" s="435"/>
      <c r="D599" s="435"/>
      <c r="E599" s="435"/>
      <c r="F599" s="435"/>
      <c r="G599" s="435"/>
      <c r="H599" s="435"/>
      <c r="I599" s="435"/>
      <c r="J599" s="435"/>
      <c r="K599" s="435"/>
      <c r="L599" s="435"/>
      <c r="M599" s="435"/>
      <c r="N599" s="435"/>
      <c r="O599" s="435"/>
      <c r="P599" s="435"/>
      <c r="Q599" s="435"/>
      <c r="R599" s="54"/>
      <c r="S599" s="54"/>
      <c r="T599" s="54"/>
      <c r="U599" s="54"/>
      <c r="V599" s="54"/>
      <c r="W599" s="54"/>
      <c r="X599" s="54"/>
      <c r="Y599" s="54"/>
      <c r="Z599" s="54"/>
    </row>
    <row r="600" spans="1:26" ht="18.75" customHeight="1" x14ac:dyDescent="0.2">
      <c r="A600" s="435"/>
      <c r="B600" s="435"/>
      <c r="C600" s="435"/>
      <c r="D600" s="435"/>
      <c r="E600" s="435"/>
      <c r="F600" s="435"/>
      <c r="G600" s="435"/>
      <c r="H600" s="435"/>
      <c r="I600" s="435"/>
      <c r="J600" s="435"/>
      <c r="K600" s="435"/>
      <c r="L600" s="435"/>
      <c r="M600" s="435"/>
      <c r="N600" s="435"/>
      <c r="O600" s="435"/>
      <c r="P600" s="435"/>
      <c r="Q600" s="435"/>
      <c r="R600" s="54"/>
      <c r="S600" s="54"/>
      <c r="T600" s="54"/>
      <c r="U600" s="54"/>
      <c r="V600" s="54"/>
      <c r="W600" s="54"/>
      <c r="X600" s="54"/>
      <c r="Y600" s="54"/>
      <c r="Z600" s="54"/>
    </row>
    <row r="601" spans="1:26" ht="18.75" customHeight="1" x14ac:dyDescent="0.2">
      <c r="A601" s="435"/>
      <c r="B601" s="435"/>
      <c r="C601" s="435"/>
      <c r="D601" s="435"/>
      <c r="E601" s="435"/>
      <c r="F601" s="435"/>
      <c r="G601" s="435"/>
      <c r="H601" s="435"/>
      <c r="I601" s="435"/>
      <c r="J601" s="435"/>
      <c r="K601" s="435"/>
      <c r="L601" s="435"/>
      <c r="M601" s="435"/>
      <c r="N601" s="435"/>
      <c r="O601" s="435"/>
      <c r="P601" s="435"/>
      <c r="Q601" s="435"/>
      <c r="R601" s="54"/>
      <c r="S601" s="54"/>
      <c r="T601" s="54"/>
      <c r="U601" s="54"/>
      <c r="V601" s="54"/>
      <c r="W601" s="54"/>
      <c r="X601" s="54"/>
      <c r="Y601" s="54"/>
      <c r="Z601" s="54"/>
    </row>
    <row r="602" spans="1:26" ht="18.75" customHeight="1" x14ac:dyDescent="0.2">
      <c r="A602" s="435"/>
      <c r="B602" s="435"/>
      <c r="C602" s="435"/>
      <c r="D602" s="435"/>
      <c r="E602" s="435"/>
      <c r="F602" s="435"/>
      <c r="G602" s="435"/>
      <c r="H602" s="435"/>
      <c r="I602" s="435"/>
      <c r="J602" s="435"/>
      <c r="K602" s="435"/>
      <c r="L602" s="435"/>
      <c r="M602" s="435"/>
      <c r="N602" s="435"/>
      <c r="O602" s="435"/>
      <c r="P602" s="435"/>
      <c r="Q602" s="435"/>
      <c r="R602" s="54"/>
      <c r="S602" s="54"/>
      <c r="T602" s="54"/>
      <c r="U602" s="54"/>
      <c r="V602" s="54"/>
      <c r="W602" s="54"/>
      <c r="X602" s="54"/>
      <c r="Y602" s="54"/>
      <c r="Z602" s="54"/>
    </row>
    <row r="603" spans="1:26" ht="18.75" customHeight="1" x14ac:dyDescent="0.2">
      <c r="A603" s="435"/>
      <c r="B603" s="435"/>
      <c r="C603" s="435"/>
      <c r="D603" s="435"/>
      <c r="E603" s="435"/>
      <c r="F603" s="435"/>
      <c r="G603" s="435"/>
      <c r="H603" s="435"/>
      <c r="I603" s="435"/>
      <c r="J603" s="435"/>
      <c r="K603" s="435"/>
      <c r="L603" s="435"/>
      <c r="M603" s="435"/>
      <c r="N603" s="435"/>
      <c r="O603" s="435"/>
      <c r="P603" s="435"/>
      <c r="Q603" s="435"/>
      <c r="R603" s="54"/>
      <c r="S603" s="54"/>
      <c r="T603" s="54"/>
      <c r="U603" s="54"/>
      <c r="V603" s="54"/>
      <c r="W603" s="54"/>
      <c r="X603" s="54"/>
      <c r="Y603" s="54"/>
      <c r="Z603" s="54"/>
    </row>
    <row r="604" spans="1:26" ht="18.75" customHeight="1" x14ac:dyDescent="0.2">
      <c r="A604" s="435"/>
      <c r="B604" s="435"/>
      <c r="C604" s="435"/>
      <c r="D604" s="435"/>
      <c r="E604" s="435"/>
      <c r="F604" s="435"/>
      <c r="G604" s="435"/>
      <c r="H604" s="435"/>
      <c r="I604" s="435"/>
      <c r="J604" s="435"/>
      <c r="K604" s="435"/>
      <c r="L604" s="435"/>
      <c r="M604" s="435"/>
      <c r="N604" s="435"/>
      <c r="O604" s="435"/>
      <c r="P604" s="435"/>
      <c r="Q604" s="435"/>
      <c r="R604" s="54"/>
      <c r="S604" s="54"/>
      <c r="T604" s="54"/>
      <c r="U604" s="54"/>
      <c r="V604" s="54"/>
      <c r="W604" s="54"/>
      <c r="X604" s="54"/>
      <c r="Y604" s="54"/>
      <c r="Z604" s="54"/>
    </row>
    <row r="605" spans="1:26" ht="18.75" customHeight="1" x14ac:dyDescent="0.2">
      <c r="A605" s="435"/>
      <c r="B605" s="435"/>
      <c r="C605" s="435"/>
      <c r="D605" s="435"/>
      <c r="E605" s="435"/>
      <c r="F605" s="435"/>
      <c r="G605" s="435"/>
      <c r="H605" s="435"/>
      <c r="I605" s="435"/>
      <c r="J605" s="435"/>
      <c r="K605" s="435"/>
      <c r="L605" s="435"/>
      <c r="M605" s="435"/>
      <c r="N605" s="435"/>
      <c r="O605" s="435"/>
      <c r="P605" s="435"/>
      <c r="Q605" s="435"/>
      <c r="R605" s="54"/>
      <c r="S605" s="54"/>
      <c r="T605" s="54"/>
      <c r="U605" s="54"/>
      <c r="V605" s="54"/>
      <c r="W605" s="54"/>
      <c r="X605" s="54"/>
      <c r="Y605" s="54"/>
      <c r="Z605" s="54"/>
    </row>
    <row r="606" spans="1:26" ht="18.75" customHeight="1" x14ac:dyDescent="0.2">
      <c r="A606" s="435"/>
      <c r="B606" s="435"/>
      <c r="C606" s="435"/>
      <c r="D606" s="435"/>
      <c r="E606" s="435"/>
      <c r="F606" s="435"/>
      <c r="G606" s="435"/>
      <c r="H606" s="435"/>
      <c r="I606" s="435"/>
      <c r="J606" s="435"/>
      <c r="K606" s="435"/>
      <c r="L606" s="435"/>
      <c r="M606" s="435"/>
      <c r="N606" s="435"/>
      <c r="O606" s="435"/>
      <c r="P606" s="435"/>
      <c r="Q606" s="435"/>
      <c r="R606" s="54"/>
      <c r="S606" s="54"/>
      <c r="T606" s="54"/>
      <c r="U606" s="54"/>
      <c r="V606" s="54"/>
      <c r="W606" s="54"/>
      <c r="X606" s="54"/>
      <c r="Y606" s="54"/>
      <c r="Z606" s="54"/>
    </row>
    <row r="607" spans="1:26" ht="18.75" customHeight="1" x14ac:dyDescent="0.2">
      <c r="A607" s="435"/>
      <c r="B607" s="435"/>
      <c r="C607" s="435"/>
      <c r="D607" s="435"/>
      <c r="E607" s="435"/>
      <c r="F607" s="435"/>
      <c r="G607" s="435"/>
      <c r="H607" s="435"/>
      <c r="I607" s="435"/>
      <c r="J607" s="435"/>
      <c r="K607" s="435"/>
      <c r="L607" s="435"/>
      <c r="M607" s="435"/>
      <c r="N607" s="435"/>
      <c r="O607" s="435"/>
      <c r="P607" s="435"/>
      <c r="Q607" s="435"/>
      <c r="R607" s="54"/>
      <c r="S607" s="54"/>
      <c r="T607" s="54"/>
      <c r="U607" s="54"/>
      <c r="V607" s="54"/>
      <c r="W607" s="54"/>
      <c r="X607" s="54"/>
      <c r="Y607" s="54"/>
      <c r="Z607" s="54"/>
    </row>
    <row r="608" spans="1:26" ht="18.75" customHeight="1" x14ac:dyDescent="0.2">
      <c r="A608" s="435"/>
      <c r="B608" s="435"/>
      <c r="C608" s="435"/>
      <c r="D608" s="435"/>
      <c r="E608" s="435"/>
      <c r="F608" s="435"/>
      <c r="G608" s="435"/>
      <c r="H608" s="435"/>
      <c r="I608" s="435"/>
      <c r="J608" s="435"/>
      <c r="K608" s="435"/>
      <c r="L608" s="435"/>
      <c r="M608" s="435"/>
      <c r="N608" s="435"/>
      <c r="O608" s="435"/>
      <c r="P608" s="435"/>
      <c r="Q608" s="435"/>
      <c r="R608" s="54"/>
      <c r="S608" s="54"/>
      <c r="T608" s="54"/>
      <c r="U608" s="54"/>
      <c r="V608" s="54"/>
      <c r="W608" s="54"/>
      <c r="X608" s="54"/>
      <c r="Y608" s="54"/>
      <c r="Z608" s="54"/>
    </row>
    <row r="609" spans="1:26" ht="18.75" customHeight="1" x14ac:dyDescent="0.2">
      <c r="A609" s="435"/>
      <c r="B609" s="435"/>
      <c r="C609" s="435"/>
      <c r="D609" s="435"/>
      <c r="E609" s="435"/>
      <c r="F609" s="435"/>
      <c r="G609" s="435"/>
      <c r="H609" s="435"/>
      <c r="I609" s="435"/>
      <c r="J609" s="435"/>
      <c r="K609" s="435"/>
      <c r="L609" s="435"/>
      <c r="M609" s="435"/>
      <c r="N609" s="435"/>
      <c r="O609" s="435"/>
      <c r="P609" s="435"/>
      <c r="Q609" s="435"/>
      <c r="R609" s="54"/>
      <c r="S609" s="54"/>
      <c r="T609" s="54"/>
      <c r="U609" s="54"/>
      <c r="V609" s="54"/>
      <c r="W609" s="54"/>
      <c r="X609" s="54"/>
      <c r="Y609" s="54"/>
      <c r="Z609" s="54"/>
    </row>
    <row r="610" spans="1:26" ht="18.75" customHeight="1" x14ac:dyDescent="0.2">
      <c r="A610" s="435"/>
      <c r="B610" s="435"/>
      <c r="C610" s="435"/>
      <c r="D610" s="435"/>
      <c r="E610" s="435"/>
      <c r="F610" s="435"/>
      <c r="G610" s="435"/>
      <c r="H610" s="435"/>
      <c r="I610" s="435"/>
      <c r="J610" s="435"/>
      <c r="K610" s="435"/>
      <c r="L610" s="435"/>
      <c r="M610" s="435"/>
      <c r="N610" s="435"/>
      <c r="O610" s="435"/>
      <c r="P610" s="435"/>
      <c r="Q610" s="435"/>
      <c r="R610" s="54"/>
      <c r="S610" s="54"/>
      <c r="T610" s="54"/>
      <c r="U610" s="54"/>
      <c r="V610" s="54"/>
      <c r="W610" s="54"/>
      <c r="X610" s="54"/>
      <c r="Y610" s="54"/>
      <c r="Z610" s="54"/>
    </row>
    <row r="611" spans="1:26" ht="18.75" customHeight="1" x14ac:dyDescent="0.2">
      <c r="A611" s="435"/>
      <c r="B611" s="435"/>
      <c r="C611" s="435"/>
      <c r="D611" s="435"/>
      <c r="E611" s="435"/>
      <c r="F611" s="435"/>
      <c r="G611" s="435"/>
      <c r="H611" s="435"/>
      <c r="I611" s="435"/>
      <c r="J611" s="435"/>
      <c r="K611" s="435"/>
      <c r="L611" s="435"/>
      <c r="M611" s="435"/>
      <c r="N611" s="435"/>
      <c r="O611" s="435"/>
      <c r="P611" s="435"/>
      <c r="Q611" s="435"/>
      <c r="R611" s="54"/>
      <c r="S611" s="54"/>
      <c r="T611" s="54"/>
      <c r="U611" s="54"/>
      <c r="V611" s="54"/>
      <c r="W611" s="54"/>
      <c r="X611" s="54"/>
      <c r="Y611" s="54"/>
      <c r="Z611" s="54"/>
    </row>
    <row r="612" spans="1:26" ht="18.75" customHeight="1" x14ac:dyDescent="0.2">
      <c r="A612" s="435"/>
      <c r="B612" s="435"/>
      <c r="C612" s="435"/>
      <c r="D612" s="435"/>
      <c r="E612" s="435"/>
      <c r="F612" s="435"/>
      <c r="G612" s="435"/>
      <c r="H612" s="435"/>
      <c r="I612" s="435"/>
      <c r="J612" s="435"/>
      <c r="K612" s="435"/>
      <c r="L612" s="435"/>
      <c r="M612" s="435"/>
      <c r="N612" s="435"/>
      <c r="O612" s="435"/>
      <c r="P612" s="435"/>
      <c r="Q612" s="435"/>
      <c r="R612" s="54"/>
      <c r="S612" s="54"/>
      <c r="T612" s="54"/>
      <c r="U612" s="54"/>
      <c r="V612" s="54"/>
      <c r="W612" s="54"/>
      <c r="X612" s="54"/>
      <c r="Y612" s="54"/>
      <c r="Z612" s="54"/>
    </row>
    <row r="613" spans="1:26" ht="18.75" customHeight="1" x14ac:dyDescent="0.2">
      <c r="A613" s="435"/>
      <c r="B613" s="435"/>
      <c r="C613" s="435"/>
      <c r="D613" s="435"/>
      <c r="E613" s="435"/>
      <c r="F613" s="435"/>
      <c r="G613" s="435"/>
      <c r="H613" s="435"/>
      <c r="I613" s="435"/>
      <c r="J613" s="435"/>
      <c r="K613" s="435"/>
      <c r="L613" s="435"/>
      <c r="M613" s="435"/>
      <c r="N613" s="435"/>
      <c r="O613" s="435"/>
      <c r="P613" s="435"/>
      <c r="Q613" s="435"/>
      <c r="R613" s="54"/>
      <c r="S613" s="54"/>
      <c r="T613" s="54"/>
      <c r="U613" s="54"/>
      <c r="V613" s="54"/>
      <c r="W613" s="54"/>
      <c r="X613" s="54"/>
      <c r="Y613" s="54"/>
      <c r="Z613" s="54"/>
    </row>
    <row r="614" spans="1:26" ht="18.75" customHeight="1" x14ac:dyDescent="0.2">
      <c r="A614" s="435"/>
      <c r="B614" s="435"/>
      <c r="C614" s="435"/>
      <c r="D614" s="435"/>
      <c r="E614" s="435"/>
      <c r="F614" s="435"/>
      <c r="G614" s="435"/>
      <c r="H614" s="435"/>
      <c r="I614" s="435"/>
      <c r="J614" s="435"/>
      <c r="K614" s="435"/>
      <c r="L614" s="435"/>
      <c r="M614" s="435"/>
      <c r="N614" s="435"/>
      <c r="O614" s="435"/>
      <c r="P614" s="435"/>
      <c r="Q614" s="435"/>
      <c r="R614" s="54"/>
      <c r="S614" s="54"/>
      <c r="T614" s="54"/>
      <c r="U614" s="54"/>
      <c r="V614" s="54"/>
      <c r="W614" s="54"/>
      <c r="X614" s="54"/>
      <c r="Y614" s="54"/>
      <c r="Z614" s="54"/>
    </row>
    <row r="615" spans="1:26" ht="18.75" customHeight="1" x14ac:dyDescent="0.2">
      <c r="A615" s="435"/>
      <c r="B615" s="435"/>
      <c r="C615" s="435"/>
      <c r="D615" s="435"/>
      <c r="E615" s="435"/>
      <c r="F615" s="435"/>
      <c r="G615" s="435"/>
      <c r="H615" s="435"/>
      <c r="I615" s="435"/>
      <c r="J615" s="435"/>
      <c r="K615" s="435"/>
      <c r="L615" s="435"/>
      <c r="M615" s="435"/>
      <c r="N615" s="435"/>
      <c r="O615" s="435"/>
      <c r="P615" s="435"/>
      <c r="Q615" s="435"/>
      <c r="R615" s="54"/>
      <c r="S615" s="54"/>
      <c r="T615" s="54"/>
      <c r="U615" s="54"/>
      <c r="V615" s="54"/>
      <c r="W615" s="54"/>
      <c r="X615" s="54"/>
      <c r="Y615" s="54"/>
      <c r="Z615" s="54"/>
    </row>
    <row r="616" spans="1:26" ht="18.75" customHeight="1" x14ac:dyDescent="0.2">
      <c r="A616" s="435"/>
      <c r="B616" s="435"/>
      <c r="C616" s="435"/>
      <c r="D616" s="435"/>
      <c r="E616" s="435"/>
      <c r="F616" s="435"/>
      <c r="G616" s="435"/>
      <c r="H616" s="435"/>
      <c r="I616" s="435"/>
      <c r="J616" s="435"/>
      <c r="K616" s="435"/>
      <c r="L616" s="435"/>
      <c r="M616" s="435"/>
      <c r="N616" s="435"/>
      <c r="O616" s="435"/>
      <c r="P616" s="435"/>
      <c r="Q616" s="435"/>
      <c r="R616" s="54"/>
      <c r="S616" s="54"/>
      <c r="T616" s="54"/>
      <c r="U616" s="54"/>
      <c r="V616" s="54"/>
      <c r="W616" s="54"/>
      <c r="X616" s="54"/>
      <c r="Y616" s="54"/>
      <c r="Z616" s="54"/>
    </row>
    <row r="617" spans="1:26" ht="18.75" customHeight="1" x14ac:dyDescent="0.2">
      <c r="A617" s="435"/>
      <c r="B617" s="435"/>
      <c r="C617" s="435"/>
      <c r="D617" s="435"/>
      <c r="E617" s="435"/>
      <c r="F617" s="435"/>
      <c r="G617" s="435"/>
      <c r="H617" s="435"/>
      <c r="I617" s="435"/>
      <c r="J617" s="435"/>
      <c r="K617" s="435"/>
      <c r="L617" s="435"/>
      <c r="M617" s="435"/>
      <c r="N617" s="435"/>
      <c r="O617" s="435"/>
      <c r="P617" s="435"/>
      <c r="Q617" s="435"/>
      <c r="R617" s="54"/>
      <c r="S617" s="54"/>
      <c r="T617" s="54"/>
      <c r="U617" s="54"/>
      <c r="V617" s="54"/>
      <c r="W617" s="54"/>
      <c r="X617" s="54"/>
      <c r="Y617" s="54"/>
      <c r="Z617" s="54"/>
    </row>
    <row r="618" spans="1:26" ht="18.75" customHeight="1" x14ac:dyDescent="0.2">
      <c r="A618" s="435"/>
      <c r="B618" s="435"/>
      <c r="C618" s="435"/>
      <c r="D618" s="435"/>
      <c r="E618" s="435"/>
      <c r="F618" s="435"/>
      <c r="G618" s="435"/>
      <c r="H618" s="435"/>
      <c r="I618" s="435"/>
      <c r="J618" s="435"/>
      <c r="K618" s="435"/>
      <c r="L618" s="435"/>
      <c r="M618" s="435"/>
      <c r="N618" s="435"/>
      <c r="O618" s="435"/>
      <c r="P618" s="435"/>
      <c r="Q618" s="435"/>
      <c r="R618" s="54"/>
      <c r="S618" s="54"/>
      <c r="T618" s="54"/>
      <c r="U618" s="54"/>
      <c r="V618" s="54"/>
      <c r="W618" s="54"/>
      <c r="X618" s="54"/>
      <c r="Y618" s="54"/>
      <c r="Z618" s="54"/>
    </row>
    <row r="619" spans="1:26" ht="18.75" customHeight="1" x14ac:dyDescent="0.2">
      <c r="A619" s="435"/>
      <c r="B619" s="435"/>
      <c r="C619" s="435"/>
      <c r="D619" s="435"/>
      <c r="E619" s="435"/>
      <c r="F619" s="435"/>
      <c r="G619" s="435"/>
      <c r="H619" s="435"/>
      <c r="I619" s="435"/>
      <c r="J619" s="435"/>
      <c r="K619" s="435"/>
      <c r="L619" s="435"/>
      <c r="M619" s="435"/>
      <c r="N619" s="435"/>
      <c r="O619" s="435"/>
      <c r="P619" s="435"/>
      <c r="Q619" s="435"/>
      <c r="R619" s="54"/>
      <c r="S619" s="54"/>
      <c r="T619" s="54"/>
      <c r="U619" s="54"/>
      <c r="V619" s="54"/>
      <c r="W619" s="54"/>
      <c r="X619" s="54"/>
      <c r="Y619" s="54"/>
      <c r="Z619" s="54"/>
    </row>
    <row r="620" spans="1:26" ht="18.75" customHeight="1" x14ac:dyDescent="0.2">
      <c r="A620" s="435"/>
      <c r="B620" s="435"/>
      <c r="C620" s="435"/>
      <c r="D620" s="435"/>
      <c r="E620" s="435"/>
      <c r="F620" s="435"/>
      <c r="G620" s="435"/>
      <c r="H620" s="435"/>
      <c r="I620" s="435"/>
      <c r="J620" s="435"/>
      <c r="K620" s="435"/>
      <c r="L620" s="435"/>
      <c r="M620" s="435"/>
      <c r="N620" s="435"/>
      <c r="O620" s="435"/>
      <c r="P620" s="435"/>
      <c r="Q620" s="435"/>
      <c r="R620" s="54"/>
      <c r="S620" s="54"/>
      <c r="T620" s="54"/>
      <c r="U620" s="54"/>
      <c r="V620" s="54"/>
      <c r="W620" s="54"/>
      <c r="X620" s="54"/>
      <c r="Y620" s="54"/>
      <c r="Z620" s="54"/>
    </row>
    <row r="621" spans="1:26" ht="18.75" customHeight="1" x14ac:dyDescent="0.2">
      <c r="A621" s="435"/>
      <c r="B621" s="435"/>
      <c r="C621" s="435"/>
      <c r="D621" s="435"/>
      <c r="E621" s="435"/>
      <c r="F621" s="435"/>
      <c r="G621" s="435"/>
      <c r="H621" s="435"/>
      <c r="I621" s="435"/>
      <c r="J621" s="435"/>
      <c r="K621" s="435"/>
      <c r="L621" s="435"/>
      <c r="M621" s="435"/>
      <c r="N621" s="435"/>
      <c r="O621" s="435"/>
      <c r="P621" s="435"/>
      <c r="Q621" s="435"/>
      <c r="R621" s="54"/>
      <c r="S621" s="54"/>
      <c r="T621" s="54"/>
      <c r="U621" s="54"/>
      <c r="V621" s="54"/>
      <c r="W621" s="54"/>
      <c r="X621" s="54"/>
      <c r="Y621" s="54"/>
      <c r="Z621" s="54"/>
    </row>
    <row r="622" spans="1:26" ht="18.75" customHeight="1" x14ac:dyDescent="0.2">
      <c r="A622" s="435"/>
      <c r="B622" s="435"/>
      <c r="C622" s="435"/>
      <c r="D622" s="435"/>
      <c r="E622" s="435"/>
      <c r="F622" s="435"/>
      <c r="G622" s="435"/>
      <c r="H622" s="435"/>
      <c r="I622" s="435"/>
      <c r="J622" s="435"/>
      <c r="K622" s="435"/>
      <c r="L622" s="435"/>
      <c r="M622" s="435"/>
      <c r="N622" s="435"/>
      <c r="O622" s="435"/>
      <c r="P622" s="435"/>
      <c r="Q622" s="435"/>
      <c r="R622" s="54"/>
      <c r="S622" s="54"/>
      <c r="T622" s="54"/>
      <c r="U622" s="54"/>
      <c r="V622" s="54"/>
      <c r="W622" s="54"/>
      <c r="X622" s="54"/>
      <c r="Y622" s="54"/>
      <c r="Z622" s="54"/>
    </row>
    <row r="623" spans="1:26" ht="18.75" customHeight="1" x14ac:dyDescent="0.2">
      <c r="A623" s="435"/>
      <c r="B623" s="435"/>
      <c r="C623" s="435"/>
      <c r="D623" s="435"/>
      <c r="E623" s="435"/>
      <c r="F623" s="435"/>
      <c r="G623" s="435"/>
      <c r="H623" s="435"/>
      <c r="I623" s="435"/>
      <c r="J623" s="435"/>
      <c r="K623" s="435"/>
      <c r="L623" s="435"/>
      <c r="M623" s="435"/>
      <c r="N623" s="435"/>
      <c r="O623" s="435"/>
      <c r="P623" s="435"/>
      <c r="Q623" s="435"/>
      <c r="R623" s="54"/>
      <c r="S623" s="54"/>
      <c r="T623" s="54"/>
      <c r="U623" s="54"/>
      <c r="V623" s="54"/>
      <c r="W623" s="54"/>
      <c r="X623" s="54"/>
      <c r="Y623" s="54"/>
      <c r="Z623" s="54"/>
    </row>
    <row r="624" spans="1:26" ht="18.75" customHeight="1" x14ac:dyDescent="0.2">
      <c r="A624" s="435"/>
      <c r="B624" s="435"/>
      <c r="C624" s="435"/>
      <c r="D624" s="435"/>
      <c r="E624" s="435"/>
      <c r="F624" s="435"/>
      <c r="G624" s="435"/>
      <c r="H624" s="435"/>
      <c r="I624" s="435"/>
      <c r="J624" s="435"/>
      <c r="K624" s="435"/>
      <c r="L624" s="435"/>
      <c r="M624" s="435"/>
      <c r="N624" s="435"/>
      <c r="O624" s="435"/>
      <c r="P624" s="435"/>
      <c r="Q624" s="435"/>
      <c r="R624" s="54"/>
      <c r="S624" s="54"/>
      <c r="T624" s="54"/>
      <c r="U624" s="54"/>
      <c r="V624" s="54"/>
      <c r="W624" s="54"/>
      <c r="X624" s="54"/>
      <c r="Y624" s="54"/>
      <c r="Z624" s="54"/>
    </row>
    <row r="625" spans="1:26" ht="18.75" customHeight="1" x14ac:dyDescent="0.2">
      <c r="A625" s="435"/>
      <c r="B625" s="435"/>
      <c r="C625" s="435"/>
      <c r="D625" s="435"/>
      <c r="E625" s="435"/>
      <c r="F625" s="435"/>
      <c r="G625" s="435"/>
      <c r="H625" s="435"/>
      <c r="I625" s="435"/>
      <c r="J625" s="435"/>
      <c r="K625" s="435"/>
      <c r="L625" s="435"/>
      <c r="M625" s="435"/>
      <c r="N625" s="435"/>
      <c r="O625" s="435"/>
      <c r="P625" s="435"/>
      <c r="Q625" s="435"/>
      <c r="R625" s="54"/>
      <c r="S625" s="54"/>
      <c r="T625" s="54"/>
      <c r="U625" s="54"/>
      <c r="V625" s="54"/>
      <c r="W625" s="54"/>
      <c r="X625" s="54"/>
      <c r="Y625" s="54"/>
      <c r="Z625" s="54"/>
    </row>
    <row r="626" spans="1:26" ht="18.75" customHeight="1" x14ac:dyDescent="0.2">
      <c r="A626" s="435"/>
      <c r="B626" s="435"/>
      <c r="C626" s="435"/>
      <c r="D626" s="435"/>
      <c r="E626" s="435"/>
      <c r="F626" s="435"/>
      <c r="G626" s="435"/>
      <c r="H626" s="435"/>
      <c r="I626" s="435"/>
      <c r="J626" s="435"/>
      <c r="K626" s="435"/>
      <c r="L626" s="435"/>
      <c r="M626" s="435"/>
      <c r="N626" s="435"/>
      <c r="O626" s="435"/>
      <c r="P626" s="435"/>
      <c r="Q626" s="435"/>
      <c r="R626" s="54"/>
      <c r="S626" s="54"/>
      <c r="T626" s="54"/>
      <c r="U626" s="54"/>
      <c r="V626" s="54"/>
      <c r="W626" s="54"/>
      <c r="X626" s="54"/>
      <c r="Y626" s="54"/>
      <c r="Z626" s="54"/>
    </row>
    <row r="627" spans="1:26" ht="18.75" customHeight="1" x14ac:dyDescent="0.2">
      <c r="A627" s="435"/>
      <c r="B627" s="435"/>
      <c r="C627" s="435"/>
      <c r="D627" s="435"/>
      <c r="E627" s="435"/>
      <c r="F627" s="435"/>
      <c r="G627" s="435"/>
      <c r="H627" s="435"/>
      <c r="I627" s="435"/>
      <c r="J627" s="435"/>
      <c r="K627" s="435"/>
      <c r="L627" s="435"/>
      <c r="M627" s="435"/>
      <c r="N627" s="435"/>
      <c r="O627" s="435"/>
      <c r="P627" s="435"/>
      <c r="Q627" s="435"/>
      <c r="R627" s="54"/>
      <c r="S627" s="54"/>
      <c r="T627" s="54"/>
      <c r="U627" s="54"/>
      <c r="V627" s="54"/>
      <c r="W627" s="54"/>
      <c r="X627" s="54"/>
      <c r="Y627" s="54"/>
      <c r="Z627" s="54"/>
    </row>
    <row r="628" spans="1:26" ht="18.75" customHeight="1" x14ac:dyDescent="0.2">
      <c r="A628" s="435"/>
      <c r="B628" s="435"/>
      <c r="C628" s="435"/>
      <c r="D628" s="435"/>
      <c r="E628" s="435"/>
      <c r="F628" s="435"/>
      <c r="G628" s="435"/>
      <c r="H628" s="435"/>
      <c r="I628" s="435"/>
      <c r="J628" s="435"/>
      <c r="K628" s="435"/>
      <c r="L628" s="435"/>
      <c r="M628" s="435"/>
      <c r="N628" s="435"/>
      <c r="O628" s="435"/>
      <c r="P628" s="435"/>
      <c r="Q628" s="435"/>
      <c r="R628" s="54"/>
      <c r="S628" s="54"/>
      <c r="T628" s="54"/>
      <c r="U628" s="54"/>
      <c r="V628" s="54"/>
      <c r="W628" s="54"/>
      <c r="X628" s="54"/>
      <c r="Y628" s="54"/>
      <c r="Z628" s="54"/>
    </row>
    <row r="629" spans="1:26" ht="18.75" customHeight="1" x14ac:dyDescent="0.2">
      <c r="A629" s="435"/>
      <c r="B629" s="435"/>
      <c r="C629" s="435"/>
      <c r="D629" s="435"/>
      <c r="E629" s="435"/>
      <c r="F629" s="435"/>
      <c r="G629" s="435"/>
      <c r="H629" s="435"/>
      <c r="I629" s="435"/>
      <c r="J629" s="435"/>
      <c r="K629" s="435"/>
      <c r="L629" s="435"/>
      <c r="M629" s="435"/>
      <c r="N629" s="435"/>
      <c r="O629" s="435"/>
      <c r="P629" s="435"/>
      <c r="Q629" s="435"/>
      <c r="R629" s="54"/>
      <c r="S629" s="54"/>
      <c r="T629" s="54"/>
      <c r="U629" s="54"/>
      <c r="V629" s="54"/>
      <c r="W629" s="54"/>
      <c r="X629" s="54"/>
      <c r="Y629" s="54"/>
      <c r="Z629" s="54"/>
    </row>
    <row r="630" spans="1:26" ht="18.75" customHeight="1" x14ac:dyDescent="0.2">
      <c r="A630" s="435"/>
      <c r="B630" s="435"/>
      <c r="C630" s="435"/>
      <c r="D630" s="435"/>
      <c r="E630" s="435"/>
      <c r="F630" s="435"/>
      <c r="G630" s="435"/>
      <c r="H630" s="435"/>
      <c r="I630" s="435"/>
      <c r="J630" s="435"/>
      <c r="K630" s="435"/>
      <c r="L630" s="435"/>
      <c r="M630" s="435"/>
      <c r="N630" s="435"/>
      <c r="O630" s="435"/>
      <c r="P630" s="435"/>
      <c r="Q630" s="435"/>
      <c r="R630" s="54"/>
      <c r="S630" s="54"/>
      <c r="T630" s="54"/>
      <c r="U630" s="54"/>
      <c r="V630" s="54"/>
      <c r="W630" s="54"/>
      <c r="X630" s="54"/>
      <c r="Y630" s="54"/>
      <c r="Z630" s="54"/>
    </row>
    <row r="631" spans="1:26" ht="18.75" customHeight="1" x14ac:dyDescent="0.2">
      <c r="A631" s="435"/>
      <c r="B631" s="435"/>
      <c r="C631" s="435"/>
      <c r="D631" s="435"/>
      <c r="E631" s="435"/>
      <c r="F631" s="435"/>
      <c r="G631" s="435"/>
      <c r="H631" s="435"/>
      <c r="I631" s="435"/>
      <c r="J631" s="435"/>
      <c r="K631" s="435"/>
      <c r="L631" s="435"/>
      <c r="M631" s="435"/>
      <c r="N631" s="435"/>
      <c r="O631" s="435"/>
      <c r="P631" s="435"/>
      <c r="Q631" s="435"/>
      <c r="R631" s="54"/>
      <c r="S631" s="54"/>
      <c r="T631" s="54"/>
      <c r="U631" s="54"/>
      <c r="V631" s="54"/>
      <c r="W631" s="54"/>
      <c r="X631" s="54"/>
      <c r="Y631" s="54"/>
      <c r="Z631" s="54"/>
    </row>
    <row r="632" spans="1:26" ht="18.75" customHeight="1" x14ac:dyDescent="0.2">
      <c r="A632" s="435"/>
      <c r="B632" s="435"/>
      <c r="C632" s="435"/>
      <c r="D632" s="435"/>
      <c r="E632" s="435"/>
      <c r="F632" s="435"/>
      <c r="G632" s="435"/>
      <c r="H632" s="435"/>
      <c r="I632" s="435"/>
      <c r="J632" s="435"/>
      <c r="K632" s="435"/>
      <c r="L632" s="435"/>
      <c r="M632" s="435"/>
      <c r="N632" s="435"/>
      <c r="O632" s="435"/>
      <c r="P632" s="435"/>
      <c r="Q632" s="435"/>
      <c r="R632" s="54"/>
      <c r="S632" s="54"/>
      <c r="T632" s="54"/>
      <c r="U632" s="54"/>
      <c r="V632" s="54"/>
      <c r="W632" s="54"/>
      <c r="X632" s="54"/>
      <c r="Y632" s="54"/>
      <c r="Z632" s="54"/>
    </row>
    <row r="633" spans="1:26" ht="18.75" customHeight="1" x14ac:dyDescent="0.2">
      <c r="A633" s="435"/>
      <c r="B633" s="435"/>
      <c r="C633" s="435"/>
      <c r="D633" s="435"/>
      <c r="E633" s="435"/>
      <c r="F633" s="435"/>
      <c r="G633" s="435"/>
      <c r="H633" s="435"/>
      <c r="I633" s="435"/>
      <c r="J633" s="435"/>
      <c r="K633" s="435"/>
      <c r="L633" s="435"/>
      <c r="M633" s="435"/>
      <c r="N633" s="435"/>
      <c r="O633" s="435"/>
      <c r="P633" s="435"/>
      <c r="Q633" s="435"/>
      <c r="R633" s="54"/>
      <c r="S633" s="54"/>
      <c r="T633" s="54"/>
      <c r="U633" s="54"/>
      <c r="V633" s="54"/>
      <c r="W633" s="54"/>
      <c r="X633" s="54"/>
      <c r="Y633" s="54"/>
      <c r="Z633" s="54"/>
    </row>
    <row r="634" spans="1:26" ht="18.75" customHeight="1" x14ac:dyDescent="0.2">
      <c r="A634" s="435"/>
      <c r="B634" s="435"/>
      <c r="C634" s="435"/>
      <c r="D634" s="435"/>
      <c r="E634" s="435"/>
      <c r="F634" s="435"/>
      <c r="G634" s="435"/>
      <c r="H634" s="435"/>
      <c r="I634" s="435"/>
      <c r="J634" s="435"/>
      <c r="K634" s="435"/>
      <c r="L634" s="435"/>
      <c r="M634" s="435"/>
      <c r="N634" s="435"/>
      <c r="O634" s="435"/>
      <c r="P634" s="435"/>
      <c r="Q634" s="435"/>
      <c r="R634" s="54"/>
      <c r="S634" s="54"/>
      <c r="T634" s="54"/>
      <c r="U634" s="54"/>
      <c r="V634" s="54"/>
      <c r="W634" s="54"/>
      <c r="X634" s="54"/>
      <c r="Y634" s="54"/>
      <c r="Z634" s="54"/>
    </row>
    <row r="635" spans="1:26" ht="18.75" customHeight="1" x14ac:dyDescent="0.2">
      <c r="A635" s="435"/>
      <c r="B635" s="435"/>
      <c r="C635" s="435"/>
      <c r="D635" s="435"/>
      <c r="E635" s="435"/>
      <c r="F635" s="435"/>
      <c r="G635" s="435"/>
      <c r="H635" s="435"/>
      <c r="I635" s="435"/>
      <c r="J635" s="435"/>
      <c r="K635" s="435"/>
      <c r="L635" s="435"/>
      <c r="M635" s="435"/>
      <c r="N635" s="435"/>
      <c r="O635" s="435"/>
      <c r="P635" s="435"/>
      <c r="Q635" s="435"/>
      <c r="R635" s="54"/>
      <c r="S635" s="54"/>
      <c r="T635" s="54"/>
      <c r="U635" s="54"/>
      <c r="V635" s="54"/>
      <c r="W635" s="54"/>
      <c r="X635" s="54"/>
      <c r="Y635" s="54"/>
      <c r="Z635" s="54"/>
    </row>
    <row r="636" spans="1:26" ht="18.75" customHeight="1" x14ac:dyDescent="0.2">
      <c r="A636" s="435"/>
      <c r="B636" s="435"/>
      <c r="C636" s="435"/>
      <c r="D636" s="435"/>
      <c r="E636" s="435"/>
      <c r="F636" s="435"/>
      <c r="G636" s="435"/>
      <c r="H636" s="435"/>
      <c r="I636" s="435"/>
      <c r="J636" s="435"/>
      <c r="K636" s="435"/>
      <c r="L636" s="435"/>
      <c r="M636" s="435"/>
      <c r="N636" s="435"/>
      <c r="O636" s="435"/>
      <c r="P636" s="435"/>
      <c r="Q636" s="435"/>
      <c r="R636" s="54"/>
      <c r="S636" s="54"/>
      <c r="T636" s="54"/>
      <c r="U636" s="54"/>
      <c r="V636" s="54"/>
      <c r="W636" s="54"/>
      <c r="X636" s="54"/>
      <c r="Y636" s="54"/>
      <c r="Z636" s="54"/>
    </row>
    <row r="637" spans="1:26" ht="18.75" customHeight="1" x14ac:dyDescent="0.2">
      <c r="A637" s="435"/>
      <c r="B637" s="435"/>
      <c r="C637" s="435"/>
      <c r="D637" s="435"/>
      <c r="E637" s="435"/>
      <c r="F637" s="435"/>
      <c r="G637" s="435"/>
      <c r="H637" s="435"/>
      <c r="I637" s="435"/>
      <c r="J637" s="435"/>
      <c r="K637" s="435"/>
      <c r="L637" s="435"/>
      <c r="M637" s="435"/>
      <c r="N637" s="435"/>
      <c r="O637" s="435"/>
      <c r="P637" s="435"/>
      <c r="Q637" s="435"/>
      <c r="R637" s="54"/>
      <c r="S637" s="54"/>
      <c r="T637" s="54"/>
      <c r="U637" s="54"/>
      <c r="V637" s="54"/>
      <c r="W637" s="54"/>
      <c r="X637" s="54"/>
      <c r="Y637" s="54"/>
      <c r="Z637" s="54"/>
    </row>
    <row r="638" spans="1:26" ht="18.75" customHeight="1" x14ac:dyDescent="0.2">
      <c r="A638" s="435"/>
      <c r="B638" s="435"/>
      <c r="C638" s="435"/>
      <c r="D638" s="435"/>
      <c r="E638" s="435"/>
      <c r="F638" s="435"/>
      <c r="G638" s="435"/>
      <c r="H638" s="435"/>
      <c r="I638" s="435"/>
      <c r="J638" s="435"/>
      <c r="K638" s="435"/>
      <c r="L638" s="435"/>
      <c r="M638" s="435"/>
      <c r="N638" s="435"/>
      <c r="O638" s="435"/>
      <c r="P638" s="435"/>
      <c r="Q638" s="435"/>
      <c r="R638" s="54"/>
      <c r="S638" s="54"/>
      <c r="T638" s="54"/>
      <c r="U638" s="54"/>
      <c r="V638" s="54"/>
      <c r="W638" s="54"/>
      <c r="X638" s="54"/>
      <c r="Y638" s="54"/>
      <c r="Z638" s="54"/>
    </row>
    <row r="639" spans="1:26" ht="18.75" customHeight="1" x14ac:dyDescent="0.2">
      <c r="A639" s="435"/>
      <c r="B639" s="435"/>
      <c r="C639" s="435"/>
      <c r="D639" s="435"/>
      <c r="E639" s="435"/>
      <c r="F639" s="435"/>
      <c r="G639" s="435"/>
      <c r="H639" s="435"/>
      <c r="I639" s="435"/>
      <c r="J639" s="435"/>
      <c r="K639" s="435"/>
      <c r="L639" s="435"/>
      <c r="M639" s="435"/>
      <c r="N639" s="435"/>
      <c r="O639" s="435"/>
      <c r="P639" s="435"/>
      <c r="Q639" s="435"/>
      <c r="R639" s="54"/>
      <c r="S639" s="54"/>
      <c r="T639" s="54"/>
      <c r="U639" s="54"/>
      <c r="V639" s="54"/>
      <c r="W639" s="54"/>
      <c r="X639" s="54"/>
      <c r="Y639" s="54"/>
      <c r="Z639" s="54"/>
    </row>
    <row r="640" spans="1:26" ht="18.75" customHeight="1" x14ac:dyDescent="0.2">
      <c r="A640" s="435"/>
      <c r="B640" s="435"/>
      <c r="C640" s="435"/>
      <c r="D640" s="435"/>
      <c r="E640" s="435"/>
      <c r="F640" s="435"/>
      <c r="G640" s="435"/>
      <c r="H640" s="435"/>
      <c r="I640" s="435"/>
      <c r="J640" s="435"/>
      <c r="K640" s="435"/>
      <c r="L640" s="435"/>
      <c r="M640" s="435"/>
      <c r="N640" s="435"/>
      <c r="O640" s="435"/>
      <c r="P640" s="435"/>
      <c r="Q640" s="435"/>
      <c r="R640" s="54"/>
      <c r="S640" s="54"/>
      <c r="T640" s="54"/>
      <c r="U640" s="54"/>
      <c r="V640" s="54"/>
      <c r="W640" s="54"/>
      <c r="X640" s="54"/>
      <c r="Y640" s="54"/>
      <c r="Z640" s="54"/>
    </row>
    <row r="641" spans="1:26" ht="18.75" customHeight="1" x14ac:dyDescent="0.2">
      <c r="A641" s="435"/>
      <c r="B641" s="435"/>
      <c r="C641" s="435"/>
      <c r="D641" s="435"/>
      <c r="E641" s="435"/>
      <c r="F641" s="435"/>
      <c r="G641" s="435"/>
      <c r="H641" s="435"/>
      <c r="I641" s="435"/>
      <c r="J641" s="435"/>
      <c r="K641" s="435"/>
      <c r="L641" s="435"/>
      <c r="M641" s="435"/>
      <c r="N641" s="435"/>
      <c r="O641" s="435"/>
      <c r="P641" s="435"/>
      <c r="Q641" s="435"/>
      <c r="R641" s="54"/>
      <c r="S641" s="54"/>
      <c r="T641" s="54"/>
      <c r="U641" s="54"/>
      <c r="V641" s="54"/>
      <c r="W641" s="54"/>
      <c r="X641" s="54"/>
      <c r="Y641" s="54"/>
      <c r="Z641" s="54"/>
    </row>
    <row r="642" spans="1:26" ht="18.75" customHeight="1" x14ac:dyDescent="0.2">
      <c r="A642" s="435"/>
      <c r="B642" s="435"/>
      <c r="C642" s="435"/>
      <c r="D642" s="435"/>
      <c r="E642" s="435"/>
      <c r="F642" s="435"/>
      <c r="G642" s="435"/>
      <c r="H642" s="435"/>
      <c r="I642" s="435"/>
      <c r="J642" s="435"/>
      <c r="K642" s="435"/>
      <c r="L642" s="435"/>
      <c r="M642" s="435"/>
      <c r="N642" s="435"/>
      <c r="O642" s="435"/>
      <c r="P642" s="435"/>
      <c r="Q642" s="435"/>
      <c r="R642" s="54"/>
      <c r="S642" s="54"/>
      <c r="T642" s="54"/>
      <c r="U642" s="54"/>
      <c r="V642" s="54"/>
      <c r="W642" s="54"/>
      <c r="X642" s="54"/>
      <c r="Y642" s="54"/>
      <c r="Z642" s="54"/>
    </row>
    <row r="643" spans="1:26" ht="18.75" customHeight="1" x14ac:dyDescent="0.2">
      <c r="A643" s="435"/>
      <c r="B643" s="435"/>
      <c r="C643" s="435"/>
      <c r="D643" s="435"/>
      <c r="E643" s="435"/>
      <c r="F643" s="435"/>
      <c r="G643" s="435"/>
      <c r="H643" s="435"/>
      <c r="I643" s="435"/>
      <c r="J643" s="435"/>
      <c r="K643" s="435"/>
      <c r="L643" s="435"/>
      <c r="M643" s="435"/>
      <c r="N643" s="435"/>
      <c r="O643" s="435"/>
      <c r="P643" s="435"/>
      <c r="Q643" s="435"/>
      <c r="R643" s="54"/>
      <c r="S643" s="54"/>
      <c r="T643" s="54"/>
      <c r="U643" s="54"/>
      <c r="V643" s="54"/>
      <c r="W643" s="54"/>
      <c r="X643" s="54"/>
      <c r="Y643" s="54"/>
      <c r="Z643" s="54"/>
    </row>
    <row r="644" spans="1:26" ht="18.75" customHeight="1" x14ac:dyDescent="0.2">
      <c r="A644" s="435"/>
      <c r="B644" s="435"/>
      <c r="C644" s="435"/>
      <c r="D644" s="435"/>
      <c r="E644" s="435"/>
      <c r="F644" s="435"/>
      <c r="G644" s="435"/>
      <c r="H644" s="435"/>
      <c r="I644" s="435"/>
      <c r="J644" s="435"/>
      <c r="K644" s="435"/>
      <c r="L644" s="435"/>
      <c r="M644" s="435"/>
      <c r="N644" s="435"/>
      <c r="O644" s="435"/>
      <c r="P644" s="435"/>
      <c r="Q644" s="435"/>
      <c r="R644" s="54"/>
      <c r="S644" s="54"/>
      <c r="T644" s="54"/>
      <c r="U644" s="54"/>
      <c r="V644" s="54"/>
      <c r="W644" s="54"/>
      <c r="X644" s="54"/>
      <c r="Y644" s="54"/>
      <c r="Z644" s="54"/>
    </row>
    <row r="645" spans="1:26" ht="18.75" customHeight="1" x14ac:dyDescent="0.2">
      <c r="A645" s="435"/>
      <c r="B645" s="435"/>
      <c r="C645" s="435"/>
      <c r="D645" s="435"/>
      <c r="E645" s="435"/>
      <c r="F645" s="435"/>
      <c r="G645" s="435"/>
      <c r="H645" s="435"/>
      <c r="I645" s="435"/>
      <c r="J645" s="435"/>
      <c r="K645" s="435"/>
      <c r="L645" s="435"/>
      <c r="M645" s="435"/>
      <c r="N645" s="435"/>
      <c r="O645" s="435"/>
      <c r="P645" s="435"/>
      <c r="Q645" s="435"/>
      <c r="R645" s="54"/>
      <c r="S645" s="54"/>
      <c r="T645" s="54"/>
      <c r="U645" s="54"/>
      <c r="V645" s="54"/>
      <c r="W645" s="54"/>
      <c r="X645" s="54"/>
      <c r="Y645" s="54"/>
      <c r="Z645" s="54"/>
    </row>
    <row r="646" spans="1:26" ht="18.75" customHeight="1" x14ac:dyDescent="0.2">
      <c r="A646" s="435"/>
      <c r="B646" s="435"/>
      <c r="C646" s="435"/>
      <c r="D646" s="435"/>
      <c r="E646" s="435"/>
      <c r="F646" s="435"/>
      <c r="G646" s="435"/>
      <c r="H646" s="435"/>
      <c r="I646" s="435"/>
      <c r="J646" s="435"/>
      <c r="K646" s="435"/>
      <c r="L646" s="435"/>
      <c r="M646" s="435"/>
      <c r="N646" s="435"/>
      <c r="O646" s="435"/>
      <c r="P646" s="435"/>
      <c r="Q646" s="435"/>
      <c r="R646" s="54"/>
      <c r="S646" s="54"/>
      <c r="T646" s="54"/>
      <c r="U646" s="54"/>
      <c r="V646" s="54"/>
      <c r="W646" s="54"/>
      <c r="X646" s="54"/>
      <c r="Y646" s="54"/>
      <c r="Z646" s="54"/>
    </row>
    <row r="647" spans="1:26" ht="18.75" customHeight="1" x14ac:dyDescent="0.2">
      <c r="A647" s="435"/>
      <c r="B647" s="435"/>
      <c r="C647" s="435"/>
      <c r="D647" s="435"/>
      <c r="E647" s="435"/>
      <c r="F647" s="435"/>
      <c r="G647" s="435"/>
      <c r="H647" s="435"/>
      <c r="I647" s="435"/>
      <c r="J647" s="435"/>
      <c r="K647" s="435"/>
      <c r="L647" s="435"/>
      <c r="M647" s="435"/>
      <c r="N647" s="435"/>
      <c r="O647" s="435"/>
      <c r="P647" s="435"/>
      <c r="Q647" s="435"/>
      <c r="R647" s="54"/>
      <c r="S647" s="54"/>
      <c r="T647" s="54"/>
      <c r="U647" s="54"/>
      <c r="V647" s="54"/>
      <c r="W647" s="54"/>
      <c r="X647" s="54"/>
      <c r="Y647" s="54"/>
      <c r="Z647" s="54"/>
    </row>
    <row r="648" spans="1:26" ht="18.75" customHeight="1" x14ac:dyDescent="0.2">
      <c r="A648" s="435"/>
      <c r="B648" s="435"/>
      <c r="C648" s="435"/>
      <c r="D648" s="435"/>
      <c r="E648" s="435"/>
      <c r="F648" s="435"/>
      <c r="G648" s="435"/>
      <c r="H648" s="435"/>
      <c r="I648" s="435"/>
      <c r="J648" s="435"/>
      <c r="K648" s="435"/>
      <c r="L648" s="435"/>
      <c r="M648" s="435"/>
      <c r="N648" s="435"/>
      <c r="O648" s="435"/>
      <c r="P648" s="435"/>
      <c r="Q648" s="435"/>
      <c r="R648" s="54"/>
      <c r="S648" s="54"/>
      <c r="T648" s="54"/>
      <c r="U648" s="54"/>
      <c r="V648" s="54"/>
      <c r="W648" s="54"/>
      <c r="X648" s="54"/>
      <c r="Y648" s="54"/>
      <c r="Z648" s="54"/>
    </row>
    <row r="649" spans="1:26" ht="18.75" customHeight="1" x14ac:dyDescent="0.2">
      <c r="A649" s="435"/>
      <c r="B649" s="435"/>
      <c r="C649" s="435"/>
      <c r="D649" s="435"/>
      <c r="E649" s="435"/>
      <c r="F649" s="435"/>
      <c r="G649" s="435"/>
      <c r="H649" s="435"/>
      <c r="I649" s="435"/>
      <c r="J649" s="435"/>
      <c r="K649" s="435"/>
      <c r="L649" s="435"/>
      <c r="M649" s="435"/>
      <c r="N649" s="435"/>
      <c r="O649" s="435"/>
      <c r="P649" s="435"/>
      <c r="Q649" s="435"/>
      <c r="R649" s="54"/>
      <c r="S649" s="54"/>
      <c r="T649" s="54"/>
      <c r="U649" s="54"/>
      <c r="V649" s="54"/>
      <c r="W649" s="54"/>
      <c r="X649" s="54"/>
      <c r="Y649" s="54"/>
      <c r="Z649" s="54"/>
    </row>
    <row r="650" spans="1:26" ht="18.75" customHeight="1" x14ac:dyDescent="0.2">
      <c r="A650" s="435"/>
      <c r="B650" s="435"/>
      <c r="C650" s="435"/>
      <c r="D650" s="435"/>
      <c r="E650" s="435"/>
      <c r="F650" s="435"/>
      <c r="G650" s="435"/>
      <c r="H650" s="435"/>
      <c r="I650" s="435"/>
      <c r="J650" s="435"/>
      <c r="K650" s="435"/>
      <c r="L650" s="435"/>
      <c r="M650" s="435"/>
      <c r="N650" s="435"/>
      <c r="O650" s="435"/>
      <c r="P650" s="435"/>
      <c r="Q650" s="435"/>
      <c r="R650" s="54"/>
      <c r="S650" s="54"/>
      <c r="T650" s="54"/>
      <c r="U650" s="54"/>
      <c r="V650" s="54"/>
      <c r="W650" s="54"/>
      <c r="X650" s="54"/>
      <c r="Y650" s="54"/>
      <c r="Z650" s="54"/>
    </row>
    <row r="651" spans="1:26" ht="18.75" customHeight="1" x14ac:dyDescent="0.2">
      <c r="A651" s="435"/>
      <c r="B651" s="435"/>
      <c r="C651" s="435"/>
      <c r="D651" s="435"/>
      <c r="E651" s="435"/>
      <c r="F651" s="435"/>
      <c r="G651" s="435"/>
      <c r="H651" s="435"/>
      <c r="I651" s="435"/>
      <c r="J651" s="435"/>
      <c r="K651" s="435"/>
      <c r="L651" s="435"/>
      <c r="M651" s="435"/>
      <c r="N651" s="435"/>
      <c r="O651" s="435"/>
      <c r="P651" s="435"/>
      <c r="Q651" s="435"/>
      <c r="R651" s="54"/>
      <c r="S651" s="54"/>
      <c r="T651" s="54"/>
      <c r="U651" s="54"/>
      <c r="V651" s="54"/>
      <c r="W651" s="54"/>
      <c r="X651" s="54"/>
      <c r="Y651" s="54"/>
      <c r="Z651" s="54"/>
    </row>
    <row r="652" spans="1:26" ht="18.75" customHeight="1" x14ac:dyDescent="0.2">
      <c r="A652" s="435"/>
      <c r="B652" s="435"/>
      <c r="C652" s="435"/>
      <c r="D652" s="435"/>
      <c r="E652" s="435"/>
      <c r="F652" s="435"/>
      <c r="G652" s="435"/>
      <c r="H652" s="435"/>
      <c r="I652" s="435"/>
      <c r="J652" s="435"/>
      <c r="K652" s="435"/>
      <c r="L652" s="435"/>
      <c r="M652" s="435"/>
      <c r="N652" s="435"/>
      <c r="O652" s="435"/>
      <c r="P652" s="435"/>
      <c r="Q652" s="435"/>
      <c r="R652" s="54"/>
      <c r="S652" s="54"/>
      <c r="T652" s="54"/>
      <c r="U652" s="54"/>
      <c r="V652" s="54"/>
      <c r="W652" s="54"/>
      <c r="X652" s="54"/>
      <c r="Y652" s="54"/>
      <c r="Z652" s="54"/>
    </row>
    <row r="653" spans="1:26" ht="18.75" customHeight="1" x14ac:dyDescent="0.2">
      <c r="A653" s="435"/>
      <c r="B653" s="435"/>
      <c r="C653" s="435"/>
      <c r="D653" s="435"/>
      <c r="E653" s="435"/>
      <c r="F653" s="435"/>
      <c r="G653" s="435"/>
      <c r="H653" s="435"/>
      <c r="I653" s="435"/>
      <c r="J653" s="435"/>
      <c r="K653" s="435"/>
      <c r="L653" s="435"/>
      <c r="M653" s="435"/>
      <c r="N653" s="435"/>
      <c r="O653" s="435"/>
      <c r="P653" s="435"/>
      <c r="Q653" s="435"/>
      <c r="R653" s="54"/>
      <c r="S653" s="54"/>
      <c r="T653" s="54"/>
      <c r="U653" s="54"/>
      <c r="V653" s="54"/>
      <c r="W653" s="54"/>
      <c r="X653" s="54"/>
      <c r="Y653" s="54"/>
      <c r="Z653" s="54"/>
    </row>
    <row r="654" spans="1:26" ht="18.75" customHeight="1" x14ac:dyDescent="0.2">
      <c r="A654" s="435"/>
      <c r="B654" s="435"/>
      <c r="C654" s="435"/>
      <c r="D654" s="435"/>
      <c r="E654" s="435"/>
      <c r="F654" s="435"/>
      <c r="G654" s="435"/>
      <c r="H654" s="435"/>
      <c r="I654" s="435"/>
      <c r="J654" s="435"/>
      <c r="K654" s="435"/>
      <c r="L654" s="435"/>
      <c r="M654" s="435"/>
      <c r="N654" s="435"/>
      <c r="O654" s="435"/>
      <c r="P654" s="435"/>
      <c r="Q654" s="435"/>
      <c r="R654" s="54"/>
      <c r="S654" s="54"/>
      <c r="T654" s="54"/>
      <c r="U654" s="54"/>
      <c r="V654" s="54"/>
      <c r="W654" s="54"/>
      <c r="X654" s="54"/>
      <c r="Y654" s="54"/>
      <c r="Z654" s="54"/>
    </row>
    <row r="655" spans="1:26" ht="18.75" customHeight="1" x14ac:dyDescent="0.2">
      <c r="A655" s="435"/>
      <c r="B655" s="435"/>
      <c r="C655" s="435"/>
      <c r="D655" s="435"/>
      <c r="E655" s="435"/>
      <c r="F655" s="435"/>
      <c r="G655" s="435"/>
      <c r="H655" s="435"/>
      <c r="I655" s="435"/>
      <c r="J655" s="435"/>
      <c r="K655" s="435"/>
      <c r="L655" s="435"/>
      <c r="M655" s="435"/>
      <c r="N655" s="435"/>
      <c r="O655" s="435"/>
      <c r="P655" s="435"/>
      <c r="Q655" s="435"/>
      <c r="R655" s="54"/>
      <c r="S655" s="54"/>
      <c r="T655" s="54"/>
      <c r="U655" s="54"/>
      <c r="V655" s="54"/>
      <c r="W655" s="54"/>
      <c r="X655" s="54"/>
      <c r="Y655" s="54"/>
      <c r="Z655" s="54"/>
    </row>
    <row r="656" spans="1:26" ht="18.75" customHeight="1" x14ac:dyDescent="0.2">
      <c r="A656" s="435"/>
      <c r="B656" s="435"/>
      <c r="C656" s="435"/>
      <c r="D656" s="435"/>
      <c r="E656" s="435"/>
      <c r="F656" s="435"/>
      <c r="G656" s="435"/>
      <c r="H656" s="435"/>
      <c r="I656" s="435"/>
      <c r="J656" s="435"/>
      <c r="K656" s="435"/>
      <c r="L656" s="435"/>
      <c r="M656" s="435"/>
      <c r="N656" s="435"/>
      <c r="O656" s="435"/>
      <c r="P656" s="435"/>
      <c r="Q656" s="435"/>
      <c r="R656" s="54"/>
      <c r="S656" s="54"/>
      <c r="T656" s="54"/>
      <c r="U656" s="54"/>
      <c r="V656" s="54"/>
      <c r="W656" s="54"/>
      <c r="X656" s="54"/>
      <c r="Y656" s="54"/>
      <c r="Z656" s="54"/>
    </row>
    <row r="657" spans="1:26" ht="18.75" customHeight="1" x14ac:dyDescent="0.2">
      <c r="A657" s="435"/>
      <c r="B657" s="435"/>
      <c r="C657" s="435"/>
      <c r="D657" s="435"/>
      <c r="E657" s="435"/>
      <c r="F657" s="435"/>
      <c r="G657" s="435"/>
      <c r="H657" s="435"/>
      <c r="I657" s="435"/>
      <c r="J657" s="435"/>
      <c r="K657" s="435"/>
      <c r="L657" s="435"/>
      <c r="M657" s="435"/>
      <c r="N657" s="435"/>
      <c r="O657" s="435"/>
      <c r="P657" s="435"/>
      <c r="Q657" s="435"/>
      <c r="R657" s="54"/>
      <c r="S657" s="54"/>
      <c r="T657" s="54"/>
      <c r="U657" s="54"/>
      <c r="V657" s="54"/>
      <c r="W657" s="54"/>
      <c r="X657" s="54"/>
      <c r="Y657" s="54"/>
      <c r="Z657" s="54"/>
    </row>
    <row r="658" spans="1:26" ht="18.75" customHeight="1" x14ac:dyDescent="0.2">
      <c r="A658" s="435"/>
      <c r="B658" s="435"/>
      <c r="C658" s="435"/>
      <c r="D658" s="435"/>
      <c r="E658" s="435"/>
      <c r="F658" s="435"/>
      <c r="G658" s="435"/>
      <c r="H658" s="435"/>
      <c r="I658" s="435"/>
      <c r="J658" s="435"/>
      <c r="K658" s="435"/>
      <c r="L658" s="435"/>
      <c r="M658" s="435"/>
      <c r="N658" s="435"/>
      <c r="O658" s="435"/>
      <c r="P658" s="435"/>
      <c r="Q658" s="435"/>
      <c r="R658" s="54"/>
      <c r="S658" s="54"/>
      <c r="T658" s="54"/>
      <c r="U658" s="54"/>
      <c r="V658" s="54"/>
      <c r="W658" s="54"/>
      <c r="X658" s="54"/>
      <c r="Y658" s="54"/>
      <c r="Z658" s="54"/>
    </row>
    <row r="659" spans="1:26" ht="18.75" customHeight="1" x14ac:dyDescent="0.2">
      <c r="A659" s="435"/>
      <c r="B659" s="435"/>
      <c r="C659" s="435"/>
      <c r="D659" s="435"/>
      <c r="E659" s="435"/>
      <c r="F659" s="435"/>
      <c r="G659" s="435"/>
      <c r="H659" s="435"/>
      <c r="I659" s="435"/>
      <c r="J659" s="435"/>
      <c r="K659" s="435"/>
      <c r="L659" s="435"/>
      <c r="M659" s="435"/>
      <c r="N659" s="435"/>
      <c r="O659" s="435"/>
      <c r="P659" s="435"/>
      <c r="Q659" s="435"/>
      <c r="R659" s="54"/>
      <c r="S659" s="54"/>
      <c r="T659" s="54"/>
      <c r="U659" s="54"/>
      <c r="V659" s="54"/>
      <c r="W659" s="54"/>
      <c r="X659" s="54"/>
      <c r="Y659" s="54"/>
      <c r="Z659" s="54"/>
    </row>
    <row r="660" spans="1:26" ht="18.75" customHeight="1" x14ac:dyDescent="0.2">
      <c r="A660" s="435"/>
      <c r="B660" s="435"/>
      <c r="C660" s="435"/>
      <c r="D660" s="435"/>
      <c r="E660" s="435"/>
      <c r="F660" s="435"/>
      <c r="G660" s="435"/>
      <c r="H660" s="435"/>
      <c r="I660" s="435"/>
      <c r="J660" s="435"/>
      <c r="K660" s="435"/>
      <c r="L660" s="435"/>
      <c r="M660" s="435"/>
      <c r="N660" s="435"/>
      <c r="O660" s="435"/>
      <c r="P660" s="435"/>
      <c r="Q660" s="435"/>
      <c r="R660" s="54"/>
      <c r="S660" s="54"/>
      <c r="T660" s="54"/>
      <c r="U660" s="54"/>
      <c r="V660" s="54"/>
      <c r="W660" s="54"/>
      <c r="X660" s="54"/>
      <c r="Y660" s="54"/>
      <c r="Z660" s="54"/>
    </row>
    <row r="661" spans="1:26" ht="18.75" customHeight="1" x14ac:dyDescent="0.2">
      <c r="A661" s="435"/>
      <c r="B661" s="435"/>
      <c r="C661" s="435"/>
      <c r="D661" s="435"/>
      <c r="E661" s="435"/>
      <c r="F661" s="435"/>
      <c r="G661" s="435"/>
      <c r="H661" s="435"/>
      <c r="I661" s="435"/>
      <c r="J661" s="435"/>
      <c r="K661" s="435"/>
      <c r="L661" s="435"/>
      <c r="M661" s="435"/>
      <c r="N661" s="435"/>
      <c r="O661" s="435"/>
      <c r="P661" s="435"/>
      <c r="Q661" s="435"/>
      <c r="R661" s="54"/>
      <c r="S661" s="54"/>
      <c r="T661" s="54"/>
      <c r="U661" s="54"/>
      <c r="V661" s="54"/>
      <c r="W661" s="54"/>
      <c r="X661" s="54"/>
      <c r="Y661" s="54"/>
      <c r="Z661" s="54"/>
    </row>
    <row r="662" spans="1:26" ht="18.75" customHeight="1" x14ac:dyDescent="0.2">
      <c r="A662" s="435"/>
      <c r="B662" s="435"/>
      <c r="C662" s="435"/>
      <c r="D662" s="435"/>
      <c r="E662" s="435"/>
      <c r="F662" s="435"/>
      <c r="G662" s="435"/>
      <c r="H662" s="435"/>
      <c r="I662" s="435"/>
      <c r="J662" s="435"/>
      <c r="K662" s="435"/>
      <c r="L662" s="435"/>
      <c r="M662" s="435"/>
      <c r="N662" s="435"/>
      <c r="O662" s="435"/>
      <c r="P662" s="435"/>
      <c r="Q662" s="435"/>
      <c r="R662" s="54"/>
      <c r="S662" s="54"/>
      <c r="T662" s="54"/>
      <c r="U662" s="54"/>
      <c r="V662" s="54"/>
      <c r="W662" s="54"/>
      <c r="X662" s="54"/>
      <c r="Y662" s="54"/>
      <c r="Z662" s="54"/>
    </row>
    <row r="663" spans="1:26" ht="18.75" customHeight="1" x14ac:dyDescent="0.2">
      <c r="A663" s="435"/>
      <c r="B663" s="435"/>
      <c r="C663" s="435"/>
      <c r="D663" s="435"/>
      <c r="E663" s="435"/>
      <c r="F663" s="435"/>
      <c r="G663" s="435"/>
      <c r="H663" s="435"/>
      <c r="I663" s="435"/>
      <c r="J663" s="435"/>
      <c r="K663" s="435"/>
      <c r="L663" s="435"/>
      <c r="M663" s="435"/>
      <c r="N663" s="435"/>
      <c r="O663" s="435"/>
      <c r="P663" s="435"/>
      <c r="Q663" s="435"/>
      <c r="R663" s="54"/>
      <c r="S663" s="54"/>
      <c r="T663" s="54"/>
      <c r="U663" s="54"/>
      <c r="V663" s="54"/>
      <c r="W663" s="54"/>
      <c r="X663" s="54"/>
      <c r="Y663" s="54"/>
      <c r="Z663" s="54"/>
    </row>
    <row r="664" spans="1:26" ht="18.75" customHeight="1" x14ac:dyDescent="0.2">
      <c r="A664" s="435"/>
      <c r="B664" s="435"/>
      <c r="C664" s="435"/>
      <c r="D664" s="435"/>
      <c r="E664" s="435"/>
      <c r="F664" s="435"/>
      <c r="G664" s="435"/>
      <c r="H664" s="435"/>
      <c r="I664" s="435"/>
      <c r="J664" s="435"/>
      <c r="K664" s="435"/>
      <c r="L664" s="435"/>
      <c r="M664" s="435"/>
      <c r="N664" s="435"/>
      <c r="O664" s="435"/>
      <c r="P664" s="435"/>
      <c r="Q664" s="435"/>
      <c r="R664" s="54"/>
      <c r="S664" s="54"/>
      <c r="T664" s="54"/>
      <c r="U664" s="54"/>
      <c r="V664" s="54"/>
      <c r="W664" s="54"/>
      <c r="X664" s="54"/>
      <c r="Y664" s="54"/>
      <c r="Z664" s="54"/>
    </row>
    <row r="665" spans="1:26" ht="18.75" customHeight="1" x14ac:dyDescent="0.2">
      <c r="A665" s="435"/>
      <c r="B665" s="435"/>
      <c r="C665" s="435"/>
      <c r="D665" s="435"/>
      <c r="E665" s="435"/>
      <c r="F665" s="435"/>
      <c r="G665" s="435"/>
      <c r="H665" s="435"/>
      <c r="I665" s="435"/>
      <c r="J665" s="435"/>
      <c r="K665" s="435"/>
      <c r="L665" s="435"/>
      <c r="M665" s="435"/>
      <c r="N665" s="435"/>
      <c r="O665" s="435"/>
      <c r="P665" s="435"/>
      <c r="Q665" s="435"/>
      <c r="R665" s="54"/>
      <c r="S665" s="54"/>
      <c r="T665" s="54"/>
      <c r="U665" s="54"/>
      <c r="V665" s="54"/>
      <c r="W665" s="54"/>
      <c r="X665" s="54"/>
      <c r="Y665" s="54"/>
      <c r="Z665" s="54"/>
    </row>
    <row r="666" spans="1:26" ht="18.75" customHeight="1" x14ac:dyDescent="0.2">
      <c r="A666" s="435"/>
      <c r="B666" s="435"/>
      <c r="C666" s="435"/>
      <c r="D666" s="435"/>
      <c r="E666" s="435"/>
      <c r="F666" s="435"/>
      <c r="G666" s="435"/>
      <c r="H666" s="435"/>
      <c r="I666" s="435"/>
      <c r="J666" s="435"/>
      <c r="K666" s="435"/>
      <c r="L666" s="435"/>
      <c r="M666" s="435"/>
      <c r="N666" s="435"/>
      <c r="O666" s="435"/>
      <c r="P666" s="435"/>
      <c r="Q666" s="435"/>
      <c r="R666" s="54"/>
      <c r="S666" s="54"/>
      <c r="T666" s="54"/>
      <c r="U666" s="54"/>
      <c r="V666" s="54"/>
      <c r="W666" s="54"/>
      <c r="X666" s="54"/>
      <c r="Y666" s="54"/>
      <c r="Z666" s="54"/>
    </row>
    <row r="667" spans="1:26" ht="18.75" customHeight="1" x14ac:dyDescent="0.2">
      <c r="A667" s="435"/>
      <c r="B667" s="435"/>
      <c r="C667" s="435"/>
      <c r="D667" s="435"/>
      <c r="E667" s="435"/>
      <c r="F667" s="435"/>
      <c r="G667" s="435"/>
      <c r="H667" s="435"/>
      <c r="I667" s="435"/>
      <c r="J667" s="435"/>
      <c r="K667" s="435"/>
      <c r="L667" s="435"/>
      <c r="M667" s="435"/>
      <c r="N667" s="435"/>
      <c r="O667" s="435"/>
      <c r="P667" s="435"/>
      <c r="Q667" s="435"/>
      <c r="R667" s="54"/>
      <c r="S667" s="54"/>
      <c r="T667" s="54"/>
      <c r="U667" s="54"/>
      <c r="V667" s="54"/>
      <c r="W667" s="54"/>
      <c r="X667" s="54"/>
      <c r="Y667" s="54"/>
      <c r="Z667" s="54"/>
    </row>
    <row r="668" spans="1:26" ht="18.75" customHeight="1" x14ac:dyDescent="0.2">
      <c r="A668" s="435"/>
      <c r="B668" s="435"/>
      <c r="C668" s="435"/>
      <c r="D668" s="435"/>
      <c r="E668" s="435"/>
      <c r="F668" s="435"/>
      <c r="G668" s="435"/>
      <c r="H668" s="435"/>
      <c r="I668" s="435"/>
      <c r="J668" s="435"/>
      <c r="K668" s="435"/>
      <c r="L668" s="435"/>
      <c r="M668" s="435"/>
      <c r="N668" s="435"/>
      <c r="O668" s="435"/>
      <c r="P668" s="435"/>
      <c r="Q668" s="435"/>
      <c r="R668" s="54"/>
      <c r="S668" s="54"/>
      <c r="T668" s="54"/>
      <c r="U668" s="54"/>
      <c r="V668" s="54"/>
      <c r="W668" s="54"/>
      <c r="X668" s="54"/>
      <c r="Y668" s="54"/>
      <c r="Z668" s="54"/>
    </row>
    <row r="669" spans="1:26" ht="18.75" customHeight="1" x14ac:dyDescent="0.2">
      <c r="A669" s="435"/>
      <c r="B669" s="435"/>
      <c r="C669" s="435"/>
      <c r="D669" s="435"/>
      <c r="E669" s="435"/>
      <c r="F669" s="435"/>
      <c r="G669" s="435"/>
      <c r="H669" s="435"/>
      <c r="I669" s="435"/>
      <c r="J669" s="435"/>
      <c r="K669" s="435"/>
      <c r="L669" s="435"/>
      <c r="M669" s="435"/>
      <c r="N669" s="435"/>
      <c r="O669" s="435"/>
      <c r="P669" s="435"/>
      <c r="Q669" s="435"/>
      <c r="R669" s="54"/>
      <c r="S669" s="54"/>
      <c r="T669" s="54"/>
      <c r="U669" s="54"/>
      <c r="V669" s="54"/>
      <c r="W669" s="54"/>
      <c r="X669" s="54"/>
      <c r="Y669" s="54"/>
      <c r="Z669" s="54"/>
    </row>
    <row r="670" spans="1:26" ht="18.75" customHeight="1" x14ac:dyDescent="0.2">
      <c r="A670" s="435"/>
      <c r="B670" s="435"/>
      <c r="C670" s="435"/>
      <c r="D670" s="435"/>
      <c r="E670" s="435"/>
      <c r="F670" s="435"/>
      <c r="G670" s="435"/>
      <c r="H670" s="435"/>
      <c r="I670" s="435"/>
      <c r="J670" s="435"/>
      <c r="K670" s="435"/>
      <c r="L670" s="435"/>
      <c r="M670" s="435"/>
      <c r="N670" s="435"/>
      <c r="O670" s="435"/>
      <c r="P670" s="435"/>
      <c r="Q670" s="435"/>
      <c r="R670" s="54"/>
      <c r="S670" s="54"/>
      <c r="T670" s="54"/>
      <c r="U670" s="54"/>
      <c r="V670" s="54"/>
      <c r="W670" s="54"/>
      <c r="X670" s="54"/>
      <c r="Y670" s="54"/>
      <c r="Z670" s="54"/>
    </row>
    <row r="671" spans="1:26" ht="18.75" customHeight="1" x14ac:dyDescent="0.2">
      <c r="A671" s="435"/>
      <c r="B671" s="435"/>
      <c r="C671" s="435"/>
      <c r="D671" s="435"/>
      <c r="E671" s="435"/>
      <c r="F671" s="435"/>
      <c r="G671" s="435"/>
      <c r="H671" s="435"/>
      <c r="I671" s="435"/>
      <c r="J671" s="435"/>
      <c r="K671" s="435"/>
      <c r="L671" s="435"/>
      <c r="M671" s="435"/>
      <c r="N671" s="435"/>
      <c r="O671" s="435"/>
      <c r="P671" s="435"/>
      <c r="Q671" s="435"/>
      <c r="R671" s="54"/>
      <c r="S671" s="54"/>
      <c r="T671" s="54"/>
      <c r="U671" s="54"/>
      <c r="V671" s="54"/>
      <c r="W671" s="54"/>
      <c r="X671" s="54"/>
      <c r="Y671" s="54"/>
      <c r="Z671" s="54"/>
    </row>
    <row r="672" spans="1:26" ht="18.75" customHeight="1" x14ac:dyDescent="0.2">
      <c r="A672" s="435"/>
      <c r="B672" s="435"/>
      <c r="C672" s="435"/>
      <c r="D672" s="435"/>
      <c r="E672" s="435"/>
      <c r="F672" s="435"/>
      <c r="G672" s="435"/>
      <c r="H672" s="435"/>
      <c r="I672" s="435"/>
      <c r="J672" s="435"/>
      <c r="K672" s="435"/>
      <c r="L672" s="435"/>
      <c r="M672" s="435"/>
      <c r="N672" s="435"/>
      <c r="O672" s="435"/>
      <c r="P672" s="435"/>
      <c r="Q672" s="435"/>
      <c r="R672" s="54"/>
      <c r="S672" s="54"/>
      <c r="T672" s="54"/>
      <c r="U672" s="54"/>
      <c r="V672" s="54"/>
      <c r="W672" s="54"/>
      <c r="X672" s="54"/>
      <c r="Y672" s="54"/>
      <c r="Z672" s="54"/>
    </row>
    <row r="673" spans="1:26" ht="18.75" customHeight="1" x14ac:dyDescent="0.2">
      <c r="A673" s="435"/>
      <c r="B673" s="435"/>
      <c r="C673" s="435"/>
      <c r="D673" s="435"/>
      <c r="E673" s="435"/>
      <c r="F673" s="435"/>
      <c r="G673" s="435"/>
      <c r="H673" s="435"/>
      <c r="I673" s="435"/>
      <c r="J673" s="435"/>
      <c r="K673" s="435"/>
      <c r="L673" s="435"/>
      <c r="M673" s="435"/>
      <c r="N673" s="435"/>
      <c r="O673" s="435"/>
      <c r="P673" s="435"/>
      <c r="Q673" s="435"/>
      <c r="R673" s="54"/>
      <c r="S673" s="54"/>
      <c r="T673" s="54"/>
      <c r="U673" s="54"/>
      <c r="V673" s="54"/>
      <c r="W673" s="54"/>
      <c r="X673" s="54"/>
      <c r="Y673" s="54"/>
      <c r="Z673" s="54"/>
    </row>
    <row r="674" spans="1:26" ht="18.75" customHeight="1" x14ac:dyDescent="0.2">
      <c r="A674" s="435"/>
      <c r="B674" s="435"/>
      <c r="C674" s="435"/>
      <c r="D674" s="435"/>
      <c r="E674" s="435"/>
      <c r="F674" s="435"/>
      <c r="G674" s="435"/>
      <c r="H674" s="435"/>
      <c r="I674" s="435"/>
      <c r="J674" s="435"/>
      <c r="K674" s="435"/>
      <c r="L674" s="435"/>
      <c r="M674" s="435"/>
      <c r="N674" s="435"/>
      <c r="O674" s="435"/>
      <c r="P674" s="435"/>
      <c r="Q674" s="435"/>
      <c r="R674" s="54"/>
      <c r="S674" s="54"/>
      <c r="T674" s="54"/>
      <c r="U674" s="54"/>
      <c r="V674" s="54"/>
      <c r="W674" s="54"/>
      <c r="X674" s="54"/>
      <c r="Y674" s="54"/>
      <c r="Z674" s="54"/>
    </row>
    <row r="675" spans="1:26" ht="18.75" customHeight="1" x14ac:dyDescent="0.2">
      <c r="A675" s="435"/>
      <c r="B675" s="435"/>
      <c r="C675" s="435"/>
      <c r="D675" s="435"/>
      <c r="E675" s="435"/>
      <c r="F675" s="435"/>
      <c r="G675" s="435"/>
      <c r="H675" s="435"/>
      <c r="I675" s="435"/>
      <c r="J675" s="435"/>
      <c r="K675" s="435"/>
      <c r="L675" s="435"/>
      <c r="M675" s="435"/>
      <c r="N675" s="435"/>
      <c r="O675" s="435"/>
      <c r="P675" s="435"/>
      <c r="Q675" s="435"/>
      <c r="R675" s="54"/>
      <c r="S675" s="54"/>
      <c r="T675" s="54"/>
      <c r="U675" s="54"/>
      <c r="V675" s="54"/>
      <c r="W675" s="54"/>
      <c r="X675" s="54"/>
      <c r="Y675" s="54"/>
      <c r="Z675" s="54"/>
    </row>
    <row r="676" spans="1:26" ht="18.75" customHeight="1" x14ac:dyDescent="0.2">
      <c r="A676" s="435"/>
      <c r="B676" s="435"/>
      <c r="C676" s="435"/>
      <c r="D676" s="435"/>
      <c r="E676" s="435"/>
      <c r="F676" s="435"/>
      <c r="G676" s="435"/>
      <c r="H676" s="435"/>
      <c r="I676" s="435"/>
      <c r="J676" s="435"/>
      <c r="K676" s="435"/>
      <c r="L676" s="435"/>
      <c r="M676" s="435"/>
      <c r="N676" s="435"/>
      <c r="O676" s="435"/>
      <c r="P676" s="435"/>
      <c r="Q676" s="435"/>
      <c r="R676" s="54"/>
      <c r="S676" s="54"/>
      <c r="T676" s="54"/>
      <c r="U676" s="54"/>
      <c r="V676" s="54"/>
      <c r="W676" s="54"/>
      <c r="X676" s="54"/>
      <c r="Y676" s="54"/>
      <c r="Z676" s="54"/>
    </row>
    <row r="677" spans="1:26" ht="18.75" customHeight="1" x14ac:dyDescent="0.2">
      <c r="A677" s="435"/>
      <c r="B677" s="435"/>
      <c r="C677" s="435"/>
      <c r="D677" s="435"/>
      <c r="E677" s="435"/>
      <c r="F677" s="435"/>
      <c r="G677" s="435"/>
      <c r="H677" s="435"/>
      <c r="I677" s="435"/>
      <c r="J677" s="435"/>
      <c r="K677" s="435"/>
      <c r="L677" s="435"/>
      <c r="M677" s="435"/>
      <c r="N677" s="435"/>
      <c r="O677" s="435"/>
      <c r="P677" s="435"/>
      <c r="Q677" s="435"/>
      <c r="R677" s="54"/>
      <c r="S677" s="54"/>
      <c r="T677" s="54"/>
      <c r="U677" s="54"/>
      <c r="V677" s="54"/>
      <c r="W677" s="54"/>
      <c r="X677" s="54"/>
      <c r="Y677" s="54"/>
      <c r="Z677" s="54"/>
    </row>
    <row r="678" spans="1:26" ht="18.75" customHeight="1" x14ac:dyDescent="0.2">
      <c r="A678" s="435"/>
      <c r="B678" s="435"/>
      <c r="C678" s="435"/>
      <c r="D678" s="435"/>
      <c r="E678" s="435"/>
      <c r="F678" s="435"/>
      <c r="G678" s="435"/>
      <c r="H678" s="435"/>
      <c r="I678" s="435"/>
      <c r="J678" s="435"/>
      <c r="K678" s="435"/>
      <c r="L678" s="435"/>
      <c r="M678" s="435"/>
      <c r="N678" s="435"/>
      <c r="O678" s="435"/>
      <c r="P678" s="435"/>
      <c r="Q678" s="435"/>
      <c r="R678" s="54"/>
      <c r="S678" s="54"/>
      <c r="T678" s="54"/>
      <c r="U678" s="54"/>
      <c r="V678" s="54"/>
      <c r="W678" s="54"/>
      <c r="X678" s="54"/>
      <c r="Y678" s="54"/>
      <c r="Z678" s="54"/>
    </row>
    <row r="679" spans="1:26" ht="18.75" customHeight="1" x14ac:dyDescent="0.2">
      <c r="A679" s="435"/>
      <c r="B679" s="435"/>
      <c r="C679" s="435"/>
      <c r="D679" s="435"/>
      <c r="E679" s="435"/>
      <c r="F679" s="435"/>
      <c r="G679" s="435"/>
      <c r="H679" s="435"/>
      <c r="I679" s="435"/>
      <c r="J679" s="435"/>
      <c r="K679" s="435"/>
      <c r="L679" s="435"/>
      <c r="M679" s="435"/>
      <c r="N679" s="435"/>
      <c r="O679" s="435"/>
      <c r="P679" s="435"/>
      <c r="Q679" s="435"/>
      <c r="R679" s="54"/>
      <c r="S679" s="54"/>
      <c r="T679" s="54"/>
      <c r="U679" s="54"/>
      <c r="V679" s="54"/>
      <c r="W679" s="54"/>
      <c r="X679" s="54"/>
      <c r="Y679" s="54"/>
      <c r="Z679" s="54"/>
    </row>
    <row r="680" spans="1:26" ht="18.75" customHeight="1" x14ac:dyDescent="0.2">
      <c r="A680" s="435"/>
      <c r="B680" s="435"/>
      <c r="C680" s="435"/>
      <c r="D680" s="435"/>
      <c r="E680" s="435"/>
      <c r="F680" s="435"/>
      <c r="G680" s="435"/>
      <c r="H680" s="435"/>
      <c r="I680" s="435"/>
      <c r="J680" s="435"/>
      <c r="K680" s="435"/>
      <c r="L680" s="435"/>
      <c r="M680" s="435"/>
      <c r="N680" s="435"/>
      <c r="O680" s="435"/>
      <c r="P680" s="435"/>
      <c r="Q680" s="435"/>
      <c r="R680" s="54"/>
      <c r="S680" s="54"/>
      <c r="T680" s="54"/>
      <c r="U680" s="54"/>
      <c r="V680" s="54"/>
      <c r="W680" s="54"/>
      <c r="X680" s="54"/>
      <c r="Y680" s="54"/>
      <c r="Z680" s="54"/>
    </row>
    <row r="681" spans="1:26" ht="18.75" customHeight="1" x14ac:dyDescent="0.2">
      <c r="A681" s="435"/>
      <c r="B681" s="435"/>
      <c r="C681" s="435"/>
      <c r="D681" s="435"/>
      <c r="E681" s="435"/>
      <c r="F681" s="435"/>
      <c r="G681" s="435"/>
      <c r="H681" s="435"/>
      <c r="I681" s="435"/>
      <c r="J681" s="435"/>
      <c r="K681" s="435"/>
      <c r="L681" s="435"/>
      <c r="M681" s="435"/>
      <c r="N681" s="435"/>
      <c r="O681" s="435"/>
      <c r="P681" s="435"/>
      <c r="Q681" s="435"/>
      <c r="R681" s="54"/>
      <c r="S681" s="54"/>
      <c r="T681" s="54"/>
      <c r="U681" s="54"/>
      <c r="V681" s="54"/>
      <c r="W681" s="54"/>
      <c r="X681" s="54"/>
      <c r="Y681" s="54"/>
      <c r="Z681" s="54"/>
    </row>
    <row r="682" spans="1:26" ht="18.75" customHeight="1" x14ac:dyDescent="0.2">
      <c r="A682" s="435"/>
      <c r="B682" s="435"/>
      <c r="C682" s="435"/>
      <c r="D682" s="435"/>
      <c r="E682" s="435"/>
      <c r="F682" s="435"/>
      <c r="G682" s="435"/>
      <c r="H682" s="435"/>
      <c r="I682" s="435"/>
      <c r="J682" s="435"/>
      <c r="K682" s="435"/>
      <c r="L682" s="435"/>
      <c r="M682" s="435"/>
      <c r="N682" s="435"/>
      <c r="O682" s="435"/>
      <c r="P682" s="435"/>
      <c r="Q682" s="435"/>
      <c r="R682" s="54"/>
      <c r="S682" s="54"/>
      <c r="T682" s="54"/>
      <c r="U682" s="54"/>
      <c r="V682" s="54"/>
      <c r="W682" s="54"/>
      <c r="X682" s="54"/>
      <c r="Y682" s="54"/>
      <c r="Z682" s="54"/>
    </row>
    <row r="683" spans="1:26" ht="18.75" customHeight="1" x14ac:dyDescent="0.2">
      <c r="A683" s="435"/>
      <c r="B683" s="435"/>
      <c r="C683" s="435"/>
      <c r="D683" s="435"/>
      <c r="E683" s="435"/>
      <c r="F683" s="435"/>
      <c r="G683" s="435"/>
      <c r="H683" s="435"/>
      <c r="I683" s="435"/>
      <c r="J683" s="435"/>
      <c r="K683" s="435"/>
      <c r="L683" s="435"/>
      <c r="M683" s="435"/>
      <c r="N683" s="435"/>
      <c r="O683" s="435"/>
      <c r="P683" s="435"/>
      <c r="Q683" s="435"/>
      <c r="R683" s="54"/>
      <c r="S683" s="54"/>
      <c r="T683" s="54"/>
      <c r="U683" s="54"/>
      <c r="V683" s="54"/>
      <c r="W683" s="54"/>
      <c r="X683" s="54"/>
      <c r="Y683" s="54"/>
      <c r="Z683" s="54"/>
    </row>
    <row r="684" spans="1:26" ht="18.75" customHeight="1" x14ac:dyDescent="0.2">
      <c r="A684" s="435"/>
      <c r="B684" s="435"/>
      <c r="C684" s="435"/>
      <c r="D684" s="435"/>
      <c r="E684" s="435"/>
      <c r="F684" s="435"/>
      <c r="G684" s="435"/>
      <c r="H684" s="435"/>
      <c r="I684" s="435"/>
      <c r="J684" s="435"/>
      <c r="K684" s="435"/>
      <c r="L684" s="435"/>
      <c r="M684" s="435"/>
      <c r="N684" s="435"/>
      <c r="O684" s="435"/>
      <c r="P684" s="435"/>
      <c r="Q684" s="435"/>
      <c r="R684" s="54"/>
      <c r="S684" s="54"/>
      <c r="T684" s="54"/>
      <c r="U684" s="54"/>
      <c r="V684" s="54"/>
      <c r="W684" s="54"/>
      <c r="X684" s="54"/>
      <c r="Y684" s="54"/>
      <c r="Z684" s="54"/>
    </row>
    <row r="685" spans="1:26" ht="18.75" customHeight="1" x14ac:dyDescent="0.2">
      <c r="A685" s="435"/>
      <c r="B685" s="435"/>
      <c r="C685" s="435"/>
      <c r="D685" s="435"/>
      <c r="E685" s="435"/>
      <c r="F685" s="435"/>
      <c r="G685" s="435"/>
      <c r="H685" s="435"/>
      <c r="I685" s="435"/>
      <c r="J685" s="435"/>
      <c r="K685" s="435"/>
      <c r="L685" s="435"/>
      <c r="M685" s="435"/>
      <c r="N685" s="435"/>
      <c r="O685" s="435"/>
      <c r="P685" s="435"/>
      <c r="Q685" s="435"/>
      <c r="R685" s="54"/>
      <c r="S685" s="54"/>
      <c r="T685" s="54"/>
      <c r="U685" s="54"/>
      <c r="V685" s="54"/>
      <c r="W685" s="54"/>
      <c r="X685" s="54"/>
      <c r="Y685" s="54"/>
      <c r="Z685" s="54"/>
    </row>
    <row r="686" spans="1:26" ht="18.75" customHeight="1" x14ac:dyDescent="0.2">
      <c r="A686" s="435"/>
      <c r="B686" s="435"/>
      <c r="C686" s="435"/>
      <c r="D686" s="435"/>
      <c r="E686" s="435"/>
      <c r="F686" s="435"/>
      <c r="G686" s="435"/>
      <c r="H686" s="435"/>
      <c r="I686" s="435"/>
      <c r="J686" s="435"/>
      <c r="K686" s="435"/>
      <c r="L686" s="435"/>
      <c r="M686" s="435"/>
      <c r="N686" s="435"/>
      <c r="O686" s="435"/>
      <c r="P686" s="435"/>
      <c r="Q686" s="435"/>
      <c r="R686" s="54"/>
      <c r="S686" s="54"/>
      <c r="T686" s="54"/>
      <c r="U686" s="54"/>
      <c r="V686" s="54"/>
      <c r="W686" s="54"/>
      <c r="X686" s="54"/>
      <c r="Y686" s="54"/>
      <c r="Z686" s="54"/>
    </row>
    <row r="687" spans="1:26" ht="18.75" customHeight="1" x14ac:dyDescent="0.2">
      <c r="A687" s="435"/>
      <c r="B687" s="435"/>
      <c r="C687" s="435"/>
      <c r="D687" s="435"/>
      <c r="E687" s="435"/>
      <c r="F687" s="435"/>
      <c r="G687" s="435"/>
      <c r="H687" s="435"/>
      <c r="I687" s="435"/>
      <c r="J687" s="435"/>
      <c r="K687" s="435"/>
      <c r="L687" s="435"/>
      <c r="M687" s="435"/>
      <c r="N687" s="435"/>
      <c r="O687" s="435"/>
      <c r="P687" s="435"/>
      <c r="Q687" s="435"/>
      <c r="R687" s="54"/>
      <c r="S687" s="54"/>
      <c r="T687" s="54"/>
      <c r="U687" s="54"/>
      <c r="V687" s="54"/>
      <c r="W687" s="54"/>
      <c r="X687" s="54"/>
      <c r="Y687" s="54"/>
      <c r="Z687" s="54"/>
    </row>
    <row r="688" spans="1:26" ht="18.75" customHeight="1" x14ac:dyDescent="0.2">
      <c r="A688" s="435"/>
      <c r="B688" s="435"/>
      <c r="C688" s="435"/>
      <c r="D688" s="435"/>
      <c r="E688" s="435"/>
      <c r="F688" s="435"/>
      <c r="G688" s="435"/>
      <c r="H688" s="435"/>
      <c r="I688" s="435"/>
      <c r="J688" s="435"/>
      <c r="K688" s="435"/>
      <c r="L688" s="435"/>
      <c r="M688" s="435"/>
      <c r="N688" s="435"/>
      <c r="O688" s="435"/>
      <c r="P688" s="435"/>
      <c r="Q688" s="435"/>
      <c r="R688" s="54"/>
      <c r="S688" s="54"/>
      <c r="T688" s="54"/>
      <c r="U688" s="54"/>
      <c r="V688" s="54"/>
      <c r="W688" s="54"/>
      <c r="X688" s="54"/>
      <c r="Y688" s="54"/>
      <c r="Z688" s="54"/>
    </row>
    <row r="689" spans="1:26" ht="18.75" customHeight="1" x14ac:dyDescent="0.2">
      <c r="A689" s="435"/>
      <c r="B689" s="435"/>
      <c r="C689" s="435"/>
      <c r="D689" s="435"/>
      <c r="E689" s="435"/>
      <c r="F689" s="435"/>
      <c r="G689" s="435"/>
      <c r="H689" s="435"/>
      <c r="I689" s="435"/>
      <c r="J689" s="435"/>
      <c r="K689" s="435"/>
      <c r="L689" s="435"/>
      <c r="M689" s="435"/>
      <c r="N689" s="435"/>
      <c r="O689" s="435"/>
      <c r="P689" s="435"/>
      <c r="Q689" s="435"/>
      <c r="R689" s="54"/>
      <c r="S689" s="54"/>
      <c r="T689" s="54"/>
      <c r="U689" s="54"/>
      <c r="V689" s="54"/>
      <c r="W689" s="54"/>
      <c r="X689" s="54"/>
      <c r="Y689" s="54"/>
      <c r="Z689" s="54"/>
    </row>
    <row r="690" spans="1:26" ht="18.75" customHeight="1" x14ac:dyDescent="0.2">
      <c r="A690" s="435"/>
      <c r="B690" s="435"/>
      <c r="C690" s="435"/>
      <c r="D690" s="435"/>
      <c r="E690" s="435"/>
      <c r="F690" s="435"/>
      <c r="G690" s="435"/>
      <c r="H690" s="435"/>
      <c r="I690" s="435"/>
      <c r="J690" s="435"/>
      <c r="K690" s="435"/>
      <c r="L690" s="435"/>
      <c r="M690" s="435"/>
      <c r="N690" s="435"/>
      <c r="O690" s="435"/>
      <c r="P690" s="435"/>
      <c r="Q690" s="435"/>
      <c r="R690" s="54"/>
      <c r="S690" s="54"/>
      <c r="T690" s="54"/>
      <c r="U690" s="54"/>
      <c r="V690" s="54"/>
      <c r="W690" s="54"/>
      <c r="X690" s="54"/>
      <c r="Y690" s="54"/>
      <c r="Z690" s="54"/>
    </row>
    <row r="691" spans="1:26" ht="18.75" customHeight="1" x14ac:dyDescent="0.2">
      <c r="A691" s="435"/>
      <c r="B691" s="435"/>
      <c r="C691" s="435"/>
      <c r="D691" s="435"/>
      <c r="E691" s="435"/>
      <c r="F691" s="435"/>
      <c r="G691" s="435"/>
      <c r="H691" s="435"/>
      <c r="I691" s="435"/>
      <c r="J691" s="435"/>
      <c r="K691" s="435"/>
      <c r="L691" s="435"/>
      <c r="M691" s="435"/>
      <c r="N691" s="435"/>
      <c r="O691" s="435"/>
      <c r="P691" s="435"/>
      <c r="Q691" s="435"/>
      <c r="R691" s="54"/>
      <c r="S691" s="54"/>
      <c r="T691" s="54"/>
      <c r="U691" s="54"/>
      <c r="V691" s="54"/>
      <c r="W691" s="54"/>
      <c r="X691" s="54"/>
      <c r="Y691" s="54"/>
      <c r="Z691" s="54"/>
    </row>
    <row r="692" spans="1:26" ht="18.75" customHeight="1" x14ac:dyDescent="0.2">
      <c r="A692" s="435"/>
      <c r="B692" s="435"/>
      <c r="C692" s="435"/>
      <c r="D692" s="435"/>
      <c r="E692" s="435"/>
      <c r="F692" s="435"/>
      <c r="G692" s="435"/>
      <c r="H692" s="435"/>
      <c r="I692" s="435"/>
      <c r="J692" s="435"/>
      <c r="K692" s="435"/>
      <c r="L692" s="435"/>
      <c r="M692" s="435"/>
      <c r="N692" s="435"/>
      <c r="O692" s="435"/>
      <c r="P692" s="435"/>
      <c r="Q692" s="435"/>
      <c r="R692" s="54"/>
      <c r="S692" s="54"/>
      <c r="T692" s="54"/>
      <c r="U692" s="54"/>
      <c r="V692" s="54"/>
      <c r="W692" s="54"/>
      <c r="X692" s="54"/>
      <c r="Y692" s="54"/>
      <c r="Z692" s="54"/>
    </row>
    <row r="693" spans="1:26" ht="18.75" customHeight="1" x14ac:dyDescent="0.2">
      <c r="A693" s="435"/>
      <c r="B693" s="435"/>
      <c r="C693" s="435"/>
      <c r="D693" s="435"/>
      <c r="E693" s="435"/>
      <c r="F693" s="435"/>
      <c r="G693" s="435"/>
      <c r="H693" s="435"/>
      <c r="I693" s="435"/>
      <c r="J693" s="435"/>
      <c r="K693" s="435"/>
      <c r="L693" s="435"/>
      <c r="M693" s="435"/>
      <c r="N693" s="435"/>
      <c r="O693" s="435"/>
      <c r="P693" s="435"/>
      <c r="Q693" s="435"/>
      <c r="R693" s="54"/>
      <c r="S693" s="54"/>
      <c r="T693" s="54"/>
      <c r="U693" s="54"/>
      <c r="V693" s="54"/>
      <c r="W693" s="54"/>
      <c r="X693" s="54"/>
      <c r="Y693" s="54"/>
      <c r="Z693" s="54"/>
    </row>
    <row r="694" spans="1:26" ht="18.75" customHeight="1" x14ac:dyDescent="0.2">
      <c r="A694" s="435"/>
      <c r="B694" s="435"/>
      <c r="C694" s="435"/>
      <c r="D694" s="435"/>
      <c r="E694" s="435"/>
      <c r="F694" s="435"/>
      <c r="G694" s="435"/>
      <c r="H694" s="435"/>
      <c r="I694" s="435"/>
      <c r="J694" s="435"/>
      <c r="K694" s="435"/>
      <c r="L694" s="435"/>
      <c r="M694" s="435"/>
      <c r="N694" s="435"/>
      <c r="O694" s="435"/>
      <c r="P694" s="435"/>
      <c r="Q694" s="435"/>
      <c r="R694" s="54"/>
      <c r="S694" s="54"/>
      <c r="T694" s="54"/>
      <c r="U694" s="54"/>
      <c r="V694" s="54"/>
      <c r="W694" s="54"/>
      <c r="X694" s="54"/>
      <c r="Y694" s="54"/>
      <c r="Z694" s="54"/>
    </row>
    <row r="695" spans="1:26" ht="18.75" customHeight="1" x14ac:dyDescent="0.2">
      <c r="A695" s="435"/>
      <c r="B695" s="435"/>
      <c r="C695" s="435"/>
      <c r="D695" s="435"/>
      <c r="E695" s="435"/>
      <c r="F695" s="435"/>
      <c r="G695" s="435"/>
      <c r="H695" s="435"/>
      <c r="I695" s="435"/>
      <c r="J695" s="435"/>
      <c r="K695" s="435"/>
      <c r="L695" s="435"/>
      <c r="M695" s="435"/>
      <c r="N695" s="435"/>
      <c r="O695" s="435"/>
      <c r="P695" s="435"/>
      <c r="Q695" s="435"/>
      <c r="R695" s="54"/>
      <c r="S695" s="54"/>
      <c r="T695" s="54"/>
      <c r="U695" s="54"/>
      <c r="V695" s="54"/>
      <c r="W695" s="54"/>
      <c r="X695" s="54"/>
      <c r="Y695" s="54"/>
      <c r="Z695" s="54"/>
    </row>
    <row r="696" spans="1:26" ht="18.75" customHeight="1" x14ac:dyDescent="0.2">
      <c r="A696" s="435"/>
      <c r="B696" s="435"/>
      <c r="C696" s="435"/>
      <c r="D696" s="435"/>
      <c r="E696" s="435"/>
      <c r="F696" s="435"/>
      <c r="G696" s="435"/>
      <c r="H696" s="435"/>
      <c r="I696" s="435"/>
      <c r="J696" s="435"/>
      <c r="K696" s="435"/>
      <c r="L696" s="435"/>
      <c r="M696" s="435"/>
      <c r="N696" s="435"/>
      <c r="O696" s="435"/>
      <c r="P696" s="435"/>
      <c r="Q696" s="435"/>
      <c r="R696" s="54"/>
      <c r="S696" s="54"/>
      <c r="T696" s="54"/>
      <c r="U696" s="54"/>
      <c r="V696" s="54"/>
      <c r="W696" s="54"/>
      <c r="X696" s="54"/>
      <c r="Y696" s="54"/>
      <c r="Z696" s="54"/>
    </row>
    <row r="697" spans="1:26" ht="18.75" customHeight="1" x14ac:dyDescent="0.2">
      <c r="A697" s="435"/>
      <c r="B697" s="435"/>
      <c r="C697" s="435"/>
      <c r="D697" s="435"/>
      <c r="E697" s="435"/>
      <c r="F697" s="435"/>
      <c r="G697" s="435"/>
      <c r="H697" s="435"/>
      <c r="I697" s="435"/>
      <c r="J697" s="435"/>
      <c r="K697" s="435"/>
      <c r="L697" s="435"/>
      <c r="M697" s="435"/>
      <c r="N697" s="435"/>
      <c r="O697" s="435"/>
      <c r="P697" s="435"/>
      <c r="Q697" s="435"/>
      <c r="R697" s="54"/>
      <c r="S697" s="54"/>
      <c r="T697" s="54"/>
      <c r="U697" s="54"/>
      <c r="V697" s="54"/>
      <c r="W697" s="54"/>
      <c r="X697" s="54"/>
      <c r="Y697" s="54"/>
      <c r="Z697" s="54"/>
    </row>
    <row r="698" spans="1:26" ht="18.75" customHeight="1" x14ac:dyDescent="0.2">
      <c r="A698" s="435"/>
      <c r="B698" s="435"/>
      <c r="C698" s="435"/>
      <c r="D698" s="435"/>
      <c r="E698" s="435"/>
      <c r="F698" s="435"/>
      <c r="G698" s="435"/>
      <c r="H698" s="435"/>
      <c r="I698" s="435"/>
      <c r="J698" s="435"/>
      <c r="K698" s="435"/>
      <c r="L698" s="435"/>
      <c r="M698" s="435"/>
      <c r="N698" s="435"/>
      <c r="O698" s="435"/>
      <c r="P698" s="435"/>
      <c r="Q698" s="435"/>
      <c r="R698" s="54"/>
      <c r="S698" s="54"/>
      <c r="T698" s="54"/>
      <c r="U698" s="54"/>
      <c r="V698" s="54"/>
      <c r="W698" s="54"/>
      <c r="X698" s="54"/>
      <c r="Y698" s="54"/>
      <c r="Z698" s="54"/>
    </row>
    <row r="699" spans="1:26" ht="18.75" customHeight="1" x14ac:dyDescent="0.2">
      <c r="A699" s="435"/>
      <c r="B699" s="435"/>
      <c r="C699" s="435"/>
      <c r="D699" s="435"/>
      <c r="E699" s="435"/>
      <c r="F699" s="435"/>
      <c r="G699" s="435"/>
      <c r="H699" s="435"/>
      <c r="I699" s="435"/>
      <c r="J699" s="435"/>
      <c r="K699" s="435"/>
      <c r="L699" s="435"/>
      <c r="M699" s="435"/>
      <c r="N699" s="435"/>
      <c r="O699" s="435"/>
      <c r="P699" s="435"/>
      <c r="Q699" s="435"/>
      <c r="R699" s="54"/>
      <c r="S699" s="54"/>
      <c r="T699" s="54"/>
      <c r="U699" s="54"/>
      <c r="V699" s="54"/>
      <c r="W699" s="54"/>
      <c r="X699" s="54"/>
      <c r="Y699" s="54"/>
      <c r="Z699" s="54"/>
    </row>
    <row r="700" spans="1:26" ht="18.75" customHeight="1" x14ac:dyDescent="0.2">
      <c r="A700" s="435"/>
      <c r="B700" s="435"/>
      <c r="C700" s="435"/>
      <c r="D700" s="435"/>
      <c r="E700" s="435"/>
      <c r="F700" s="435"/>
      <c r="G700" s="435"/>
      <c r="H700" s="435"/>
      <c r="I700" s="435"/>
      <c r="J700" s="435"/>
      <c r="K700" s="435"/>
      <c r="L700" s="435"/>
      <c r="M700" s="435"/>
      <c r="N700" s="435"/>
      <c r="O700" s="435"/>
      <c r="P700" s="435"/>
      <c r="Q700" s="435"/>
      <c r="R700" s="54"/>
      <c r="S700" s="54"/>
      <c r="T700" s="54"/>
      <c r="U700" s="54"/>
      <c r="V700" s="54"/>
      <c r="W700" s="54"/>
      <c r="X700" s="54"/>
      <c r="Y700" s="54"/>
      <c r="Z700" s="54"/>
    </row>
    <row r="701" spans="1:26" ht="18.75" customHeight="1" x14ac:dyDescent="0.2">
      <c r="A701" s="435"/>
      <c r="B701" s="435"/>
      <c r="C701" s="435"/>
      <c r="D701" s="435"/>
      <c r="E701" s="435"/>
      <c r="F701" s="435"/>
      <c r="G701" s="435"/>
      <c r="H701" s="435"/>
      <c r="I701" s="435"/>
      <c r="J701" s="435"/>
      <c r="K701" s="435"/>
      <c r="L701" s="435"/>
      <c r="M701" s="435"/>
      <c r="N701" s="435"/>
      <c r="O701" s="435"/>
      <c r="P701" s="435"/>
      <c r="Q701" s="435"/>
      <c r="R701" s="54"/>
      <c r="S701" s="54"/>
      <c r="T701" s="54"/>
      <c r="U701" s="54"/>
      <c r="V701" s="54"/>
      <c r="W701" s="54"/>
      <c r="X701" s="54"/>
      <c r="Y701" s="54"/>
      <c r="Z701" s="54"/>
    </row>
    <row r="702" spans="1:26" ht="18.75" customHeight="1" x14ac:dyDescent="0.2">
      <c r="A702" s="435"/>
      <c r="B702" s="435"/>
      <c r="C702" s="435"/>
      <c r="D702" s="435"/>
      <c r="E702" s="435"/>
      <c r="F702" s="435"/>
      <c r="G702" s="435"/>
      <c r="H702" s="435"/>
      <c r="I702" s="435"/>
      <c r="J702" s="435"/>
      <c r="K702" s="435"/>
      <c r="L702" s="435"/>
      <c r="M702" s="435"/>
      <c r="N702" s="435"/>
      <c r="O702" s="435"/>
      <c r="P702" s="435"/>
      <c r="Q702" s="435"/>
      <c r="R702" s="54"/>
      <c r="S702" s="54"/>
      <c r="T702" s="54"/>
      <c r="U702" s="54"/>
      <c r="V702" s="54"/>
      <c r="W702" s="54"/>
      <c r="X702" s="54"/>
      <c r="Y702" s="54"/>
      <c r="Z702" s="54"/>
    </row>
    <row r="703" spans="1:26" ht="18.75" customHeight="1" x14ac:dyDescent="0.2">
      <c r="A703" s="435"/>
      <c r="B703" s="435"/>
      <c r="C703" s="435"/>
      <c r="D703" s="435"/>
      <c r="E703" s="435"/>
      <c r="F703" s="435"/>
      <c r="G703" s="435"/>
      <c r="H703" s="435"/>
      <c r="I703" s="435"/>
      <c r="J703" s="435"/>
      <c r="K703" s="435"/>
      <c r="L703" s="435"/>
      <c r="M703" s="435"/>
      <c r="N703" s="435"/>
      <c r="O703" s="435"/>
      <c r="P703" s="435"/>
      <c r="Q703" s="435"/>
      <c r="R703" s="54"/>
      <c r="S703" s="54"/>
      <c r="T703" s="54"/>
      <c r="U703" s="54"/>
      <c r="V703" s="54"/>
      <c r="W703" s="54"/>
      <c r="X703" s="54"/>
      <c r="Y703" s="54"/>
      <c r="Z703" s="54"/>
    </row>
    <row r="704" spans="1:26" ht="18.75" customHeight="1" x14ac:dyDescent="0.2">
      <c r="A704" s="435"/>
      <c r="B704" s="435"/>
      <c r="C704" s="435"/>
      <c r="D704" s="435"/>
      <c r="E704" s="435"/>
      <c r="F704" s="435"/>
      <c r="G704" s="435"/>
      <c r="H704" s="435"/>
      <c r="I704" s="435"/>
      <c r="J704" s="435"/>
      <c r="K704" s="435"/>
      <c r="L704" s="435"/>
      <c r="M704" s="435"/>
      <c r="N704" s="435"/>
      <c r="O704" s="435"/>
      <c r="P704" s="435"/>
      <c r="Q704" s="435"/>
      <c r="R704" s="54"/>
      <c r="S704" s="54"/>
      <c r="T704" s="54"/>
      <c r="U704" s="54"/>
      <c r="V704" s="54"/>
      <c r="W704" s="54"/>
      <c r="X704" s="54"/>
      <c r="Y704" s="54"/>
      <c r="Z704" s="54"/>
    </row>
    <row r="705" spans="1:26" ht="18.75" customHeight="1" x14ac:dyDescent="0.2">
      <c r="A705" s="435"/>
      <c r="B705" s="435"/>
      <c r="C705" s="435"/>
      <c r="D705" s="435"/>
      <c r="E705" s="435"/>
      <c r="F705" s="435"/>
      <c r="G705" s="435"/>
      <c r="H705" s="435"/>
      <c r="I705" s="435"/>
      <c r="J705" s="435"/>
      <c r="K705" s="435"/>
      <c r="L705" s="435"/>
      <c r="M705" s="435"/>
      <c r="N705" s="435"/>
      <c r="O705" s="435"/>
      <c r="P705" s="435"/>
      <c r="Q705" s="435"/>
      <c r="R705" s="54"/>
      <c r="S705" s="54"/>
      <c r="T705" s="54"/>
      <c r="U705" s="54"/>
      <c r="V705" s="54"/>
      <c r="W705" s="54"/>
      <c r="X705" s="54"/>
      <c r="Y705" s="54"/>
      <c r="Z705" s="54"/>
    </row>
    <row r="706" spans="1:26" ht="18.75" customHeight="1" x14ac:dyDescent="0.2">
      <c r="A706" s="435"/>
      <c r="B706" s="435"/>
      <c r="C706" s="435"/>
      <c r="D706" s="435"/>
      <c r="E706" s="435"/>
      <c r="F706" s="435"/>
      <c r="G706" s="435"/>
      <c r="H706" s="435"/>
      <c r="I706" s="435"/>
      <c r="J706" s="435"/>
      <c r="K706" s="435"/>
      <c r="L706" s="435"/>
      <c r="M706" s="435"/>
      <c r="N706" s="435"/>
      <c r="O706" s="435"/>
      <c r="P706" s="435"/>
      <c r="Q706" s="435"/>
      <c r="R706" s="54"/>
      <c r="S706" s="54"/>
      <c r="T706" s="54"/>
      <c r="U706" s="54"/>
      <c r="V706" s="54"/>
      <c r="W706" s="54"/>
      <c r="X706" s="54"/>
      <c r="Y706" s="54"/>
      <c r="Z706" s="54"/>
    </row>
    <row r="707" spans="1:26" ht="18.75" customHeight="1" x14ac:dyDescent="0.2">
      <c r="A707" s="435"/>
      <c r="B707" s="435"/>
      <c r="C707" s="435"/>
      <c r="D707" s="435"/>
      <c r="E707" s="435"/>
      <c r="F707" s="435"/>
      <c r="G707" s="435"/>
      <c r="H707" s="435"/>
      <c r="I707" s="435"/>
      <c r="J707" s="435"/>
      <c r="K707" s="435"/>
      <c r="L707" s="435"/>
      <c r="M707" s="435"/>
      <c r="N707" s="435"/>
      <c r="O707" s="435"/>
      <c r="P707" s="435"/>
      <c r="Q707" s="435"/>
      <c r="R707" s="54"/>
      <c r="S707" s="54"/>
      <c r="T707" s="54"/>
      <c r="U707" s="54"/>
      <c r="V707" s="54"/>
      <c r="W707" s="54"/>
      <c r="X707" s="54"/>
      <c r="Y707" s="54"/>
      <c r="Z707" s="54"/>
    </row>
    <row r="708" spans="1:26" ht="18.75" customHeight="1" x14ac:dyDescent="0.2">
      <c r="A708" s="435"/>
      <c r="B708" s="435"/>
      <c r="C708" s="435"/>
      <c r="D708" s="435"/>
      <c r="E708" s="435"/>
      <c r="F708" s="435"/>
      <c r="G708" s="435"/>
      <c r="H708" s="435"/>
      <c r="I708" s="435"/>
      <c r="J708" s="435"/>
      <c r="K708" s="435"/>
      <c r="L708" s="435"/>
      <c r="M708" s="435"/>
      <c r="N708" s="435"/>
      <c r="O708" s="435"/>
      <c r="P708" s="435"/>
      <c r="Q708" s="435"/>
      <c r="R708" s="54"/>
      <c r="S708" s="54"/>
      <c r="T708" s="54"/>
      <c r="U708" s="54"/>
      <c r="V708" s="54"/>
      <c r="W708" s="54"/>
      <c r="X708" s="54"/>
      <c r="Y708" s="54"/>
      <c r="Z708" s="54"/>
    </row>
    <row r="709" spans="1:26" ht="18.75" customHeight="1" x14ac:dyDescent="0.2">
      <c r="A709" s="435"/>
      <c r="B709" s="435"/>
      <c r="C709" s="435"/>
      <c r="D709" s="435"/>
      <c r="E709" s="435"/>
      <c r="F709" s="435"/>
      <c r="G709" s="435"/>
      <c r="H709" s="435"/>
      <c r="I709" s="435"/>
      <c r="J709" s="435"/>
      <c r="K709" s="435"/>
      <c r="L709" s="435"/>
      <c r="M709" s="435"/>
      <c r="N709" s="435"/>
      <c r="O709" s="435"/>
      <c r="P709" s="435"/>
      <c r="Q709" s="435"/>
      <c r="R709" s="54"/>
      <c r="S709" s="54"/>
      <c r="T709" s="54"/>
      <c r="U709" s="54"/>
      <c r="V709" s="54"/>
      <c r="W709" s="54"/>
      <c r="X709" s="54"/>
      <c r="Y709" s="54"/>
      <c r="Z709" s="54"/>
    </row>
    <row r="710" spans="1:26" ht="18.75" customHeight="1" x14ac:dyDescent="0.2">
      <c r="A710" s="435"/>
      <c r="B710" s="435"/>
      <c r="C710" s="435"/>
      <c r="D710" s="435"/>
      <c r="E710" s="435"/>
      <c r="F710" s="435"/>
      <c r="G710" s="435"/>
      <c r="H710" s="435"/>
      <c r="I710" s="435"/>
      <c r="J710" s="435"/>
      <c r="K710" s="435"/>
      <c r="L710" s="435"/>
      <c r="M710" s="435"/>
      <c r="N710" s="435"/>
      <c r="O710" s="435"/>
      <c r="P710" s="435"/>
      <c r="Q710" s="435"/>
      <c r="R710" s="54"/>
      <c r="S710" s="54"/>
      <c r="T710" s="54"/>
      <c r="U710" s="54"/>
      <c r="V710" s="54"/>
      <c r="W710" s="54"/>
      <c r="X710" s="54"/>
      <c r="Y710" s="54"/>
      <c r="Z710" s="54"/>
    </row>
    <row r="711" spans="1:26" ht="18.75" customHeight="1" x14ac:dyDescent="0.2">
      <c r="A711" s="435"/>
      <c r="B711" s="435"/>
      <c r="C711" s="435"/>
      <c r="D711" s="435"/>
      <c r="E711" s="435"/>
      <c r="F711" s="435"/>
      <c r="G711" s="435"/>
      <c r="H711" s="435"/>
      <c r="I711" s="435"/>
      <c r="J711" s="435"/>
      <c r="K711" s="435"/>
      <c r="L711" s="435"/>
      <c r="M711" s="435"/>
      <c r="N711" s="435"/>
      <c r="O711" s="435"/>
      <c r="P711" s="435"/>
      <c r="Q711" s="435"/>
      <c r="R711" s="54"/>
      <c r="S711" s="54"/>
      <c r="T711" s="54"/>
      <c r="U711" s="54"/>
      <c r="V711" s="54"/>
      <c r="W711" s="54"/>
      <c r="X711" s="54"/>
      <c r="Y711" s="54"/>
      <c r="Z711" s="54"/>
    </row>
    <row r="712" spans="1:26" ht="18.75" customHeight="1" x14ac:dyDescent="0.2">
      <c r="A712" s="435"/>
      <c r="B712" s="435"/>
      <c r="C712" s="435"/>
      <c r="D712" s="435"/>
      <c r="E712" s="435"/>
      <c r="F712" s="435"/>
      <c r="G712" s="435"/>
      <c r="H712" s="435"/>
      <c r="I712" s="435"/>
      <c r="J712" s="435"/>
      <c r="K712" s="435"/>
      <c r="L712" s="435"/>
      <c r="M712" s="435"/>
      <c r="N712" s="435"/>
      <c r="O712" s="435"/>
      <c r="P712" s="435"/>
      <c r="Q712" s="435"/>
      <c r="R712" s="54"/>
      <c r="S712" s="54"/>
      <c r="T712" s="54"/>
      <c r="U712" s="54"/>
      <c r="V712" s="54"/>
      <c r="W712" s="54"/>
      <c r="X712" s="54"/>
      <c r="Y712" s="54"/>
      <c r="Z712" s="54"/>
    </row>
    <row r="713" spans="1:26" ht="18.75" customHeight="1" x14ac:dyDescent="0.2">
      <c r="A713" s="435"/>
      <c r="B713" s="435"/>
      <c r="C713" s="435"/>
      <c r="D713" s="435"/>
      <c r="E713" s="435"/>
      <c r="F713" s="435"/>
      <c r="G713" s="435"/>
      <c r="H713" s="435"/>
      <c r="I713" s="435"/>
      <c r="J713" s="435"/>
      <c r="K713" s="435"/>
      <c r="L713" s="435"/>
      <c r="M713" s="435"/>
      <c r="N713" s="435"/>
      <c r="O713" s="435"/>
      <c r="P713" s="435"/>
      <c r="Q713" s="435"/>
      <c r="R713" s="54"/>
      <c r="S713" s="54"/>
      <c r="T713" s="54"/>
      <c r="U713" s="54"/>
      <c r="V713" s="54"/>
      <c r="W713" s="54"/>
      <c r="X713" s="54"/>
      <c r="Y713" s="54"/>
      <c r="Z713" s="54"/>
    </row>
    <row r="714" spans="1:26" ht="18.75" customHeight="1" x14ac:dyDescent="0.2">
      <c r="A714" s="435"/>
      <c r="B714" s="435"/>
      <c r="C714" s="435"/>
      <c r="D714" s="435"/>
      <c r="E714" s="435"/>
      <c r="F714" s="435"/>
      <c r="G714" s="435"/>
      <c r="H714" s="435"/>
      <c r="I714" s="435"/>
      <c r="J714" s="435"/>
      <c r="K714" s="435"/>
      <c r="L714" s="435"/>
      <c r="M714" s="435"/>
      <c r="N714" s="435"/>
      <c r="O714" s="435"/>
      <c r="P714" s="435"/>
      <c r="Q714" s="435"/>
      <c r="R714" s="54"/>
      <c r="S714" s="54"/>
      <c r="T714" s="54"/>
      <c r="U714" s="54"/>
      <c r="V714" s="54"/>
      <c r="W714" s="54"/>
      <c r="X714" s="54"/>
      <c r="Y714" s="54"/>
      <c r="Z714" s="54"/>
    </row>
    <row r="715" spans="1:26" ht="18.75" customHeight="1" x14ac:dyDescent="0.2">
      <c r="A715" s="435"/>
      <c r="B715" s="435"/>
      <c r="C715" s="435"/>
      <c r="D715" s="435"/>
      <c r="E715" s="435"/>
      <c r="F715" s="435"/>
      <c r="G715" s="435"/>
      <c r="H715" s="435"/>
      <c r="I715" s="435"/>
      <c r="J715" s="435"/>
      <c r="K715" s="435"/>
      <c r="L715" s="435"/>
      <c r="M715" s="435"/>
      <c r="N715" s="435"/>
      <c r="O715" s="435"/>
      <c r="P715" s="435"/>
      <c r="Q715" s="435"/>
      <c r="R715" s="54"/>
      <c r="S715" s="54"/>
      <c r="T715" s="54"/>
      <c r="U715" s="54"/>
      <c r="V715" s="54"/>
      <c r="W715" s="54"/>
      <c r="X715" s="54"/>
      <c r="Y715" s="54"/>
      <c r="Z715" s="54"/>
    </row>
    <row r="716" spans="1:26" ht="18.75" customHeight="1" x14ac:dyDescent="0.2">
      <c r="A716" s="435"/>
      <c r="B716" s="435"/>
      <c r="C716" s="435"/>
      <c r="D716" s="435"/>
      <c r="E716" s="435"/>
      <c r="F716" s="435"/>
      <c r="G716" s="435"/>
      <c r="H716" s="435"/>
      <c r="I716" s="435"/>
      <c r="J716" s="435"/>
      <c r="K716" s="435"/>
      <c r="L716" s="435"/>
      <c r="M716" s="435"/>
      <c r="N716" s="435"/>
      <c r="O716" s="435"/>
      <c r="P716" s="435"/>
      <c r="Q716" s="435"/>
      <c r="R716" s="54"/>
      <c r="S716" s="54"/>
      <c r="T716" s="54"/>
      <c r="U716" s="54"/>
      <c r="V716" s="54"/>
      <c r="W716" s="54"/>
      <c r="X716" s="54"/>
      <c r="Y716" s="54"/>
      <c r="Z716" s="54"/>
    </row>
    <row r="717" spans="1:26" ht="18.75" customHeight="1" x14ac:dyDescent="0.2">
      <c r="A717" s="435"/>
      <c r="B717" s="435"/>
      <c r="C717" s="435"/>
      <c r="D717" s="435"/>
      <c r="E717" s="435"/>
      <c r="F717" s="435"/>
      <c r="G717" s="435"/>
      <c r="H717" s="435"/>
      <c r="I717" s="435"/>
      <c r="J717" s="435"/>
      <c r="K717" s="435"/>
      <c r="L717" s="435"/>
      <c r="M717" s="435"/>
      <c r="N717" s="435"/>
      <c r="O717" s="435"/>
      <c r="P717" s="435"/>
      <c r="Q717" s="435"/>
      <c r="R717" s="54"/>
      <c r="S717" s="54"/>
      <c r="T717" s="54"/>
      <c r="U717" s="54"/>
      <c r="V717" s="54"/>
      <c r="W717" s="54"/>
      <c r="X717" s="54"/>
      <c r="Y717" s="54"/>
      <c r="Z717" s="54"/>
    </row>
    <row r="718" spans="1:26" ht="18.75" customHeight="1" x14ac:dyDescent="0.2">
      <c r="A718" s="435"/>
      <c r="B718" s="435"/>
      <c r="C718" s="435"/>
      <c r="D718" s="435"/>
      <c r="E718" s="435"/>
      <c r="F718" s="435"/>
      <c r="G718" s="435"/>
      <c r="H718" s="435"/>
      <c r="I718" s="435"/>
      <c r="J718" s="435"/>
      <c r="K718" s="435"/>
      <c r="L718" s="435"/>
      <c r="M718" s="435"/>
      <c r="N718" s="435"/>
      <c r="O718" s="435"/>
      <c r="P718" s="435"/>
      <c r="Q718" s="435"/>
      <c r="R718" s="54"/>
      <c r="S718" s="54"/>
      <c r="T718" s="54"/>
      <c r="U718" s="54"/>
      <c r="V718" s="54"/>
      <c r="W718" s="54"/>
      <c r="X718" s="54"/>
      <c r="Y718" s="54"/>
      <c r="Z718" s="54"/>
    </row>
    <row r="719" spans="1:26" ht="18.75" customHeight="1" x14ac:dyDescent="0.2">
      <c r="A719" s="435"/>
      <c r="B719" s="435"/>
      <c r="C719" s="435"/>
      <c r="D719" s="435"/>
      <c r="E719" s="435"/>
      <c r="F719" s="435"/>
      <c r="G719" s="435"/>
      <c r="H719" s="435"/>
      <c r="I719" s="435"/>
      <c r="J719" s="435"/>
      <c r="K719" s="435"/>
      <c r="L719" s="435"/>
      <c r="M719" s="435"/>
      <c r="N719" s="435"/>
      <c r="O719" s="435"/>
      <c r="P719" s="435"/>
      <c r="Q719" s="435"/>
      <c r="R719" s="54"/>
      <c r="S719" s="54"/>
      <c r="T719" s="54"/>
      <c r="U719" s="54"/>
      <c r="V719" s="54"/>
      <c r="W719" s="54"/>
      <c r="X719" s="54"/>
      <c r="Y719" s="54"/>
      <c r="Z719" s="54"/>
    </row>
    <row r="720" spans="1:26" ht="18.75" customHeight="1" x14ac:dyDescent="0.2">
      <c r="A720" s="435"/>
      <c r="B720" s="435"/>
      <c r="C720" s="435"/>
      <c r="D720" s="435"/>
      <c r="E720" s="435"/>
      <c r="F720" s="435"/>
      <c r="G720" s="435"/>
      <c r="H720" s="435"/>
      <c r="I720" s="435"/>
      <c r="J720" s="435"/>
      <c r="K720" s="435"/>
      <c r="L720" s="435"/>
      <c r="M720" s="435"/>
      <c r="N720" s="435"/>
      <c r="O720" s="435"/>
      <c r="P720" s="435"/>
      <c r="Q720" s="435"/>
      <c r="R720" s="54"/>
      <c r="S720" s="54"/>
      <c r="T720" s="54"/>
      <c r="U720" s="54"/>
      <c r="V720" s="54"/>
      <c r="W720" s="54"/>
      <c r="X720" s="54"/>
      <c r="Y720" s="54"/>
      <c r="Z720" s="54"/>
    </row>
    <row r="721" spans="1:26" ht="18.75" customHeight="1" x14ac:dyDescent="0.2">
      <c r="A721" s="435"/>
      <c r="B721" s="435"/>
      <c r="C721" s="435"/>
      <c r="D721" s="435"/>
      <c r="E721" s="435"/>
      <c r="F721" s="435"/>
      <c r="G721" s="435"/>
      <c r="H721" s="435"/>
      <c r="I721" s="435"/>
      <c r="J721" s="435"/>
      <c r="K721" s="435"/>
      <c r="L721" s="435"/>
      <c r="M721" s="435"/>
      <c r="N721" s="435"/>
      <c r="O721" s="435"/>
      <c r="P721" s="435"/>
      <c r="Q721" s="435"/>
      <c r="R721" s="54"/>
      <c r="S721" s="54"/>
      <c r="T721" s="54"/>
      <c r="U721" s="54"/>
      <c r="V721" s="54"/>
      <c r="W721" s="54"/>
      <c r="X721" s="54"/>
      <c r="Y721" s="54"/>
      <c r="Z721" s="54"/>
    </row>
    <row r="722" spans="1:26" ht="18.75" customHeight="1" x14ac:dyDescent="0.2">
      <c r="A722" s="435"/>
      <c r="B722" s="435"/>
      <c r="C722" s="435"/>
      <c r="D722" s="435"/>
      <c r="E722" s="435"/>
      <c r="F722" s="435"/>
      <c r="G722" s="435"/>
      <c r="H722" s="435"/>
      <c r="I722" s="435"/>
      <c r="J722" s="435"/>
      <c r="K722" s="435"/>
      <c r="L722" s="435"/>
      <c r="M722" s="435"/>
      <c r="N722" s="435"/>
      <c r="O722" s="435"/>
      <c r="P722" s="435"/>
      <c r="Q722" s="435"/>
      <c r="R722" s="54"/>
      <c r="S722" s="54"/>
      <c r="T722" s="54"/>
      <c r="U722" s="54"/>
      <c r="V722" s="54"/>
      <c r="W722" s="54"/>
      <c r="X722" s="54"/>
      <c r="Y722" s="54"/>
      <c r="Z722" s="54"/>
    </row>
    <row r="723" spans="1:26" ht="18.75" customHeight="1" x14ac:dyDescent="0.2">
      <c r="A723" s="435"/>
      <c r="B723" s="435"/>
      <c r="C723" s="435"/>
      <c r="D723" s="435"/>
      <c r="E723" s="435"/>
      <c r="F723" s="435"/>
      <c r="G723" s="435"/>
      <c r="H723" s="435"/>
      <c r="I723" s="435"/>
      <c r="J723" s="435"/>
      <c r="K723" s="435"/>
      <c r="L723" s="435"/>
      <c r="M723" s="435"/>
      <c r="N723" s="435"/>
      <c r="O723" s="435"/>
      <c r="P723" s="435"/>
      <c r="Q723" s="435"/>
      <c r="R723" s="54"/>
      <c r="S723" s="54"/>
      <c r="T723" s="54"/>
      <c r="U723" s="54"/>
      <c r="V723" s="54"/>
      <c r="W723" s="54"/>
      <c r="X723" s="54"/>
      <c r="Y723" s="54"/>
      <c r="Z723" s="54"/>
    </row>
    <row r="724" spans="1:26" ht="18.75" customHeight="1" x14ac:dyDescent="0.2">
      <c r="A724" s="435"/>
      <c r="B724" s="435"/>
      <c r="C724" s="435"/>
      <c r="D724" s="435"/>
      <c r="E724" s="435"/>
      <c r="F724" s="435"/>
      <c r="G724" s="435"/>
      <c r="H724" s="435"/>
      <c r="I724" s="435"/>
      <c r="J724" s="435"/>
      <c r="K724" s="435"/>
      <c r="L724" s="435"/>
      <c r="M724" s="435"/>
      <c r="N724" s="435"/>
      <c r="O724" s="435"/>
      <c r="P724" s="435"/>
      <c r="Q724" s="435"/>
      <c r="R724" s="54"/>
      <c r="S724" s="54"/>
      <c r="T724" s="54"/>
      <c r="U724" s="54"/>
      <c r="V724" s="54"/>
      <c r="W724" s="54"/>
      <c r="X724" s="54"/>
      <c r="Y724" s="54"/>
      <c r="Z724" s="54"/>
    </row>
    <row r="725" spans="1:26" ht="18.75" customHeight="1" x14ac:dyDescent="0.2">
      <c r="A725" s="435"/>
      <c r="B725" s="435"/>
      <c r="C725" s="435"/>
      <c r="D725" s="435"/>
      <c r="E725" s="435"/>
      <c r="F725" s="435"/>
      <c r="G725" s="435"/>
      <c r="H725" s="435"/>
      <c r="I725" s="435"/>
      <c r="J725" s="435"/>
      <c r="K725" s="435"/>
      <c r="L725" s="435"/>
      <c r="M725" s="435"/>
      <c r="N725" s="435"/>
      <c r="O725" s="435"/>
      <c r="P725" s="435"/>
      <c r="Q725" s="435"/>
      <c r="R725" s="54"/>
      <c r="S725" s="54"/>
      <c r="T725" s="54"/>
      <c r="U725" s="54"/>
      <c r="V725" s="54"/>
      <c r="W725" s="54"/>
      <c r="X725" s="54"/>
      <c r="Y725" s="54"/>
      <c r="Z725" s="54"/>
    </row>
    <row r="726" spans="1:26" ht="18.75" customHeight="1" x14ac:dyDescent="0.2">
      <c r="A726" s="435"/>
      <c r="B726" s="435"/>
      <c r="C726" s="435"/>
      <c r="D726" s="435"/>
      <c r="E726" s="435"/>
      <c r="F726" s="435"/>
      <c r="G726" s="435"/>
      <c r="H726" s="435"/>
      <c r="I726" s="435"/>
      <c r="J726" s="435"/>
      <c r="K726" s="435"/>
      <c r="L726" s="435"/>
      <c r="M726" s="435"/>
      <c r="N726" s="435"/>
      <c r="O726" s="435"/>
      <c r="P726" s="435"/>
      <c r="Q726" s="435"/>
      <c r="R726" s="54"/>
      <c r="S726" s="54"/>
      <c r="T726" s="54"/>
      <c r="U726" s="54"/>
      <c r="V726" s="54"/>
      <c r="W726" s="54"/>
      <c r="X726" s="54"/>
      <c r="Y726" s="54"/>
      <c r="Z726" s="54"/>
    </row>
    <row r="727" spans="1:26" ht="18.75" customHeight="1" x14ac:dyDescent="0.2">
      <c r="A727" s="435"/>
      <c r="B727" s="435"/>
      <c r="C727" s="435"/>
      <c r="D727" s="435"/>
      <c r="E727" s="435"/>
      <c r="F727" s="435"/>
      <c r="G727" s="435"/>
      <c r="H727" s="435"/>
      <c r="I727" s="435"/>
      <c r="J727" s="435"/>
      <c r="K727" s="435"/>
      <c r="L727" s="435"/>
      <c r="M727" s="435"/>
      <c r="N727" s="435"/>
      <c r="O727" s="435"/>
      <c r="P727" s="435"/>
      <c r="Q727" s="435"/>
      <c r="R727" s="54"/>
      <c r="S727" s="54"/>
      <c r="T727" s="54"/>
      <c r="U727" s="54"/>
      <c r="V727" s="54"/>
      <c r="W727" s="54"/>
      <c r="X727" s="54"/>
      <c r="Y727" s="54"/>
      <c r="Z727" s="54"/>
    </row>
    <row r="728" spans="1:26" ht="18.75" customHeight="1" x14ac:dyDescent="0.2">
      <c r="A728" s="435"/>
      <c r="B728" s="435"/>
      <c r="C728" s="435"/>
      <c r="D728" s="435"/>
      <c r="E728" s="435"/>
      <c r="F728" s="435"/>
      <c r="G728" s="435"/>
      <c r="H728" s="435"/>
      <c r="I728" s="435"/>
      <c r="J728" s="435"/>
      <c r="K728" s="435"/>
      <c r="L728" s="435"/>
      <c r="M728" s="435"/>
      <c r="N728" s="435"/>
      <c r="O728" s="435"/>
      <c r="P728" s="435"/>
      <c r="Q728" s="435"/>
      <c r="R728" s="54"/>
      <c r="S728" s="54"/>
      <c r="T728" s="54"/>
      <c r="U728" s="54"/>
      <c r="V728" s="54"/>
      <c r="W728" s="54"/>
      <c r="X728" s="54"/>
      <c r="Y728" s="54"/>
      <c r="Z728" s="54"/>
    </row>
    <row r="729" spans="1:26" ht="18.75" customHeight="1" x14ac:dyDescent="0.2">
      <c r="A729" s="435"/>
      <c r="B729" s="435"/>
      <c r="C729" s="435"/>
      <c r="D729" s="435"/>
      <c r="E729" s="435"/>
      <c r="F729" s="435"/>
      <c r="G729" s="435"/>
      <c r="H729" s="435"/>
      <c r="I729" s="435"/>
      <c r="J729" s="435"/>
      <c r="K729" s="435"/>
      <c r="L729" s="435"/>
      <c r="M729" s="435"/>
      <c r="N729" s="435"/>
      <c r="O729" s="435"/>
      <c r="P729" s="435"/>
      <c r="Q729" s="435"/>
      <c r="R729" s="54"/>
      <c r="S729" s="54"/>
      <c r="T729" s="54"/>
      <c r="U729" s="54"/>
      <c r="V729" s="54"/>
      <c r="W729" s="54"/>
      <c r="X729" s="54"/>
      <c r="Y729" s="54"/>
      <c r="Z729" s="54"/>
    </row>
    <row r="730" spans="1:26" ht="18.75" customHeight="1" x14ac:dyDescent="0.2">
      <c r="A730" s="435"/>
      <c r="B730" s="435"/>
      <c r="C730" s="435"/>
      <c r="D730" s="435"/>
      <c r="E730" s="435"/>
      <c r="F730" s="435"/>
      <c r="G730" s="435"/>
      <c r="H730" s="435"/>
      <c r="I730" s="435"/>
      <c r="J730" s="435"/>
      <c r="K730" s="435"/>
      <c r="L730" s="435"/>
      <c r="M730" s="435"/>
      <c r="N730" s="435"/>
      <c r="O730" s="435"/>
      <c r="P730" s="435"/>
      <c r="Q730" s="435"/>
      <c r="R730" s="54"/>
      <c r="S730" s="54"/>
      <c r="T730" s="54"/>
      <c r="U730" s="54"/>
      <c r="V730" s="54"/>
      <c r="W730" s="54"/>
      <c r="X730" s="54"/>
      <c r="Y730" s="54"/>
      <c r="Z730" s="54"/>
    </row>
    <row r="731" spans="1:26" ht="18.75" customHeight="1" x14ac:dyDescent="0.2">
      <c r="A731" s="435"/>
      <c r="B731" s="435"/>
      <c r="C731" s="435"/>
      <c r="D731" s="435"/>
      <c r="E731" s="435"/>
      <c r="F731" s="435"/>
      <c r="G731" s="435"/>
      <c r="H731" s="435"/>
      <c r="I731" s="435"/>
      <c r="J731" s="435"/>
      <c r="K731" s="435"/>
      <c r="L731" s="435"/>
      <c r="M731" s="435"/>
      <c r="N731" s="435"/>
      <c r="O731" s="435"/>
      <c r="P731" s="435"/>
      <c r="Q731" s="435"/>
      <c r="R731" s="54"/>
      <c r="S731" s="54"/>
      <c r="T731" s="54"/>
      <c r="U731" s="54"/>
      <c r="V731" s="54"/>
      <c r="W731" s="54"/>
      <c r="X731" s="54"/>
      <c r="Y731" s="54"/>
      <c r="Z731" s="54"/>
    </row>
    <row r="732" spans="1:26" ht="18.75" customHeight="1" x14ac:dyDescent="0.2">
      <c r="A732" s="435"/>
      <c r="B732" s="435"/>
      <c r="C732" s="435"/>
      <c r="D732" s="435"/>
      <c r="E732" s="435"/>
      <c r="F732" s="435"/>
      <c r="G732" s="435"/>
      <c r="H732" s="435"/>
      <c r="I732" s="435"/>
      <c r="J732" s="435"/>
      <c r="K732" s="435"/>
      <c r="L732" s="435"/>
      <c r="M732" s="435"/>
      <c r="N732" s="435"/>
      <c r="O732" s="435"/>
      <c r="P732" s="435"/>
      <c r="Q732" s="435"/>
      <c r="R732" s="54"/>
      <c r="S732" s="54"/>
      <c r="T732" s="54"/>
      <c r="U732" s="54"/>
      <c r="V732" s="54"/>
      <c r="W732" s="54"/>
      <c r="X732" s="54"/>
      <c r="Y732" s="54"/>
      <c r="Z732" s="54"/>
    </row>
    <row r="733" spans="1:26" ht="18.75" customHeight="1" x14ac:dyDescent="0.2">
      <c r="A733" s="435"/>
      <c r="B733" s="435"/>
      <c r="C733" s="435"/>
      <c r="D733" s="435"/>
      <c r="E733" s="435"/>
      <c r="F733" s="435"/>
      <c r="G733" s="435"/>
      <c r="H733" s="435"/>
      <c r="I733" s="435"/>
      <c r="J733" s="435"/>
      <c r="K733" s="435"/>
      <c r="L733" s="435"/>
      <c r="M733" s="435"/>
      <c r="N733" s="435"/>
      <c r="O733" s="435"/>
      <c r="P733" s="435"/>
      <c r="Q733" s="435"/>
      <c r="R733" s="54"/>
      <c r="S733" s="54"/>
      <c r="T733" s="54"/>
      <c r="U733" s="54"/>
      <c r="V733" s="54"/>
      <c r="W733" s="54"/>
      <c r="X733" s="54"/>
      <c r="Y733" s="54"/>
      <c r="Z733" s="54"/>
    </row>
    <row r="734" spans="1:26" ht="18.75" customHeight="1" x14ac:dyDescent="0.2">
      <c r="A734" s="435"/>
      <c r="B734" s="435"/>
      <c r="C734" s="435"/>
      <c r="D734" s="435"/>
      <c r="E734" s="435"/>
      <c r="F734" s="435"/>
      <c r="G734" s="435"/>
      <c r="H734" s="435"/>
      <c r="I734" s="435"/>
      <c r="J734" s="435"/>
      <c r="K734" s="435"/>
      <c r="L734" s="435"/>
      <c r="M734" s="435"/>
      <c r="N734" s="435"/>
      <c r="O734" s="435"/>
      <c r="P734" s="435"/>
      <c r="Q734" s="435"/>
      <c r="R734" s="54"/>
      <c r="S734" s="54"/>
      <c r="T734" s="54"/>
      <c r="U734" s="54"/>
      <c r="V734" s="54"/>
      <c r="W734" s="54"/>
      <c r="X734" s="54"/>
      <c r="Y734" s="54"/>
      <c r="Z734" s="54"/>
    </row>
    <row r="735" spans="1:26" ht="18.75" customHeight="1" x14ac:dyDescent="0.2">
      <c r="A735" s="435"/>
      <c r="B735" s="435"/>
      <c r="C735" s="435"/>
      <c r="D735" s="435"/>
      <c r="E735" s="435"/>
      <c r="F735" s="435"/>
      <c r="G735" s="435"/>
      <c r="H735" s="435"/>
      <c r="I735" s="435"/>
      <c r="J735" s="435"/>
      <c r="K735" s="435"/>
      <c r="L735" s="435"/>
      <c r="M735" s="435"/>
      <c r="N735" s="435"/>
      <c r="O735" s="435"/>
      <c r="P735" s="435"/>
      <c r="Q735" s="435"/>
      <c r="R735" s="54"/>
      <c r="S735" s="54"/>
      <c r="T735" s="54"/>
      <c r="U735" s="54"/>
      <c r="V735" s="54"/>
      <c r="W735" s="54"/>
      <c r="X735" s="54"/>
      <c r="Y735" s="54"/>
      <c r="Z735" s="54"/>
    </row>
    <row r="736" spans="1:26" ht="18.75" customHeight="1" x14ac:dyDescent="0.2">
      <c r="A736" s="435"/>
      <c r="B736" s="435"/>
      <c r="C736" s="435"/>
      <c r="D736" s="435"/>
      <c r="E736" s="435"/>
      <c r="F736" s="435"/>
      <c r="G736" s="435"/>
      <c r="H736" s="435"/>
      <c r="I736" s="435"/>
      <c r="J736" s="435"/>
      <c r="K736" s="435"/>
      <c r="L736" s="435"/>
      <c r="M736" s="435"/>
      <c r="N736" s="435"/>
      <c r="O736" s="435"/>
      <c r="P736" s="435"/>
      <c r="Q736" s="435"/>
      <c r="R736" s="54"/>
      <c r="S736" s="54"/>
      <c r="T736" s="54"/>
      <c r="U736" s="54"/>
      <c r="V736" s="54"/>
      <c r="W736" s="54"/>
      <c r="X736" s="54"/>
      <c r="Y736" s="54"/>
      <c r="Z736" s="54"/>
    </row>
    <row r="737" spans="1:26" ht="18.75" customHeight="1" x14ac:dyDescent="0.2">
      <c r="A737" s="435"/>
      <c r="B737" s="435"/>
      <c r="C737" s="435"/>
      <c r="D737" s="435"/>
      <c r="E737" s="435"/>
      <c r="F737" s="435"/>
      <c r="G737" s="435"/>
      <c r="H737" s="435"/>
      <c r="I737" s="435"/>
      <c r="J737" s="435"/>
      <c r="K737" s="435"/>
      <c r="L737" s="435"/>
      <c r="M737" s="435"/>
      <c r="N737" s="435"/>
      <c r="O737" s="435"/>
      <c r="P737" s="435"/>
      <c r="Q737" s="435"/>
      <c r="R737" s="54"/>
      <c r="S737" s="54"/>
      <c r="T737" s="54"/>
      <c r="U737" s="54"/>
      <c r="V737" s="54"/>
      <c r="W737" s="54"/>
      <c r="X737" s="54"/>
      <c r="Y737" s="54"/>
      <c r="Z737" s="54"/>
    </row>
    <row r="738" spans="1:26" ht="18.75" customHeight="1" x14ac:dyDescent="0.2">
      <c r="A738" s="435"/>
      <c r="B738" s="435"/>
      <c r="C738" s="435"/>
      <c r="D738" s="435"/>
      <c r="E738" s="435"/>
      <c r="F738" s="435"/>
      <c r="G738" s="435"/>
      <c r="H738" s="435"/>
      <c r="I738" s="435"/>
      <c r="J738" s="435"/>
      <c r="K738" s="435"/>
      <c r="L738" s="435"/>
      <c r="M738" s="435"/>
      <c r="N738" s="435"/>
      <c r="O738" s="435"/>
      <c r="P738" s="435"/>
      <c r="Q738" s="435"/>
      <c r="R738" s="54"/>
      <c r="S738" s="54"/>
      <c r="T738" s="54"/>
      <c r="U738" s="54"/>
      <c r="V738" s="54"/>
      <c r="W738" s="54"/>
      <c r="X738" s="54"/>
      <c r="Y738" s="54"/>
      <c r="Z738" s="54"/>
    </row>
    <row r="739" spans="1:26" ht="18.75" customHeight="1" x14ac:dyDescent="0.2">
      <c r="A739" s="435"/>
      <c r="B739" s="435"/>
      <c r="C739" s="435"/>
      <c r="D739" s="435"/>
      <c r="E739" s="435"/>
      <c r="F739" s="435"/>
      <c r="G739" s="435"/>
      <c r="H739" s="435"/>
      <c r="I739" s="435"/>
      <c r="J739" s="435"/>
      <c r="K739" s="435"/>
      <c r="L739" s="435"/>
      <c r="M739" s="435"/>
      <c r="N739" s="435"/>
      <c r="O739" s="435"/>
      <c r="P739" s="435"/>
      <c r="Q739" s="435"/>
      <c r="R739" s="54"/>
      <c r="S739" s="54"/>
      <c r="T739" s="54"/>
      <c r="U739" s="54"/>
      <c r="V739" s="54"/>
      <c r="W739" s="54"/>
      <c r="X739" s="54"/>
      <c r="Y739" s="54"/>
      <c r="Z739" s="54"/>
    </row>
    <row r="740" spans="1:26" ht="18.75" customHeight="1" x14ac:dyDescent="0.2">
      <c r="A740" s="435"/>
      <c r="B740" s="435"/>
      <c r="C740" s="435"/>
      <c r="D740" s="435"/>
      <c r="E740" s="435"/>
      <c r="F740" s="435"/>
      <c r="G740" s="435"/>
      <c r="H740" s="435"/>
      <c r="I740" s="435"/>
      <c r="J740" s="435"/>
      <c r="K740" s="435"/>
      <c r="L740" s="435"/>
      <c r="M740" s="435"/>
      <c r="N740" s="435"/>
      <c r="O740" s="435"/>
      <c r="P740" s="435"/>
      <c r="Q740" s="435"/>
      <c r="R740" s="54"/>
      <c r="S740" s="54"/>
      <c r="T740" s="54"/>
      <c r="U740" s="54"/>
      <c r="V740" s="54"/>
      <c r="W740" s="54"/>
      <c r="X740" s="54"/>
      <c r="Y740" s="54"/>
      <c r="Z740" s="54"/>
    </row>
    <row r="741" spans="1:26" ht="18.75" customHeight="1" x14ac:dyDescent="0.2">
      <c r="A741" s="435"/>
      <c r="B741" s="435"/>
      <c r="C741" s="435"/>
      <c r="D741" s="435"/>
      <c r="E741" s="435"/>
      <c r="F741" s="435"/>
      <c r="G741" s="435"/>
      <c r="H741" s="435"/>
      <c r="I741" s="435"/>
      <c r="J741" s="435"/>
      <c r="K741" s="435"/>
      <c r="L741" s="435"/>
      <c r="M741" s="435"/>
      <c r="N741" s="435"/>
      <c r="O741" s="435"/>
      <c r="P741" s="435"/>
      <c r="Q741" s="435"/>
      <c r="R741" s="54"/>
      <c r="S741" s="54"/>
      <c r="T741" s="54"/>
      <c r="U741" s="54"/>
      <c r="V741" s="54"/>
      <c r="W741" s="54"/>
      <c r="X741" s="54"/>
      <c r="Y741" s="54"/>
      <c r="Z741" s="54"/>
    </row>
    <row r="742" spans="1:26" ht="18.75" customHeight="1" x14ac:dyDescent="0.2">
      <c r="A742" s="435"/>
      <c r="B742" s="435"/>
      <c r="C742" s="435"/>
      <c r="D742" s="435"/>
      <c r="E742" s="435"/>
      <c r="F742" s="435"/>
      <c r="G742" s="435"/>
      <c r="H742" s="435"/>
      <c r="I742" s="435"/>
      <c r="J742" s="435"/>
      <c r="K742" s="435"/>
      <c r="L742" s="435"/>
      <c r="M742" s="435"/>
      <c r="N742" s="435"/>
      <c r="O742" s="435"/>
      <c r="P742" s="435"/>
      <c r="Q742" s="435"/>
      <c r="R742" s="54"/>
      <c r="S742" s="54"/>
      <c r="T742" s="54"/>
      <c r="U742" s="54"/>
      <c r="V742" s="54"/>
      <c r="W742" s="54"/>
      <c r="X742" s="54"/>
      <c r="Y742" s="54"/>
      <c r="Z742" s="54"/>
    </row>
    <row r="743" spans="1:26" ht="18.75" customHeight="1" x14ac:dyDescent="0.2">
      <c r="A743" s="435"/>
      <c r="B743" s="435"/>
      <c r="C743" s="435"/>
      <c r="D743" s="435"/>
      <c r="E743" s="435"/>
      <c r="F743" s="435"/>
      <c r="G743" s="435"/>
      <c r="H743" s="435"/>
      <c r="I743" s="435"/>
      <c r="J743" s="435"/>
      <c r="K743" s="435"/>
      <c r="L743" s="435"/>
      <c r="M743" s="435"/>
      <c r="N743" s="435"/>
      <c r="O743" s="435"/>
      <c r="P743" s="435"/>
      <c r="Q743" s="435"/>
      <c r="R743" s="54"/>
      <c r="S743" s="54"/>
      <c r="T743" s="54"/>
      <c r="U743" s="54"/>
      <c r="V743" s="54"/>
      <c r="W743" s="54"/>
      <c r="X743" s="54"/>
      <c r="Y743" s="54"/>
      <c r="Z743" s="54"/>
    </row>
    <row r="744" spans="1:26" ht="18.75" customHeight="1" x14ac:dyDescent="0.2">
      <c r="A744" s="435"/>
      <c r="B744" s="435"/>
      <c r="C744" s="435"/>
      <c r="D744" s="435"/>
      <c r="E744" s="435"/>
      <c r="F744" s="435"/>
      <c r="G744" s="435"/>
      <c r="H744" s="435"/>
      <c r="I744" s="435"/>
      <c r="J744" s="435"/>
      <c r="K744" s="435"/>
      <c r="L744" s="435"/>
      <c r="M744" s="435"/>
      <c r="N744" s="435"/>
      <c r="O744" s="435"/>
      <c r="P744" s="435"/>
      <c r="Q744" s="435"/>
      <c r="R744" s="54"/>
      <c r="S744" s="54"/>
      <c r="T744" s="54"/>
      <c r="U744" s="54"/>
      <c r="V744" s="54"/>
      <c r="W744" s="54"/>
      <c r="X744" s="54"/>
      <c r="Y744" s="54"/>
      <c r="Z744" s="54"/>
    </row>
    <row r="745" spans="1:26" ht="18.75" customHeight="1" x14ac:dyDescent="0.2">
      <c r="A745" s="435"/>
      <c r="B745" s="435"/>
      <c r="C745" s="435"/>
      <c r="D745" s="435"/>
      <c r="E745" s="435"/>
      <c r="F745" s="435"/>
      <c r="G745" s="435"/>
      <c r="H745" s="435"/>
      <c r="I745" s="435"/>
      <c r="J745" s="435"/>
      <c r="K745" s="435"/>
      <c r="L745" s="435"/>
      <c r="M745" s="435"/>
      <c r="N745" s="435"/>
      <c r="O745" s="435"/>
      <c r="P745" s="435"/>
      <c r="Q745" s="435"/>
      <c r="R745" s="54"/>
      <c r="S745" s="54"/>
      <c r="T745" s="54"/>
      <c r="U745" s="54"/>
      <c r="V745" s="54"/>
      <c r="W745" s="54"/>
      <c r="X745" s="54"/>
      <c r="Y745" s="54"/>
      <c r="Z745" s="54"/>
    </row>
    <row r="746" spans="1:26" ht="18.75" customHeight="1" x14ac:dyDescent="0.2">
      <c r="A746" s="435"/>
      <c r="B746" s="435"/>
      <c r="C746" s="435"/>
      <c r="D746" s="435"/>
      <c r="E746" s="435"/>
      <c r="F746" s="435"/>
      <c r="G746" s="435"/>
      <c r="H746" s="435"/>
      <c r="I746" s="435"/>
      <c r="J746" s="435"/>
      <c r="K746" s="435"/>
      <c r="L746" s="435"/>
      <c r="M746" s="435"/>
      <c r="N746" s="435"/>
      <c r="O746" s="435"/>
      <c r="P746" s="435"/>
      <c r="Q746" s="435"/>
      <c r="R746" s="54"/>
      <c r="S746" s="54"/>
      <c r="T746" s="54"/>
      <c r="U746" s="54"/>
      <c r="V746" s="54"/>
      <c r="W746" s="54"/>
      <c r="X746" s="54"/>
      <c r="Y746" s="54"/>
      <c r="Z746" s="54"/>
    </row>
    <row r="747" spans="1:26" ht="18.75" customHeight="1" x14ac:dyDescent="0.2">
      <c r="A747" s="435"/>
      <c r="B747" s="435"/>
      <c r="C747" s="435"/>
      <c r="D747" s="435"/>
      <c r="E747" s="435"/>
      <c r="F747" s="435"/>
      <c r="G747" s="435"/>
      <c r="H747" s="435"/>
      <c r="I747" s="435"/>
      <c r="J747" s="435"/>
      <c r="K747" s="435"/>
      <c r="L747" s="435"/>
      <c r="M747" s="435"/>
      <c r="N747" s="435"/>
      <c r="O747" s="435"/>
      <c r="P747" s="435"/>
      <c r="Q747" s="435"/>
      <c r="R747" s="54"/>
      <c r="S747" s="54"/>
      <c r="T747" s="54"/>
      <c r="U747" s="54"/>
      <c r="V747" s="54"/>
      <c r="W747" s="54"/>
      <c r="X747" s="54"/>
      <c r="Y747" s="54"/>
      <c r="Z747" s="54"/>
    </row>
    <row r="748" spans="1:26" ht="18.75" customHeight="1" x14ac:dyDescent="0.2">
      <c r="A748" s="435"/>
      <c r="B748" s="435"/>
      <c r="C748" s="435"/>
      <c r="D748" s="435"/>
      <c r="E748" s="435"/>
      <c r="F748" s="435"/>
      <c r="G748" s="435"/>
      <c r="H748" s="435"/>
      <c r="I748" s="435"/>
      <c r="J748" s="435"/>
      <c r="K748" s="435"/>
      <c r="L748" s="435"/>
      <c r="M748" s="435"/>
      <c r="N748" s="435"/>
      <c r="O748" s="435"/>
      <c r="P748" s="435"/>
      <c r="Q748" s="435"/>
      <c r="R748" s="54"/>
      <c r="S748" s="54"/>
      <c r="T748" s="54"/>
      <c r="U748" s="54"/>
      <c r="V748" s="54"/>
      <c r="W748" s="54"/>
      <c r="X748" s="54"/>
      <c r="Y748" s="54"/>
      <c r="Z748" s="54"/>
    </row>
    <row r="749" spans="1:26" ht="18.75" customHeight="1" x14ac:dyDescent="0.2">
      <c r="A749" s="435"/>
      <c r="B749" s="435"/>
      <c r="C749" s="435"/>
      <c r="D749" s="435"/>
      <c r="E749" s="435"/>
      <c r="F749" s="435"/>
      <c r="G749" s="435"/>
      <c r="H749" s="435"/>
      <c r="I749" s="435"/>
      <c r="J749" s="435"/>
      <c r="K749" s="435"/>
      <c r="L749" s="435"/>
      <c r="M749" s="435"/>
      <c r="N749" s="435"/>
      <c r="O749" s="435"/>
      <c r="P749" s="435"/>
      <c r="Q749" s="435"/>
      <c r="R749" s="54"/>
      <c r="S749" s="54"/>
      <c r="T749" s="54"/>
      <c r="U749" s="54"/>
      <c r="V749" s="54"/>
      <c r="W749" s="54"/>
      <c r="X749" s="54"/>
      <c r="Y749" s="54"/>
      <c r="Z749" s="54"/>
    </row>
    <row r="750" spans="1:26" ht="18.75" customHeight="1" x14ac:dyDescent="0.2">
      <c r="A750" s="435"/>
      <c r="B750" s="435"/>
      <c r="C750" s="435"/>
      <c r="D750" s="435"/>
      <c r="E750" s="435"/>
      <c r="F750" s="435"/>
      <c r="G750" s="435"/>
      <c r="H750" s="435"/>
      <c r="I750" s="435"/>
      <c r="J750" s="435"/>
      <c r="K750" s="435"/>
      <c r="L750" s="435"/>
      <c r="M750" s="435"/>
      <c r="N750" s="435"/>
      <c r="O750" s="435"/>
      <c r="P750" s="435"/>
      <c r="Q750" s="435"/>
      <c r="R750" s="54"/>
      <c r="S750" s="54"/>
      <c r="T750" s="54"/>
      <c r="U750" s="54"/>
      <c r="V750" s="54"/>
      <c r="W750" s="54"/>
      <c r="X750" s="54"/>
      <c r="Y750" s="54"/>
      <c r="Z750" s="54"/>
    </row>
    <row r="751" spans="1:26" ht="18.75" customHeight="1" x14ac:dyDescent="0.2">
      <c r="A751" s="435"/>
      <c r="B751" s="435"/>
      <c r="C751" s="435"/>
      <c r="D751" s="435"/>
      <c r="E751" s="435"/>
      <c r="F751" s="435"/>
      <c r="G751" s="435"/>
      <c r="H751" s="435"/>
      <c r="I751" s="435"/>
      <c r="J751" s="435"/>
      <c r="K751" s="435"/>
      <c r="L751" s="435"/>
      <c r="M751" s="435"/>
      <c r="N751" s="435"/>
      <c r="O751" s="435"/>
      <c r="P751" s="435"/>
      <c r="Q751" s="435"/>
      <c r="R751" s="54"/>
      <c r="S751" s="54"/>
      <c r="T751" s="54"/>
      <c r="U751" s="54"/>
      <c r="V751" s="54"/>
      <c r="W751" s="54"/>
      <c r="X751" s="54"/>
      <c r="Y751" s="54"/>
      <c r="Z751" s="54"/>
    </row>
    <row r="752" spans="1:26" ht="18.75" customHeight="1" x14ac:dyDescent="0.2">
      <c r="A752" s="435"/>
      <c r="B752" s="435"/>
      <c r="C752" s="435"/>
      <c r="D752" s="435"/>
      <c r="E752" s="435"/>
      <c r="F752" s="435"/>
      <c r="G752" s="435"/>
      <c r="H752" s="435"/>
      <c r="I752" s="435"/>
      <c r="J752" s="435"/>
      <c r="K752" s="435"/>
      <c r="L752" s="435"/>
      <c r="M752" s="435"/>
      <c r="N752" s="435"/>
      <c r="O752" s="435"/>
      <c r="P752" s="435"/>
      <c r="Q752" s="435"/>
      <c r="R752" s="54"/>
      <c r="S752" s="54"/>
      <c r="T752" s="54"/>
      <c r="U752" s="54"/>
      <c r="V752" s="54"/>
      <c r="W752" s="54"/>
      <c r="X752" s="54"/>
      <c r="Y752" s="54"/>
      <c r="Z752" s="54"/>
    </row>
    <row r="753" spans="1:26" ht="18.75" customHeight="1" x14ac:dyDescent="0.2">
      <c r="A753" s="435"/>
      <c r="B753" s="435"/>
      <c r="C753" s="435"/>
      <c r="D753" s="435"/>
      <c r="E753" s="435"/>
      <c r="F753" s="435"/>
      <c r="G753" s="435"/>
      <c r="H753" s="435"/>
      <c r="I753" s="435"/>
      <c r="J753" s="435"/>
      <c r="K753" s="435"/>
      <c r="L753" s="435"/>
      <c r="M753" s="435"/>
      <c r="N753" s="435"/>
      <c r="O753" s="435"/>
      <c r="P753" s="435"/>
      <c r="Q753" s="435"/>
      <c r="R753" s="54"/>
      <c r="S753" s="54"/>
      <c r="T753" s="54"/>
      <c r="U753" s="54"/>
      <c r="V753" s="54"/>
      <c r="W753" s="54"/>
      <c r="X753" s="54"/>
      <c r="Y753" s="54"/>
      <c r="Z753" s="54"/>
    </row>
    <row r="754" spans="1:26" ht="18.75" customHeight="1" x14ac:dyDescent="0.2">
      <c r="A754" s="435"/>
      <c r="B754" s="435"/>
      <c r="C754" s="435"/>
      <c r="D754" s="435"/>
      <c r="E754" s="435"/>
      <c r="F754" s="435"/>
      <c r="G754" s="435"/>
      <c r="H754" s="435"/>
      <c r="I754" s="435"/>
      <c r="J754" s="435"/>
      <c r="K754" s="435"/>
      <c r="L754" s="435"/>
      <c r="M754" s="435"/>
      <c r="N754" s="435"/>
      <c r="O754" s="435"/>
      <c r="P754" s="435"/>
      <c r="Q754" s="435"/>
      <c r="R754" s="54"/>
      <c r="S754" s="54"/>
      <c r="T754" s="54"/>
      <c r="U754" s="54"/>
      <c r="V754" s="54"/>
      <c r="W754" s="54"/>
      <c r="X754" s="54"/>
      <c r="Y754" s="54"/>
      <c r="Z754" s="54"/>
    </row>
    <row r="755" spans="1:26" ht="18.75" customHeight="1" x14ac:dyDescent="0.2">
      <c r="A755" s="435"/>
      <c r="B755" s="435"/>
      <c r="C755" s="435"/>
      <c r="D755" s="435"/>
      <c r="E755" s="435"/>
      <c r="F755" s="435"/>
      <c r="G755" s="435"/>
      <c r="H755" s="435"/>
      <c r="I755" s="435"/>
      <c r="J755" s="435"/>
      <c r="K755" s="435"/>
      <c r="L755" s="435"/>
      <c r="M755" s="435"/>
      <c r="N755" s="435"/>
      <c r="O755" s="435"/>
      <c r="P755" s="435"/>
      <c r="Q755" s="435"/>
      <c r="R755" s="54"/>
      <c r="S755" s="54"/>
      <c r="T755" s="54"/>
      <c r="U755" s="54"/>
      <c r="V755" s="54"/>
      <c r="W755" s="54"/>
      <c r="X755" s="54"/>
      <c r="Y755" s="54"/>
      <c r="Z755" s="54"/>
    </row>
    <row r="756" spans="1:26" ht="18.75" customHeight="1" x14ac:dyDescent="0.2">
      <c r="A756" s="435"/>
      <c r="B756" s="435"/>
      <c r="C756" s="435"/>
      <c r="D756" s="435"/>
      <c r="E756" s="435"/>
      <c r="F756" s="435"/>
      <c r="G756" s="435"/>
      <c r="H756" s="435"/>
      <c r="I756" s="435"/>
      <c r="J756" s="435"/>
      <c r="K756" s="435"/>
      <c r="L756" s="435"/>
      <c r="M756" s="435"/>
      <c r="N756" s="435"/>
      <c r="O756" s="435"/>
      <c r="P756" s="435"/>
      <c r="Q756" s="435"/>
      <c r="R756" s="54"/>
      <c r="S756" s="54"/>
      <c r="T756" s="54"/>
      <c r="U756" s="54"/>
      <c r="V756" s="54"/>
      <c r="W756" s="54"/>
      <c r="X756" s="54"/>
      <c r="Y756" s="54"/>
      <c r="Z756" s="54"/>
    </row>
    <row r="757" spans="1:26" ht="18.75" customHeight="1" x14ac:dyDescent="0.2">
      <c r="A757" s="435"/>
      <c r="B757" s="435"/>
      <c r="C757" s="435"/>
      <c r="D757" s="435"/>
      <c r="E757" s="435"/>
      <c r="F757" s="435"/>
      <c r="G757" s="435"/>
      <c r="H757" s="435"/>
      <c r="I757" s="435"/>
      <c r="J757" s="435"/>
      <c r="K757" s="435"/>
      <c r="L757" s="435"/>
      <c r="M757" s="435"/>
      <c r="N757" s="435"/>
      <c r="O757" s="435"/>
      <c r="P757" s="435"/>
      <c r="Q757" s="435"/>
      <c r="R757" s="54"/>
      <c r="S757" s="54"/>
      <c r="T757" s="54"/>
      <c r="U757" s="54"/>
      <c r="V757" s="54"/>
      <c r="W757" s="54"/>
      <c r="X757" s="54"/>
      <c r="Y757" s="54"/>
      <c r="Z757" s="54"/>
    </row>
    <row r="758" spans="1:26" ht="18.75" customHeight="1" x14ac:dyDescent="0.2">
      <c r="A758" s="435"/>
      <c r="B758" s="435"/>
      <c r="C758" s="435"/>
      <c r="D758" s="435"/>
      <c r="E758" s="435"/>
      <c r="F758" s="435"/>
      <c r="G758" s="435"/>
      <c r="H758" s="435"/>
      <c r="I758" s="435"/>
      <c r="J758" s="435"/>
      <c r="K758" s="435"/>
      <c r="L758" s="435"/>
      <c r="M758" s="435"/>
      <c r="N758" s="435"/>
      <c r="O758" s="435"/>
      <c r="P758" s="435"/>
      <c r="Q758" s="435"/>
      <c r="R758" s="54"/>
      <c r="S758" s="54"/>
      <c r="T758" s="54"/>
      <c r="U758" s="54"/>
      <c r="V758" s="54"/>
      <c r="W758" s="54"/>
      <c r="X758" s="54"/>
      <c r="Y758" s="54"/>
      <c r="Z758" s="54"/>
    </row>
    <row r="759" spans="1:26" ht="18.75" customHeight="1" x14ac:dyDescent="0.2">
      <c r="A759" s="435"/>
      <c r="B759" s="435"/>
      <c r="C759" s="435"/>
      <c r="D759" s="435"/>
      <c r="E759" s="435"/>
      <c r="F759" s="435"/>
      <c r="G759" s="435"/>
      <c r="H759" s="435"/>
      <c r="I759" s="435"/>
      <c r="J759" s="435"/>
      <c r="K759" s="435"/>
      <c r="L759" s="435"/>
      <c r="M759" s="435"/>
      <c r="N759" s="435"/>
      <c r="O759" s="435"/>
      <c r="P759" s="435"/>
      <c r="Q759" s="435"/>
      <c r="R759" s="54"/>
      <c r="S759" s="54"/>
      <c r="T759" s="54"/>
      <c r="U759" s="54"/>
      <c r="V759" s="54"/>
      <c r="W759" s="54"/>
      <c r="X759" s="54"/>
      <c r="Y759" s="54"/>
      <c r="Z759" s="54"/>
    </row>
    <row r="760" spans="1:26" ht="18.75" customHeight="1" x14ac:dyDescent="0.2">
      <c r="A760" s="435"/>
      <c r="B760" s="435"/>
      <c r="C760" s="435"/>
      <c r="D760" s="435"/>
      <c r="E760" s="435"/>
      <c r="F760" s="435"/>
      <c r="G760" s="435"/>
      <c r="H760" s="435"/>
      <c r="I760" s="435"/>
      <c r="J760" s="435"/>
      <c r="K760" s="435"/>
      <c r="L760" s="435"/>
      <c r="M760" s="435"/>
      <c r="N760" s="435"/>
      <c r="O760" s="435"/>
      <c r="P760" s="435"/>
      <c r="Q760" s="435"/>
      <c r="R760" s="54"/>
      <c r="S760" s="54"/>
      <c r="T760" s="54"/>
      <c r="U760" s="54"/>
      <c r="V760" s="54"/>
      <c r="W760" s="54"/>
      <c r="X760" s="54"/>
      <c r="Y760" s="54"/>
      <c r="Z760" s="54"/>
    </row>
    <row r="761" spans="1:26" ht="18.75" customHeight="1" x14ac:dyDescent="0.2">
      <c r="A761" s="435"/>
      <c r="B761" s="435"/>
      <c r="C761" s="435"/>
      <c r="D761" s="435"/>
      <c r="E761" s="435"/>
      <c r="F761" s="435"/>
      <c r="G761" s="435"/>
      <c r="H761" s="435"/>
      <c r="I761" s="435"/>
      <c r="J761" s="435"/>
      <c r="K761" s="435"/>
      <c r="L761" s="435"/>
      <c r="M761" s="435"/>
      <c r="N761" s="435"/>
      <c r="O761" s="435"/>
      <c r="P761" s="435"/>
      <c r="Q761" s="435"/>
      <c r="R761" s="54"/>
      <c r="S761" s="54"/>
      <c r="T761" s="54"/>
      <c r="U761" s="54"/>
      <c r="V761" s="54"/>
      <c r="W761" s="54"/>
      <c r="X761" s="54"/>
      <c r="Y761" s="54"/>
      <c r="Z761" s="54"/>
    </row>
    <row r="762" spans="1:26" ht="18.75" customHeight="1" x14ac:dyDescent="0.2">
      <c r="A762" s="435"/>
      <c r="B762" s="435"/>
      <c r="C762" s="435"/>
      <c r="D762" s="435"/>
      <c r="E762" s="435"/>
      <c r="F762" s="435"/>
      <c r="G762" s="435"/>
      <c r="H762" s="435"/>
      <c r="I762" s="435"/>
      <c r="J762" s="435"/>
      <c r="K762" s="435"/>
      <c r="L762" s="435"/>
      <c r="M762" s="435"/>
      <c r="N762" s="435"/>
      <c r="O762" s="435"/>
      <c r="P762" s="435"/>
      <c r="Q762" s="435"/>
      <c r="R762" s="54"/>
      <c r="S762" s="54"/>
      <c r="T762" s="54"/>
      <c r="U762" s="54"/>
      <c r="V762" s="54"/>
      <c r="W762" s="54"/>
      <c r="X762" s="54"/>
      <c r="Y762" s="54"/>
      <c r="Z762" s="54"/>
    </row>
    <row r="763" spans="1:26" ht="18.75" customHeight="1" x14ac:dyDescent="0.2">
      <c r="A763" s="435"/>
      <c r="B763" s="435"/>
      <c r="C763" s="435"/>
      <c r="D763" s="435"/>
      <c r="E763" s="435"/>
      <c r="F763" s="435"/>
      <c r="G763" s="435"/>
      <c r="H763" s="435"/>
      <c r="I763" s="435"/>
      <c r="J763" s="435"/>
      <c r="K763" s="435"/>
      <c r="L763" s="435"/>
      <c r="M763" s="435"/>
      <c r="N763" s="435"/>
      <c r="O763" s="435"/>
      <c r="P763" s="435"/>
      <c r="Q763" s="435"/>
      <c r="R763" s="54"/>
      <c r="S763" s="54"/>
      <c r="T763" s="54"/>
      <c r="U763" s="54"/>
      <c r="V763" s="54"/>
      <c r="W763" s="54"/>
      <c r="X763" s="54"/>
      <c r="Y763" s="54"/>
      <c r="Z763" s="54"/>
    </row>
    <row r="764" spans="1:26" ht="18.75" customHeight="1" x14ac:dyDescent="0.2">
      <c r="A764" s="435"/>
      <c r="B764" s="435"/>
      <c r="C764" s="435"/>
      <c r="D764" s="435"/>
      <c r="E764" s="435"/>
      <c r="F764" s="435"/>
      <c r="G764" s="435"/>
      <c r="H764" s="435"/>
      <c r="I764" s="435"/>
      <c r="J764" s="435"/>
      <c r="K764" s="435"/>
      <c r="L764" s="435"/>
      <c r="M764" s="435"/>
      <c r="N764" s="435"/>
      <c r="O764" s="435"/>
      <c r="P764" s="435"/>
      <c r="Q764" s="435"/>
      <c r="R764" s="54"/>
      <c r="S764" s="54"/>
      <c r="T764" s="54"/>
      <c r="U764" s="54"/>
      <c r="V764" s="54"/>
      <c r="W764" s="54"/>
      <c r="X764" s="54"/>
      <c r="Y764" s="54"/>
      <c r="Z764" s="54"/>
    </row>
    <row r="765" spans="1:26" ht="18.75" customHeight="1" x14ac:dyDescent="0.2">
      <c r="A765" s="435"/>
      <c r="B765" s="435"/>
      <c r="C765" s="435"/>
      <c r="D765" s="435"/>
      <c r="E765" s="435"/>
      <c r="F765" s="435"/>
      <c r="G765" s="435"/>
      <c r="H765" s="435"/>
      <c r="I765" s="435"/>
      <c r="J765" s="435"/>
      <c r="K765" s="435"/>
      <c r="L765" s="435"/>
      <c r="M765" s="435"/>
      <c r="N765" s="435"/>
      <c r="O765" s="435"/>
      <c r="P765" s="435"/>
      <c r="Q765" s="435"/>
      <c r="R765" s="54"/>
      <c r="S765" s="54"/>
      <c r="T765" s="54"/>
      <c r="U765" s="54"/>
      <c r="V765" s="54"/>
      <c r="W765" s="54"/>
      <c r="X765" s="54"/>
      <c r="Y765" s="54"/>
      <c r="Z765" s="54"/>
    </row>
    <row r="766" spans="1:26" ht="18.75" customHeight="1" x14ac:dyDescent="0.2">
      <c r="A766" s="435"/>
      <c r="B766" s="435"/>
      <c r="C766" s="435"/>
      <c r="D766" s="435"/>
      <c r="E766" s="435"/>
      <c r="F766" s="435"/>
      <c r="G766" s="435"/>
      <c r="H766" s="435"/>
      <c r="I766" s="435"/>
      <c r="J766" s="435"/>
      <c r="K766" s="435"/>
      <c r="L766" s="435"/>
      <c r="M766" s="435"/>
      <c r="N766" s="435"/>
      <c r="O766" s="435"/>
      <c r="P766" s="435"/>
      <c r="Q766" s="435"/>
      <c r="R766" s="54"/>
      <c r="S766" s="54"/>
      <c r="T766" s="54"/>
      <c r="U766" s="54"/>
      <c r="V766" s="54"/>
      <c r="W766" s="54"/>
      <c r="X766" s="54"/>
      <c r="Y766" s="54"/>
      <c r="Z766" s="54"/>
    </row>
    <row r="767" spans="1:26" ht="18.75" customHeight="1" x14ac:dyDescent="0.2">
      <c r="A767" s="435"/>
      <c r="B767" s="435"/>
      <c r="C767" s="435"/>
      <c r="D767" s="435"/>
      <c r="E767" s="435"/>
      <c r="F767" s="435"/>
      <c r="G767" s="435"/>
      <c r="H767" s="435"/>
      <c r="I767" s="435"/>
      <c r="J767" s="435"/>
      <c r="K767" s="435"/>
      <c r="L767" s="435"/>
      <c r="M767" s="435"/>
      <c r="N767" s="435"/>
      <c r="O767" s="435"/>
      <c r="P767" s="435"/>
      <c r="Q767" s="435"/>
      <c r="R767" s="54"/>
      <c r="S767" s="54"/>
      <c r="T767" s="54"/>
      <c r="U767" s="54"/>
      <c r="V767" s="54"/>
      <c r="W767" s="54"/>
      <c r="X767" s="54"/>
      <c r="Y767" s="54"/>
      <c r="Z767" s="54"/>
    </row>
    <row r="768" spans="1:26" ht="18.75" customHeight="1" x14ac:dyDescent="0.2">
      <c r="A768" s="435"/>
      <c r="B768" s="435"/>
      <c r="C768" s="435"/>
      <c r="D768" s="435"/>
      <c r="E768" s="435"/>
      <c r="F768" s="435"/>
      <c r="G768" s="435"/>
      <c r="H768" s="435"/>
      <c r="I768" s="435"/>
      <c r="J768" s="435"/>
      <c r="K768" s="435"/>
      <c r="L768" s="435"/>
      <c r="M768" s="435"/>
      <c r="N768" s="435"/>
      <c r="O768" s="435"/>
      <c r="P768" s="435"/>
      <c r="Q768" s="435"/>
      <c r="R768" s="54"/>
      <c r="S768" s="54"/>
      <c r="T768" s="54"/>
      <c r="U768" s="54"/>
      <c r="V768" s="54"/>
      <c r="W768" s="54"/>
      <c r="X768" s="54"/>
      <c r="Y768" s="54"/>
      <c r="Z768" s="54"/>
    </row>
    <row r="769" spans="1:26" ht="18.75" customHeight="1" x14ac:dyDescent="0.2">
      <c r="A769" s="435"/>
      <c r="B769" s="435"/>
      <c r="C769" s="435"/>
      <c r="D769" s="435"/>
      <c r="E769" s="435"/>
      <c r="F769" s="435"/>
      <c r="G769" s="435"/>
      <c r="H769" s="435"/>
      <c r="I769" s="435"/>
      <c r="J769" s="435"/>
      <c r="K769" s="435"/>
      <c r="L769" s="435"/>
      <c r="M769" s="435"/>
      <c r="N769" s="435"/>
      <c r="O769" s="435"/>
      <c r="P769" s="435"/>
      <c r="Q769" s="435"/>
      <c r="R769" s="54"/>
      <c r="S769" s="54"/>
      <c r="T769" s="54"/>
      <c r="U769" s="54"/>
      <c r="V769" s="54"/>
      <c r="W769" s="54"/>
      <c r="X769" s="54"/>
      <c r="Y769" s="54"/>
      <c r="Z769" s="54"/>
    </row>
    <row r="770" spans="1:26" ht="18.75" customHeight="1" x14ac:dyDescent="0.2">
      <c r="A770" s="435"/>
      <c r="B770" s="435"/>
      <c r="C770" s="435"/>
      <c r="D770" s="435"/>
      <c r="E770" s="435"/>
      <c r="F770" s="435"/>
      <c r="G770" s="435"/>
      <c r="H770" s="435"/>
      <c r="I770" s="435"/>
      <c r="J770" s="435"/>
      <c r="K770" s="435"/>
      <c r="L770" s="435"/>
      <c r="M770" s="435"/>
      <c r="N770" s="435"/>
      <c r="O770" s="435"/>
      <c r="P770" s="435"/>
      <c r="Q770" s="435"/>
      <c r="R770" s="54"/>
      <c r="S770" s="54"/>
      <c r="T770" s="54"/>
      <c r="U770" s="54"/>
      <c r="V770" s="54"/>
      <c r="W770" s="54"/>
      <c r="X770" s="54"/>
      <c r="Y770" s="54"/>
      <c r="Z770" s="54"/>
    </row>
    <row r="771" spans="1:26" ht="18.75" customHeight="1" x14ac:dyDescent="0.2">
      <c r="A771" s="435"/>
      <c r="B771" s="435"/>
      <c r="C771" s="435"/>
      <c r="D771" s="435"/>
      <c r="E771" s="435"/>
      <c r="F771" s="435"/>
      <c r="G771" s="435"/>
      <c r="H771" s="435"/>
      <c r="I771" s="435"/>
      <c r="J771" s="435"/>
      <c r="K771" s="435"/>
      <c r="L771" s="435"/>
      <c r="M771" s="435"/>
      <c r="N771" s="435"/>
      <c r="O771" s="435"/>
      <c r="P771" s="435"/>
      <c r="Q771" s="435"/>
      <c r="R771" s="54"/>
      <c r="S771" s="54"/>
      <c r="T771" s="54"/>
      <c r="U771" s="54"/>
      <c r="V771" s="54"/>
      <c r="W771" s="54"/>
      <c r="X771" s="54"/>
      <c r="Y771" s="54"/>
      <c r="Z771" s="54"/>
    </row>
    <row r="772" spans="1:26" ht="18.75" customHeight="1" x14ac:dyDescent="0.2">
      <c r="A772" s="435"/>
      <c r="B772" s="435"/>
      <c r="C772" s="435"/>
      <c r="D772" s="435"/>
      <c r="E772" s="435"/>
      <c r="F772" s="435"/>
      <c r="G772" s="435"/>
      <c r="H772" s="435"/>
      <c r="I772" s="435"/>
      <c r="J772" s="435"/>
      <c r="K772" s="435"/>
      <c r="L772" s="435"/>
      <c r="M772" s="435"/>
      <c r="N772" s="435"/>
      <c r="O772" s="435"/>
      <c r="P772" s="435"/>
      <c r="Q772" s="435"/>
      <c r="R772" s="54"/>
      <c r="S772" s="54"/>
      <c r="T772" s="54"/>
      <c r="U772" s="54"/>
      <c r="V772" s="54"/>
      <c r="W772" s="54"/>
      <c r="X772" s="54"/>
      <c r="Y772" s="54"/>
      <c r="Z772" s="54"/>
    </row>
    <row r="773" spans="1:26" ht="18.75" customHeight="1" x14ac:dyDescent="0.2">
      <c r="A773" s="435"/>
      <c r="B773" s="435"/>
      <c r="C773" s="435"/>
      <c r="D773" s="435"/>
      <c r="E773" s="435"/>
      <c r="F773" s="435"/>
      <c r="G773" s="435"/>
      <c r="H773" s="435"/>
      <c r="I773" s="435"/>
      <c r="J773" s="435"/>
      <c r="K773" s="435"/>
      <c r="L773" s="435"/>
      <c r="M773" s="435"/>
      <c r="N773" s="435"/>
      <c r="O773" s="435"/>
      <c r="P773" s="435"/>
      <c r="Q773" s="435"/>
      <c r="R773" s="54"/>
      <c r="S773" s="54"/>
      <c r="T773" s="54"/>
      <c r="U773" s="54"/>
      <c r="V773" s="54"/>
      <c r="W773" s="54"/>
      <c r="X773" s="54"/>
      <c r="Y773" s="54"/>
      <c r="Z773" s="54"/>
    </row>
    <row r="774" spans="1:26" ht="18.75" customHeight="1" x14ac:dyDescent="0.2">
      <c r="A774" s="435"/>
      <c r="B774" s="435"/>
      <c r="C774" s="435"/>
      <c r="D774" s="435"/>
      <c r="E774" s="435"/>
      <c r="F774" s="435"/>
      <c r="G774" s="435"/>
      <c r="H774" s="435"/>
      <c r="I774" s="435"/>
      <c r="J774" s="435"/>
      <c r="K774" s="435"/>
      <c r="L774" s="435"/>
      <c r="M774" s="435"/>
      <c r="N774" s="435"/>
      <c r="O774" s="435"/>
      <c r="P774" s="435"/>
      <c r="Q774" s="435"/>
      <c r="R774" s="54"/>
      <c r="S774" s="54"/>
      <c r="T774" s="54"/>
      <c r="U774" s="54"/>
      <c r="V774" s="54"/>
      <c r="W774" s="54"/>
      <c r="X774" s="54"/>
      <c r="Y774" s="54"/>
      <c r="Z774" s="54"/>
    </row>
    <row r="775" spans="1:26" ht="18.75" customHeight="1" x14ac:dyDescent="0.2">
      <c r="A775" s="435"/>
      <c r="B775" s="435"/>
      <c r="C775" s="435"/>
      <c r="D775" s="435"/>
      <c r="E775" s="435"/>
      <c r="F775" s="435"/>
      <c r="G775" s="435"/>
      <c r="H775" s="435"/>
      <c r="I775" s="435"/>
      <c r="J775" s="435"/>
      <c r="K775" s="435"/>
      <c r="L775" s="435"/>
      <c r="M775" s="435"/>
      <c r="N775" s="435"/>
      <c r="O775" s="435"/>
      <c r="P775" s="435"/>
      <c r="Q775" s="435"/>
      <c r="R775" s="54"/>
      <c r="S775" s="54"/>
      <c r="T775" s="54"/>
      <c r="U775" s="54"/>
      <c r="V775" s="54"/>
      <c r="W775" s="54"/>
      <c r="X775" s="54"/>
      <c r="Y775" s="54"/>
      <c r="Z775" s="54"/>
    </row>
    <row r="776" spans="1:26" ht="18.75" customHeight="1" x14ac:dyDescent="0.2">
      <c r="A776" s="435"/>
      <c r="B776" s="435"/>
      <c r="C776" s="435"/>
      <c r="D776" s="435"/>
      <c r="E776" s="435"/>
      <c r="F776" s="435"/>
      <c r="G776" s="435"/>
      <c r="H776" s="435"/>
      <c r="I776" s="435"/>
      <c r="J776" s="435"/>
      <c r="K776" s="435"/>
      <c r="L776" s="435"/>
      <c r="M776" s="435"/>
      <c r="N776" s="435"/>
      <c r="O776" s="435"/>
      <c r="P776" s="435"/>
      <c r="Q776" s="435"/>
      <c r="R776" s="54"/>
      <c r="S776" s="54"/>
      <c r="T776" s="54"/>
      <c r="U776" s="54"/>
      <c r="V776" s="54"/>
      <c r="W776" s="54"/>
      <c r="X776" s="54"/>
      <c r="Y776" s="54"/>
      <c r="Z776" s="54"/>
    </row>
    <row r="777" spans="1:26" ht="18.75" customHeight="1" x14ac:dyDescent="0.2">
      <c r="A777" s="435"/>
      <c r="B777" s="435"/>
      <c r="C777" s="435"/>
      <c r="D777" s="435"/>
      <c r="E777" s="435"/>
      <c r="F777" s="435"/>
      <c r="G777" s="435"/>
      <c r="H777" s="435"/>
      <c r="I777" s="435"/>
      <c r="J777" s="435"/>
      <c r="K777" s="435"/>
      <c r="L777" s="435"/>
      <c r="M777" s="435"/>
      <c r="N777" s="435"/>
      <c r="O777" s="435"/>
      <c r="P777" s="435"/>
      <c r="Q777" s="435"/>
      <c r="R777" s="54"/>
      <c r="S777" s="54"/>
      <c r="T777" s="54"/>
      <c r="U777" s="54"/>
      <c r="V777" s="54"/>
      <c r="W777" s="54"/>
      <c r="X777" s="54"/>
      <c r="Y777" s="54"/>
      <c r="Z777" s="54"/>
    </row>
    <row r="778" spans="1:26" ht="18.75" customHeight="1" x14ac:dyDescent="0.2">
      <c r="A778" s="435"/>
      <c r="B778" s="435"/>
      <c r="C778" s="435"/>
      <c r="D778" s="435"/>
      <c r="E778" s="435"/>
      <c r="F778" s="435"/>
      <c r="G778" s="435"/>
      <c r="H778" s="435"/>
      <c r="I778" s="435"/>
      <c r="J778" s="435"/>
      <c r="K778" s="435"/>
      <c r="L778" s="435"/>
      <c r="M778" s="435"/>
      <c r="N778" s="435"/>
      <c r="O778" s="435"/>
      <c r="P778" s="435"/>
      <c r="Q778" s="435"/>
      <c r="R778" s="54"/>
      <c r="S778" s="54"/>
      <c r="T778" s="54"/>
      <c r="U778" s="54"/>
      <c r="V778" s="54"/>
      <c r="W778" s="54"/>
      <c r="X778" s="54"/>
      <c r="Y778" s="54"/>
      <c r="Z778" s="54"/>
    </row>
    <row r="779" spans="1:26" ht="18.75" customHeight="1" x14ac:dyDescent="0.2">
      <c r="A779" s="435"/>
      <c r="B779" s="435"/>
      <c r="C779" s="435"/>
      <c r="D779" s="435"/>
      <c r="E779" s="435"/>
      <c r="F779" s="435"/>
      <c r="G779" s="435"/>
      <c r="H779" s="435"/>
      <c r="I779" s="435"/>
      <c r="J779" s="435"/>
      <c r="K779" s="435"/>
      <c r="L779" s="435"/>
      <c r="M779" s="435"/>
      <c r="N779" s="435"/>
      <c r="O779" s="435"/>
      <c r="P779" s="435"/>
      <c r="Q779" s="435"/>
      <c r="R779" s="54"/>
      <c r="S779" s="54"/>
      <c r="T779" s="54"/>
      <c r="U779" s="54"/>
      <c r="V779" s="54"/>
      <c r="W779" s="54"/>
      <c r="X779" s="54"/>
      <c r="Y779" s="54"/>
      <c r="Z779" s="54"/>
    </row>
    <row r="780" spans="1:26" ht="18.75" customHeight="1" x14ac:dyDescent="0.2">
      <c r="A780" s="435"/>
      <c r="B780" s="435"/>
      <c r="C780" s="435"/>
      <c r="D780" s="435"/>
      <c r="E780" s="435"/>
      <c r="F780" s="435"/>
      <c r="G780" s="435"/>
      <c r="H780" s="435"/>
      <c r="I780" s="435"/>
      <c r="J780" s="435"/>
      <c r="K780" s="435"/>
      <c r="L780" s="435"/>
      <c r="M780" s="435"/>
      <c r="N780" s="435"/>
      <c r="O780" s="435"/>
      <c r="P780" s="435"/>
      <c r="Q780" s="435"/>
      <c r="R780" s="54"/>
      <c r="S780" s="54"/>
      <c r="T780" s="54"/>
      <c r="U780" s="54"/>
      <c r="V780" s="54"/>
      <c r="W780" s="54"/>
      <c r="X780" s="54"/>
      <c r="Y780" s="54"/>
      <c r="Z780" s="54"/>
    </row>
    <row r="781" spans="1:26" ht="18.75" customHeight="1" x14ac:dyDescent="0.2">
      <c r="A781" s="435"/>
      <c r="B781" s="435"/>
      <c r="C781" s="435"/>
      <c r="D781" s="435"/>
      <c r="E781" s="435"/>
      <c r="F781" s="435"/>
      <c r="G781" s="435"/>
      <c r="H781" s="435"/>
      <c r="I781" s="435"/>
      <c r="J781" s="435"/>
      <c r="K781" s="435"/>
      <c r="L781" s="435"/>
      <c r="M781" s="435"/>
      <c r="N781" s="435"/>
      <c r="O781" s="435"/>
      <c r="P781" s="435"/>
      <c r="Q781" s="435"/>
      <c r="R781" s="54"/>
      <c r="S781" s="54"/>
      <c r="T781" s="54"/>
      <c r="U781" s="54"/>
      <c r="V781" s="54"/>
      <c r="W781" s="54"/>
      <c r="X781" s="54"/>
      <c r="Y781" s="54"/>
      <c r="Z781" s="54"/>
    </row>
    <row r="782" spans="1:26" ht="18.75" customHeight="1" x14ac:dyDescent="0.2">
      <c r="A782" s="435"/>
      <c r="B782" s="435"/>
      <c r="C782" s="435"/>
      <c r="D782" s="435"/>
      <c r="E782" s="435"/>
      <c r="F782" s="435"/>
      <c r="G782" s="435"/>
      <c r="H782" s="435"/>
      <c r="I782" s="435"/>
      <c r="J782" s="435"/>
      <c r="K782" s="435"/>
      <c r="L782" s="435"/>
      <c r="M782" s="435"/>
      <c r="N782" s="435"/>
      <c r="O782" s="435"/>
      <c r="P782" s="435"/>
      <c r="Q782" s="435"/>
      <c r="R782" s="54"/>
      <c r="S782" s="54"/>
      <c r="T782" s="54"/>
      <c r="U782" s="54"/>
      <c r="V782" s="54"/>
      <c r="W782" s="54"/>
      <c r="X782" s="54"/>
      <c r="Y782" s="54"/>
      <c r="Z782" s="54"/>
    </row>
    <row r="783" spans="1:26" ht="18.75" customHeight="1" x14ac:dyDescent="0.2">
      <c r="A783" s="435"/>
      <c r="B783" s="435"/>
      <c r="C783" s="435"/>
      <c r="D783" s="435"/>
      <c r="E783" s="435"/>
      <c r="F783" s="435"/>
      <c r="G783" s="435"/>
      <c r="H783" s="435"/>
      <c r="I783" s="435"/>
      <c r="J783" s="435"/>
      <c r="K783" s="435"/>
      <c r="L783" s="435"/>
      <c r="M783" s="435"/>
      <c r="N783" s="435"/>
      <c r="O783" s="435"/>
      <c r="P783" s="435"/>
      <c r="Q783" s="435"/>
      <c r="R783" s="54"/>
      <c r="S783" s="54"/>
      <c r="T783" s="54"/>
      <c r="U783" s="54"/>
      <c r="V783" s="54"/>
      <c r="W783" s="54"/>
      <c r="X783" s="54"/>
      <c r="Y783" s="54"/>
      <c r="Z783" s="54"/>
    </row>
    <row r="784" spans="1:26" ht="18.75" customHeight="1" x14ac:dyDescent="0.2">
      <c r="A784" s="435"/>
      <c r="B784" s="435"/>
      <c r="C784" s="435"/>
      <c r="D784" s="435"/>
      <c r="E784" s="435"/>
      <c r="F784" s="435"/>
      <c r="G784" s="435"/>
      <c r="H784" s="435"/>
      <c r="I784" s="435"/>
      <c r="J784" s="435"/>
      <c r="K784" s="435"/>
      <c r="L784" s="435"/>
      <c r="M784" s="435"/>
      <c r="N784" s="435"/>
      <c r="O784" s="435"/>
      <c r="P784" s="435"/>
      <c r="Q784" s="435"/>
      <c r="R784" s="54"/>
      <c r="S784" s="54"/>
      <c r="T784" s="54"/>
      <c r="U784" s="54"/>
      <c r="V784" s="54"/>
      <c r="W784" s="54"/>
      <c r="X784" s="54"/>
      <c r="Y784" s="54"/>
      <c r="Z784" s="54"/>
    </row>
    <row r="785" spans="1:26" ht="18.75" customHeight="1" x14ac:dyDescent="0.2">
      <c r="A785" s="435"/>
      <c r="B785" s="435"/>
      <c r="C785" s="435"/>
      <c r="D785" s="435"/>
      <c r="E785" s="435"/>
      <c r="F785" s="435"/>
      <c r="G785" s="435"/>
      <c r="H785" s="435"/>
      <c r="I785" s="435"/>
      <c r="J785" s="435"/>
      <c r="K785" s="435"/>
      <c r="L785" s="435"/>
      <c r="M785" s="435"/>
      <c r="N785" s="435"/>
      <c r="O785" s="435"/>
      <c r="P785" s="435"/>
      <c r="Q785" s="435"/>
      <c r="R785" s="54"/>
      <c r="S785" s="54"/>
      <c r="T785" s="54"/>
      <c r="U785" s="54"/>
      <c r="V785" s="54"/>
      <c r="W785" s="54"/>
      <c r="X785" s="54"/>
      <c r="Y785" s="54"/>
      <c r="Z785" s="54"/>
    </row>
    <row r="786" spans="1:26" ht="18.75" customHeight="1" x14ac:dyDescent="0.2">
      <c r="A786" s="435"/>
      <c r="B786" s="435"/>
      <c r="C786" s="435"/>
      <c r="D786" s="435"/>
      <c r="E786" s="435"/>
      <c r="F786" s="435"/>
      <c r="G786" s="435"/>
      <c r="H786" s="435"/>
      <c r="I786" s="435"/>
      <c r="J786" s="435"/>
      <c r="K786" s="435"/>
      <c r="L786" s="435"/>
      <c r="M786" s="435"/>
      <c r="N786" s="435"/>
      <c r="O786" s="435"/>
      <c r="P786" s="435"/>
      <c r="Q786" s="435"/>
      <c r="R786" s="54"/>
      <c r="S786" s="54"/>
      <c r="T786" s="54"/>
      <c r="U786" s="54"/>
      <c r="V786" s="54"/>
      <c r="W786" s="54"/>
      <c r="X786" s="54"/>
      <c r="Y786" s="54"/>
      <c r="Z786" s="54"/>
    </row>
    <row r="787" spans="1:26" ht="18.75" customHeight="1" x14ac:dyDescent="0.2">
      <c r="A787" s="435"/>
      <c r="B787" s="435"/>
      <c r="C787" s="435"/>
      <c r="D787" s="435"/>
      <c r="E787" s="435"/>
      <c r="F787" s="435"/>
      <c r="G787" s="435"/>
      <c r="H787" s="435"/>
      <c r="I787" s="435"/>
      <c r="J787" s="435"/>
      <c r="K787" s="435"/>
      <c r="L787" s="435"/>
      <c r="M787" s="435"/>
      <c r="N787" s="435"/>
      <c r="O787" s="435"/>
      <c r="P787" s="435"/>
      <c r="Q787" s="435"/>
      <c r="R787" s="54"/>
      <c r="S787" s="54"/>
      <c r="T787" s="54"/>
      <c r="U787" s="54"/>
      <c r="V787" s="54"/>
      <c r="W787" s="54"/>
      <c r="X787" s="54"/>
      <c r="Y787" s="54"/>
      <c r="Z787" s="54"/>
    </row>
    <row r="788" spans="1:26" ht="18.75" customHeight="1" x14ac:dyDescent="0.2">
      <c r="A788" s="435"/>
      <c r="B788" s="435"/>
      <c r="C788" s="435"/>
      <c r="D788" s="435"/>
      <c r="E788" s="435"/>
      <c r="F788" s="435"/>
      <c r="G788" s="435"/>
      <c r="H788" s="435"/>
      <c r="I788" s="435"/>
      <c r="J788" s="435"/>
      <c r="K788" s="435"/>
      <c r="L788" s="435"/>
      <c r="M788" s="435"/>
      <c r="N788" s="435"/>
      <c r="O788" s="435"/>
      <c r="P788" s="435"/>
      <c r="Q788" s="435"/>
      <c r="R788" s="54"/>
      <c r="S788" s="54"/>
      <c r="T788" s="54"/>
      <c r="U788" s="54"/>
      <c r="V788" s="54"/>
      <c r="W788" s="54"/>
      <c r="X788" s="54"/>
      <c r="Y788" s="54"/>
      <c r="Z788" s="54"/>
    </row>
    <row r="789" spans="1:26" ht="18.75" customHeight="1" x14ac:dyDescent="0.2">
      <c r="A789" s="435"/>
      <c r="B789" s="435"/>
      <c r="C789" s="435"/>
      <c r="D789" s="435"/>
      <c r="E789" s="435"/>
      <c r="F789" s="435"/>
      <c r="G789" s="435"/>
      <c r="H789" s="435"/>
      <c r="I789" s="435"/>
      <c r="J789" s="435"/>
      <c r="K789" s="435"/>
      <c r="L789" s="435"/>
      <c r="M789" s="435"/>
      <c r="N789" s="435"/>
      <c r="O789" s="435"/>
      <c r="P789" s="435"/>
      <c r="Q789" s="435"/>
      <c r="R789" s="54"/>
      <c r="S789" s="54"/>
      <c r="T789" s="54"/>
      <c r="U789" s="54"/>
      <c r="V789" s="54"/>
      <c r="W789" s="54"/>
      <c r="X789" s="54"/>
      <c r="Y789" s="54"/>
      <c r="Z789" s="54"/>
    </row>
    <row r="790" spans="1:26" ht="18.75" customHeight="1" x14ac:dyDescent="0.2">
      <c r="A790" s="435"/>
      <c r="B790" s="435"/>
      <c r="C790" s="435"/>
      <c r="D790" s="435"/>
      <c r="E790" s="435"/>
      <c r="F790" s="435"/>
      <c r="G790" s="435"/>
      <c r="H790" s="435"/>
      <c r="I790" s="435"/>
      <c r="J790" s="435"/>
      <c r="K790" s="435"/>
      <c r="L790" s="435"/>
      <c r="M790" s="435"/>
      <c r="N790" s="435"/>
      <c r="O790" s="435"/>
      <c r="P790" s="435"/>
      <c r="Q790" s="435"/>
      <c r="R790" s="54"/>
      <c r="S790" s="54"/>
      <c r="T790" s="54"/>
      <c r="U790" s="54"/>
      <c r="V790" s="54"/>
      <c r="W790" s="54"/>
      <c r="X790" s="54"/>
      <c r="Y790" s="54"/>
      <c r="Z790" s="54"/>
    </row>
    <row r="791" spans="1:26" ht="18.75" customHeight="1" x14ac:dyDescent="0.2">
      <c r="A791" s="435"/>
      <c r="B791" s="435"/>
      <c r="C791" s="435"/>
      <c r="D791" s="435"/>
      <c r="E791" s="435"/>
      <c r="F791" s="435"/>
      <c r="G791" s="435"/>
      <c r="H791" s="435"/>
      <c r="I791" s="435"/>
      <c r="J791" s="435"/>
      <c r="K791" s="435"/>
      <c r="L791" s="435"/>
      <c r="M791" s="435"/>
      <c r="N791" s="435"/>
      <c r="O791" s="435"/>
      <c r="P791" s="435"/>
      <c r="Q791" s="435"/>
      <c r="R791" s="54"/>
      <c r="S791" s="54"/>
      <c r="T791" s="54"/>
      <c r="U791" s="54"/>
      <c r="V791" s="54"/>
      <c r="W791" s="54"/>
      <c r="X791" s="54"/>
      <c r="Y791" s="54"/>
      <c r="Z791" s="54"/>
    </row>
    <row r="792" spans="1:26" ht="18.75" customHeight="1" x14ac:dyDescent="0.2">
      <c r="A792" s="435"/>
      <c r="B792" s="435"/>
      <c r="C792" s="435"/>
      <c r="D792" s="435"/>
      <c r="E792" s="435"/>
      <c r="F792" s="435"/>
      <c r="G792" s="435"/>
      <c r="H792" s="435"/>
      <c r="I792" s="435"/>
      <c r="J792" s="435"/>
      <c r="K792" s="435"/>
      <c r="L792" s="435"/>
      <c r="M792" s="435"/>
      <c r="N792" s="435"/>
      <c r="O792" s="435"/>
      <c r="P792" s="435"/>
      <c r="Q792" s="435"/>
      <c r="R792" s="54"/>
      <c r="S792" s="54"/>
      <c r="T792" s="54"/>
      <c r="U792" s="54"/>
      <c r="V792" s="54"/>
      <c r="W792" s="54"/>
      <c r="X792" s="54"/>
      <c r="Y792" s="54"/>
      <c r="Z792" s="54"/>
    </row>
    <row r="793" spans="1:26" ht="18.75" customHeight="1" x14ac:dyDescent="0.2">
      <c r="A793" s="435"/>
      <c r="B793" s="435"/>
      <c r="C793" s="435"/>
      <c r="D793" s="435"/>
      <c r="E793" s="435"/>
      <c r="F793" s="435"/>
      <c r="G793" s="435"/>
      <c r="H793" s="435"/>
      <c r="I793" s="435"/>
      <c r="J793" s="435"/>
      <c r="K793" s="435"/>
      <c r="L793" s="435"/>
      <c r="M793" s="435"/>
      <c r="N793" s="435"/>
      <c r="O793" s="435"/>
      <c r="P793" s="435"/>
      <c r="Q793" s="435"/>
      <c r="R793" s="54"/>
      <c r="S793" s="54"/>
      <c r="T793" s="54"/>
      <c r="U793" s="54"/>
      <c r="V793" s="54"/>
      <c r="W793" s="54"/>
      <c r="X793" s="54"/>
      <c r="Y793" s="54"/>
      <c r="Z793" s="54"/>
    </row>
    <row r="794" spans="1:26" ht="18.75" customHeight="1" x14ac:dyDescent="0.2">
      <c r="A794" s="435"/>
      <c r="B794" s="435"/>
      <c r="C794" s="435"/>
      <c r="D794" s="435"/>
      <c r="E794" s="435"/>
      <c r="F794" s="435"/>
      <c r="G794" s="435"/>
      <c r="H794" s="435"/>
      <c r="I794" s="435"/>
      <c r="J794" s="435"/>
      <c r="K794" s="435"/>
      <c r="L794" s="435"/>
      <c r="M794" s="435"/>
      <c r="N794" s="435"/>
      <c r="O794" s="435"/>
      <c r="P794" s="435"/>
      <c r="Q794" s="435"/>
      <c r="R794" s="54"/>
      <c r="S794" s="54"/>
      <c r="T794" s="54"/>
      <c r="U794" s="54"/>
      <c r="V794" s="54"/>
      <c r="W794" s="54"/>
      <c r="X794" s="54"/>
      <c r="Y794" s="54"/>
      <c r="Z794" s="54"/>
    </row>
    <row r="795" spans="1:26" ht="18.75" customHeight="1" x14ac:dyDescent="0.2">
      <c r="A795" s="435"/>
      <c r="B795" s="435"/>
      <c r="C795" s="435"/>
      <c r="D795" s="435"/>
      <c r="E795" s="435"/>
      <c r="F795" s="435"/>
      <c r="G795" s="435"/>
      <c r="H795" s="435"/>
      <c r="I795" s="435"/>
      <c r="J795" s="435"/>
      <c r="K795" s="435"/>
      <c r="L795" s="435"/>
      <c r="M795" s="435"/>
      <c r="N795" s="435"/>
      <c r="O795" s="435"/>
      <c r="P795" s="435"/>
      <c r="Q795" s="435"/>
      <c r="R795" s="54"/>
      <c r="S795" s="54"/>
      <c r="T795" s="54"/>
      <c r="U795" s="54"/>
      <c r="V795" s="54"/>
      <c r="W795" s="54"/>
      <c r="X795" s="54"/>
      <c r="Y795" s="54"/>
      <c r="Z795" s="54"/>
    </row>
    <row r="796" spans="1:26" ht="18.75" customHeight="1" x14ac:dyDescent="0.2">
      <c r="A796" s="435"/>
      <c r="B796" s="435"/>
      <c r="C796" s="435"/>
      <c r="D796" s="435"/>
      <c r="E796" s="435"/>
      <c r="F796" s="435"/>
      <c r="G796" s="435"/>
      <c r="H796" s="435"/>
      <c r="I796" s="435"/>
      <c r="J796" s="435"/>
      <c r="K796" s="435"/>
      <c r="L796" s="435"/>
      <c r="M796" s="435"/>
      <c r="N796" s="435"/>
      <c r="O796" s="435"/>
      <c r="P796" s="435"/>
      <c r="Q796" s="435"/>
      <c r="R796" s="54"/>
      <c r="S796" s="54"/>
      <c r="T796" s="54"/>
      <c r="U796" s="54"/>
      <c r="V796" s="54"/>
      <c r="W796" s="54"/>
      <c r="X796" s="54"/>
      <c r="Y796" s="54"/>
      <c r="Z796" s="54"/>
    </row>
    <row r="797" spans="1:26" ht="18.75" customHeight="1" x14ac:dyDescent="0.2">
      <c r="A797" s="435"/>
      <c r="B797" s="435"/>
      <c r="C797" s="435"/>
      <c r="D797" s="435"/>
      <c r="E797" s="435"/>
      <c r="F797" s="435"/>
      <c r="G797" s="435"/>
      <c r="H797" s="435"/>
      <c r="I797" s="435"/>
      <c r="J797" s="435"/>
      <c r="K797" s="435"/>
      <c r="L797" s="435"/>
      <c r="M797" s="435"/>
      <c r="N797" s="435"/>
      <c r="O797" s="435"/>
      <c r="P797" s="435"/>
      <c r="Q797" s="435"/>
      <c r="R797" s="54"/>
      <c r="S797" s="54"/>
      <c r="T797" s="54"/>
      <c r="U797" s="54"/>
      <c r="V797" s="54"/>
      <c r="W797" s="54"/>
      <c r="X797" s="54"/>
      <c r="Y797" s="54"/>
      <c r="Z797" s="54"/>
    </row>
    <row r="798" spans="1:26" ht="18.75" customHeight="1" x14ac:dyDescent="0.2">
      <c r="A798" s="435"/>
      <c r="B798" s="435"/>
      <c r="C798" s="435"/>
      <c r="D798" s="435"/>
      <c r="E798" s="435"/>
      <c r="F798" s="435"/>
      <c r="G798" s="435"/>
      <c r="H798" s="435"/>
      <c r="I798" s="435"/>
      <c r="J798" s="435"/>
      <c r="K798" s="435"/>
      <c r="L798" s="435"/>
      <c r="M798" s="435"/>
      <c r="N798" s="435"/>
      <c r="O798" s="435"/>
      <c r="P798" s="435"/>
      <c r="Q798" s="435"/>
      <c r="R798" s="54"/>
      <c r="S798" s="54"/>
      <c r="T798" s="54"/>
      <c r="U798" s="54"/>
      <c r="V798" s="54"/>
      <c r="W798" s="54"/>
      <c r="X798" s="54"/>
      <c r="Y798" s="54"/>
      <c r="Z798" s="54"/>
    </row>
    <row r="799" spans="1:26" ht="18.75" customHeight="1" x14ac:dyDescent="0.2">
      <c r="A799" s="435"/>
      <c r="B799" s="435"/>
      <c r="C799" s="435"/>
      <c r="D799" s="435"/>
      <c r="E799" s="435"/>
      <c r="F799" s="435"/>
      <c r="G799" s="435"/>
      <c r="H799" s="435"/>
      <c r="I799" s="435"/>
      <c r="J799" s="435"/>
      <c r="K799" s="435"/>
      <c r="L799" s="435"/>
      <c r="M799" s="435"/>
      <c r="N799" s="435"/>
      <c r="O799" s="435"/>
      <c r="P799" s="435"/>
      <c r="Q799" s="435"/>
      <c r="R799" s="54"/>
      <c r="S799" s="54"/>
      <c r="T799" s="54"/>
      <c r="U799" s="54"/>
      <c r="V799" s="54"/>
      <c r="W799" s="54"/>
      <c r="X799" s="54"/>
      <c r="Y799" s="54"/>
      <c r="Z799" s="54"/>
    </row>
    <row r="800" spans="1:26" ht="18.75" customHeight="1" x14ac:dyDescent="0.2">
      <c r="A800" s="435"/>
      <c r="B800" s="435"/>
      <c r="C800" s="435"/>
      <c r="D800" s="435"/>
      <c r="E800" s="435"/>
      <c r="F800" s="435"/>
      <c r="G800" s="435"/>
      <c r="H800" s="435"/>
      <c r="I800" s="435"/>
      <c r="J800" s="435"/>
      <c r="K800" s="435"/>
      <c r="L800" s="435"/>
      <c r="M800" s="435"/>
      <c r="N800" s="435"/>
      <c r="O800" s="435"/>
      <c r="P800" s="435"/>
      <c r="Q800" s="435"/>
      <c r="R800" s="54"/>
      <c r="S800" s="54"/>
      <c r="T800" s="54"/>
      <c r="U800" s="54"/>
      <c r="V800" s="54"/>
      <c r="W800" s="54"/>
      <c r="X800" s="54"/>
      <c r="Y800" s="54"/>
      <c r="Z800" s="54"/>
    </row>
    <row r="801" spans="1:26" ht="18.75" customHeight="1" x14ac:dyDescent="0.2">
      <c r="A801" s="435"/>
      <c r="B801" s="435"/>
      <c r="C801" s="435"/>
      <c r="D801" s="435"/>
      <c r="E801" s="435"/>
      <c r="F801" s="435"/>
      <c r="G801" s="435"/>
      <c r="H801" s="435"/>
      <c r="I801" s="435"/>
      <c r="J801" s="435"/>
      <c r="K801" s="435"/>
      <c r="L801" s="435"/>
      <c r="M801" s="435"/>
      <c r="N801" s="435"/>
      <c r="O801" s="435"/>
      <c r="P801" s="435"/>
      <c r="Q801" s="435"/>
      <c r="R801" s="54"/>
      <c r="S801" s="54"/>
      <c r="T801" s="54"/>
      <c r="U801" s="54"/>
      <c r="V801" s="54"/>
      <c r="W801" s="54"/>
      <c r="X801" s="54"/>
      <c r="Y801" s="54"/>
      <c r="Z801" s="54"/>
    </row>
    <row r="802" spans="1:26" ht="18.75" customHeight="1" x14ac:dyDescent="0.2">
      <c r="A802" s="435"/>
      <c r="B802" s="435"/>
      <c r="C802" s="435"/>
      <c r="D802" s="435"/>
      <c r="E802" s="435"/>
      <c r="F802" s="435"/>
      <c r="G802" s="435"/>
      <c r="H802" s="435"/>
      <c r="I802" s="435"/>
      <c r="J802" s="435"/>
      <c r="K802" s="435"/>
      <c r="L802" s="435"/>
      <c r="M802" s="435"/>
      <c r="N802" s="435"/>
      <c r="O802" s="435"/>
      <c r="P802" s="435"/>
      <c r="Q802" s="435"/>
      <c r="R802" s="54"/>
      <c r="S802" s="54"/>
      <c r="T802" s="54"/>
      <c r="U802" s="54"/>
      <c r="V802" s="54"/>
      <c r="W802" s="54"/>
      <c r="X802" s="54"/>
      <c r="Y802" s="54"/>
      <c r="Z802" s="54"/>
    </row>
    <row r="803" spans="1:26" ht="18.75" customHeight="1" x14ac:dyDescent="0.2">
      <c r="A803" s="435"/>
      <c r="B803" s="435"/>
      <c r="C803" s="435"/>
      <c r="D803" s="435"/>
      <c r="E803" s="435"/>
      <c r="F803" s="435"/>
      <c r="G803" s="435"/>
      <c r="H803" s="435"/>
      <c r="I803" s="435"/>
      <c r="J803" s="435"/>
      <c r="K803" s="435"/>
      <c r="L803" s="435"/>
      <c r="M803" s="435"/>
      <c r="N803" s="435"/>
      <c r="O803" s="435"/>
      <c r="P803" s="435"/>
      <c r="Q803" s="435"/>
      <c r="R803" s="54"/>
      <c r="S803" s="54"/>
      <c r="T803" s="54"/>
      <c r="U803" s="54"/>
      <c r="V803" s="54"/>
      <c r="W803" s="54"/>
      <c r="X803" s="54"/>
      <c r="Y803" s="54"/>
      <c r="Z803" s="54"/>
    </row>
    <row r="804" spans="1:26" ht="18.75" customHeight="1" x14ac:dyDescent="0.2">
      <c r="A804" s="435"/>
      <c r="B804" s="435"/>
      <c r="C804" s="435"/>
      <c r="D804" s="435"/>
      <c r="E804" s="435"/>
      <c r="F804" s="435"/>
      <c r="G804" s="435"/>
      <c r="H804" s="435"/>
      <c r="I804" s="435"/>
      <c r="J804" s="435"/>
      <c r="K804" s="435"/>
      <c r="L804" s="435"/>
      <c r="M804" s="435"/>
      <c r="N804" s="435"/>
      <c r="O804" s="435"/>
      <c r="P804" s="435"/>
      <c r="Q804" s="435"/>
      <c r="R804" s="54"/>
      <c r="S804" s="54"/>
      <c r="T804" s="54"/>
      <c r="U804" s="54"/>
      <c r="V804" s="54"/>
      <c r="W804" s="54"/>
      <c r="X804" s="54"/>
      <c r="Y804" s="54"/>
      <c r="Z804" s="54"/>
    </row>
    <row r="805" spans="1:26" ht="18.75" customHeight="1" x14ac:dyDescent="0.2">
      <c r="A805" s="435"/>
      <c r="B805" s="435"/>
      <c r="C805" s="435"/>
      <c r="D805" s="435"/>
      <c r="E805" s="435"/>
      <c r="F805" s="435"/>
      <c r="G805" s="435"/>
      <c r="H805" s="435"/>
      <c r="I805" s="435"/>
      <c r="J805" s="435"/>
      <c r="K805" s="435"/>
      <c r="L805" s="435"/>
      <c r="M805" s="435"/>
      <c r="N805" s="435"/>
      <c r="O805" s="435"/>
      <c r="P805" s="435"/>
      <c r="Q805" s="435"/>
      <c r="R805" s="54"/>
      <c r="S805" s="54"/>
      <c r="T805" s="54"/>
      <c r="U805" s="54"/>
      <c r="V805" s="54"/>
      <c r="W805" s="54"/>
      <c r="X805" s="54"/>
      <c r="Y805" s="54"/>
      <c r="Z805" s="54"/>
    </row>
    <row r="806" spans="1:26" ht="18.75" customHeight="1" x14ac:dyDescent="0.2">
      <c r="A806" s="435"/>
      <c r="B806" s="435"/>
      <c r="C806" s="435"/>
      <c r="D806" s="435"/>
      <c r="E806" s="435"/>
      <c r="F806" s="435"/>
      <c r="G806" s="435"/>
      <c r="H806" s="435"/>
      <c r="I806" s="435"/>
      <c r="J806" s="435"/>
      <c r="K806" s="435"/>
      <c r="L806" s="435"/>
      <c r="M806" s="435"/>
      <c r="N806" s="435"/>
      <c r="O806" s="435"/>
      <c r="P806" s="435"/>
      <c r="Q806" s="435"/>
      <c r="R806" s="54"/>
      <c r="S806" s="54"/>
      <c r="T806" s="54"/>
      <c r="U806" s="54"/>
      <c r="V806" s="54"/>
      <c r="W806" s="54"/>
      <c r="X806" s="54"/>
      <c r="Y806" s="54"/>
      <c r="Z806" s="54"/>
    </row>
    <row r="807" spans="1:26" ht="18.75" customHeight="1" x14ac:dyDescent="0.2">
      <c r="A807" s="435"/>
      <c r="B807" s="435"/>
      <c r="C807" s="435"/>
      <c r="D807" s="435"/>
      <c r="E807" s="435"/>
      <c r="F807" s="435"/>
      <c r="G807" s="435"/>
      <c r="H807" s="435"/>
      <c r="I807" s="435"/>
      <c r="J807" s="435"/>
      <c r="K807" s="435"/>
      <c r="L807" s="435"/>
      <c r="M807" s="435"/>
      <c r="N807" s="435"/>
      <c r="O807" s="435"/>
      <c r="P807" s="435"/>
      <c r="Q807" s="435"/>
      <c r="R807" s="54"/>
      <c r="S807" s="54"/>
      <c r="T807" s="54"/>
      <c r="U807" s="54"/>
      <c r="V807" s="54"/>
      <c r="W807" s="54"/>
      <c r="X807" s="54"/>
      <c r="Y807" s="54"/>
      <c r="Z807" s="54"/>
    </row>
    <row r="808" spans="1:26" ht="18.75" customHeight="1" x14ac:dyDescent="0.2">
      <c r="A808" s="435"/>
      <c r="B808" s="435"/>
      <c r="C808" s="435"/>
      <c r="D808" s="435"/>
      <c r="E808" s="435"/>
      <c r="F808" s="435"/>
      <c r="G808" s="435"/>
      <c r="H808" s="435"/>
      <c r="I808" s="435"/>
      <c r="J808" s="435"/>
      <c r="K808" s="435"/>
      <c r="L808" s="435"/>
      <c r="M808" s="435"/>
      <c r="N808" s="435"/>
      <c r="O808" s="435"/>
      <c r="P808" s="435"/>
      <c r="Q808" s="435"/>
      <c r="R808" s="54"/>
      <c r="S808" s="54"/>
      <c r="T808" s="54"/>
      <c r="U808" s="54"/>
      <c r="V808" s="54"/>
      <c r="W808" s="54"/>
      <c r="X808" s="54"/>
      <c r="Y808" s="54"/>
      <c r="Z808" s="54"/>
    </row>
    <row r="809" spans="1:26" ht="18.75" customHeight="1" x14ac:dyDescent="0.2">
      <c r="A809" s="435"/>
      <c r="B809" s="435"/>
      <c r="C809" s="435"/>
      <c r="D809" s="435"/>
      <c r="E809" s="435"/>
      <c r="F809" s="435"/>
      <c r="G809" s="435"/>
      <c r="H809" s="435"/>
      <c r="I809" s="435"/>
      <c r="J809" s="435"/>
      <c r="K809" s="435"/>
      <c r="L809" s="435"/>
      <c r="M809" s="435"/>
      <c r="N809" s="435"/>
      <c r="O809" s="435"/>
      <c r="P809" s="435"/>
      <c r="Q809" s="435"/>
      <c r="R809" s="54"/>
      <c r="S809" s="54"/>
      <c r="T809" s="54"/>
      <c r="U809" s="54"/>
      <c r="V809" s="54"/>
      <c r="W809" s="54"/>
      <c r="X809" s="54"/>
      <c r="Y809" s="54"/>
      <c r="Z809" s="54"/>
    </row>
    <row r="810" spans="1:26" ht="18.75" customHeight="1" x14ac:dyDescent="0.2">
      <c r="A810" s="435"/>
      <c r="B810" s="435"/>
      <c r="C810" s="435"/>
      <c r="D810" s="435"/>
      <c r="E810" s="435"/>
      <c r="F810" s="435"/>
      <c r="G810" s="435"/>
      <c r="H810" s="435"/>
      <c r="I810" s="435"/>
      <c r="J810" s="435"/>
      <c r="K810" s="435"/>
      <c r="L810" s="435"/>
      <c r="M810" s="435"/>
      <c r="N810" s="435"/>
      <c r="O810" s="435"/>
      <c r="P810" s="435"/>
      <c r="Q810" s="435"/>
      <c r="R810" s="54"/>
      <c r="S810" s="54"/>
      <c r="T810" s="54"/>
      <c r="U810" s="54"/>
      <c r="V810" s="54"/>
      <c r="W810" s="54"/>
      <c r="X810" s="54"/>
      <c r="Y810" s="54"/>
      <c r="Z810" s="54"/>
    </row>
    <row r="811" spans="1:26" ht="18.75" customHeight="1" x14ac:dyDescent="0.2">
      <c r="A811" s="435"/>
      <c r="B811" s="435"/>
      <c r="C811" s="435"/>
      <c r="D811" s="435"/>
      <c r="E811" s="435"/>
      <c r="F811" s="435"/>
      <c r="G811" s="435"/>
      <c r="H811" s="435"/>
      <c r="I811" s="435"/>
      <c r="J811" s="435"/>
      <c r="K811" s="435"/>
      <c r="L811" s="435"/>
      <c r="M811" s="435"/>
      <c r="N811" s="435"/>
      <c r="O811" s="435"/>
      <c r="P811" s="435"/>
      <c r="Q811" s="435"/>
      <c r="R811" s="54"/>
      <c r="S811" s="54"/>
      <c r="T811" s="54"/>
      <c r="U811" s="54"/>
      <c r="V811" s="54"/>
      <c r="W811" s="54"/>
      <c r="X811" s="54"/>
      <c r="Y811" s="54"/>
      <c r="Z811" s="54"/>
    </row>
    <row r="812" spans="1:26" ht="18.75" customHeight="1" x14ac:dyDescent="0.2">
      <c r="A812" s="435"/>
      <c r="B812" s="435"/>
      <c r="C812" s="435"/>
      <c r="D812" s="435"/>
      <c r="E812" s="435"/>
      <c r="F812" s="435"/>
      <c r="G812" s="435"/>
      <c r="H812" s="435"/>
      <c r="I812" s="435"/>
      <c r="J812" s="435"/>
      <c r="K812" s="435"/>
      <c r="L812" s="435"/>
      <c r="M812" s="435"/>
      <c r="N812" s="435"/>
      <c r="O812" s="435"/>
      <c r="P812" s="435"/>
      <c r="Q812" s="435"/>
      <c r="R812" s="54"/>
      <c r="S812" s="54"/>
      <c r="T812" s="54"/>
      <c r="U812" s="54"/>
      <c r="V812" s="54"/>
      <c r="W812" s="54"/>
      <c r="X812" s="54"/>
      <c r="Y812" s="54"/>
      <c r="Z812" s="54"/>
    </row>
    <row r="813" spans="1:26" ht="18.75" customHeight="1" x14ac:dyDescent="0.2">
      <c r="A813" s="435"/>
      <c r="B813" s="435"/>
      <c r="C813" s="435"/>
      <c r="D813" s="435"/>
      <c r="E813" s="435"/>
      <c r="F813" s="435"/>
      <c r="G813" s="435"/>
      <c r="H813" s="435"/>
      <c r="I813" s="435"/>
      <c r="J813" s="435"/>
      <c r="K813" s="435"/>
      <c r="L813" s="435"/>
      <c r="M813" s="435"/>
      <c r="N813" s="435"/>
      <c r="O813" s="435"/>
      <c r="P813" s="435"/>
      <c r="Q813" s="435"/>
      <c r="R813" s="54"/>
      <c r="S813" s="54"/>
      <c r="T813" s="54"/>
      <c r="U813" s="54"/>
      <c r="V813" s="54"/>
      <c r="W813" s="54"/>
      <c r="X813" s="54"/>
      <c r="Y813" s="54"/>
      <c r="Z813" s="54"/>
    </row>
    <row r="814" spans="1:26" ht="18.75" customHeight="1" x14ac:dyDescent="0.2">
      <c r="A814" s="435"/>
      <c r="B814" s="435"/>
      <c r="C814" s="435"/>
      <c r="D814" s="435"/>
      <c r="E814" s="435"/>
      <c r="F814" s="435"/>
      <c r="G814" s="435"/>
      <c r="H814" s="435"/>
      <c r="I814" s="435"/>
      <c r="J814" s="435"/>
      <c r="K814" s="435"/>
      <c r="L814" s="435"/>
      <c r="M814" s="435"/>
      <c r="N814" s="435"/>
      <c r="O814" s="435"/>
      <c r="P814" s="435"/>
      <c r="Q814" s="435"/>
      <c r="R814" s="54"/>
      <c r="S814" s="54"/>
      <c r="T814" s="54"/>
      <c r="U814" s="54"/>
      <c r="V814" s="54"/>
      <c r="W814" s="54"/>
      <c r="X814" s="54"/>
      <c r="Y814" s="54"/>
      <c r="Z814" s="54"/>
    </row>
    <row r="815" spans="1:26" ht="18.75" customHeight="1" x14ac:dyDescent="0.2">
      <c r="A815" s="435"/>
      <c r="B815" s="435"/>
      <c r="C815" s="435"/>
      <c r="D815" s="435"/>
      <c r="E815" s="435"/>
      <c r="F815" s="435"/>
      <c r="G815" s="435"/>
      <c r="H815" s="435"/>
      <c r="I815" s="435"/>
      <c r="J815" s="435"/>
      <c r="K815" s="435"/>
      <c r="L815" s="435"/>
      <c r="M815" s="435"/>
      <c r="N815" s="435"/>
      <c r="O815" s="435"/>
      <c r="P815" s="435"/>
      <c r="Q815" s="435"/>
      <c r="R815" s="54"/>
      <c r="S815" s="54"/>
      <c r="T815" s="54"/>
      <c r="U815" s="54"/>
      <c r="V815" s="54"/>
      <c r="W815" s="54"/>
      <c r="X815" s="54"/>
      <c r="Y815" s="54"/>
      <c r="Z815" s="54"/>
    </row>
    <row r="816" spans="1:26" ht="18.75" customHeight="1" x14ac:dyDescent="0.2">
      <c r="A816" s="435"/>
      <c r="B816" s="435"/>
      <c r="C816" s="435"/>
      <c r="D816" s="435"/>
      <c r="E816" s="435"/>
      <c r="F816" s="435"/>
      <c r="G816" s="435"/>
      <c r="H816" s="435"/>
      <c r="I816" s="435"/>
      <c r="J816" s="435"/>
      <c r="K816" s="435"/>
      <c r="L816" s="435"/>
      <c r="M816" s="435"/>
      <c r="N816" s="435"/>
      <c r="O816" s="435"/>
      <c r="P816" s="435"/>
      <c r="Q816" s="435"/>
      <c r="R816" s="54"/>
      <c r="S816" s="54"/>
      <c r="T816" s="54"/>
      <c r="U816" s="54"/>
      <c r="V816" s="54"/>
      <c r="W816" s="54"/>
      <c r="X816" s="54"/>
      <c r="Y816" s="54"/>
      <c r="Z816" s="54"/>
    </row>
    <row r="817" spans="1:26" ht="18.75" customHeight="1" x14ac:dyDescent="0.2">
      <c r="A817" s="435"/>
      <c r="B817" s="435"/>
      <c r="C817" s="435"/>
      <c r="D817" s="435"/>
      <c r="E817" s="435"/>
      <c r="F817" s="435"/>
      <c r="G817" s="435"/>
      <c r="H817" s="435"/>
      <c r="I817" s="435"/>
      <c r="J817" s="435"/>
      <c r="K817" s="435"/>
      <c r="L817" s="435"/>
      <c r="M817" s="435"/>
      <c r="N817" s="435"/>
      <c r="O817" s="435"/>
      <c r="P817" s="435"/>
      <c r="Q817" s="435"/>
      <c r="R817" s="54"/>
      <c r="S817" s="54"/>
      <c r="T817" s="54"/>
      <c r="U817" s="54"/>
      <c r="V817" s="54"/>
      <c r="W817" s="54"/>
      <c r="X817" s="54"/>
      <c r="Y817" s="54"/>
      <c r="Z817" s="54"/>
    </row>
    <row r="818" spans="1:26" ht="18.75" customHeight="1" x14ac:dyDescent="0.2">
      <c r="A818" s="435"/>
      <c r="B818" s="435"/>
      <c r="C818" s="435"/>
      <c r="D818" s="435"/>
      <c r="E818" s="435"/>
      <c r="F818" s="435"/>
      <c r="G818" s="435"/>
      <c r="H818" s="435"/>
      <c r="I818" s="435"/>
      <c r="J818" s="435"/>
      <c r="K818" s="435"/>
      <c r="L818" s="435"/>
      <c r="M818" s="435"/>
      <c r="N818" s="435"/>
      <c r="O818" s="435"/>
      <c r="P818" s="435"/>
      <c r="Q818" s="435"/>
      <c r="R818" s="54"/>
      <c r="S818" s="54"/>
      <c r="T818" s="54"/>
      <c r="U818" s="54"/>
      <c r="V818" s="54"/>
      <c r="W818" s="54"/>
      <c r="X818" s="54"/>
      <c r="Y818" s="54"/>
      <c r="Z818" s="54"/>
    </row>
    <row r="819" spans="1:26" ht="18.75" customHeight="1" x14ac:dyDescent="0.2">
      <c r="A819" s="435"/>
      <c r="B819" s="435"/>
      <c r="C819" s="435"/>
      <c r="D819" s="435"/>
      <c r="E819" s="435"/>
      <c r="F819" s="435"/>
      <c r="G819" s="435"/>
      <c r="H819" s="435"/>
      <c r="I819" s="435"/>
      <c r="J819" s="435"/>
      <c r="K819" s="435"/>
      <c r="L819" s="435"/>
      <c r="M819" s="435"/>
      <c r="N819" s="435"/>
      <c r="O819" s="435"/>
      <c r="P819" s="435"/>
      <c r="Q819" s="435"/>
      <c r="R819" s="54"/>
      <c r="S819" s="54"/>
      <c r="T819" s="54"/>
      <c r="U819" s="54"/>
      <c r="V819" s="54"/>
      <c r="W819" s="54"/>
      <c r="X819" s="54"/>
      <c r="Y819" s="54"/>
      <c r="Z819" s="54"/>
    </row>
    <row r="820" spans="1:26" ht="18.75" customHeight="1" x14ac:dyDescent="0.2">
      <c r="A820" s="435"/>
      <c r="B820" s="435"/>
      <c r="C820" s="435"/>
      <c r="D820" s="435"/>
      <c r="E820" s="435"/>
      <c r="F820" s="435"/>
      <c r="G820" s="435"/>
      <c r="H820" s="435"/>
      <c r="I820" s="435"/>
      <c r="J820" s="435"/>
      <c r="K820" s="435"/>
      <c r="L820" s="435"/>
      <c r="M820" s="435"/>
      <c r="N820" s="435"/>
      <c r="O820" s="435"/>
      <c r="P820" s="435"/>
      <c r="Q820" s="435"/>
      <c r="R820" s="54"/>
      <c r="S820" s="54"/>
      <c r="T820" s="54"/>
      <c r="U820" s="54"/>
      <c r="V820" s="54"/>
      <c r="W820" s="54"/>
      <c r="X820" s="54"/>
      <c r="Y820" s="54"/>
      <c r="Z820" s="54"/>
    </row>
    <row r="821" spans="1:26" ht="18.75" customHeight="1" x14ac:dyDescent="0.2">
      <c r="A821" s="435"/>
      <c r="B821" s="435"/>
      <c r="C821" s="435"/>
      <c r="D821" s="435"/>
      <c r="E821" s="435"/>
      <c r="F821" s="435"/>
      <c r="G821" s="435"/>
      <c r="H821" s="435"/>
      <c r="I821" s="435"/>
      <c r="J821" s="435"/>
      <c r="K821" s="435"/>
      <c r="L821" s="435"/>
      <c r="M821" s="435"/>
      <c r="N821" s="435"/>
      <c r="O821" s="435"/>
      <c r="P821" s="435"/>
      <c r="Q821" s="435"/>
      <c r="R821" s="54"/>
      <c r="S821" s="54"/>
      <c r="T821" s="54"/>
      <c r="U821" s="54"/>
      <c r="V821" s="54"/>
      <c r="W821" s="54"/>
      <c r="X821" s="54"/>
      <c r="Y821" s="54"/>
      <c r="Z821" s="54"/>
    </row>
    <row r="822" spans="1:26" ht="18.75" customHeight="1" x14ac:dyDescent="0.2">
      <c r="A822" s="435"/>
      <c r="B822" s="435"/>
      <c r="C822" s="435"/>
      <c r="D822" s="435"/>
      <c r="E822" s="435"/>
      <c r="F822" s="435"/>
      <c r="G822" s="435"/>
      <c r="H822" s="435"/>
      <c r="I822" s="435"/>
      <c r="J822" s="435"/>
      <c r="K822" s="435"/>
      <c r="L822" s="435"/>
      <c r="M822" s="435"/>
      <c r="N822" s="435"/>
      <c r="O822" s="435"/>
      <c r="P822" s="435"/>
      <c r="Q822" s="435"/>
      <c r="R822" s="54"/>
      <c r="S822" s="54"/>
      <c r="T822" s="54"/>
      <c r="U822" s="54"/>
      <c r="V822" s="54"/>
      <c r="W822" s="54"/>
      <c r="X822" s="54"/>
      <c r="Y822" s="54"/>
      <c r="Z822" s="54"/>
    </row>
    <row r="823" spans="1:26" ht="18.75" customHeight="1" x14ac:dyDescent="0.2">
      <c r="A823" s="435"/>
      <c r="B823" s="435"/>
      <c r="C823" s="435"/>
      <c r="D823" s="435"/>
      <c r="E823" s="435"/>
      <c r="F823" s="435"/>
      <c r="G823" s="435"/>
      <c r="H823" s="435"/>
      <c r="I823" s="435"/>
      <c r="J823" s="435"/>
      <c r="K823" s="435"/>
      <c r="L823" s="435"/>
      <c r="M823" s="435"/>
      <c r="N823" s="435"/>
      <c r="O823" s="435"/>
      <c r="P823" s="435"/>
      <c r="Q823" s="435"/>
      <c r="R823" s="54"/>
      <c r="S823" s="54"/>
      <c r="T823" s="54"/>
      <c r="U823" s="54"/>
      <c r="V823" s="54"/>
      <c r="W823" s="54"/>
      <c r="X823" s="54"/>
      <c r="Y823" s="54"/>
      <c r="Z823" s="54"/>
    </row>
    <row r="824" spans="1:26" ht="18.75" customHeight="1" x14ac:dyDescent="0.2">
      <c r="A824" s="435"/>
      <c r="B824" s="435"/>
      <c r="C824" s="435"/>
      <c r="D824" s="435"/>
      <c r="E824" s="435"/>
      <c r="F824" s="435"/>
      <c r="G824" s="435"/>
      <c r="H824" s="435"/>
      <c r="I824" s="435"/>
      <c r="J824" s="435"/>
      <c r="K824" s="435"/>
      <c r="L824" s="435"/>
      <c r="M824" s="435"/>
      <c r="N824" s="435"/>
      <c r="O824" s="435"/>
      <c r="P824" s="435"/>
      <c r="Q824" s="435"/>
      <c r="R824" s="54"/>
      <c r="S824" s="54"/>
      <c r="T824" s="54"/>
      <c r="U824" s="54"/>
      <c r="V824" s="54"/>
      <c r="W824" s="54"/>
      <c r="X824" s="54"/>
      <c r="Y824" s="54"/>
      <c r="Z824" s="54"/>
    </row>
    <row r="825" spans="1:26" ht="18.75" customHeight="1" x14ac:dyDescent="0.2">
      <c r="A825" s="435"/>
      <c r="B825" s="435"/>
      <c r="C825" s="435"/>
      <c r="D825" s="435"/>
      <c r="E825" s="435"/>
      <c r="F825" s="435"/>
      <c r="G825" s="435"/>
      <c r="H825" s="435"/>
      <c r="I825" s="435"/>
      <c r="J825" s="435"/>
      <c r="K825" s="435"/>
      <c r="L825" s="435"/>
      <c r="M825" s="435"/>
      <c r="N825" s="435"/>
      <c r="O825" s="435"/>
      <c r="P825" s="435"/>
      <c r="Q825" s="435"/>
      <c r="R825" s="54"/>
      <c r="S825" s="54"/>
      <c r="T825" s="54"/>
      <c r="U825" s="54"/>
      <c r="V825" s="54"/>
      <c r="W825" s="54"/>
      <c r="X825" s="54"/>
      <c r="Y825" s="54"/>
      <c r="Z825" s="54"/>
    </row>
    <row r="826" spans="1:26" ht="18.75" customHeight="1" x14ac:dyDescent="0.2">
      <c r="A826" s="435"/>
      <c r="B826" s="435"/>
      <c r="C826" s="435"/>
      <c r="D826" s="435"/>
      <c r="E826" s="435"/>
      <c r="F826" s="435"/>
      <c r="G826" s="435"/>
      <c r="H826" s="435"/>
      <c r="I826" s="435"/>
      <c r="J826" s="435"/>
      <c r="K826" s="435"/>
      <c r="L826" s="435"/>
      <c r="M826" s="435"/>
      <c r="N826" s="435"/>
      <c r="O826" s="435"/>
      <c r="P826" s="435"/>
      <c r="Q826" s="435"/>
      <c r="R826" s="54"/>
      <c r="S826" s="54"/>
      <c r="T826" s="54"/>
      <c r="U826" s="54"/>
      <c r="V826" s="54"/>
      <c r="W826" s="54"/>
      <c r="X826" s="54"/>
      <c r="Y826" s="54"/>
      <c r="Z826" s="54"/>
    </row>
    <row r="827" spans="1:26" ht="18.75" customHeight="1" x14ac:dyDescent="0.2">
      <c r="A827" s="435"/>
      <c r="B827" s="435"/>
      <c r="C827" s="435"/>
      <c r="D827" s="435"/>
      <c r="E827" s="435"/>
      <c r="F827" s="435"/>
      <c r="G827" s="435"/>
      <c r="H827" s="435"/>
      <c r="I827" s="435"/>
      <c r="J827" s="435"/>
      <c r="K827" s="435"/>
      <c r="L827" s="435"/>
      <c r="M827" s="435"/>
      <c r="N827" s="435"/>
      <c r="O827" s="435"/>
      <c r="P827" s="435"/>
      <c r="Q827" s="435"/>
      <c r="R827" s="54"/>
      <c r="S827" s="54"/>
      <c r="T827" s="54"/>
      <c r="U827" s="54"/>
      <c r="V827" s="54"/>
      <c r="W827" s="54"/>
      <c r="X827" s="54"/>
      <c r="Y827" s="54"/>
      <c r="Z827" s="54"/>
    </row>
    <row r="828" spans="1:26" ht="18.75" customHeight="1" x14ac:dyDescent="0.2">
      <c r="A828" s="435"/>
      <c r="B828" s="435"/>
      <c r="C828" s="435"/>
      <c r="D828" s="435"/>
      <c r="E828" s="435"/>
      <c r="F828" s="435"/>
      <c r="G828" s="435"/>
      <c r="H828" s="435"/>
      <c r="I828" s="435"/>
      <c r="J828" s="435"/>
      <c r="K828" s="435"/>
      <c r="L828" s="435"/>
      <c r="M828" s="435"/>
      <c r="N828" s="435"/>
      <c r="O828" s="435"/>
      <c r="P828" s="435"/>
      <c r="Q828" s="435"/>
      <c r="R828" s="54"/>
      <c r="S828" s="54"/>
      <c r="T828" s="54"/>
      <c r="U828" s="54"/>
      <c r="V828" s="54"/>
      <c r="W828" s="54"/>
      <c r="X828" s="54"/>
      <c r="Y828" s="54"/>
      <c r="Z828" s="54"/>
    </row>
    <row r="829" spans="1:26" ht="18.75" customHeight="1" x14ac:dyDescent="0.2">
      <c r="A829" s="435"/>
      <c r="B829" s="435"/>
      <c r="C829" s="435"/>
      <c r="D829" s="435"/>
      <c r="E829" s="435"/>
      <c r="F829" s="435"/>
      <c r="G829" s="435"/>
      <c r="H829" s="435"/>
      <c r="I829" s="435"/>
      <c r="J829" s="435"/>
      <c r="K829" s="435"/>
      <c r="L829" s="435"/>
      <c r="M829" s="435"/>
      <c r="N829" s="435"/>
      <c r="O829" s="435"/>
      <c r="P829" s="435"/>
      <c r="Q829" s="435"/>
      <c r="R829" s="54"/>
      <c r="S829" s="54"/>
      <c r="T829" s="54"/>
      <c r="U829" s="54"/>
      <c r="V829" s="54"/>
      <c r="W829" s="54"/>
      <c r="X829" s="54"/>
      <c r="Y829" s="54"/>
      <c r="Z829" s="54"/>
    </row>
    <row r="830" spans="1:26" ht="18.75" customHeight="1" x14ac:dyDescent="0.2">
      <c r="A830" s="435"/>
      <c r="B830" s="435"/>
      <c r="C830" s="435"/>
      <c r="D830" s="435"/>
      <c r="E830" s="435"/>
      <c r="F830" s="435"/>
      <c r="G830" s="435"/>
      <c r="H830" s="435"/>
      <c r="I830" s="435"/>
      <c r="J830" s="435"/>
      <c r="K830" s="435"/>
      <c r="L830" s="435"/>
      <c r="M830" s="435"/>
      <c r="N830" s="435"/>
      <c r="O830" s="435"/>
      <c r="P830" s="435"/>
      <c r="Q830" s="435"/>
      <c r="R830" s="54"/>
      <c r="S830" s="54"/>
      <c r="T830" s="54"/>
      <c r="U830" s="54"/>
      <c r="V830" s="54"/>
      <c r="W830" s="54"/>
      <c r="X830" s="54"/>
      <c r="Y830" s="54"/>
      <c r="Z830" s="54"/>
    </row>
    <row r="831" spans="1:26" ht="18.75" customHeight="1" x14ac:dyDescent="0.2">
      <c r="A831" s="435"/>
      <c r="B831" s="435"/>
      <c r="C831" s="435"/>
      <c r="D831" s="435"/>
      <c r="E831" s="435"/>
      <c r="F831" s="435"/>
      <c r="G831" s="435"/>
      <c r="H831" s="435"/>
      <c r="I831" s="435"/>
      <c r="J831" s="435"/>
      <c r="K831" s="435"/>
      <c r="L831" s="435"/>
      <c r="M831" s="435"/>
      <c r="N831" s="435"/>
      <c r="O831" s="435"/>
      <c r="P831" s="435"/>
      <c r="Q831" s="435"/>
      <c r="R831" s="54"/>
      <c r="S831" s="54"/>
      <c r="T831" s="54"/>
      <c r="U831" s="54"/>
      <c r="V831" s="54"/>
      <c r="W831" s="54"/>
      <c r="X831" s="54"/>
      <c r="Y831" s="54"/>
      <c r="Z831" s="54"/>
    </row>
    <row r="832" spans="1:26" ht="18.75" customHeight="1" x14ac:dyDescent="0.2">
      <c r="A832" s="435"/>
      <c r="B832" s="435"/>
      <c r="C832" s="435"/>
      <c r="D832" s="435"/>
      <c r="E832" s="435"/>
      <c r="F832" s="435"/>
      <c r="G832" s="435"/>
      <c r="H832" s="435"/>
      <c r="I832" s="435"/>
      <c r="J832" s="435"/>
      <c r="K832" s="435"/>
      <c r="L832" s="435"/>
      <c r="M832" s="435"/>
      <c r="N832" s="435"/>
      <c r="O832" s="435"/>
      <c r="P832" s="435"/>
      <c r="Q832" s="435"/>
      <c r="R832" s="54"/>
      <c r="S832" s="54"/>
      <c r="T832" s="54"/>
      <c r="U832" s="54"/>
      <c r="V832" s="54"/>
      <c r="W832" s="54"/>
      <c r="X832" s="54"/>
      <c r="Y832" s="54"/>
      <c r="Z832" s="54"/>
    </row>
    <row r="833" spans="1:26" ht="18.75" customHeight="1" x14ac:dyDescent="0.2">
      <c r="A833" s="435"/>
      <c r="B833" s="435"/>
      <c r="C833" s="435"/>
      <c r="D833" s="435"/>
      <c r="E833" s="435"/>
      <c r="F833" s="435"/>
      <c r="G833" s="435"/>
      <c r="H833" s="435"/>
      <c r="I833" s="435"/>
      <c r="J833" s="435"/>
      <c r="K833" s="435"/>
      <c r="L833" s="435"/>
      <c r="M833" s="435"/>
      <c r="N833" s="435"/>
      <c r="O833" s="435"/>
      <c r="P833" s="435"/>
      <c r="Q833" s="435"/>
      <c r="R833" s="54"/>
      <c r="S833" s="54"/>
      <c r="T833" s="54"/>
      <c r="U833" s="54"/>
      <c r="V833" s="54"/>
      <c r="W833" s="54"/>
      <c r="X833" s="54"/>
      <c r="Y833" s="54"/>
      <c r="Z833" s="54"/>
    </row>
    <row r="834" spans="1:26" ht="18.75" customHeight="1" x14ac:dyDescent="0.2">
      <c r="A834" s="435"/>
      <c r="B834" s="435"/>
      <c r="C834" s="435"/>
      <c r="D834" s="435"/>
      <c r="E834" s="435"/>
      <c r="F834" s="435"/>
      <c r="G834" s="435"/>
      <c r="H834" s="435"/>
      <c r="I834" s="435"/>
      <c r="J834" s="435"/>
      <c r="K834" s="435"/>
      <c r="L834" s="435"/>
      <c r="M834" s="435"/>
      <c r="N834" s="435"/>
      <c r="O834" s="435"/>
      <c r="P834" s="435"/>
      <c r="Q834" s="435"/>
      <c r="R834" s="54"/>
      <c r="S834" s="54"/>
      <c r="T834" s="54"/>
      <c r="U834" s="54"/>
      <c r="V834" s="54"/>
      <c r="W834" s="54"/>
      <c r="X834" s="54"/>
      <c r="Y834" s="54"/>
      <c r="Z834" s="54"/>
    </row>
    <row r="835" spans="1:26" ht="18.75" customHeight="1" x14ac:dyDescent="0.2">
      <c r="A835" s="435"/>
      <c r="B835" s="435"/>
      <c r="C835" s="435"/>
      <c r="D835" s="435"/>
      <c r="E835" s="435"/>
      <c r="F835" s="435"/>
      <c r="G835" s="435"/>
      <c r="H835" s="435"/>
      <c r="I835" s="435"/>
      <c r="J835" s="435"/>
      <c r="K835" s="435"/>
      <c r="L835" s="435"/>
      <c r="M835" s="435"/>
      <c r="N835" s="435"/>
      <c r="O835" s="435"/>
      <c r="P835" s="435"/>
      <c r="Q835" s="435"/>
      <c r="R835" s="54"/>
      <c r="S835" s="54"/>
      <c r="T835" s="54"/>
      <c r="U835" s="54"/>
      <c r="V835" s="54"/>
      <c r="W835" s="54"/>
      <c r="X835" s="54"/>
      <c r="Y835" s="54"/>
      <c r="Z835" s="54"/>
    </row>
    <row r="836" spans="1:26" ht="18.75" customHeight="1" x14ac:dyDescent="0.2">
      <c r="A836" s="435"/>
      <c r="B836" s="435"/>
      <c r="C836" s="435"/>
      <c r="D836" s="435"/>
      <c r="E836" s="435"/>
      <c r="F836" s="435"/>
      <c r="G836" s="435"/>
      <c r="H836" s="435"/>
      <c r="I836" s="435"/>
      <c r="J836" s="435"/>
      <c r="K836" s="435"/>
      <c r="L836" s="435"/>
      <c r="M836" s="435"/>
      <c r="N836" s="435"/>
      <c r="O836" s="435"/>
      <c r="P836" s="435"/>
      <c r="Q836" s="435"/>
      <c r="R836" s="54"/>
      <c r="S836" s="54"/>
      <c r="T836" s="54"/>
      <c r="U836" s="54"/>
      <c r="V836" s="54"/>
      <c r="W836" s="54"/>
      <c r="X836" s="54"/>
      <c r="Y836" s="54"/>
      <c r="Z836" s="54"/>
    </row>
    <row r="837" spans="1:26" ht="18.75" customHeight="1" x14ac:dyDescent="0.2">
      <c r="A837" s="435"/>
      <c r="B837" s="435"/>
      <c r="C837" s="435"/>
      <c r="D837" s="435"/>
      <c r="E837" s="435"/>
      <c r="F837" s="435"/>
      <c r="G837" s="435"/>
      <c r="H837" s="435"/>
      <c r="I837" s="435"/>
      <c r="J837" s="435"/>
      <c r="K837" s="435"/>
      <c r="L837" s="435"/>
      <c r="M837" s="435"/>
      <c r="N837" s="435"/>
      <c r="O837" s="435"/>
      <c r="P837" s="435"/>
      <c r="Q837" s="435"/>
      <c r="R837" s="54"/>
      <c r="S837" s="54"/>
      <c r="T837" s="54"/>
      <c r="U837" s="54"/>
      <c r="V837" s="54"/>
      <c r="W837" s="54"/>
      <c r="X837" s="54"/>
      <c r="Y837" s="54"/>
      <c r="Z837" s="54"/>
    </row>
    <row r="838" spans="1:26" ht="18.75" customHeight="1" x14ac:dyDescent="0.2">
      <c r="A838" s="435"/>
      <c r="B838" s="435"/>
      <c r="C838" s="435"/>
      <c r="D838" s="435"/>
      <c r="E838" s="435"/>
      <c r="F838" s="435"/>
      <c r="G838" s="435"/>
      <c r="H838" s="435"/>
      <c r="I838" s="435"/>
      <c r="J838" s="435"/>
      <c r="K838" s="435"/>
      <c r="L838" s="435"/>
      <c r="M838" s="435"/>
      <c r="N838" s="435"/>
      <c r="O838" s="435"/>
      <c r="P838" s="435"/>
      <c r="Q838" s="435"/>
      <c r="R838" s="54"/>
      <c r="S838" s="54"/>
      <c r="T838" s="54"/>
      <c r="U838" s="54"/>
      <c r="V838" s="54"/>
      <c r="W838" s="54"/>
      <c r="X838" s="54"/>
      <c r="Y838" s="54"/>
      <c r="Z838" s="54"/>
    </row>
    <row r="839" spans="1:26" ht="18.75" customHeight="1" x14ac:dyDescent="0.2">
      <c r="A839" s="435"/>
      <c r="B839" s="435"/>
      <c r="C839" s="435"/>
      <c r="D839" s="435"/>
      <c r="E839" s="435"/>
      <c r="F839" s="435"/>
      <c r="G839" s="435"/>
      <c r="H839" s="435"/>
      <c r="I839" s="435"/>
      <c r="J839" s="435"/>
      <c r="K839" s="435"/>
      <c r="L839" s="435"/>
      <c r="M839" s="435"/>
      <c r="N839" s="435"/>
      <c r="O839" s="435"/>
      <c r="P839" s="435"/>
      <c r="Q839" s="435"/>
      <c r="R839" s="54"/>
      <c r="S839" s="54"/>
      <c r="T839" s="54"/>
      <c r="U839" s="54"/>
      <c r="V839" s="54"/>
      <c r="W839" s="54"/>
      <c r="X839" s="54"/>
      <c r="Y839" s="54"/>
      <c r="Z839" s="54"/>
    </row>
    <row r="840" spans="1:26" ht="18.75" customHeight="1" x14ac:dyDescent="0.2">
      <c r="A840" s="435"/>
      <c r="B840" s="435"/>
      <c r="C840" s="435"/>
      <c r="D840" s="435"/>
      <c r="E840" s="435"/>
      <c r="F840" s="435"/>
      <c r="G840" s="435"/>
      <c r="H840" s="435"/>
      <c r="I840" s="435"/>
      <c r="J840" s="435"/>
      <c r="K840" s="435"/>
      <c r="L840" s="435"/>
      <c r="M840" s="435"/>
      <c r="N840" s="435"/>
      <c r="O840" s="435"/>
      <c r="P840" s="435"/>
      <c r="Q840" s="435"/>
      <c r="R840" s="54"/>
      <c r="S840" s="54"/>
      <c r="T840" s="54"/>
      <c r="U840" s="54"/>
      <c r="V840" s="54"/>
      <c r="W840" s="54"/>
      <c r="X840" s="54"/>
      <c r="Y840" s="54"/>
      <c r="Z840" s="54"/>
    </row>
    <row r="841" spans="1:26" ht="18.75" customHeight="1" x14ac:dyDescent="0.2">
      <c r="A841" s="435"/>
      <c r="B841" s="435"/>
      <c r="C841" s="435"/>
      <c r="D841" s="435"/>
      <c r="E841" s="435"/>
      <c r="F841" s="435"/>
      <c r="G841" s="435"/>
      <c r="H841" s="435"/>
      <c r="I841" s="435"/>
      <c r="J841" s="435"/>
      <c r="K841" s="435"/>
      <c r="L841" s="435"/>
      <c r="M841" s="435"/>
      <c r="N841" s="435"/>
      <c r="O841" s="435"/>
      <c r="P841" s="435"/>
      <c r="Q841" s="435"/>
      <c r="R841" s="54"/>
      <c r="S841" s="54"/>
      <c r="T841" s="54"/>
      <c r="U841" s="54"/>
      <c r="V841" s="54"/>
      <c r="W841" s="54"/>
      <c r="X841" s="54"/>
      <c r="Y841" s="54"/>
      <c r="Z841" s="54"/>
    </row>
    <row r="842" spans="1:26" ht="18.75" customHeight="1" x14ac:dyDescent="0.2">
      <c r="A842" s="435"/>
      <c r="B842" s="435"/>
      <c r="C842" s="435"/>
      <c r="D842" s="435"/>
      <c r="E842" s="435"/>
      <c r="F842" s="435"/>
      <c r="G842" s="435"/>
      <c r="H842" s="435"/>
      <c r="I842" s="435"/>
      <c r="J842" s="435"/>
      <c r="K842" s="435"/>
      <c r="L842" s="435"/>
      <c r="M842" s="435"/>
      <c r="N842" s="435"/>
      <c r="O842" s="435"/>
      <c r="P842" s="435"/>
      <c r="Q842" s="435"/>
      <c r="R842" s="54"/>
      <c r="S842" s="54"/>
      <c r="T842" s="54"/>
      <c r="U842" s="54"/>
      <c r="V842" s="54"/>
      <c r="W842" s="54"/>
      <c r="X842" s="54"/>
      <c r="Y842" s="54"/>
      <c r="Z842" s="54"/>
    </row>
    <row r="843" spans="1:26" ht="18.75" customHeight="1" x14ac:dyDescent="0.2">
      <c r="A843" s="435"/>
      <c r="B843" s="435"/>
      <c r="C843" s="435"/>
      <c r="D843" s="435"/>
      <c r="E843" s="435"/>
      <c r="F843" s="435"/>
      <c r="G843" s="435"/>
      <c r="H843" s="435"/>
      <c r="I843" s="435"/>
      <c r="J843" s="435"/>
      <c r="K843" s="435"/>
      <c r="L843" s="435"/>
      <c r="M843" s="435"/>
      <c r="N843" s="435"/>
      <c r="O843" s="435"/>
      <c r="P843" s="435"/>
      <c r="Q843" s="435"/>
      <c r="R843" s="54"/>
      <c r="S843" s="54"/>
      <c r="T843" s="54"/>
      <c r="U843" s="54"/>
      <c r="V843" s="54"/>
      <c r="W843" s="54"/>
      <c r="X843" s="54"/>
      <c r="Y843" s="54"/>
      <c r="Z843" s="54"/>
    </row>
    <row r="844" spans="1:26" ht="18.75" customHeight="1" x14ac:dyDescent="0.2">
      <c r="A844" s="435"/>
      <c r="B844" s="435"/>
      <c r="C844" s="435"/>
      <c r="D844" s="435"/>
      <c r="E844" s="435"/>
      <c r="F844" s="435"/>
      <c r="G844" s="435"/>
      <c r="H844" s="435"/>
      <c r="I844" s="435"/>
      <c r="J844" s="435"/>
      <c r="K844" s="435"/>
      <c r="L844" s="435"/>
      <c r="M844" s="435"/>
      <c r="N844" s="435"/>
      <c r="O844" s="435"/>
      <c r="P844" s="435"/>
      <c r="Q844" s="435"/>
      <c r="R844" s="54"/>
      <c r="S844" s="54"/>
      <c r="T844" s="54"/>
      <c r="U844" s="54"/>
      <c r="V844" s="54"/>
      <c r="W844" s="54"/>
      <c r="X844" s="54"/>
      <c r="Y844" s="54"/>
      <c r="Z844" s="54"/>
    </row>
    <row r="845" spans="1:26" ht="18.75" customHeight="1" x14ac:dyDescent="0.2">
      <c r="A845" s="435"/>
      <c r="B845" s="435"/>
      <c r="C845" s="435"/>
      <c r="D845" s="435"/>
      <c r="E845" s="435"/>
      <c r="F845" s="435"/>
      <c r="G845" s="435"/>
      <c r="H845" s="435"/>
      <c r="I845" s="435"/>
      <c r="J845" s="435"/>
      <c r="K845" s="435"/>
      <c r="L845" s="435"/>
      <c r="M845" s="435"/>
      <c r="N845" s="435"/>
      <c r="O845" s="435"/>
      <c r="P845" s="435"/>
      <c r="Q845" s="435"/>
      <c r="R845" s="54"/>
      <c r="S845" s="54"/>
      <c r="T845" s="54"/>
      <c r="U845" s="54"/>
      <c r="V845" s="54"/>
      <c r="W845" s="54"/>
      <c r="X845" s="54"/>
      <c r="Y845" s="54"/>
      <c r="Z845" s="54"/>
    </row>
    <row r="846" spans="1:26" ht="18.75" customHeight="1" x14ac:dyDescent="0.2">
      <c r="A846" s="435"/>
      <c r="B846" s="435"/>
      <c r="C846" s="435"/>
      <c r="D846" s="435"/>
      <c r="E846" s="435"/>
      <c r="F846" s="435"/>
      <c r="G846" s="435"/>
      <c r="H846" s="435"/>
      <c r="I846" s="435"/>
      <c r="J846" s="435"/>
      <c r="K846" s="435"/>
      <c r="L846" s="435"/>
      <c r="M846" s="435"/>
      <c r="N846" s="435"/>
      <c r="O846" s="435"/>
      <c r="P846" s="435"/>
      <c r="Q846" s="435"/>
      <c r="R846" s="54"/>
      <c r="S846" s="54"/>
      <c r="T846" s="54"/>
      <c r="U846" s="54"/>
      <c r="V846" s="54"/>
      <c r="W846" s="54"/>
      <c r="X846" s="54"/>
      <c r="Y846" s="54"/>
      <c r="Z846" s="54"/>
    </row>
    <row r="847" spans="1:26" ht="18.75" customHeight="1" x14ac:dyDescent="0.2">
      <c r="A847" s="435"/>
      <c r="B847" s="435"/>
      <c r="C847" s="435"/>
      <c r="D847" s="435"/>
      <c r="E847" s="435"/>
      <c r="F847" s="435"/>
      <c r="G847" s="435"/>
      <c r="H847" s="435"/>
      <c r="I847" s="435"/>
      <c r="J847" s="435"/>
      <c r="K847" s="435"/>
      <c r="L847" s="435"/>
      <c r="M847" s="435"/>
      <c r="N847" s="435"/>
      <c r="O847" s="435"/>
      <c r="P847" s="435"/>
      <c r="Q847" s="435"/>
      <c r="R847" s="54"/>
      <c r="S847" s="54"/>
      <c r="T847" s="54"/>
      <c r="U847" s="54"/>
      <c r="V847" s="54"/>
      <c r="W847" s="54"/>
      <c r="X847" s="54"/>
      <c r="Y847" s="54"/>
      <c r="Z847" s="54"/>
    </row>
    <row r="848" spans="1:26" ht="18.75" customHeight="1" x14ac:dyDescent="0.2">
      <c r="A848" s="435"/>
      <c r="B848" s="435"/>
      <c r="C848" s="435"/>
      <c r="D848" s="435"/>
      <c r="E848" s="435"/>
      <c r="F848" s="435"/>
      <c r="G848" s="435"/>
      <c r="H848" s="435"/>
      <c r="I848" s="435"/>
      <c r="J848" s="435"/>
      <c r="K848" s="435"/>
      <c r="L848" s="435"/>
      <c r="M848" s="435"/>
      <c r="N848" s="435"/>
      <c r="O848" s="435"/>
      <c r="P848" s="435"/>
      <c r="Q848" s="435"/>
      <c r="R848" s="54"/>
      <c r="S848" s="54"/>
      <c r="T848" s="54"/>
      <c r="U848" s="54"/>
      <c r="V848" s="54"/>
      <c r="W848" s="54"/>
      <c r="X848" s="54"/>
      <c r="Y848" s="54"/>
      <c r="Z848" s="54"/>
    </row>
    <row r="849" spans="1:26" ht="18.75" customHeight="1" x14ac:dyDescent="0.2">
      <c r="A849" s="435"/>
      <c r="B849" s="435"/>
      <c r="C849" s="435"/>
      <c r="D849" s="435"/>
      <c r="E849" s="435"/>
      <c r="F849" s="435"/>
      <c r="G849" s="435"/>
      <c r="H849" s="435"/>
      <c r="I849" s="435"/>
      <c r="J849" s="435"/>
      <c r="K849" s="435"/>
      <c r="L849" s="435"/>
      <c r="M849" s="435"/>
      <c r="N849" s="435"/>
      <c r="O849" s="435"/>
      <c r="P849" s="435"/>
      <c r="Q849" s="435"/>
      <c r="R849" s="54"/>
      <c r="S849" s="54"/>
      <c r="T849" s="54"/>
      <c r="U849" s="54"/>
      <c r="V849" s="54"/>
      <c r="W849" s="54"/>
      <c r="X849" s="54"/>
      <c r="Y849" s="54"/>
      <c r="Z849" s="54"/>
    </row>
    <row r="850" spans="1:26" ht="18.75" customHeight="1" x14ac:dyDescent="0.2">
      <c r="A850" s="435"/>
      <c r="B850" s="435"/>
      <c r="C850" s="435"/>
      <c r="D850" s="435"/>
      <c r="E850" s="435"/>
      <c r="F850" s="435"/>
      <c r="G850" s="435"/>
      <c r="H850" s="435"/>
      <c r="I850" s="435"/>
      <c r="J850" s="435"/>
      <c r="K850" s="435"/>
      <c r="L850" s="435"/>
      <c r="M850" s="435"/>
      <c r="N850" s="435"/>
      <c r="O850" s="435"/>
      <c r="P850" s="435"/>
      <c r="Q850" s="435"/>
      <c r="R850" s="54"/>
      <c r="S850" s="54"/>
      <c r="T850" s="54"/>
      <c r="U850" s="54"/>
      <c r="V850" s="54"/>
      <c r="W850" s="54"/>
      <c r="X850" s="54"/>
      <c r="Y850" s="54"/>
      <c r="Z850" s="54"/>
    </row>
    <row r="851" spans="1:26" ht="18.75" customHeight="1" x14ac:dyDescent="0.2">
      <c r="A851" s="435"/>
      <c r="B851" s="435"/>
      <c r="C851" s="435"/>
      <c r="D851" s="435"/>
      <c r="E851" s="435"/>
      <c r="F851" s="435"/>
      <c r="G851" s="435"/>
      <c r="H851" s="435"/>
      <c r="I851" s="435"/>
      <c r="J851" s="435"/>
      <c r="K851" s="435"/>
      <c r="L851" s="435"/>
      <c r="M851" s="435"/>
      <c r="N851" s="435"/>
      <c r="O851" s="435"/>
      <c r="P851" s="435"/>
      <c r="Q851" s="435"/>
      <c r="R851" s="54"/>
      <c r="S851" s="54"/>
      <c r="T851" s="54"/>
      <c r="U851" s="54"/>
      <c r="V851" s="54"/>
      <c r="W851" s="54"/>
      <c r="X851" s="54"/>
      <c r="Y851" s="54"/>
      <c r="Z851" s="54"/>
    </row>
    <row r="852" spans="1:26" ht="18.75" customHeight="1" x14ac:dyDescent="0.2">
      <c r="A852" s="435"/>
      <c r="B852" s="435"/>
      <c r="C852" s="435"/>
      <c r="D852" s="435"/>
      <c r="E852" s="435"/>
      <c r="F852" s="435"/>
      <c r="G852" s="435"/>
      <c r="H852" s="435"/>
      <c r="I852" s="435"/>
      <c r="J852" s="435"/>
      <c r="K852" s="435"/>
      <c r="L852" s="435"/>
      <c r="M852" s="435"/>
      <c r="N852" s="435"/>
      <c r="O852" s="435"/>
      <c r="P852" s="435"/>
      <c r="Q852" s="435"/>
      <c r="R852" s="54"/>
      <c r="S852" s="54"/>
      <c r="T852" s="54"/>
      <c r="U852" s="54"/>
      <c r="V852" s="54"/>
      <c r="W852" s="54"/>
      <c r="X852" s="54"/>
      <c r="Y852" s="54"/>
      <c r="Z852" s="54"/>
    </row>
    <row r="853" spans="1:26" ht="18.75" customHeight="1" x14ac:dyDescent="0.2">
      <c r="A853" s="435"/>
      <c r="B853" s="435"/>
      <c r="C853" s="435"/>
      <c r="D853" s="435"/>
      <c r="E853" s="435"/>
      <c r="F853" s="435"/>
      <c r="G853" s="435"/>
      <c r="H853" s="435"/>
      <c r="I853" s="435"/>
      <c r="J853" s="435"/>
      <c r="K853" s="435"/>
      <c r="L853" s="435"/>
      <c r="M853" s="435"/>
      <c r="N853" s="435"/>
      <c r="O853" s="435"/>
      <c r="P853" s="435"/>
      <c r="Q853" s="435"/>
      <c r="R853" s="54"/>
      <c r="S853" s="54"/>
      <c r="T853" s="54"/>
      <c r="U853" s="54"/>
      <c r="V853" s="54"/>
      <c r="W853" s="54"/>
      <c r="X853" s="54"/>
      <c r="Y853" s="54"/>
      <c r="Z853" s="54"/>
    </row>
    <row r="854" spans="1:26" ht="18.75" customHeight="1" x14ac:dyDescent="0.2">
      <c r="A854" s="435"/>
      <c r="B854" s="435"/>
      <c r="C854" s="435"/>
      <c r="D854" s="435"/>
      <c r="E854" s="435"/>
      <c r="F854" s="435"/>
      <c r="G854" s="435"/>
      <c r="H854" s="435"/>
      <c r="I854" s="435"/>
      <c r="J854" s="435"/>
      <c r="K854" s="435"/>
      <c r="L854" s="435"/>
      <c r="M854" s="435"/>
      <c r="N854" s="435"/>
      <c r="O854" s="435"/>
      <c r="P854" s="435"/>
      <c r="Q854" s="435"/>
      <c r="R854" s="54"/>
      <c r="S854" s="54"/>
      <c r="T854" s="54"/>
      <c r="U854" s="54"/>
      <c r="V854" s="54"/>
      <c r="W854" s="54"/>
      <c r="X854" s="54"/>
      <c r="Y854" s="54"/>
      <c r="Z854" s="54"/>
    </row>
    <row r="855" spans="1:26" ht="18.75" customHeight="1" x14ac:dyDescent="0.2">
      <c r="A855" s="435"/>
      <c r="B855" s="435"/>
      <c r="C855" s="435"/>
      <c r="D855" s="435"/>
      <c r="E855" s="435"/>
      <c r="F855" s="435"/>
      <c r="G855" s="435"/>
      <c r="H855" s="435"/>
      <c r="I855" s="435"/>
      <c r="J855" s="435"/>
      <c r="K855" s="435"/>
      <c r="L855" s="435"/>
      <c r="M855" s="435"/>
      <c r="N855" s="435"/>
      <c r="O855" s="435"/>
      <c r="P855" s="435"/>
      <c r="Q855" s="435"/>
      <c r="R855" s="54"/>
      <c r="S855" s="54"/>
      <c r="T855" s="54"/>
      <c r="U855" s="54"/>
      <c r="V855" s="54"/>
      <c r="W855" s="54"/>
      <c r="X855" s="54"/>
      <c r="Y855" s="54"/>
      <c r="Z855" s="54"/>
    </row>
    <row r="856" spans="1:26" ht="18.75" customHeight="1" x14ac:dyDescent="0.2">
      <c r="A856" s="435"/>
      <c r="B856" s="435"/>
      <c r="C856" s="435"/>
      <c r="D856" s="435"/>
      <c r="E856" s="435"/>
      <c r="F856" s="435"/>
      <c r="G856" s="435"/>
      <c r="H856" s="435"/>
      <c r="I856" s="435"/>
      <c r="J856" s="435"/>
      <c r="K856" s="435"/>
      <c r="L856" s="435"/>
      <c r="M856" s="435"/>
      <c r="N856" s="435"/>
      <c r="O856" s="435"/>
      <c r="P856" s="435"/>
      <c r="Q856" s="435"/>
      <c r="R856" s="54"/>
      <c r="S856" s="54"/>
      <c r="T856" s="54"/>
      <c r="U856" s="54"/>
      <c r="V856" s="54"/>
      <c r="W856" s="54"/>
      <c r="X856" s="54"/>
      <c r="Y856" s="54"/>
      <c r="Z856" s="54"/>
    </row>
    <row r="857" spans="1:26" ht="18.75" customHeight="1" x14ac:dyDescent="0.2">
      <c r="A857" s="435"/>
      <c r="B857" s="435"/>
      <c r="C857" s="435"/>
      <c r="D857" s="435"/>
      <c r="E857" s="435"/>
      <c r="F857" s="435"/>
      <c r="G857" s="435"/>
      <c r="H857" s="435"/>
      <c r="I857" s="435"/>
      <c r="J857" s="435"/>
      <c r="K857" s="435"/>
      <c r="L857" s="435"/>
      <c r="M857" s="435"/>
      <c r="N857" s="435"/>
      <c r="O857" s="435"/>
      <c r="P857" s="435"/>
      <c r="Q857" s="435"/>
      <c r="R857" s="54"/>
      <c r="S857" s="54"/>
      <c r="T857" s="54"/>
      <c r="U857" s="54"/>
      <c r="V857" s="54"/>
      <c r="W857" s="54"/>
      <c r="X857" s="54"/>
      <c r="Y857" s="54"/>
      <c r="Z857" s="54"/>
    </row>
    <row r="858" spans="1:26" ht="18.75" customHeight="1" x14ac:dyDescent="0.2">
      <c r="A858" s="435"/>
      <c r="B858" s="435"/>
      <c r="C858" s="435"/>
      <c r="D858" s="435"/>
      <c r="E858" s="435"/>
      <c r="F858" s="435"/>
      <c r="G858" s="435"/>
      <c r="H858" s="435"/>
      <c r="I858" s="435"/>
      <c r="J858" s="435"/>
      <c r="K858" s="435"/>
      <c r="L858" s="435"/>
      <c r="M858" s="435"/>
      <c r="N858" s="435"/>
      <c r="O858" s="435"/>
      <c r="P858" s="435"/>
      <c r="Q858" s="435"/>
      <c r="R858" s="54"/>
      <c r="S858" s="54"/>
      <c r="T858" s="54"/>
      <c r="U858" s="54"/>
      <c r="V858" s="54"/>
      <c r="W858" s="54"/>
      <c r="X858" s="54"/>
      <c r="Y858" s="54"/>
      <c r="Z858" s="54"/>
    </row>
    <row r="859" spans="1:26" ht="18.75" customHeight="1" x14ac:dyDescent="0.2">
      <c r="A859" s="435"/>
      <c r="B859" s="435"/>
      <c r="C859" s="435"/>
      <c r="D859" s="435"/>
      <c r="E859" s="435"/>
      <c r="F859" s="435"/>
      <c r="G859" s="435"/>
      <c r="H859" s="435"/>
      <c r="I859" s="435"/>
      <c r="J859" s="435"/>
      <c r="K859" s="435"/>
      <c r="L859" s="435"/>
      <c r="M859" s="435"/>
      <c r="N859" s="435"/>
      <c r="O859" s="435"/>
      <c r="P859" s="435"/>
      <c r="Q859" s="435"/>
      <c r="R859" s="54"/>
      <c r="S859" s="54"/>
      <c r="T859" s="54"/>
      <c r="U859" s="54"/>
      <c r="V859" s="54"/>
      <c r="W859" s="54"/>
      <c r="X859" s="54"/>
      <c r="Y859" s="54"/>
      <c r="Z859" s="54"/>
    </row>
    <row r="860" spans="1:26" ht="18.75" customHeight="1" x14ac:dyDescent="0.2">
      <c r="A860" s="435"/>
      <c r="B860" s="435"/>
      <c r="C860" s="435"/>
      <c r="D860" s="435"/>
      <c r="E860" s="435"/>
      <c r="F860" s="435"/>
      <c r="G860" s="435"/>
      <c r="H860" s="435"/>
      <c r="I860" s="435"/>
      <c r="J860" s="435"/>
      <c r="K860" s="435"/>
      <c r="L860" s="435"/>
      <c r="M860" s="435"/>
      <c r="N860" s="435"/>
      <c r="O860" s="435"/>
      <c r="P860" s="435"/>
      <c r="Q860" s="435"/>
      <c r="R860" s="54"/>
      <c r="S860" s="54"/>
      <c r="T860" s="54"/>
      <c r="U860" s="54"/>
      <c r="V860" s="54"/>
      <c r="W860" s="54"/>
      <c r="X860" s="54"/>
      <c r="Y860" s="54"/>
      <c r="Z860" s="54"/>
    </row>
    <row r="861" spans="1:26" ht="18.75" customHeight="1" x14ac:dyDescent="0.2">
      <c r="A861" s="435"/>
      <c r="B861" s="435"/>
      <c r="C861" s="435"/>
      <c r="D861" s="435"/>
      <c r="E861" s="435"/>
      <c r="F861" s="435"/>
      <c r="G861" s="435"/>
      <c r="H861" s="435"/>
      <c r="I861" s="435"/>
      <c r="J861" s="435"/>
      <c r="K861" s="435"/>
      <c r="L861" s="435"/>
      <c r="M861" s="435"/>
      <c r="N861" s="435"/>
      <c r="O861" s="435"/>
      <c r="P861" s="435"/>
      <c r="Q861" s="435"/>
      <c r="R861" s="54"/>
      <c r="S861" s="54"/>
      <c r="T861" s="54"/>
      <c r="U861" s="54"/>
      <c r="V861" s="54"/>
      <c r="W861" s="54"/>
      <c r="X861" s="54"/>
      <c r="Y861" s="54"/>
      <c r="Z861" s="54"/>
    </row>
    <row r="862" spans="1:26" ht="18.75" customHeight="1" x14ac:dyDescent="0.2">
      <c r="A862" s="435"/>
      <c r="B862" s="435"/>
      <c r="C862" s="435"/>
      <c r="D862" s="435"/>
      <c r="E862" s="435"/>
      <c r="F862" s="435"/>
      <c r="G862" s="435"/>
      <c r="H862" s="435"/>
      <c r="I862" s="435"/>
      <c r="J862" s="435"/>
      <c r="K862" s="435"/>
      <c r="L862" s="435"/>
      <c r="M862" s="435"/>
      <c r="N862" s="435"/>
      <c r="O862" s="435"/>
      <c r="P862" s="435"/>
      <c r="Q862" s="435"/>
      <c r="R862" s="54"/>
      <c r="S862" s="54"/>
      <c r="T862" s="54"/>
      <c r="U862" s="54"/>
      <c r="V862" s="54"/>
      <c r="W862" s="54"/>
      <c r="X862" s="54"/>
      <c r="Y862" s="54"/>
      <c r="Z862" s="54"/>
    </row>
    <row r="863" spans="1:26" ht="18.75" customHeight="1" x14ac:dyDescent="0.2">
      <c r="A863" s="435"/>
      <c r="B863" s="435"/>
      <c r="C863" s="435"/>
      <c r="D863" s="435"/>
      <c r="E863" s="435"/>
      <c r="F863" s="435"/>
      <c r="G863" s="435"/>
      <c r="H863" s="435"/>
      <c r="I863" s="435"/>
      <c r="J863" s="435"/>
      <c r="K863" s="435"/>
      <c r="L863" s="435"/>
      <c r="M863" s="435"/>
      <c r="N863" s="435"/>
      <c r="O863" s="435"/>
      <c r="P863" s="435"/>
      <c r="Q863" s="435"/>
      <c r="R863" s="54"/>
      <c r="S863" s="54"/>
      <c r="T863" s="54"/>
      <c r="U863" s="54"/>
      <c r="V863" s="54"/>
      <c r="W863" s="54"/>
      <c r="X863" s="54"/>
      <c r="Y863" s="54"/>
      <c r="Z863" s="54"/>
    </row>
    <row r="864" spans="1:26" ht="18.75" customHeight="1" x14ac:dyDescent="0.2">
      <c r="A864" s="435"/>
      <c r="B864" s="435"/>
      <c r="C864" s="435"/>
      <c r="D864" s="435"/>
      <c r="E864" s="435"/>
      <c r="F864" s="435"/>
      <c r="G864" s="435"/>
      <c r="H864" s="435"/>
      <c r="I864" s="435"/>
      <c r="J864" s="435"/>
      <c r="K864" s="435"/>
      <c r="L864" s="435"/>
      <c r="M864" s="435"/>
      <c r="N864" s="435"/>
      <c r="O864" s="435"/>
      <c r="P864" s="435"/>
      <c r="Q864" s="435"/>
      <c r="R864" s="54"/>
      <c r="S864" s="54"/>
      <c r="T864" s="54"/>
      <c r="U864" s="54"/>
      <c r="V864" s="54"/>
      <c r="W864" s="54"/>
      <c r="X864" s="54"/>
      <c r="Y864" s="54"/>
      <c r="Z864" s="54"/>
    </row>
    <row r="865" spans="1:26" ht="18.75" customHeight="1" x14ac:dyDescent="0.2">
      <c r="A865" s="435"/>
      <c r="B865" s="435"/>
      <c r="C865" s="435"/>
      <c r="D865" s="435"/>
      <c r="E865" s="435"/>
      <c r="F865" s="435"/>
      <c r="G865" s="435"/>
      <c r="H865" s="435"/>
      <c r="I865" s="435"/>
      <c r="J865" s="435"/>
      <c r="K865" s="435"/>
      <c r="L865" s="435"/>
      <c r="M865" s="435"/>
      <c r="N865" s="435"/>
      <c r="O865" s="435"/>
      <c r="P865" s="435"/>
      <c r="Q865" s="435"/>
      <c r="R865" s="54"/>
      <c r="S865" s="54"/>
      <c r="T865" s="54"/>
      <c r="U865" s="54"/>
      <c r="V865" s="54"/>
      <c r="W865" s="54"/>
      <c r="X865" s="54"/>
      <c r="Y865" s="54"/>
      <c r="Z865" s="54"/>
    </row>
    <row r="866" spans="1:26" ht="18.75" customHeight="1" x14ac:dyDescent="0.2">
      <c r="A866" s="435"/>
      <c r="B866" s="435"/>
      <c r="C866" s="435"/>
      <c r="D866" s="435"/>
      <c r="E866" s="435"/>
      <c r="F866" s="435"/>
      <c r="G866" s="435"/>
      <c r="H866" s="435"/>
      <c r="I866" s="435"/>
      <c r="J866" s="435"/>
      <c r="K866" s="435"/>
      <c r="L866" s="435"/>
      <c r="M866" s="435"/>
      <c r="N866" s="435"/>
      <c r="O866" s="435"/>
      <c r="P866" s="435"/>
      <c r="Q866" s="435"/>
      <c r="R866" s="54"/>
      <c r="S866" s="54"/>
      <c r="T866" s="54"/>
      <c r="U866" s="54"/>
      <c r="V866" s="54"/>
      <c r="W866" s="54"/>
      <c r="X866" s="54"/>
      <c r="Y866" s="54"/>
      <c r="Z866" s="54"/>
    </row>
    <row r="867" spans="1:26" ht="18.75" customHeight="1" x14ac:dyDescent="0.2">
      <c r="A867" s="435"/>
      <c r="B867" s="435"/>
      <c r="C867" s="435"/>
      <c r="D867" s="435"/>
      <c r="E867" s="435"/>
      <c r="F867" s="435"/>
      <c r="G867" s="435"/>
      <c r="H867" s="435"/>
      <c r="I867" s="435"/>
      <c r="J867" s="435"/>
      <c r="K867" s="435"/>
      <c r="L867" s="435"/>
      <c r="M867" s="435"/>
      <c r="N867" s="435"/>
      <c r="O867" s="435"/>
      <c r="P867" s="435"/>
      <c r="Q867" s="435"/>
      <c r="R867" s="54"/>
      <c r="S867" s="54"/>
      <c r="T867" s="54"/>
      <c r="U867" s="54"/>
      <c r="V867" s="54"/>
      <c r="W867" s="54"/>
      <c r="X867" s="54"/>
      <c r="Y867" s="54"/>
      <c r="Z867" s="54"/>
    </row>
    <row r="868" spans="1:26" ht="18.75" customHeight="1" x14ac:dyDescent="0.2">
      <c r="A868" s="435"/>
      <c r="B868" s="435"/>
      <c r="C868" s="435"/>
      <c r="D868" s="435"/>
      <c r="E868" s="435"/>
      <c r="F868" s="435"/>
      <c r="G868" s="435"/>
      <c r="H868" s="435"/>
      <c r="I868" s="435"/>
      <c r="J868" s="435"/>
      <c r="K868" s="435"/>
      <c r="L868" s="435"/>
      <c r="M868" s="435"/>
      <c r="N868" s="435"/>
      <c r="O868" s="435"/>
      <c r="P868" s="435"/>
      <c r="Q868" s="435"/>
      <c r="R868" s="54"/>
      <c r="S868" s="54"/>
      <c r="T868" s="54"/>
      <c r="U868" s="54"/>
      <c r="V868" s="54"/>
      <c r="W868" s="54"/>
      <c r="X868" s="54"/>
      <c r="Y868" s="54"/>
      <c r="Z868" s="54"/>
    </row>
    <row r="869" spans="1:26" ht="18.75" customHeight="1" x14ac:dyDescent="0.2">
      <c r="A869" s="435"/>
      <c r="B869" s="435"/>
      <c r="C869" s="435"/>
      <c r="D869" s="435"/>
      <c r="E869" s="435"/>
      <c r="F869" s="435"/>
      <c r="G869" s="435"/>
      <c r="H869" s="435"/>
      <c r="I869" s="435"/>
      <c r="J869" s="435"/>
      <c r="K869" s="435"/>
      <c r="L869" s="435"/>
      <c r="M869" s="435"/>
      <c r="N869" s="435"/>
      <c r="O869" s="435"/>
      <c r="P869" s="435"/>
      <c r="Q869" s="435"/>
      <c r="R869" s="54"/>
      <c r="S869" s="54"/>
      <c r="T869" s="54"/>
      <c r="U869" s="54"/>
      <c r="V869" s="54"/>
      <c r="W869" s="54"/>
      <c r="X869" s="54"/>
      <c r="Y869" s="54"/>
      <c r="Z869" s="54"/>
    </row>
    <row r="870" spans="1:26" ht="18.75" customHeight="1" x14ac:dyDescent="0.2">
      <c r="A870" s="435"/>
      <c r="B870" s="435"/>
      <c r="C870" s="435"/>
      <c r="D870" s="435"/>
      <c r="E870" s="435"/>
      <c r="F870" s="435"/>
      <c r="G870" s="435"/>
      <c r="H870" s="435"/>
      <c r="I870" s="435"/>
      <c r="J870" s="435"/>
      <c r="K870" s="435"/>
      <c r="L870" s="435"/>
      <c r="M870" s="435"/>
      <c r="N870" s="435"/>
      <c r="O870" s="435"/>
      <c r="P870" s="435"/>
      <c r="Q870" s="435"/>
      <c r="R870" s="54"/>
      <c r="S870" s="54"/>
      <c r="T870" s="54"/>
      <c r="U870" s="54"/>
      <c r="V870" s="54"/>
      <c r="W870" s="54"/>
      <c r="X870" s="54"/>
      <c r="Y870" s="54"/>
      <c r="Z870" s="54"/>
    </row>
    <row r="871" spans="1:26" ht="18.75" customHeight="1" x14ac:dyDescent="0.2">
      <c r="A871" s="435"/>
      <c r="B871" s="435"/>
      <c r="C871" s="435"/>
      <c r="D871" s="435"/>
      <c r="E871" s="435"/>
      <c r="F871" s="435"/>
      <c r="G871" s="435"/>
      <c r="H871" s="435"/>
      <c r="I871" s="435"/>
      <c r="J871" s="435"/>
      <c r="K871" s="435"/>
      <c r="L871" s="435"/>
      <c r="M871" s="435"/>
      <c r="N871" s="435"/>
      <c r="O871" s="435"/>
      <c r="P871" s="435"/>
      <c r="Q871" s="435"/>
      <c r="R871" s="54"/>
      <c r="S871" s="54"/>
      <c r="T871" s="54"/>
      <c r="U871" s="54"/>
      <c r="V871" s="54"/>
      <c r="W871" s="54"/>
      <c r="X871" s="54"/>
      <c r="Y871" s="54"/>
      <c r="Z871" s="54"/>
    </row>
    <row r="872" spans="1:26" ht="18.75" customHeight="1" x14ac:dyDescent="0.2">
      <c r="A872" s="435"/>
      <c r="B872" s="435"/>
      <c r="C872" s="435"/>
      <c r="D872" s="435"/>
      <c r="E872" s="435"/>
      <c r="F872" s="435"/>
      <c r="G872" s="435"/>
      <c r="H872" s="435"/>
      <c r="I872" s="435"/>
      <c r="J872" s="435"/>
      <c r="K872" s="435"/>
      <c r="L872" s="435"/>
      <c r="M872" s="435"/>
      <c r="N872" s="435"/>
      <c r="O872" s="435"/>
      <c r="P872" s="435"/>
      <c r="Q872" s="435"/>
      <c r="R872" s="54"/>
      <c r="S872" s="54"/>
      <c r="T872" s="54"/>
      <c r="U872" s="54"/>
      <c r="V872" s="54"/>
      <c r="W872" s="54"/>
      <c r="X872" s="54"/>
      <c r="Y872" s="54"/>
      <c r="Z872" s="54"/>
    </row>
    <row r="873" spans="1:26" ht="18.75" customHeight="1" x14ac:dyDescent="0.2">
      <c r="A873" s="435"/>
      <c r="B873" s="435"/>
      <c r="C873" s="435"/>
      <c r="D873" s="435"/>
      <c r="E873" s="435"/>
      <c r="F873" s="435"/>
      <c r="G873" s="435"/>
      <c r="H873" s="435"/>
      <c r="I873" s="435"/>
      <c r="J873" s="435"/>
      <c r="K873" s="435"/>
      <c r="L873" s="435"/>
      <c r="M873" s="435"/>
      <c r="N873" s="435"/>
      <c r="O873" s="435"/>
      <c r="P873" s="435"/>
      <c r="Q873" s="435"/>
      <c r="R873" s="54"/>
      <c r="S873" s="54"/>
      <c r="T873" s="54"/>
      <c r="U873" s="54"/>
      <c r="V873" s="54"/>
      <c r="W873" s="54"/>
      <c r="X873" s="54"/>
      <c r="Y873" s="54"/>
      <c r="Z873" s="54"/>
    </row>
    <row r="874" spans="1:26" ht="18.75" customHeight="1" x14ac:dyDescent="0.2">
      <c r="A874" s="435"/>
      <c r="B874" s="435"/>
      <c r="C874" s="435"/>
      <c r="D874" s="435"/>
      <c r="E874" s="435"/>
      <c r="F874" s="435"/>
      <c r="G874" s="435"/>
      <c r="H874" s="435"/>
      <c r="I874" s="435"/>
      <c r="J874" s="435"/>
      <c r="K874" s="435"/>
      <c r="L874" s="435"/>
      <c r="M874" s="435"/>
      <c r="N874" s="435"/>
      <c r="O874" s="435"/>
      <c r="P874" s="435"/>
      <c r="Q874" s="435"/>
      <c r="R874" s="54"/>
      <c r="S874" s="54"/>
      <c r="T874" s="54"/>
      <c r="U874" s="54"/>
      <c r="V874" s="54"/>
      <c r="W874" s="54"/>
      <c r="X874" s="54"/>
      <c r="Y874" s="54"/>
      <c r="Z874" s="54"/>
    </row>
    <row r="875" spans="1:26" ht="18.75" customHeight="1" x14ac:dyDescent="0.2">
      <c r="A875" s="435"/>
      <c r="B875" s="435"/>
      <c r="C875" s="435"/>
      <c r="D875" s="435"/>
      <c r="E875" s="435"/>
      <c r="F875" s="435"/>
      <c r="G875" s="435"/>
      <c r="H875" s="435"/>
      <c r="I875" s="435"/>
      <c r="J875" s="435"/>
      <c r="K875" s="435"/>
      <c r="L875" s="435"/>
      <c r="M875" s="435"/>
      <c r="N875" s="435"/>
      <c r="O875" s="435"/>
      <c r="P875" s="435"/>
      <c r="Q875" s="435"/>
      <c r="R875" s="54"/>
      <c r="S875" s="54"/>
      <c r="T875" s="54"/>
      <c r="U875" s="54"/>
      <c r="V875" s="54"/>
      <c r="W875" s="54"/>
      <c r="X875" s="54"/>
      <c r="Y875" s="54"/>
      <c r="Z875" s="54"/>
    </row>
    <row r="876" spans="1:26" ht="18.75" customHeight="1" x14ac:dyDescent="0.2">
      <c r="A876" s="435"/>
      <c r="B876" s="435"/>
      <c r="C876" s="435"/>
      <c r="D876" s="435"/>
      <c r="E876" s="435"/>
      <c r="F876" s="435"/>
      <c r="G876" s="435"/>
      <c r="H876" s="435"/>
      <c r="I876" s="435"/>
      <c r="J876" s="435"/>
      <c r="K876" s="435"/>
      <c r="L876" s="435"/>
      <c r="M876" s="435"/>
      <c r="N876" s="435"/>
      <c r="O876" s="435"/>
      <c r="P876" s="435"/>
      <c r="Q876" s="435"/>
      <c r="R876" s="54"/>
      <c r="S876" s="54"/>
      <c r="T876" s="54"/>
      <c r="U876" s="54"/>
      <c r="V876" s="54"/>
      <c r="W876" s="54"/>
      <c r="X876" s="54"/>
      <c r="Y876" s="54"/>
      <c r="Z876" s="54"/>
    </row>
    <row r="877" spans="1:26" ht="18.75" customHeight="1" x14ac:dyDescent="0.2">
      <c r="A877" s="435"/>
      <c r="B877" s="435"/>
      <c r="C877" s="435"/>
      <c r="D877" s="435"/>
      <c r="E877" s="435"/>
      <c r="F877" s="435"/>
      <c r="G877" s="435"/>
      <c r="H877" s="435"/>
      <c r="I877" s="435"/>
      <c r="J877" s="435"/>
      <c r="K877" s="435"/>
      <c r="L877" s="435"/>
      <c r="M877" s="435"/>
      <c r="N877" s="435"/>
      <c r="O877" s="435"/>
      <c r="P877" s="435"/>
      <c r="Q877" s="435"/>
      <c r="R877" s="54"/>
      <c r="S877" s="54"/>
      <c r="T877" s="54"/>
      <c r="U877" s="54"/>
      <c r="V877" s="54"/>
      <c r="W877" s="54"/>
      <c r="X877" s="54"/>
      <c r="Y877" s="54"/>
      <c r="Z877" s="54"/>
    </row>
    <row r="878" spans="1:26" ht="18.75" customHeight="1" x14ac:dyDescent="0.2">
      <c r="A878" s="435"/>
      <c r="B878" s="435"/>
      <c r="C878" s="435"/>
      <c r="D878" s="435"/>
      <c r="E878" s="435"/>
      <c r="F878" s="435"/>
      <c r="G878" s="435"/>
      <c r="H878" s="435"/>
      <c r="I878" s="435"/>
      <c r="J878" s="435"/>
      <c r="K878" s="435"/>
      <c r="L878" s="435"/>
      <c r="M878" s="435"/>
      <c r="N878" s="435"/>
      <c r="O878" s="435"/>
      <c r="P878" s="435"/>
      <c r="Q878" s="435"/>
      <c r="R878" s="54"/>
      <c r="S878" s="54"/>
      <c r="T878" s="54"/>
      <c r="U878" s="54"/>
      <c r="V878" s="54"/>
      <c r="W878" s="54"/>
      <c r="X878" s="54"/>
      <c r="Y878" s="54"/>
      <c r="Z878" s="54"/>
    </row>
    <row r="879" spans="1:26" ht="18.75" customHeight="1" x14ac:dyDescent="0.2">
      <c r="A879" s="435"/>
      <c r="B879" s="435"/>
      <c r="C879" s="435"/>
      <c r="D879" s="435"/>
      <c r="E879" s="435"/>
      <c r="F879" s="435"/>
      <c r="G879" s="435"/>
      <c r="H879" s="435"/>
      <c r="I879" s="435"/>
      <c r="J879" s="435"/>
      <c r="K879" s="435"/>
      <c r="L879" s="435"/>
      <c r="M879" s="435"/>
      <c r="N879" s="435"/>
      <c r="O879" s="435"/>
      <c r="P879" s="435"/>
      <c r="Q879" s="435"/>
      <c r="R879" s="54"/>
      <c r="S879" s="54"/>
      <c r="T879" s="54"/>
      <c r="U879" s="54"/>
      <c r="V879" s="54"/>
      <c r="W879" s="54"/>
      <c r="X879" s="54"/>
      <c r="Y879" s="54"/>
      <c r="Z879" s="54"/>
    </row>
    <row r="880" spans="1:26" ht="18.75" customHeight="1" x14ac:dyDescent="0.2">
      <c r="A880" s="435"/>
      <c r="B880" s="435"/>
      <c r="C880" s="435"/>
      <c r="D880" s="435"/>
      <c r="E880" s="435"/>
      <c r="F880" s="435"/>
      <c r="G880" s="435"/>
      <c r="H880" s="435"/>
      <c r="I880" s="435"/>
      <c r="J880" s="435"/>
      <c r="K880" s="435"/>
      <c r="L880" s="435"/>
      <c r="M880" s="435"/>
      <c r="N880" s="435"/>
      <c r="O880" s="435"/>
      <c r="P880" s="435"/>
      <c r="Q880" s="435"/>
      <c r="R880" s="54"/>
      <c r="S880" s="54"/>
      <c r="T880" s="54"/>
      <c r="U880" s="54"/>
      <c r="V880" s="54"/>
      <c r="W880" s="54"/>
      <c r="X880" s="54"/>
      <c r="Y880" s="54"/>
      <c r="Z880" s="54"/>
    </row>
    <row r="881" spans="1:26" ht="18.75" customHeight="1" x14ac:dyDescent="0.2">
      <c r="A881" s="435"/>
      <c r="B881" s="435"/>
      <c r="C881" s="435"/>
      <c r="D881" s="435"/>
      <c r="E881" s="435"/>
      <c r="F881" s="435"/>
      <c r="G881" s="435"/>
      <c r="H881" s="435"/>
      <c r="I881" s="435"/>
      <c r="J881" s="435"/>
      <c r="K881" s="435"/>
      <c r="L881" s="435"/>
      <c r="M881" s="435"/>
      <c r="N881" s="435"/>
      <c r="O881" s="435"/>
      <c r="P881" s="435"/>
      <c r="Q881" s="435"/>
      <c r="R881" s="54"/>
      <c r="S881" s="54"/>
      <c r="T881" s="54"/>
      <c r="U881" s="54"/>
      <c r="V881" s="54"/>
      <c r="W881" s="54"/>
      <c r="X881" s="54"/>
      <c r="Y881" s="54"/>
      <c r="Z881" s="54"/>
    </row>
    <row r="882" spans="1:26" ht="18.75" customHeight="1" x14ac:dyDescent="0.2">
      <c r="A882" s="435"/>
      <c r="B882" s="435"/>
      <c r="C882" s="435"/>
      <c r="D882" s="435"/>
      <c r="E882" s="435"/>
      <c r="F882" s="435"/>
      <c r="G882" s="435"/>
      <c r="H882" s="435"/>
      <c r="I882" s="435"/>
      <c r="J882" s="435"/>
      <c r="K882" s="435"/>
      <c r="L882" s="435"/>
      <c r="M882" s="435"/>
      <c r="N882" s="435"/>
      <c r="O882" s="435"/>
      <c r="P882" s="435"/>
      <c r="Q882" s="435"/>
      <c r="R882" s="54"/>
      <c r="S882" s="54"/>
      <c r="T882" s="54"/>
      <c r="U882" s="54"/>
      <c r="V882" s="54"/>
      <c r="W882" s="54"/>
      <c r="X882" s="54"/>
      <c r="Y882" s="54"/>
      <c r="Z882" s="54"/>
    </row>
    <row r="883" spans="1:26" ht="18.75" customHeight="1" x14ac:dyDescent="0.2">
      <c r="A883" s="435"/>
      <c r="B883" s="435"/>
      <c r="C883" s="435"/>
      <c r="D883" s="435"/>
      <c r="E883" s="435"/>
      <c r="F883" s="435"/>
      <c r="G883" s="435"/>
      <c r="H883" s="435"/>
      <c r="I883" s="435"/>
      <c r="J883" s="435"/>
      <c r="K883" s="435"/>
      <c r="L883" s="435"/>
      <c r="M883" s="435"/>
      <c r="N883" s="435"/>
      <c r="O883" s="435"/>
      <c r="P883" s="435"/>
      <c r="Q883" s="435"/>
      <c r="R883" s="54"/>
      <c r="S883" s="54"/>
      <c r="T883" s="54"/>
      <c r="U883" s="54"/>
      <c r="V883" s="54"/>
      <c r="W883" s="54"/>
      <c r="X883" s="54"/>
      <c r="Y883" s="54"/>
      <c r="Z883" s="54"/>
    </row>
    <row r="884" spans="1:26" ht="18.75" customHeight="1" x14ac:dyDescent="0.2">
      <c r="A884" s="435"/>
      <c r="B884" s="435"/>
      <c r="C884" s="435"/>
      <c r="D884" s="435"/>
      <c r="E884" s="435"/>
      <c r="F884" s="435"/>
      <c r="G884" s="435"/>
      <c r="H884" s="435"/>
      <c r="I884" s="435"/>
      <c r="J884" s="435"/>
      <c r="K884" s="435"/>
      <c r="L884" s="435"/>
      <c r="M884" s="435"/>
      <c r="N884" s="435"/>
      <c r="O884" s="435"/>
      <c r="P884" s="435"/>
      <c r="Q884" s="435"/>
      <c r="R884" s="54"/>
      <c r="S884" s="54"/>
      <c r="T884" s="54"/>
      <c r="U884" s="54"/>
      <c r="V884" s="54"/>
      <c r="W884" s="54"/>
      <c r="X884" s="54"/>
      <c r="Y884" s="54"/>
      <c r="Z884" s="54"/>
    </row>
    <row r="885" spans="1:26" ht="18.75" customHeight="1" x14ac:dyDescent="0.2">
      <c r="A885" s="435"/>
      <c r="B885" s="435"/>
      <c r="C885" s="435"/>
      <c r="D885" s="435"/>
      <c r="E885" s="435"/>
      <c r="F885" s="435"/>
      <c r="G885" s="435"/>
      <c r="H885" s="435"/>
      <c r="I885" s="435"/>
      <c r="J885" s="435"/>
      <c r="K885" s="435"/>
      <c r="L885" s="435"/>
      <c r="M885" s="435"/>
      <c r="N885" s="435"/>
      <c r="O885" s="435"/>
      <c r="P885" s="435"/>
      <c r="Q885" s="435"/>
      <c r="R885" s="54"/>
      <c r="S885" s="54"/>
      <c r="T885" s="54"/>
      <c r="U885" s="54"/>
      <c r="V885" s="54"/>
      <c r="W885" s="54"/>
      <c r="X885" s="54"/>
      <c r="Y885" s="54"/>
      <c r="Z885" s="54"/>
    </row>
    <row r="886" spans="1:26" ht="18.75" customHeight="1" x14ac:dyDescent="0.2">
      <c r="A886" s="435"/>
      <c r="B886" s="435"/>
      <c r="C886" s="435"/>
      <c r="D886" s="435"/>
      <c r="E886" s="435"/>
      <c r="F886" s="435"/>
      <c r="G886" s="435"/>
      <c r="H886" s="435"/>
      <c r="I886" s="435"/>
      <c r="J886" s="435"/>
      <c r="K886" s="435"/>
      <c r="L886" s="435"/>
      <c r="M886" s="435"/>
      <c r="N886" s="435"/>
      <c r="O886" s="435"/>
      <c r="P886" s="435"/>
      <c r="Q886" s="435"/>
      <c r="R886" s="54"/>
      <c r="S886" s="54"/>
      <c r="T886" s="54"/>
      <c r="U886" s="54"/>
      <c r="V886" s="54"/>
      <c r="W886" s="54"/>
      <c r="X886" s="54"/>
      <c r="Y886" s="54"/>
      <c r="Z886" s="54"/>
    </row>
    <row r="887" spans="1:26" ht="18.75" customHeight="1" x14ac:dyDescent="0.2">
      <c r="A887" s="435"/>
      <c r="B887" s="435"/>
      <c r="C887" s="435"/>
      <c r="D887" s="435"/>
      <c r="E887" s="435"/>
      <c r="F887" s="435"/>
      <c r="G887" s="435"/>
      <c r="H887" s="435"/>
      <c r="I887" s="435"/>
      <c r="J887" s="435"/>
      <c r="K887" s="435"/>
      <c r="L887" s="435"/>
      <c r="M887" s="435"/>
      <c r="N887" s="435"/>
      <c r="O887" s="435"/>
      <c r="P887" s="435"/>
      <c r="Q887" s="435"/>
      <c r="R887" s="54"/>
      <c r="S887" s="54"/>
      <c r="T887" s="54"/>
      <c r="U887" s="54"/>
      <c r="V887" s="54"/>
      <c r="W887" s="54"/>
      <c r="X887" s="54"/>
      <c r="Y887" s="54"/>
      <c r="Z887" s="54"/>
    </row>
    <row r="888" spans="1:26" ht="18.75" customHeight="1" x14ac:dyDescent="0.2">
      <c r="A888" s="435"/>
      <c r="B888" s="435"/>
      <c r="C888" s="435"/>
      <c r="D888" s="435"/>
      <c r="E888" s="435"/>
      <c r="F888" s="435"/>
      <c r="G888" s="435"/>
      <c r="H888" s="435"/>
      <c r="I888" s="435"/>
      <c r="J888" s="435"/>
      <c r="K888" s="435"/>
      <c r="L888" s="435"/>
      <c r="M888" s="435"/>
      <c r="N888" s="435"/>
      <c r="O888" s="435"/>
      <c r="P888" s="435"/>
      <c r="Q888" s="435"/>
      <c r="R888" s="54"/>
      <c r="S888" s="54"/>
      <c r="T888" s="54"/>
      <c r="U888" s="54"/>
      <c r="V888" s="54"/>
      <c r="W888" s="54"/>
      <c r="X888" s="54"/>
      <c r="Y888" s="54"/>
      <c r="Z888" s="54"/>
    </row>
    <row r="889" spans="1:26" ht="18.75" customHeight="1" x14ac:dyDescent="0.2">
      <c r="A889" s="435"/>
      <c r="B889" s="435"/>
      <c r="C889" s="435"/>
      <c r="D889" s="435"/>
      <c r="E889" s="435"/>
      <c r="F889" s="435"/>
      <c r="G889" s="435"/>
      <c r="H889" s="435"/>
      <c r="I889" s="435"/>
      <c r="J889" s="435"/>
      <c r="K889" s="435"/>
      <c r="L889" s="435"/>
      <c r="M889" s="435"/>
      <c r="N889" s="435"/>
      <c r="O889" s="435"/>
      <c r="P889" s="435"/>
      <c r="Q889" s="435"/>
      <c r="R889" s="54"/>
      <c r="S889" s="54"/>
      <c r="T889" s="54"/>
      <c r="U889" s="54"/>
      <c r="V889" s="54"/>
      <c r="W889" s="54"/>
      <c r="X889" s="54"/>
      <c r="Y889" s="54"/>
      <c r="Z889" s="54"/>
    </row>
    <row r="890" spans="1:26" ht="18.75" customHeight="1" x14ac:dyDescent="0.2">
      <c r="A890" s="435"/>
      <c r="B890" s="435"/>
      <c r="C890" s="435"/>
      <c r="D890" s="435"/>
      <c r="E890" s="435"/>
      <c r="F890" s="435"/>
      <c r="G890" s="435"/>
      <c r="H890" s="435"/>
      <c r="I890" s="435"/>
      <c r="J890" s="435"/>
      <c r="K890" s="435"/>
      <c r="L890" s="435"/>
      <c r="M890" s="435"/>
      <c r="N890" s="435"/>
      <c r="O890" s="435"/>
      <c r="P890" s="435"/>
      <c r="Q890" s="435"/>
      <c r="R890" s="54"/>
      <c r="S890" s="54"/>
      <c r="T890" s="54"/>
      <c r="U890" s="54"/>
      <c r="V890" s="54"/>
      <c r="W890" s="54"/>
      <c r="X890" s="54"/>
      <c r="Y890" s="54"/>
      <c r="Z890" s="54"/>
    </row>
    <row r="891" spans="1:26" ht="18.75" customHeight="1" x14ac:dyDescent="0.2">
      <c r="A891" s="435"/>
      <c r="B891" s="435"/>
      <c r="C891" s="435"/>
      <c r="D891" s="435"/>
      <c r="E891" s="435"/>
      <c r="F891" s="435"/>
      <c r="G891" s="435"/>
      <c r="H891" s="435"/>
      <c r="I891" s="435"/>
      <c r="J891" s="435"/>
      <c r="K891" s="435"/>
      <c r="L891" s="435"/>
      <c r="M891" s="435"/>
      <c r="N891" s="435"/>
      <c r="O891" s="435"/>
      <c r="P891" s="435"/>
      <c r="Q891" s="435"/>
      <c r="R891" s="54"/>
      <c r="S891" s="54"/>
      <c r="T891" s="54"/>
      <c r="U891" s="54"/>
      <c r="V891" s="54"/>
      <c r="W891" s="54"/>
      <c r="X891" s="54"/>
      <c r="Y891" s="54"/>
      <c r="Z891" s="54"/>
    </row>
    <row r="892" spans="1:26" ht="18.75" customHeight="1" x14ac:dyDescent="0.2">
      <c r="A892" s="435"/>
      <c r="B892" s="435"/>
      <c r="C892" s="435"/>
      <c r="D892" s="435"/>
      <c r="E892" s="435"/>
      <c r="F892" s="435"/>
      <c r="G892" s="435"/>
      <c r="H892" s="435"/>
      <c r="I892" s="435"/>
      <c r="J892" s="435"/>
      <c r="K892" s="435"/>
      <c r="L892" s="435"/>
      <c r="M892" s="435"/>
      <c r="N892" s="435"/>
      <c r="O892" s="435"/>
      <c r="P892" s="435"/>
      <c r="Q892" s="435"/>
      <c r="R892" s="54"/>
      <c r="S892" s="54"/>
      <c r="T892" s="54"/>
      <c r="U892" s="54"/>
      <c r="V892" s="54"/>
      <c r="W892" s="54"/>
      <c r="X892" s="54"/>
      <c r="Y892" s="54"/>
      <c r="Z892" s="54"/>
    </row>
    <row r="893" spans="1:26" ht="18.75" customHeight="1" x14ac:dyDescent="0.2">
      <c r="A893" s="435"/>
      <c r="B893" s="435"/>
      <c r="C893" s="435"/>
      <c r="D893" s="435"/>
      <c r="E893" s="435"/>
      <c r="F893" s="435"/>
      <c r="G893" s="435"/>
      <c r="H893" s="435"/>
      <c r="I893" s="435"/>
      <c r="J893" s="435"/>
      <c r="K893" s="435"/>
      <c r="L893" s="435"/>
      <c r="M893" s="435"/>
      <c r="N893" s="435"/>
      <c r="O893" s="435"/>
      <c r="P893" s="435"/>
      <c r="Q893" s="435"/>
      <c r="R893" s="54"/>
      <c r="S893" s="54"/>
      <c r="T893" s="54"/>
      <c r="U893" s="54"/>
      <c r="V893" s="54"/>
      <c r="W893" s="54"/>
      <c r="X893" s="54"/>
      <c r="Y893" s="54"/>
      <c r="Z893" s="54"/>
    </row>
    <row r="894" spans="1:26" ht="18.75" customHeight="1" x14ac:dyDescent="0.2">
      <c r="A894" s="435"/>
      <c r="B894" s="435"/>
      <c r="C894" s="435"/>
      <c r="D894" s="435"/>
      <c r="E894" s="435"/>
      <c r="F894" s="435"/>
      <c r="G894" s="435"/>
      <c r="H894" s="435"/>
      <c r="I894" s="435"/>
      <c r="J894" s="435"/>
      <c r="K894" s="435"/>
      <c r="L894" s="435"/>
      <c r="M894" s="435"/>
      <c r="N894" s="435"/>
      <c r="O894" s="435"/>
      <c r="P894" s="435"/>
      <c r="Q894" s="435"/>
      <c r="R894" s="54"/>
      <c r="S894" s="54"/>
      <c r="T894" s="54"/>
      <c r="U894" s="54"/>
      <c r="V894" s="54"/>
      <c r="W894" s="54"/>
      <c r="X894" s="54"/>
      <c r="Y894" s="54"/>
      <c r="Z894" s="54"/>
    </row>
    <row r="895" spans="1:26" ht="18.75" customHeight="1" x14ac:dyDescent="0.2">
      <c r="A895" s="435"/>
      <c r="B895" s="435"/>
      <c r="C895" s="435"/>
      <c r="D895" s="435"/>
      <c r="E895" s="435"/>
      <c r="F895" s="435"/>
      <c r="G895" s="435"/>
      <c r="H895" s="435"/>
      <c r="I895" s="435"/>
      <c r="J895" s="435"/>
      <c r="K895" s="435"/>
      <c r="L895" s="435"/>
      <c r="M895" s="435"/>
      <c r="N895" s="435"/>
      <c r="O895" s="435"/>
      <c r="P895" s="435"/>
      <c r="Q895" s="435"/>
      <c r="R895" s="54"/>
      <c r="S895" s="54"/>
      <c r="T895" s="54"/>
      <c r="U895" s="54"/>
      <c r="V895" s="54"/>
      <c r="W895" s="54"/>
      <c r="X895" s="54"/>
      <c r="Y895" s="54"/>
      <c r="Z895" s="54"/>
    </row>
    <row r="896" spans="1:26" ht="18.75" customHeight="1" x14ac:dyDescent="0.2">
      <c r="A896" s="435"/>
      <c r="B896" s="435"/>
      <c r="C896" s="435"/>
      <c r="D896" s="435"/>
      <c r="E896" s="435"/>
      <c r="F896" s="435"/>
      <c r="G896" s="435"/>
      <c r="H896" s="435"/>
      <c r="I896" s="435"/>
      <c r="J896" s="435"/>
      <c r="K896" s="435"/>
      <c r="L896" s="435"/>
      <c r="M896" s="435"/>
      <c r="N896" s="435"/>
      <c r="O896" s="435"/>
      <c r="P896" s="435"/>
      <c r="Q896" s="435"/>
      <c r="R896" s="54"/>
      <c r="S896" s="54"/>
      <c r="T896" s="54"/>
      <c r="U896" s="54"/>
      <c r="V896" s="54"/>
      <c r="W896" s="54"/>
      <c r="X896" s="54"/>
      <c r="Y896" s="54"/>
      <c r="Z896" s="54"/>
    </row>
    <row r="897" spans="1:26" ht="18.75" customHeight="1" x14ac:dyDescent="0.2">
      <c r="A897" s="435"/>
      <c r="B897" s="435"/>
      <c r="C897" s="435"/>
      <c r="D897" s="435"/>
      <c r="E897" s="435"/>
      <c r="F897" s="435"/>
      <c r="G897" s="435"/>
      <c r="H897" s="435"/>
      <c r="I897" s="435"/>
      <c r="J897" s="435"/>
      <c r="K897" s="435"/>
      <c r="L897" s="435"/>
      <c r="M897" s="435"/>
      <c r="N897" s="435"/>
      <c r="O897" s="435"/>
      <c r="P897" s="435"/>
      <c r="Q897" s="435"/>
      <c r="R897" s="54"/>
      <c r="S897" s="54"/>
      <c r="T897" s="54"/>
      <c r="U897" s="54"/>
      <c r="V897" s="54"/>
      <c r="W897" s="54"/>
      <c r="X897" s="54"/>
      <c r="Y897" s="54"/>
      <c r="Z897" s="54"/>
    </row>
    <row r="898" spans="1:26" ht="18.75" customHeight="1" x14ac:dyDescent="0.2">
      <c r="A898" s="435"/>
      <c r="B898" s="435"/>
      <c r="C898" s="435"/>
      <c r="D898" s="435"/>
      <c r="E898" s="435"/>
      <c r="F898" s="435"/>
      <c r="G898" s="435"/>
      <c r="H898" s="435"/>
      <c r="I898" s="435"/>
      <c r="J898" s="435"/>
      <c r="K898" s="435"/>
      <c r="L898" s="435"/>
      <c r="M898" s="435"/>
      <c r="N898" s="435"/>
      <c r="O898" s="435"/>
      <c r="P898" s="435"/>
      <c r="Q898" s="435"/>
      <c r="R898" s="54"/>
      <c r="S898" s="54"/>
      <c r="T898" s="54"/>
      <c r="U898" s="54"/>
      <c r="V898" s="54"/>
      <c r="W898" s="54"/>
      <c r="X898" s="54"/>
      <c r="Y898" s="54"/>
      <c r="Z898" s="54"/>
    </row>
    <row r="899" spans="1:26" ht="18.75" customHeight="1" x14ac:dyDescent="0.2">
      <c r="A899" s="435"/>
      <c r="B899" s="435"/>
      <c r="C899" s="435"/>
      <c r="D899" s="435"/>
      <c r="E899" s="435"/>
      <c r="F899" s="435"/>
      <c r="G899" s="435"/>
      <c r="H899" s="435"/>
      <c r="I899" s="435"/>
      <c r="J899" s="435"/>
      <c r="K899" s="435"/>
      <c r="L899" s="435"/>
      <c r="M899" s="435"/>
      <c r="N899" s="435"/>
      <c r="O899" s="435"/>
      <c r="P899" s="435"/>
      <c r="Q899" s="435"/>
      <c r="R899" s="54"/>
      <c r="S899" s="54"/>
      <c r="T899" s="54"/>
      <c r="U899" s="54"/>
      <c r="V899" s="54"/>
      <c r="W899" s="54"/>
      <c r="X899" s="54"/>
      <c r="Y899" s="54"/>
      <c r="Z899" s="54"/>
    </row>
    <row r="900" spans="1:26" ht="18.75" customHeight="1" x14ac:dyDescent="0.2">
      <c r="A900" s="435"/>
      <c r="B900" s="435"/>
      <c r="C900" s="435"/>
      <c r="D900" s="435"/>
      <c r="E900" s="435"/>
      <c r="F900" s="435"/>
      <c r="G900" s="435"/>
      <c r="H900" s="435"/>
      <c r="I900" s="435"/>
      <c r="J900" s="435"/>
      <c r="K900" s="435"/>
      <c r="L900" s="435"/>
      <c r="M900" s="435"/>
      <c r="N900" s="435"/>
      <c r="O900" s="435"/>
      <c r="P900" s="435"/>
      <c r="Q900" s="435"/>
      <c r="R900" s="54"/>
      <c r="S900" s="54"/>
      <c r="T900" s="54"/>
      <c r="U900" s="54"/>
      <c r="V900" s="54"/>
      <c r="W900" s="54"/>
      <c r="X900" s="54"/>
      <c r="Y900" s="54"/>
      <c r="Z900" s="54"/>
    </row>
    <row r="901" spans="1:26" ht="18.75" customHeight="1" x14ac:dyDescent="0.2">
      <c r="A901" s="435"/>
      <c r="B901" s="435"/>
      <c r="C901" s="435"/>
      <c r="D901" s="435"/>
      <c r="E901" s="435"/>
      <c r="F901" s="435"/>
      <c r="G901" s="435"/>
      <c r="H901" s="435"/>
      <c r="I901" s="435"/>
      <c r="J901" s="435"/>
      <c r="K901" s="435"/>
      <c r="L901" s="435"/>
      <c r="M901" s="435"/>
      <c r="N901" s="435"/>
      <c r="O901" s="435"/>
      <c r="P901" s="435"/>
      <c r="Q901" s="435"/>
      <c r="R901" s="54"/>
      <c r="S901" s="54"/>
      <c r="T901" s="54"/>
      <c r="U901" s="54"/>
      <c r="V901" s="54"/>
      <c r="W901" s="54"/>
      <c r="X901" s="54"/>
      <c r="Y901" s="54"/>
      <c r="Z901" s="54"/>
    </row>
    <row r="902" spans="1:26" ht="18.75" customHeight="1" x14ac:dyDescent="0.2">
      <c r="A902" s="435"/>
      <c r="B902" s="435"/>
      <c r="C902" s="435"/>
      <c r="D902" s="435"/>
      <c r="E902" s="435"/>
      <c r="F902" s="435"/>
      <c r="G902" s="435"/>
      <c r="H902" s="435"/>
      <c r="I902" s="435"/>
      <c r="J902" s="435"/>
      <c r="K902" s="435"/>
      <c r="L902" s="435"/>
      <c r="M902" s="435"/>
      <c r="N902" s="435"/>
      <c r="O902" s="435"/>
      <c r="P902" s="435"/>
      <c r="Q902" s="435"/>
      <c r="R902" s="54"/>
      <c r="S902" s="54"/>
      <c r="T902" s="54"/>
      <c r="U902" s="54"/>
      <c r="V902" s="54"/>
      <c r="W902" s="54"/>
      <c r="X902" s="54"/>
      <c r="Y902" s="54"/>
      <c r="Z902" s="54"/>
    </row>
    <row r="903" spans="1:26" ht="18.75" customHeight="1" x14ac:dyDescent="0.2">
      <c r="A903" s="435"/>
      <c r="B903" s="435"/>
      <c r="C903" s="435"/>
      <c r="D903" s="435"/>
      <c r="E903" s="435"/>
      <c r="F903" s="435"/>
      <c r="G903" s="435"/>
      <c r="H903" s="435"/>
      <c r="I903" s="435"/>
      <c r="J903" s="435"/>
      <c r="K903" s="435"/>
      <c r="L903" s="435"/>
      <c r="M903" s="435"/>
      <c r="N903" s="435"/>
      <c r="O903" s="435"/>
      <c r="P903" s="435"/>
      <c r="Q903" s="435"/>
      <c r="R903" s="54"/>
      <c r="S903" s="54"/>
      <c r="T903" s="54"/>
      <c r="U903" s="54"/>
      <c r="V903" s="54"/>
      <c r="W903" s="54"/>
      <c r="X903" s="54"/>
      <c r="Y903" s="54"/>
      <c r="Z903" s="54"/>
    </row>
    <row r="904" spans="1:26" ht="18.75" customHeight="1" x14ac:dyDescent="0.2">
      <c r="A904" s="435"/>
      <c r="B904" s="435"/>
      <c r="C904" s="435"/>
      <c r="D904" s="435"/>
      <c r="E904" s="435"/>
      <c r="F904" s="435"/>
      <c r="G904" s="435"/>
      <c r="H904" s="435"/>
      <c r="I904" s="435"/>
      <c r="J904" s="435"/>
      <c r="K904" s="435"/>
      <c r="L904" s="435"/>
      <c r="M904" s="435"/>
      <c r="N904" s="435"/>
      <c r="O904" s="435"/>
      <c r="P904" s="435"/>
      <c r="Q904" s="435"/>
      <c r="R904" s="54"/>
      <c r="S904" s="54"/>
      <c r="T904" s="54"/>
      <c r="U904" s="54"/>
      <c r="V904" s="54"/>
      <c r="W904" s="54"/>
      <c r="X904" s="54"/>
      <c r="Y904" s="54"/>
      <c r="Z904" s="54"/>
    </row>
    <row r="905" spans="1:26" ht="18.75" customHeight="1" x14ac:dyDescent="0.2">
      <c r="A905" s="435"/>
      <c r="B905" s="435"/>
      <c r="C905" s="435"/>
      <c r="D905" s="435"/>
      <c r="E905" s="435"/>
      <c r="F905" s="435"/>
      <c r="G905" s="435"/>
      <c r="H905" s="435"/>
      <c r="I905" s="435"/>
      <c r="J905" s="435"/>
      <c r="K905" s="435"/>
      <c r="L905" s="435"/>
      <c r="M905" s="435"/>
      <c r="N905" s="435"/>
      <c r="O905" s="435"/>
      <c r="P905" s="435"/>
      <c r="Q905" s="435"/>
      <c r="R905" s="54"/>
      <c r="S905" s="54"/>
      <c r="T905" s="54"/>
      <c r="U905" s="54"/>
      <c r="V905" s="54"/>
      <c r="W905" s="54"/>
      <c r="X905" s="54"/>
      <c r="Y905" s="54"/>
      <c r="Z905" s="54"/>
    </row>
    <row r="906" spans="1:26" ht="18.75" customHeight="1" x14ac:dyDescent="0.2">
      <c r="A906" s="435"/>
      <c r="B906" s="435"/>
      <c r="C906" s="435"/>
      <c r="D906" s="435"/>
      <c r="E906" s="435"/>
      <c r="F906" s="435"/>
      <c r="G906" s="435"/>
      <c r="H906" s="435"/>
      <c r="I906" s="435"/>
      <c r="J906" s="435"/>
      <c r="K906" s="435"/>
      <c r="L906" s="435"/>
      <c r="M906" s="435"/>
      <c r="N906" s="435"/>
      <c r="O906" s="435"/>
      <c r="P906" s="435"/>
      <c r="Q906" s="435"/>
      <c r="R906" s="54"/>
      <c r="S906" s="54"/>
      <c r="T906" s="54"/>
      <c r="U906" s="54"/>
      <c r="V906" s="54"/>
      <c r="W906" s="54"/>
      <c r="X906" s="54"/>
      <c r="Y906" s="54"/>
      <c r="Z906" s="54"/>
    </row>
    <row r="907" spans="1:26" ht="18.75" customHeight="1" x14ac:dyDescent="0.2">
      <c r="A907" s="435"/>
      <c r="B907" s="435"/>
      <c r="C907" s="435"/>
      <c r="D907" s="435"/>
      <c r="E907" s="435"/>
      <c r="F907" s="435"/>
      <c r="G907" s="435"/>
      <c r="H907" s="435"/>
      <c r="I907" s="435"/>
      <c r="J907" s="435"/>
      <c r="K907" s="435"/>
      <c r="L907" s="435"/>
      <c r="M907" s="435"/>
      <c r="N907" s="435"/>
      <c r="O907" s="435"/>
      <c r="P907" s="435"/>
      <c r="Q907" s="435"/>
      <c r="R907" s="54"/>
      <c r="S907" s="54"/>
      <c r="T907" s="54"/>
      <c r="U907" s="54"/>
      <c r="V907" s="54"/>
      <c r="W907" s="54"/>
      <c r="X907" s="54"/>
      <c r="Y907" s="54"/>
      <c r="Z907" s="54"/>
    </row>
    <row r="908" spans="1:26" ht="18.75" customHeight="1" x14ac:dyDescent="0.2">
      <c r="A908" s="435"/>
      <c r="B908" s="435"/>
      <c r="C908" s="435"/>
      <c r="D908" s="435"/>
      <c r="E908" s="435"/>
      <c r="F908" s="435"/>
      <c r="G908" s="435"/>
      <c r="H908" s="435"/>
      <c r="I908" s="435"/>
      <c r="J908" s="435"/>
      <c r="K908" s="435"/>
      <c r="L908" s="435"/>
      <c r="M908" s="435"/>
      <c r="N908" s="435"/>
      <c r="O908" s="435"/>
      <c r="P908" s="435"/>
      <c r="Q908" s="435"/>
      <c r="R908" s="54"/>
      <c r="S908" s="54"/>
      <c r="T908" s="54"/>
      <c r="U908" s="54"/>
      <c r="V908" s="54"/>
      <c r="W908" s="54"/>
      <c r="X908" s="54"/>
      <c r="Y908" s="54"/>
      <c r="Z908" s="54"/>
    </row>
    <row r="909" spans="1:26" ht="18.75" customHeight="1" x14ac:dyDescent="0.2">
      <c r="A909" s="435"/>
      <c r="B909" s="435"/>
      <c r="C909" s="435"/>
      <c r="D909" s="435"/>
      <c r="E909" s="435"/>
      <c r="F909" s="435"/>
      <c r="G909" s="435"/>
      <c r="H909" s="435"/>
      <c r="I909" s="435"/>
      <c r="J909" s="435"/>
      <c r="K909" s="435"/>
      <c r="L909" s="435"/>
      <c r="M909" s="435"/>
      <c r="N909" s="435"/>
      <c r="O909" s="435"/>
      <c r="P909" s="435"/>
      <c r="Q909" s="435"/>
      <c r="R909" s="54"/>
      <c r="S909" s="54"/>
      <c r="T909" s="54"/>
      <c r="U909" s="54"/>
      <c r="V909" s="54"/>
      <c r="W909" s="54"/>
      <c r="X909" s="54"/>
      <c r="Y909" s="54"/>
      <c r="Z909" s="54"/>
    </row>
    <row r="910" spans="1:26" ht="18.75" customHeight="1" x14ac:dyDescent="0.2">
      <c r="A910" s="435"/>
      <c r="B910" s="435"/>
      <c r="C910" s="435"/>
      <c r="D910" s="435"/>
      <c r="E910" s="435"/>
      <c r="F910" s="435"/>
      <c r="G910" s="435"/>
      <c r="H910" s="435"/>
      <c r="I910" s="435"/>
      <c r="J910" s="435"/>
      <c r="K910" s="435"/>
      <c r="L910" s="435"/>
      <c r="M910" s="435"/>
      <c r="N910" s="435"/>
      <c r="O910" s="435"/>
      <c r="P910" s="435"/>
      <c r="Q910" s="435"/>
      <c r="R910" s="54"/>
      <c r="S910" s="54"/>
      <c r="T910" s="54"/>
      <c r="U910" s="54"/>
      <c r="V910" s="54"/>
      <c r="W910" s="54"/>
      <c r="X910" s="54"/>
      <c r="Y910" s="54"/>
      <c r="Z910" s="54"/>
    </row>
    <row r="911" spans="1:26" ht="18.75" customHeight="1" x14ac:dyDescent="0.2">
      <c r="A911" s="435"/>
      <c r="B911" s="435"/>
      <c r="C911" s="435"/>
      <c r="D911" s="435"/>
      <c r="E911" s="435"/>
      <c r="F911" s="435"/>
      <c r="G911" s="435"/>
      <c r="H911" s="435"/>
      <c r="I911" s="435"/>
      <c r="J911" s="435"/>
      <c r="K911" s="435"/>
      <c r="L911" s="435"/>
      <c r="M911" s="435"/>
      <c r="N911" s="435"/>
      <c r="O911" s="435"/>
      <c r="P911" s="435"/>
      <c r="Q911" s="435"/>
      <c r="R911" s="54"/>
      <c r="S911" s="54"/>
      <c r="T911" s="54"/>
      <c r="U911" s="54"/>
      <c r="V911" s="54"/>
      <c r="W911" s="54"/>
      <c r="X911" s="54"/>
      <c r="Y911" s="54"/>
      <c r="Z911" s="54"/>
    </row>
    <row r="912" spans="1:26" ht="18.75" customHeight="1" x14ac:dyDescent="0.2">
      <c r="A912" s="435"/>
      <c r="B912" s="435"/>
      <c r="C912" s="435"/>
      <c r="D912" s="435"/>
      <c r="E912" s="435"/>
      <c r="F912" s="435"/>
      <c r="G912" s="435"/>
      <c r="H912" s="435"/>
      <c r="I912" s="435"/>
      <c r="J912" s="435"/>
      <c r="K912" s="435"/>
      <c r="L912" s="435"/>
      <c r="M912" s="435"/>
      <c r="N912" s="435"/>
      <c r="O912" s="435"/>
      <c r="P912" s="435"/>
      <c r="Q912" s="435"/>
      <c r="R912" s="54"/>
      <c r="S912" s="54"/>
      <c r="T912" s="54"/>
      <c r="U912" s="54"/>
      <c r="V912" s="54"/>
      <c r="W912" s="54"/>
      <c r="X912" s="54"/>
      <c r="Y912" s="54"/>
      <c r="Z912" s="54"/>
    </row>
    <row r="913" spans="1:26" ht="18.75" customHeight="1" x14ac:dyDescent="0.2">
      <c r="A913" s="435"/>
      <c r="B913" s="435"/>
      <c r="C913" s="435"/>
      <c r="D913" s="435"/>
      <c r="E913" s="435"/>
      <c r="F913" s="435"/>
      <c r="G913" s="435"/>
      <c r="H913" s="435"/>
      <c r="I913" s="435"/>
      <c r="J913" s="435"/>
      <c r="K913" s="435"/>
      <c r="L913" s="435"/>
      <c r="M913" s="435"/>
      <c r="N913" s="435"/>
      <c r="O913" s="435"/>
      <c r="P913" s="435"/>
      <c r="Q913" s="435"/>
      <c r="R913" s="54"/>
      <c r="S913" s="54"/>
      <c r="T913" s="54"/>
      <c r="U913" s="54"/>
      <c r="V913" s="54"/>
      <c r="W913" s="54"/>
      <c r="X913" s="54"/>
      <c r="Y913" s="54"/>
      <c r="Z913" s="54"/>
    </row>
    <row r="914" spans="1:26" ht="18.75" customHeight="1" x14ac:dyDescent="0.2">
      <c r="A914" s="435"/>
      <c r="B914" s="435"/>
      <c r="C914" s="435"/>
      <c r="D914" s="435"/>
      <c r="E914" s="435"/>
      <c r="F914" s="435"/>
      <c r="G914" s="435"/>
      <c r="H914" s="435"/>
      <c r="I914" s="435"/>
      <c r="J914" s="435"/>
      <c r="K914" s="435"/>
      <c r="L914" s="435"/>
      <c r="M914" s="435"/>
      <c r="N914" s="435"/>
      <c r="O914" s="435"/>
      <c r="P914" s="435"/>
      <c r="Q914" s="435"/>
      <c r="R914" s="54"/>
      <c r="S914" s="54"/>
      <c r="T914" s="54"/>
      <c r="U914" s="54"/>
      <c r="V914" s="54"/>
      <c r="W914" s="54"/>
      <c r="X914" s="54"/>
      <c r="Y914" s="54"/>
      <c r="Z914" s="54"/>
    </row>
    <row r="915" spans="1:26" ht="18.75" customHeight="1" x14ac:dyDescent="0.2">
      <c r="A915" s="435"/>
      <c r="B915" s="435"/>
      <c r="C915" s="435"/>
      <c r="D915" s="435"/>
      <c r="E915" s="435"/>
      <c r="F915" s="435"/>
      <c r="G915" s="435"/>
      <c r="H915" s="435"/>
      <c r="I915" s="435"/>
      <c r="J915" s="435"/>
      <c r="K915" s="435"/>
      <c r="L915" s="435"/>
      <c r="M915" s="435"/>
      <c r="N915" s="435"/>
      <c r="O915" s="435"/>
      <c r="P915" s="435"/>
      <c r="Q915" s="435"/>
      <c r="R915" s="54"/>
      <c r="S915" s="54"/>
      <c r="T915" s="54"/>
      <c r="U915" s="54"/>
      <c r="V915" s="54"/>
      <c r="W915" s="54"/>
      <c r="X915" s="54"/>
      <c r="Y915" s="54"/>
      <c r="Z915" s="54"/>
    </row>
    <row r="916" spans="1:26" ht="18.75" customHeight="1" x14ac:dyDescent="0.2">
      <c r="A916" s="435"/>
      <c r="B916" s="435"/>
      <c r="C916" s="435"/>
      <c r="D916" s="435"/>
      <c r="E916" s="435"/>
      <c r="F916" s="435"/>
      <c r="G916" s="435"/>
      <c r="H916" s="435"/>
      <c r="I916" s="435"/>
      <c r="J916" s="435"/>
      <c r="K916" s="435"/>
      <c r="L916" s="435"/>
      <c r="M916" s="435"/>
      <c r="N916" s="435"/>
      <c r="O916" s="435"/>
      <c r="P916" s="435"/>
      <c r="Q916" s="435"/>
      <c r="R916" s="54"/>
      <c r="S916" s="54"/>
      <c r="T916" s="54"/>
      <c r="U916" s="54"/>
      <c r="V916" s="54"/>
      <c r="W916" s="54"/>
      <c r="X916" s="54"/>
      <c r="Y916" s="54"/>
      <c r="Z916" s="54"/>
    </row>
    <row r="917" spans="1:26" ht="18.75" customHeight="1" x14ac:dyDescent="0.2">
      <c r="A917" s="435"/>
      <c r="B917" s="435"/>
      <c r="C917" s="435"/>
      <c r="D917" s="435"/>
      <c r="E917" s="435"/>
      <c r="F917" s="435"/>
      <c r="G917" s="435"/>
      <c r="H917" s="435"/>
      <c r="I917" s="435"/>
      <c r="J917" s="435"/>
      <c r="K917" s="435"/>
      <c r="L917" s="435"/>
      <c r="M917" s="435"/>
      <c r="N917" s="435"/>
      <c r="O917" s="435"/>
      <c r="P917" s="435"/>
      <c r="Q917" s="435"/>
      <c r="R917" s="54"/>
      <c r="S917" s="54"/>
      <c r="T917" s="54"/>
      <c r="U917" s="54"/>
      <c r="V917" s="54"/>
      <c r="W917" s="54"/>
      <c r="X917" s="54"/>
      <c r="Y917" s="54"/>
      <c r="Z917" s="54"/>
    </row>
    <row r="918" spans="1:26" ht="18.75" customHeight="1" x14ac:dyDescent="0.2">
      <c r="A918" s="435"/>
      <c r="B918" s="435"/>
      <c r="C918" s="435"/>
      <c r="D918" s="435"/>
      <c r="E918" s="435"/>
      <c r="F918" s="435"/>
      <c r="G918" s="435"/>
      <c r="H918" s="435"/>
      <c r="I918" s="435"/>
      <c r="J918" s="435"/>
      <c r="K918" s="435"/>
      <c r="L918" s="435"/>
      <c r="M918" s="435"/>
      <c r="N918" s="435"/>
      <c r="O918" s="435"/>
      <c r="P918" s="435"/>
      <c r="Q918" s="435"/>
      <c r="R918" s="54"/>
      <c r="S918" s="54"/>
      <c r="T918" s="54"/>
      <c r="U918" s="54"/>
      <c r="V918" s="54"/>
      <c r="W918" s="54"/>
      <c r="X918" s="54"/>
      <c r="Y918" s="54"/>
      <c r="Z918" s="54"/>
    </row>
    <row r="919" spans="1:26" ht="18.75" customHeight="1" x14ac:dyDescent="0.2">
      <c r="A919" s="435"/>
      <c r="B919" s="435"/>
      <c r="C919" s="435"/>
      <c r="D919" s="435"/>
      <c r="E919" s="435"/>
      <c r="F919" s="435"/>
      <c r="G919" s="435"/>
      <c r="H919" s="435"/>
      <c r="I919" s="435"/>
      <c r="J919" s="435"/>
      <c r="K919" s="435"/>
      <c r="L919" s="435"/>
      <c r="M919" s="435"/>
      <c r="N919" s="435"/>
      <c r="O919" s="435"/>
      <c r="P919" s="435"/>
      <c r="Q919" s="435"/>
      <c r="R919" s="54"/>
      <c r="S919" s="54"/>
      <c r="T919" s="54"/>
      <c r="U919" s="54"/>
      <c r="V919" s="54"/>
      <c r="W919" s="54"/>
      <c r="X919" s="54"/>
      <c r="Y919" s="54"/>
      <c r="Z919" s="54"/>
    </row>
    <row r="920" spans="1:26" ht="18.75" customHeight="1" x14ac:dyDescent="0.2">
      <c r="A920" s="435"/>
      <c r="B920" s="435"/>
      <c r="C920" s="435"/>
      <c r="D920" s="435"/>
      <c r="E920" s="435"/>
      <c r="F920" s="435"/>
      <c r="G920" s="435"/>
      <c r="H920" s="435"/>
      <c r="I920" s="435"/>
      <c r="J920" s="435"/>
      <c r="K920" s="435"/>
      <c r="L920" s="435"/>
      <c r="M920" s="435"/>
      <c r="N920" s="435"/>
      <c r="O920" s="435"/>
      <c r="P920" s="435"/>
      <c r="Q920" s="435"/>
      <c r="R920" s="54"/>
      <c r="S920" s="54"/>
      <c r="T920" s="54"/>
      <c r="U920" s="54"/>
      <c r="V920" s="54"/>
      <c r="W920" s="54"/>
      <c r="X920" s="54"/>
      <c r="Y920" s="54"/>
      <c r="Z920" s="54"/>
    </row>
    <row r="921" spans="1:26" ht="18.75" customHeight="1" x14ac:dyDescent="0.2">
      <c r="A921" s="435"/>
      <c r="B921" s="435"/>
      <c r="C921" s="435"/>
      <c r="D921" s="435"/>
      <c r="E921" s="435"/>
      <c r="F921" s="435"/>
      <c r="G921" s="435"/>
      <c r="H921" s="435"/>
      <c r="I921" s="435"/>
      <c r="J921" s="435"/>
      <c r="K921" s="435"/>
      <c r="L921" s="435"/>
      <c r="M921" s="435"/>
      <c r="N921" s="435"/>
      <c r="O921" s="435"/>
      <c r="P921" s="435"/>
      <c r="Q921" s="435"/>
      <c r="R921" s="54"/>
      <c r="S921" s="54"/>
      <c r="T921" s="54"/>
      <c r="U921" s="54"/>
      <c r="V921" s="54"/>
      <c r="W921" s="54"/>
      <c r="X921" s="54"/>
      <c r="Y921" s="54"/>
      <c r="Z921" s="54"/>
    </row>
    <row r="922" spans="1:26" ht="18.75" customHeight="1" x14ac:dyDescent="0.2">
      <c r="A922" s="435"/>
      <c r="B922" s="435"/>
      <c r="C922" s="435"/>
      <c r="D922" s="435"/>
      <c r="E922" s="435"/>
      <c r="F922" s="435"/>
      <c r="G922" s="435"/>
      <c r="H922" s="435"/>
      <c r="I922" s="435"/>
      <c r="J922" s="435"/>
      <c r="K922" s="435"/>
      <c r="L922" s="435"/>
      <c r="M922" s="435"/>
      <c r="N922" s="435"/>
      <c r="O922" s="435"/>
      <c r="P922" s="435"/>
      <c r="Q922" s="435"/>
      <c r="R922" s="54"/>
      <c r="S922" s="54"/>
      <c r="T922" s="54"/>
      <c r="U922" s="54"/>
      <c r="V922" s="54"/>
      <c r="W922" s="54"/>
      <c r="X922" s="54"/>
      <c r="Y922" s="54"/>
      <c r="Z922" s="54"/>
    </row>
    <row r="923" spans="1:26" ht="18.75" customHeight="1" x14ac:dyDescent="0.2">
      <c r="A923" s="435"/>
      <c r="B923" s="435"/>
      <c r="C923" s="435"/>
      <c r="D923" s="435"/>
      <c r="E923" s="435"/>
      <c r="F923" s="435"/>
      <c r="G923" s="435"/>
      <c r="H923" s="435"/>
      <c r="I923" s="435"/>
      <c r="J923" s="435"/>
      <c r="K923" s="435"/>
      <c r="L923" s="435"/>
      <c r="M923" s="435"/>
      <c r="N923" s="435"/>
      <c r="O923" s="435"/>
      <c r="P923" s="435"/>
      <c r="Q923" s="435"/>
      <c r="R923" s="54"/>
      <c r="S923" s="54"/>
      <c r="T923" s="54"/>
      <c r="U923" s="54"/>
      <c r="V923" s="54"/>
      <c r="W923" s="54"/>
      <c r="X923" s="54"/>
      <c r="Y923" s="54"/>
      <c r="Z923" s="54"/>
    </row>
    <row r="924" spans="1:26" ht="18.75" customHeight="1" x14ac:dyDescent="0.2">
      <c r="A924" s="435"/>
      <c r="B924" s="435"/>
      <c r="C924" s="435"/>
      <c r="D924" s="435"/>
      <c r="E924" s="435"/>
      <c r="F924" s="435"/>
      <c r="G924" s="435"/>
      <c r="H924" s="435"/>
      <c r="I924" s="435"/>
      <c r="J924" s="435"/>
      <c r="K924" s="435"/>
      <c r="L924" s="435"/>
      <c r="M924" s="435"/>
      <c r="N924" s="435"/>
      <c r="O924" s="435"/>
      <c r="P924" s="435"/>
      <c r="Q924" s="435"/>
      <c r="R924" s="54"/>
      <c r="S924" s="54"/>
      <c r="T924" s="54"/>
      <c r="U924" s="54"/>
      <c r="V924" s="54"/>
      <c r="W924" s="54"/>
      <c r="X924" s="54"/>
      <c r="Y924" s="54"/>
      <c r="Z924" s="54"/>
    </row>
    <row r="925" spans="1:26" ht="18.75" customHeight="1" x14ac:dyDescent="0.2">
      <c r="A925" s="435"/>
      <c r="B925" s="435"/>
      <c r="C925" s="435"/>
      <c r="D925" s="435"/>
      <c r="E925" s="435"/>
      <c r="F925" s="435"/>
      <c r="G925" s="435"/>
      <c r="H925" s="435"/>
      <c r="I925" s="435"/>
      <c r="J925" s="435"/>
      <c r="K925" s="435"/>
      <c r="L925" s="435"/>
      <c r="M925" s="435"/>
      <c r="N925" s="435"/>
      <c r="O925" s="435"/>
      <c r="P925" s="435"/>
      <c r="Q925" s="435"/>
      <c r="R925" s="54"/>
      <c r="S925" s="54"/>
      <c r="T925" s="54"/>
      <c r="U925" s="54"/>
      <c r="V925" s="54"/>
      <c r="W925" s="54"/>
      <c r="X925" s="54"/>
      <c r="Y925" s="54"/>
      <c r="Z925" s="54"/>
    </row>
    <row r="926" spans="1:26" ht="18.75" customHeight="1" x14ac:dyDescent="0.2">
      <c r="A926" s="435"/>
      <c r="B926" s="435"/>
      <c r="C926" s="435"/>
      <c r="D926" s="435"/>
      <c r="E926" s="435"/>
      <c r="F926" s="435"/>
      <c r="G926" s="435"/>
      <c r="H926" s="435"/>
      <c r="I926" s="435"/>
      <c r="J926" s="435"/>
      <c r="K926" s="435"/>
      <c r="L926" s="435"/>
      <c r="M926" s="435"/>
      <c r="N926" s="435"/>
      <c r="O926" s="435"/>
      <c r="P926" s="435"/>
      <c r="Q926" s="435"/>
      <c r="R926" s="54"/>
      <c r="S926" s="54"/>
      <c r="T926" s="54"/>
      <c r="U926" s="54"/>
      <c r="V926" s="54"/>
      <c r="W926" s="54"/>
      <c r="X926" s="54"/>
      <c r="Y926" s="54"/>
      <c r="Z926" s="54"/>
    </row>
    <row r="927" spans="1:26" ht="18.75" customHeight="1" x14ac:dyDescent="0.2">
      <c r="A927" s="435"/>
      <c r="B927" s="435"/>
      <c r="C927" s="435"/>
      <c r="D927" s="435"/>
      <c r="E927" s="435"/>
      <c r="F927" s="435"/>
      <c r="G927" s="435"/>
      <c r="H927" s="435"/>
      <c r="I927" s="435"/>
      <c r="J927" s="435"/>
      <c r="K927" s="435"/>
      <c r="L927" s="435"/>
      <c r="M927" s="435"/>
      <c r="N927" s="435"/>
      <c r="O927" s="435"/>
      <c r="P927" s="435"/>
      <c r="Q927" s="435"/>
      <c r="R927" s="54"/>
      <c r="S927" s="54"/>
      <c r="T927" s="54"/>
      <c r="U927" s="54"/>
      <c r="V927" s="54"/>
      <c r="W927" s="54"/>
      <c r="X927" s="54"/>
      <c r="Y927" s="54"/>
      <c r="Z927" s="54"/>
    </row>
    <row r="928" spans="1:26" ht="18.75" customHeight="1" x14ac:dyDescent="0.2">
      <c r="A928" s="435"/>
      <c r="B928" s="435"/>
      <c r="C928" s="435"/>
      <c r="D928" s="435"/>
      <c r="E928" s="435"/>
      <c r="F928" s="435"/>
      <c r="G928" s="435"/>
      <c r="H928" s="435"/>
      <c r="I928" s="435"/>
      <c r="J928" s="435"/>
      <c r="K928" s="435"/>
      <c r="L928" s="435"/>
      <c r="M928" s="435"/>
      <c r="N928" s="435"/>
      <c r="O928" s="435"/>
      <c r="P928" s="435"/>
      <c r="Q928" s="435"/>
      <c r="R928" s="54"/>
      <c r="S928" s="54"/>
      <c r="T928" s="54"/>
      <c r="U928" s="54"/>
      <c r="V928" s="54"/>
      <c r="W928" s="54"/>
      <c r="X928" s="54"/>
      <c r="Y928" s="54"/>
      <c r="Z928" s="54"/>
    </row>
    <row r="929" spans="1:26" ht="18.75" customHeight="1" x14ac:dyDescent="0.2">
      <c r="A929" s="435"/>
      <c r="B929" s="435"/>
      <c r="C929" s="435"/>
      <c r="D929" s="435"/>
      <c r="E929" s="435"/>
      <c r="F929" s="435"/>
      <c r="G929" s="435"/>
      <c r="H929" s="435"/>
      <c r="I929" s="435"/>
      <c r="J929" s="435"/>
      <c r="K929" s="435"/>
      <c r="L929" s="435"/>
      <c r="M929" s="435"/>
      <c r="N929" s="435"/>
      <c r="O929" s="435"/>
      <c r="P929" s="435"/>
      <c r="Q929" s="435"/>
      <c r="R929" s="54"/>
      <c r="S929" s="54"/>
      <c r="T929" s="54"/>
      <c r="U929" s="54"/>
      <c r="V929" s="54"/>
      <c r="W929" s="54"/>
      <c r="X929" s="54"/>
      <c r="Y929" s="54"/>
      <c r="Z929" s="54"/>
    </row>
    <row r="930" spans="1:26" ht="18.75" customHeight="1" x14ac:dyDescent="0.2">
      <c r="A930" s="435"/>
      <c r="B930" s="435"/>
      <c r="C930" s="435"/>
      <c r="D930" s="435"/>
      <c r="E930" s="435"/>
      <c r="F930" s="435"/>
      <c r="G930" s="435"/>
      <c r="H930" s="435"/>
      <c r="I930" s="435"/>
      <c r="J930" s="435"/>
      <c r="K930" s="435"/>
      <c r="L930" s="435"/>
      <c r="M930" s="435"/>
      <c r="N930" s="435"/>
      <c r="O930" s="435"/>
      <c r="P930" s="435"/>
      <c r="Q930" s="435"/>
      <c r="R930" s="54"/>
      <c r="S930" s="54"/>
      <c r="T930" s="54"/>
      <c r="U930" s="54"/>
      <c r="V930" s="54"/>
      <c r="W930" s="54"/>
      <c r="X930" s="54"/>
      <c r="Y930" s="54"/>
      <c r="Z930" s="54"/>
    </row>
    <row r="931" spans="1:26" ht="18.75" customHeight="1" x14ac:dyDescent="0.2">
      <c r="A931" s="435"/>
      <c r="B931" s="435"/>
      <c r="C931" s="435"/>
      <c r="D931" s="435"/>
      <c r="E931" s="435"/>
      <c r="F931" s="435"/>
      <c r="G931" s="435"/>
      <c r="H931" s="435"/>
      <c r="I931" s="435"/>
      <c r="J931" s="435"/>
      <c r="K931" s="435"/>
      <c r="L931" s="435"/>
      <c r="M931" s="435"/>
      <c r="N931" s="435"/>
      <c r="O931" s="435"/>
      <c r="P931" s="435"/>
      <c r="Q931" s="435"/>
      <c r="R931" s="54"/>
      <c r="S931" s="54"/>
      <c r="T931" s="54"/>
      <c r="U931" s="54"/>
      <c r="V931" s="54"/>
      <c r="W931" s="54"/>
      <c r="X931" s="54"/>
      <c r="Y931" s="54"/>
      <c r="Z931" s="54"/>
    </row>
    <row r="932" spans="1:26" ht="18.75" customHeight="1" x14ac:dyDescent="0.2">
      <c r="A932" s="435"/>
      <c r="B932" s="435"/>
      <c r="C932" s="435"/>
      <c r="D932" s="435"/>
      <c r="E932" s="435"/>
      <c r="F932" s="435"/>
      <c r="G932" s="435"/>
      <c r="H932" s="435"/>
      <c r="I932" s="435"/>
      <c r="J932" s="435"/>
      <c r="K932" s="435"/>
      <c r="L932" s="435"/>
      <c r="M932" s="435"/>
      <c r="N932" s="435"/>
      <c r="O932" s="435"/>
      <c r="P932" s="435"/>
      <c r="Q932" s="435"/>
      <c r="R932" s="54"/>
      <c r="S932" s="54"/>
      <c r="T932" s="54"/>
      <c r="U932" s="54"/>
      <c r="V932" s="54"/>
      <c r="W932" s="54"/>
      <c r="X932" s="54"/>
      <c r="Y932" s="54"/>
      <c r="Z932" s="54"/>
    </row>
    <row r="933" spans="1:26" ht="18.75" customHeight="1" x14ac:dyDescent="0.2">
      <c r="A933" s="435"/>
      <c r="B933" s="435"/>
      <c r="C933" s="435"/>
      <c r="D933" s="435"/>
      <c r="E933" s="435"/>
      <c r="F933" s="435"/>
      <c r="G933" s="435"/>
      <c r="H933" s="435"/>
      <c r="I933" s="435"/>
      <c r="J933" s="435"/>
      <c r="K933" s="435"/>
      <c r="L933" s="435"/>
      <c r="M933" s="435"/>
      <c r="N933" s="435"/>
      <c r="O933" s="435"/>
      <c r="P933" s="435"/>
      <c r="Q933" s="435"/>
      <c r="R933" s="54"/>
      <c r="S933" s="54"/>
      <c r="T933" s="54"/>
      <c r="U933" s="54"/>
      <c r="V933" s="54"/>
      <c r="W933" s="54"/>
      <c r="X933" s="54"/>
      <c r="Y933" s="54"/>
      <c r="Z933" s="54"/>
    </row>
    <row r="934" spans="1:26" ht="18.75" customHeight="1" x14ac:dyDescent="0.2">
      <c r="A934" s="435"/>
      <c r="B934" s="435"/>
      <c r="C934" s="435"/>
      <c r="D934" s="435"/>
      <c r="E934" s="435"/>
      <c r="F934" s="435"/>
      <c r="G934" s="435"/>
      <c r="H934" s="435"/>
      <c r="I934" s="435"/>
      <c r="J934" s="435"/>
      <c r="K934" s="435"/>
      <c r="L934" s="435"/>
      <c r="M934" s="435"/>
      <c r="N934" s="435"/>
      <c r="O934" s="435"/>
      <c r="P934" s="435"/>
      <c r="Q934" s="435"/>
      <c r="R934" s="54"/>
      <c r="S934" s="54"/>
      <c r="T934" s="54"/>
      <c r="U934" s="54"/>
      <c r="V934" s="54"/>
      <c r="W934" s="54"/>
      <c r="X934" s="54"/>
      <c r="Y934" s="54"/>
      <c r="Z934" s="54"/>
    </row>
    <row r="935" spans="1:26" ht="18.75" customHeight="1" x14ac:dyDescent="0.2">
      <c r="A935" s="435"/>
      <c r="B935" s="435"/>
      <c r="C935" s="435"/>
      <c r="D935" s="435"/>
      <c r="E935" s="435"/>
      <c r="F935" s="435"/>
      <c r="G935" s="435"/>
      <c r="H935" s="435"/>
      <c r="I935" s="435"/>
      <c r="J935" s="435"/>
      <c r="K935" s="435"/>
      <c r="L935" s="435"/>
      <c r="M935" s="435"/>
      <c r="N935" s="435"/>
      <c r="O935" s="435"/>
      <c r="P935" s="435"/>
      <c r="Q935" s="435"/>
      <c r="R935" s="54"/>
      <c r="S935" s="54"/>
      <c r="T935" s="54"/>
      <c r="U935" s="54"/>
      <c r="V935" s="54"/>
      <c r="W935" s="54"/>
      <c r="X935" s="54"/>
      <c r="Y935" s="54"/>
      <c r="Z935" s="54"/>
    </row>
    <row r="936" spans="1:26" ht="18.75" customHeight="1" x14ac:dyDescent="0.2">
      <c r="A936" s="435"/>
      <c r="B936" s="435"/>
      <c r="C936" s="435"/>
      <c r="D936" s="435"/>
      <c r="E936" s="435"/>
      <c r="F936" s="435"/>
      <c r="G936" s="435"/>
      <c r="H936" s="435"/>
      <c r="I936" s="435"/>
      <c r="J936" s="435"/>
      <c r="K936" s="435"/>
      <c r="L936" s="435"/>
      <c r="M936" s="435"/>
      <c r="N936" s="435"/>
      <c r="O936" s="435"/>
      <c r="P936" s="435"/>
      <c r="Q936" s="435"/>
      <c r="R936" s="54"/>
      <c r="S936" s="54"/>
      <c r="T936" s="54"/>
      <c r="U936" s="54"/>
      <c r="V936" s="54"/>
      <c r="W936" s="54"/>
      <c r="X936" s="54"/>
      <c r="Y936" s="54"/>
      <c r="Z936" s="54"/>
    </row>
    <row r="937" spans="1:26" ht="18.75" customHeight="1" x14ac:dyDescent="0.2">
      <c r="A937" s="435"/>
      <c r="B937" s="435"/>
      <c r="C937" s="435"/>
      <c r="D937" s="435"/>
      <c r="E937" s="435"/>
      <c r="F937" s="435"/>
      <c r="G937" s="435"/>
      <c r="H937" s="435"/>
      <c r="I937" s="435"/>
      <c r="J937" s="435"/>
      <c r="K937" s="435"/>
      <c r="L937" s="435"/>
      <c r="M937" s="435"/>
      <c r="N937" s="435"/>
      <c r="O937" s="435"/>
      <c r="P937" s="435"/>
      <c r="Q937" s="435"/>
      <c r="R937" s="54"/>
      <c r="S937" s="54"/>
      <c r="T937" s="54"/>
      <c r="U937" s="54"/>
      <c r="V937" s="54"/>
      <c r="W937" s="54"/>
      <c r="X937" s="54"/>
      <c r="Y937" s="54"/>
      <c r="Z937" s="54"/>
    </row>
    <row r="938" spans="1:26" ht="18.75" customHeight="1" x14ac:dyDescent="0.2">
      <c r="A938" s="435"/>
      <c r="B938" s="435"/>
      <c r="C938" s="435"/>
      <c r="D938" s="435"/>
      <c r="E938" s="435"/>
      <c r="F938" s="435"/>
      <c r="G938" s="435"/>
      <c r="H938" s="435"/>
      <c r="I938" s="435"/>
      <c r="J938" s="435"/>
      <c r="K938" s="435"/>
      <c r="L938" s="435"/>
      <c r="M938" s="435"/>
      <c r="N938" s="435"/>
      <c r="O938" s="435"/>
      <c r="P938" s="435"/>
      <c r="Q938" s="435"/>
      <c r="R938" s="54"/>
      <c r="S938" s="54"/>
      <c r="T938" s="54"/>
      <c r="U938" s="54"/>
      <c r="V938" s="54"/>
      <c r="W938" s="54"/>
      <c r="X938" s="54"/>
      <c r="Y938" s="54"/>
      <c r="Z938" s="54"/>
    </row>
    <row r="939" spans="1:26" ht="18.75" customHeight="1" x14ac:dyDescent="0.2">
      <c r="A939" s="435"/>
      <c r="B939" s="435"/>
      <c r="C939" s="435"/>
      <c r="D939" s="435"/>
      <c r="E939" s="435"/>
      <c r="F939" s="435"/>
      <c r="G939" s="435"/>
      <c r="H939" s="435"/>
      <c r="I939" s="435"/>
      <c r="J939" s="435"/>
      <c r="K939" s="435"/>
      <c r="L939" s="435"/>
      <c r="M939" s="435"/>
      <c r="N939" s="435"/>
      <c r="O939" s="435"/>
      <c r="P939" s="435"/>
      <c r="Q939" s="435"/>
      <c r="R939" s="54"/>
      <c r="S939" s="54"/>
      <c r="T939" s="54"/>
      <c r="U939" s="54"/>
      <c r="V939" s="54"/>
      <c r="W939" s="54"/>
      <c r="X939" s="54"/>
      <c r="Y939" s="54"/>
      <c r="Z939" s="54"/>
    </row>
    <row r="940" spans="1:26" ht="18.75" customHeight="1" x14ac:dyDescent="0.2">
      <c r="A940" s="435"/>
      <c r="B940" s="435"/>
      <c r="C940" s="435"/>
      <c r="D940" s="435"/>
      <c r="E940" s="435"/>
      <c r="F940" s="435"/>
      <c r="G940" s="435"/>
      <c r="H940" s="435"/>
      <c r="I940" s="435"/>
      <c r="J940" s="435"/>
      <c r="K940" s="435"/>
      <c r="L940" s="435"/>
      <c r="M940" s="435"/>
      <c r="N940" s="435"/>
      <c r="O940" s="435"/>
      <c r="P940" s="435"/>
      <c r="Q940" s="435"/>
      <c r="R940" s="54"/>
      <c r="S940" s="54"/>
      <c r="T940" s="54"/>
      <c r="U940" s="54"/>
      <c r="V940" s="54"/>
      <c r="W940" s="54"/>
      <c r="X940" s="54"/>
      <c r="Y940" s="54"/>
      <c r="Z940" s="54"/>
    </row>
    <row r="941" spans="1:26" ht="18.75" customHeight="1" x14ac:dyDescent="0.2">
      <c r="A941" s="435"/>
      <c r="B941" s="435"/>
      <c r="C941" s="435"/>
      <c r="D941" s="435"/>
      <c r="E941" s="435"/>
      <c r="F941" s="435"/>
      <c r="G941" s="435"/>
      <c r="H941" s="435"/>
      <c r="I941" s="435"/>
      <c r="J941" s="435"/>
      <c r="K941" s="435"/>
      <c r="L941" s="435"/>
      <c r="M941" s="435"/>
      <c r="N941" s="435"/>
      <c r="O941" s="435"/>
      <c r="P941" s="435"/>
      <c r="Q941" s="435"/>
      <c r="R941" s="54"/>
      <c r="S941" s="54"/>
      <c r="T941" s="54"/>
      <c r="U941" s="54"/>
      <c r="V941" s="54"/>
      <c r="W941" s="54"/>
      <c r="X941" s="54"/>
      <c r="Y941" s="54"/>
      <c r="Z941" s="54"/>
    </row>
    <row r="942" spans="1:26" ht="18.75" customHeight="1" x14ac:dyDescent="0.2">
      <c r="A942" s="435"/>
      <c r="B942" s="435"/>
      <c r="C942" s="435"/>
      <c r="D942" s="435"/>
      <c r="E942" s="435"/>
      <c r="F942" s="435"/>
      <c r="G942" s="435"/>
      <c r="H942" s="435"/>
      <c r="I942" s="435"/>
      <c r="J942" s="435"/>
      <c r="K942" s="435"/>
      <c r="L942" s="435"/>
      <c r="M942" s="435"/>
      <c r="N942" s="435"/>
      <c r="O942" s="435"/>
      <c r="P942" s="435"/>
      <c r="Q942" s="435"/>
      <c r="R942" s="54"/>
      <c r="S942" s="54"/>
      <c r="T942" s="54"/>
      <c r="U942" s="54"/>
      <c r="V942" s="54"/>
      <c r="W942" s="54"/>
      <c r="X942" s="54"/>
      <c r="Y942" s="54"/>
      <c r="Z942" s="54"/>
    </row>
    <row r="943" spans="1:26" ht="18.75" customHeight="1" x14ac:dyDescent="0.2">
      <c r="A943" s="435"/>
      <c r="B943" s="435"/>
      <c r="C943" s="435"/>
      <c r="D943" s="435"/>
      <c r="E943" s="435"/>
      <c r="F943" s="435"/>
      <c r="G943" s="435"/>
      <c r="H943" s="435"/>
      <c r="I943" s="435"/>
      <c r="J943" s="435"/>
      <c r="K943" s="435"/>
      <c r="L943" s="435"/>
      <c r="M943" s="435"/>
      <c r="N943" s="435"/>
      <c r="O943" s="435"/>
      <c r="P943" s="435"/>
      <c r="Q943" s="435"/>
      <c r="R943" s="54"/>
      <c r="S943" s="54"/>
      <c r="T943" s="54"/>
      <c r="U943" s="54"/>
      <c r="V943" s="54"/>
      <c r="W943" s="54"/>
      <c r="X943" s="54"/>
      <c r="Y943" s="54"/>
      <c r="Z943" s="54"/>
    </row>
    <row r="944" spans="1:26" ht="18.75" customHeight="1" x14ac:dyDescent="0.2">
      <c r="A944" s="435"/>
      <c r="B944" s="435"/>
      <c r="C944" s="435"/>
      <c r="D944" s="435"/>
      <c r="E944" s="435"/>
      <c r="F944" s="435"/>
      <c r="G944" s="435"/>
      <c r="H944" s="435"/>
      <c r="I944" s="435"/>
      <c r="J944" s="435"/>
      <c r="K944" s="435"/>
      <c r="L944" s="435"/>
      <c r="M944" s="435"/>
      <c r="N944" s="435"/>
      <c r="O944" s="435"/>
      <c r="P944" s="435"/>
      <c r="Q944" s="435"/>
      <c r="R944" s="54"/>
      <c r="S944" s="54"/>
      <c r="T944" s="54"/>
      <c r="U944" s="54"/>
      <c r="V944" s="54"/>
      <c r="W944" s="54"/>
      <c r="X944" s="54"/>
      <c r="Y944" s="54"/>
      <c r="Z944" s="54"/>
    </row>
    <row r="945" spans="1:26" ht="18.75" customHeight="1" x14ac:dyDescent="0.2">
      <c r="A945" s="435"/>
      <c r="B945" s="435"/>
      <c r="C945" s="435"/>
      <c r="D945" s="435"/>
      <c r="E945" s="435"/>
      <c r="F945" s="435"/>
      <c r="G945" s="435"/>
      <c r="H945" s="435"/>
      <c r="I945" s="435"/>
      <c r="J945" s="435"/>
      <c r="K945" s="435"/>
      <c r="L945" s="435"/>
      <c r="M945" s="435"/>
      <c r="N945" s="435"/>
      <c r="O945" s="435"/>
      <c r="P945" s="435"/>
      <c r="Q945" s="435"/>
      <c r="R945" s="54"/>
      <c r="S945" s="54"/>
      <c r="T945" s="54"/>
      <c r="U945" s="54"/>
      <c r="V945" s="54"/>
      <c r="W945" s="54"/>
      <c r="X945" s="54"/>
      <c r="Y945" s="54"/>
      <c r="Z945" s="54"/>
    </row>
    <row r="946" spans="1:26" ht="18.75" customHeight="1" x14ac:dyDescent="0.2">
      <c r="A946" s="435"/>
      <c r="B946" s="435"/>
      <c r="C946" s="435"/>
      <c r="D946" s="435"/>
      <c r="E946" s="435"/>
      <c r="F946" s="435"/>
      <c r="G946" s="435"/>
      <c r="H946" s="435"/>
      <c r="I946" s="435"/>
      <c r="J946" s="435"/>
      <c r="K946" s="435"/>
      <c r="L946" s="435"/>
      <c r="M946" s="435"/>
      <c r="N946" s="435"/>
      <c r="O946" s="435"/>
      <c r="P946" s="435"/>
      <c r="Q946" s="435"/>
      <c r="R946" s="54"/>
      <c r="S946" s="54"/>
      <c r="T946" s="54"/>
      <c r="U946" s="54"/>
      <c r="V946" s="54"/>
      <c r="W946" s="54"/>
      <c r="X946" s="54"/>
      <c r="Y946" s="54"/>
      <c r="Z946" s="54"/>
    </row>
    <row r="947" spans="1:26" ht="18.75" customHeight="1" x14ac:dyDescent="0.2">
      <c r="A947" s="435"/>
      <c r="B947" s="435"/>
      <c r="C947" s="435"/>
      <c r="D947" s="435"/>
      <c r="E947" s="435"/>
      <c r="F947" s="435"/>
      <c r="G947" s="435"/>
      <c r="H947" s="435"/>
      <c r="I947" s="435"/>
      <c r="J947" s="435"/>
      <c r="K947" s="435"/>
      <c r="L947" s="435"/>
      <c r="M947" s="435"/>
      <c r="N947" s="435"/>
      <c r="O947" s="435"/>
      <c r="P947" s="435"/>
      <c r="Q947" s="435"/>
      <c r="R947" s="54"/>
      <c r="S947" s="54"/>
      <c r="T947" s="54"/>
      <c r="U947" s="54"/>
      <c r="V947" s="54"/>
      <c r="W947" s="54"/>
      <c r="X947" s="54"/>
      <c r="Y947" s="54"/>
      <c r="Z947" s="54"/>
    </row>
    <row r="948" spans="1:26" ht="18.75" customHeight="1" x14ac:dyDescent="0.2">
      <c r="A948" s="435"/>
      <c r="B948" s="435"/>
      <c r="C948" s="435"/>
      <c r="D948" s="435"/>
      <c r="E948" s="435"/>
      <c r="F948" s="435"/>
      <c r="G948" s="435"/>
      <c r="H948" s="435"/>
      <c r="I948" s="435"/>
      <c r="J948" s="435"/>
      <c r="K948" s="435"/>
      <c r="L948" s="435"/>
      <c r="M948" s="435"/>
      <c r="N948" s="435"/>
      <c r="O948" s="435"/>
      <c r="P948" s="435"/>
      <c r="Q948" s="435"/>
      <c r="R948" s="54"/>
      <c r="S948" s="54"/>
      <c r="T948" s="54"/>
      <c r="U948" s="54"/>
      <c r="V948" s="54"/>
      <c r="W948" s="54"/>
      <c r="X948" s="54"/>
      <c r="Y948" s="54"/>
      <c r="Z948" s="54"/>
    </row>
    <row r="949" spans="1:26" ht="18.75" customHeight="1" x14ac:dyDescent="0.2">
      <c r="A949" s="435"/>
      <c r="B949" s="435"/>
      <c r="C949" s="435"/>
      <c r="D949" s="435"/>
      <c r="E949" s="435"/>
      <c r="F949" s="435"/>
      <c r="G949" s="435"/>
      <c r="H949" s="435"/>
      <c r="I949" s="435"/>
      <c r="J949" s="435"/>
      <c r="K949" s="435"/>
      <c r="L949" s="435"/>
      <c r="M949" s="435"/>
      <c r="N949" s="435"/>
      <c r="O949" s="435"/>
      <c r="P949" s="435"/>
      <c r="Q949" s="435"/>
      <c r="R949" s="54"/>
      <c r="S949" s="54"/>
      <c r="T949" s="54"/>
      <c r="U949" s="54"/>
      <c r="V949" s="54"/>
      <c r="W949" s="54"/>
      <c r="X949" s="54"/>
      <c r="Y949" s="54"/>
      <c r="Z949" s="54"/>
    </row>
    <row r="950" spans="1:26" ht="18.75" customHeight="1" x14ac:dyDescent="0.2">
      <c r="A950" s="435"/>
      <c r="B950" s="435"/>
      <c r="C950" s="435"/>
      <c r="D950" s="435"/>
      <c r="E950" s="435"/>
      <c r="F950" s="435"/>
      <c r="G950" s="435"/>
      <c r="H950" s="435"/>
      <c r="I950" s="435"/>
      <c r="J950" s="435"/>
      <c r="K950" s="435"/>
      <c r="L950" s="435"/>
      <c r="M950" s="435"/>
      <c r="N950" s="435"/>
      <c r="O950" s="435"/>
      <c r="P950" s="435"/>
      <c r="Q950" s="435"/>
      <c r="R950" s="54"/>
      <c r="S950" s="54"/>
      <c r="T950" s="54"/>
      <c r="U950" s="54"/>
      <c r="V950" s="54"/>
      <c r="W950" s="54"/>
      <c r="X950" s="54"/>
      <c r="Y950" s="54"/>
      <c r="Z950" s="54"/>
    </row>
    <row r="951" spans="1:26" ht="18.75" customHeight="1" x14ac:dyDescent="0.2">
      <c r="A951" s="435"/>
      <c r="B951" s="435"/>
      <c r="C951" s="435"/>
      <c r="D951" s="435"/>
      <c r="E951" s="435"/>
      <c r="F951" s="435"/>
      <c r="G951" s="435"/>
      <c r="H951" s="435"/>
      <c r="I951" s="435"/>
      <c r="J951" s="435"/>
      <c r="K951" s="435"/>
      <c r="L951" s="435"/>
      <c r="M951" s="435"/>
      <c r="N951" s="435"/>
      <c r="O951" s="435"/>
      <c r="P951" s="435"/>
      <c r="Q951" s="435"/>
      <c r="R951" s="54"/>
      <c r="S951" s="54"/>
      <c r="T951" s="54"/>
      <c r="U951" s="54"/>
      <c r="V951" s="54"/>
      <c r="W951" s="54"/>
      <c r="X951" s="54"/>
      <c r="Y951" s="54"/>
      <c r="Z951" s="54"/>
    </row>
    <row r="952" spans="1:26" ht="18.75" customHeight="1" x14ac:dyDescent="0.2">
      <c r="A952" s="435"/>
      <c r="B952" s="435"/>
      <c r="C952" s="435"/>
      <c r="D952" s="435"/>
      <c r="E952" s="435"/>
      <c r="F952" s="435"/>
      <c r="G952" s="435"/>
      <c r="H952" s="435"/>
      <c r="I952" s="435"/>
      <c r="J952" s="435"/>
      <c r="K952" s="435"/>
      <c r="L952" s="435"/>
      <c r="M952" s="435"/>
      <c r="N952" s="435"/>
      <c r="O952" s="435"/>
      <c r="P952" s="435"/>
      <c r="Q952" s="435"/>
      <c r="R952" s="54"/>
      <c r="S952" s="54"/>
      <c r="T952" s="54"/>
      <c r="U952" s="54"/>
      <c r="V952" s="54"/>
      <c r="W952" s="54"/>
      <c r="X952" s="54"/>
      <c r="Y952" s="54"/>
      <c r="Z952" s="54"/>
    </row>
    <row r="953" spans="1:26" ht="18.75" customHeight="1" x14ac:dyDescent="0.2">
      <c r="A953" s="435"/>
      <c r="B953" s="435"/>
      <c r="C953" s="435"/>
      <c r="D953" s="435"/>
      <c r="E953" s="435"/>
      <c r="F953" s="435"/>
      <c r="G953" s="435"/>
      <c r="H953" s="435"/>
      <c r="I953" s="435"/>
      <c r="J953" s="435"/>
      <c r="K953" s="435"/>
      <c r="L953" s="435"/>
      <c r="M953" s="435"/>
      <c r="N953" s="435"/>
      <c r="O953" s="435"/>
      <c r="P953" s="435"/>
      <c r="Q953" s="435"/>
      <c r="R953" s="54"/>
      <c r="S953" s="54"/>
      <c r="T953" s="54"/>
      <c r="U953" s="54"/>
      <c r="V953" s="54"/>
      <c r="W953" s="54"/>
      <c r="X953" s="54"/>
      <c r="Y953" s="54"/>
      <c r="Z953" s="54"/>
    </row>
    <row r="954" spans="1:26" ht="18.75" customHeight="1" x14ac:dyDescent="0.2">
      <c r="A954" s="435"/>
      <c r="B954" s="435"/>
      <c r="C954" s="435"/>
      <c r="D954" s="435"/>
      <c r="E954" s="435"/>
      <c r="F954" s="435"/>
      <c r="G954" s="435"/>
      <c r="H954" s="435"/>
      <c r="I954" s="435"/>
      <c r="J954" s="435"/>
      <c r="K954" s="435"/>
      <c r="L954" s="435"/>
      <c r="M954" s="435"/>
      <c r="N954" s="435"/>
      <c r="O954" s="435"/>
      <c r="P954" s="435"/>
      <c r="Q954" s="435"/>
      <c r="R954" s="54"/>
      <c r="S954" s="54"/>
      <c r="T954" s="54"/>
      <c r="U954" s="54"/>
      <c r="V954" s="54"/>
      <c r="W954" s="54"/>
      <c r="X954" s="54"/>
      <c r="Y954" s="54"/>
      <c r="Z954" s="54"/>
    </row>
    <row r="955" spans="1:26" ht="18.75" customHeight="1" x14ac:dyDescent="0.2">
      <c r="A955" s="435"/>
      <c r="B955" s="435"/>
      <c r="C955" s="435"/>
      <c r="D955" s="435"/>
      <c r="E955" s="435"/>
      <c r="F955" s="435"/>
      <c r="G955" s="435"/>
      <c r="H955" s="435"/>
      <c r="I955" s="435"/>
      <c r="J955" s="435"/>
      <c r="K955" s="435"/>
      <c r="L955" s="435"/>
      <c r="M955" s="435"/>
      <c r="N955" s="435"/>
      <c r="O955" s="435"/>
      <c r="P955" s="435"/>
      <c r="Q955" s="435"/>
      <c r="R955" s="54"/>
      <c r="S955" s="54"/>
      <c r="T955" s="54"/>
      <c r="U955" s="54"/>
      <c r="V955" s="54"/>
      <c r="W955" s="54"/>
      <c r="X955" s="54"/>
      <c r="Y955" s="54"/>
      <c r="Z955" s="54"/>
    </row>
    <row r="956" spans="1:26" ht="18.75" customHeight="1" x14ac:dyDescent="0.2">
      <c r="A956" s="435"/>
      <c r="B956" s="435"/>
      <c r="C956" s="435"/>
      <c r="D956" s="435"/>
      <c r="E956" s="435"/>
      <c r="F956" s="435"/>
      <c r="G956" s="435"/>
      <c r="H956" s="435"/>
      <c r="I956" s="435"/>
      <c r="J956" s="435"/>
      <c r="K956" s="435"/>
      <c r="L956" s="435"/>
      <c r="M956" s="435"/>
      <c r="N956" s="435"/>
      <c r="O956" s="435"/>
      <c r="P956" s="435"/>
      <c r="Q956" s="435"/>
      <c r="R956" s="54"/>
      <c r="S956" s="54"/>
      <c r="T956" s="54"/>
      <c r="U956" s="54"/>
      <c r="V956" s="54"/>
      <c r="W956" s="54"/>
      <c r="X956" s="54"/>
      <c r="Y956" s="54"/>
      <c r="Z956" s="54"/>
    </row>
    <row r="957" spans="1:26" ht="18.75" customHeight="1" x14ac:dyDescent="0.2">
      <c r="A957" s="435"/>
      <c r="B957" s="435"/>
      <c r="C957" s="435"/>
      <c r="D957" s="435"/>
      <c r="E957" s="435"/>
      <c r="F957" s="435"/>
      <c r="G957" s="435"/>
      <c r="H957" s="435"/>
      <c r="I957" s="435"/>
      <c r="J957" s="435"/>
      <c r="K957" s="435"/>
      <c r="L957" s="435"/>
      <c r="M957" s="435"/>
      <c r="N957" s="435"/>
      <c r="O957" s="435"/>
      <c r="P957" s="435"/>
      <c r="Q957" s="435"/>
      <c r="R957" s="54"/>
      <c r="S957" s="54"/>
      <c r="T957" s="54"/>
      <c r="U957" s="54"/>
      <c r="V957" s="54"/>
      <c r="W957" s="54"/>
      <c r="X957" s="54"/>
      <c r="Y957" s="54"/>
      <c r="Z957" s="54"/>
    </row>
    <row r="958" spans="1:26" ht="18.75" customHeight="1" x14ac:dyDescent="0.2">
      <c r="A958" s="435"/>
      <c r="B958" s="435"/>
      <c r="C958" s="435"/>
      <c r="D958" s="435"/>
      <c r="E958" s="435"/>
      <c r="F958" s="435"/>
      <c r="G958" s="435"/>
      <c r="H958" s="435"/>
      <c r="I958" s="435"/>
      <c r="J958" s="435"/>
      <c r="K958" s="435"/>
      <c r="L958" s="435"/>
      <c r="M958" s="435"/>
      <c r="N958" s="435"/>
      <c r="O958" s="435"/>
      <c r="P958" s="435"/>
      <c r="Q958" s="435"/>
      <c r="R958" s="54"/>
      <c r="S958" s="54"/>
      <c r="T958" s="54"/>
      <c r="U958" s="54"/>
      <c r="V958" s="54"/>
      <c r="W958" s="54"/>
      <c r="X958" s="54"/>
      <c r="Y958" s="54"/>
      <c r="Z958" s="54"/>
    </row>
    <row r="959" spans="1:26" ht="18.75" customHeight="1" x14ac:dyDescent="0.2">
      <c r="A959" s="435"/>
      <c r="B959" s="435"/>
      <c r="C959" s="435"/>
      <c r="D959" s="435"/>
      <c r="E959" s="435"/>
      <c r="F959" s="435"/>
      <c r="G959" s="435"/>
      <c r="H959" s="435"/>
      <c r="I959" s="435"/>
      <c r="J959" s="435"/>
      <c r="K959" s="435"/>
      <c r="L959" s="435"/>
      <c r="M959" s="435"/>
      <c r="N959" s="435"/>
      <c r="O959" s="435"/>
      <c r="P959" s="435"/>
      <c r="Q959" s="435"/>
      <c r="R959" s="54"/>
      <c r="S959" s="54"/>
      <c r="T959" s="54"/>
      <c r="U959" s="54"/>
      <c r="V959" s="54"/>
      <c r="W959" s="54"/>
      <c r="X959" s="54"/>
      <c r="Y959" s="54"/>
      <c r="Z959" s="54"/>
    </row>
    <row r="960" spans="1:26" ht="18.75" customHeight="1" x14ac:dyDescent="0.2">
      <c r="A960" s="435"/>
      <c r="B960" s="435"/>
      <c r="C960" s="435"/>
      <c r="D960" s="435"/>
      <c r="E960" s="435"/>
      <c r="F960" s="435"/>
      <c r="G960" s="435"/>
      <c r="H960" s="435"/>
      <c r="I960" s="435"/>
      <c r="J960" s="435"/>
      <c r="K960" s="435"/>
      <c r="L960" s="435"/>
      <c r="M960" s="435"/>
      <c r="N960" s="435"/>
      <c r="O960" s="435"/>
      <c r="P960" s="435"/>
      <c r="Q960" s="435"/>
      <c r="R960" s="54"/>
      <c r="S960" s="54"/>
      <c r="T960" s="54"/>
      <c r="U960" s="54"/>
      <c r="V960" s="54"/>
      <c r="W960" s="54"/>
      <c r="X960" s="54"/>
      <c r="Y960" s="54"/>
      <c r="Z960" s="54"/>
    </row>
    <row r="961" spans="1:26" ht="18.75" customHeight="1" x14ac:dyDescent="0.2">
      <c r="A961" s="435"/>
      <c r="B961" s="435"/>
      <c r="C961" s="435"/>
      <c r="D961" s="435"/>
      <c r="E961" s="435"/>
      <c r="F961" s="435"/>
      <c r="G961" s="435"/>
      <c r="H961" s="435"/>
      <c r="I961" s="435"/>
      <c r="J961" s="435"/>
      <c r="K961" s="435"/>
      <c r="L961" s="435"/>
      <c r="M961" s="435"/>
      <c r="N961" s="435"/>
      <c r="O961" s="435"/>
      <c r="P961" s="435"/>
      <c r="Q961" s="435"/>
      <c r="R961" s="54"/>
      <c r="S961" s="54"/>
      <c r="T961" s="54"/>
      <c r="U961" s="54"/>
      <c r="V961" s="54"/>
      <c r="W961" s="54"/>
      <c r="X961" s="54"/>
      <c r="Y961" s="54"/>
      <c r="Z961" s="54"/>
    </row>
    <row r="962" spans="1:26" ht="18.75" customHeight="1" x14ac:dyDescent="0.2">
      <c r="A962" s="435"/>
      <c r="B962" s="435"/>
      <c r="C962" s="435"/>
      <c r="D962" s="435"/>
      <c r="E962" s="435"/>
      <c r="F962" s="435"/>
      <c r="G962" s="435"/>
      <c r="H962" s="435"/>
      <c r="I962" s="435"/>
      <c r="J962" s="435"/>
      <c r="K962" s="435"/>
      <c r="L962" s="435"/>
      <c r="M962" s="435"/>
      <c r="N962" s="435"/>
      <c r="O962" s="435"/>
      <c r="P962" s="435"/>
      <c r="Q962" s="435"/>
      <c r="R962" s="54"/>
      <c r="S962" s="54"/>
      <c r="T962" s="54"/>
      <c r="U962" s="54"/>
      <c r="V962" s="54"/>
      <c r="W962" s="54"/>
      <c r="X962" s="54"/>
      <c r="Y962" s="54"/>
      <c r="Z962" s="54"/>
    </row>
    <row r="963" spans="1:26" ht="18.75" customHeight="1" x14ac:dyDescent="0.2">
      <c r="A963" s="435"/>
      <c r="B963" s="435"/>
      <c r="C963" s="435"/>
      <c r="D963" s="435"/>
      <c r="E963" s="435"/>
      <c r="F963" s="435"/>
      <c r="G963" s="435"/>
      <c r="H963" s="435"/>
      <c r="I963" s="435"/>
      <c r="J963" s="435"/>
      <c r="K963" s="435"/>
      <c r="L963" s="435"/>
      <c r="M963" s="435"/>
      <c r="N963" s="435"/>
      <c r="O963" s="435"/>
      <c r="P963" s="435"/>
      <c r="Q963" s="435"/>
      <c r="R963" s="54"/>
      <c r="S963" s="54"/>
      <c r="T963" s="54"/>
      <c r="U963" s="54"/>
      <c r="V963" s="54"/>
      <c r="W963" s="54"/>
      <c r="X963" s="54"/>
      <c r="Y963" s="54"/>
      <c r="Z963" s="54"/>
    </row>
    <row r="964" spans="1:26" ht="18.75" customHeight="1" x14ac:dyDescent="0.2">
      <c r="A964" s="435"/>
      <c r="B964" s="435"/>
      <c r="C964" s="435"/>
      <c r="D964" s="435"/>
      <c r="E964" s="435"/>
      <c r="F964" s="435"/>
      <c r="G964" s="435"/>
      <c r="H964" s="435"/>
      <c r="I964" s="435"/>
      <c r="J964" s="435"/>
      <c r="K964" s="435"/>
      <c r="L964" s="435"/>
      <c r="M964" s="435"/>
      <c r="N964" s="435"/>
      <c r="O964" s="435"/>
      <c r="P964" s="435"/>
      <c r="Q964" s="435"/>
      <c r="R964" s="54"/>
      <c r="S964" s="54"/>
      <c r="T964" s="54"/>
      <c r="U964" s="54"/>
      <c r="V964" s="54"/>
      <c r="W964" s="54"/>
      <c r="X964" s="54"/>
      <c r="Y964" s="54"/>
      <c r="Z964" s="54"/>
    </row>
    <row r="965" spans="1:26" ht="18.75" customHeight="1" x14ac:dyDescent="0.2">
      <c r="A965" s="435"/>
      <c r="B965" s="435"/>
      <c r="C965" s="435"/>
      <c r="D965" s="435"/>
      <c r="E965" s="435"/>
      <c r="F965" s="435"/>
      <c r="G965" s="435"/>
      <c r="H965" s="435"/>
      <c r="I965" s="435"/>
      <c r="J965" s="435"/>
      <c r="K965" s="435"/>
      <c r="L965" s="435"/>
      <c r="M965" s="435"/>
      <c r="N965" s="435"/>
      <c r="O965" s="435"/>
      <c r="P965" s="435"/>
      <c r="Q965" s="435"/>
      <c r="R965" s="54"/>
      <c r="S965" s="54"/>
      <c r="T965" s="54"/>
      <c r="U965" s="54"/>
      <c r="V965" s="54"/>
      <c r="W965" s="54"/>
      <c r="X965" s="54"/>
      <c r="Y965" s="54"/>
      <c r="Z965" s="54"/>
    </row>
    <row r="966" spans="1:26" ht="18.75" customHeight="1" x14ac:dyDescent="0.2">
      <c r="A966" s="435"/>
      <c r="B966" s="435"/>
      <c r="C966" s="435"/>
      <c r="D966" s="435"/>
      <c r="E966" s="435"/>
      <c r="F966" s="435"/>
      <c r="G966" s="435"/>
      <c r="H966" s="435"/>
      <c r="I966" s="435"/>
      <c r="J966" s="435"/>
      <c r="K966" s="435"/>
      <c r="L966" s="435"/>
      <c r="M966" s="435"/>
      <c r="N966" s="435"/>
      <c r="O966" s="435"/>
      <c r="P966" s="435"/>
      <c r="Q966" s="435"/>
      <c r="R966" s="54"/>
      <c r="S966" s="54"/>
      <c r="T966" s="54"/>
      <c r="U966" s="54"/>
      <c r="V966" s="54"/>
      <c r="W966" s="54"/>
      <c r="X966" s="54"/>
      <c r="Y966" s="54"/>
      <c r="Z966" s="54"/>
    </row>
    <row r="967" spans="1:26" ht="18.75" customHeight="1" x14ac:dyDescent="0.2">
      <c r="A967" s="435"/>
      <c r="B967" s="435"/>
      <c r="C967" s="435"/>
      <c r="D967" s="435"/>
      <c r="E967" s="435"/>
      <c r="F967" s="435"/>
      <c r="G967" s="435"/>
      <c r="H967" s="435"/>
      <c r="I967" s="435"/>
      <c r="J967" s="435"/>
      <c r="K967" s="435"/>
      <c r="L967" s="435"/>
      <c r="M967" s="435"/>
      <c r="N967" s="435"/>
      <c r="O967" s="435"/>
      <c r="P967" s="435"/>
      <c r="Q967" s="435"/>
      <c r="R967" s="54"/>
      <c r="S967" s="54"/>
      <c r="T967" s="54"/>
      <c r="U967" s="54"/>
      <c r="V967" s="54"/>
      <c r="W967" s="54"/>
      <c r="X967" s="54"/>
      <c r="Y967" s="54"/>
      <c r="Z967" s="54"/>
    </row>
    <row r="968" spans="1:26" ht="18.75" customHeight="1" x14ac:dyDescent="0.2">
      <c r="A968" s="435"/>
      <c r="B968" s="435"/>
      <c r="C968" s="435"/>
      <c r="D968" s="435"/>
      <c r="E968" s="435"/>
      <c r="F968" s="435"/>
      <c r="G968" s="435"/>
      <c r="H968" s="435"/>
      <c r="I968" s="435"/>
      <c r="J968" s="435"/>
      <c r="K968" s="435"/>
      <c r="L968" s="435"/>
      <c r="M968" s="435"/>
      <c r="N968" s="435"/>
      <c r="O968" s="435"/>
      <c r="P968" s="435"/>
      <c r="Q968" s="435"/>
      <c r="R968" s="54"/>
      <c r="S968" s="54"/>
      <c r="T968" s="54"/>
      <c r="U968" s="54"/>
      <c r="V968" s="54"/>
      <c r="W968" s="54"/>
      <c r="X968" s="54"/>
      <c r="Y968" s="54"/>
      <c r="Z968" s="54"/>
    </row>
    <row r="969" spans="1:26" ht="18.75" customHeight="1" x14ac:dyDescent="0.2">
      <c r="A969" s="435"/>
      <c r="B969" s="435"/>
      <c r="C969" s="435"/>
      <c r="D969" s="435"/>
      <c r="E969" s="435"/>
      <c r="F969" s="435"/>
      <c r="G969" s="435"/>
      <c r="H969" s="435"/>
      <c r="I969" s="435"/>
      <c r="J969" s="435"/>
      <c r="K969" s="435"/>
      <c r="L969" s="435"/>
      <c r="M969" s="435"/>
      <c r="N969" s="435"/>
      <c r="O969" s="435"/>
      <c r="P969" s="435"/>
      <c r="Q969" s="435"/>
      <c r="R969" s="54"/>
      <c r="S969" s="54"/>
      <c r="T969" s="54"/>
      <c r="U969" s="54"/>
      <c r="V969" s="54"/>
      <c r="W969" s="54"/>
      <c r="X969" s="54"/>
      <c r="Y969" s="54"/>
      <c r="Z969" s="54"/>
    </row>
    <row r="970" spans="1:26" ht="18.75" customHeight="1" x14ac:dyDescent="0.2">
      <c r="A970" s="435"/>
      <c r="B970" s="435"/>
      <c r="C970" s="435"/>
      <c r="D970" s="435"/>
      <c r="E970" s="435"/>
      <c r="F970" s="435"/>
      <c r="G970" s="435"/>
      <c r="H970" s="435"/>
      <c r="I970" s="435"/>
      <c r="J970" s="435"/>
      <c r="K970" s="435"/>
      <c r="L970" s="435"/>
      <c r="M970" s="435"/>
      <c r="N970" s="435"/>
      <c r="O970" s="435"/>
      <c r="P970" s="435"/>
      <c r="Q970" s="435"/>
      <c r="R970" s="54"/>
      <c r="S970" s="54"/>
      <c r="T970" s="54"/>
      <c r="U970" s="54"/>
      <c r="V970" s="54"/>
      <c r="W970" s="54"/>
      <c r="X970" s="54"/>
      <c r="Y970" s="54"/>
      <c r="Z970" s="54"/>
    </row>
    <row r="971" spans="1:26" ht="18.75" customHeight="1" x14ac:dyDescent="0.2">
      <c r="A971" s="435"/>
      <c r="B971" s="435"/>
      <c r="C971" s="435"/>
      <c r="D971" s="435"/>
      <c r="E971" s="435"/>
      <c r="F971" s="435"/>
      <c r="G971" s="435"/>
      <c r="H971" s="435"/>
      <c r="I971" s="435"/>
      <c r="J971" s="435"/>
      <c r="K971" s="435"/>
      <c r="L971" s="435"/>
      <c r="M971" s="435"/>
      <c r="N971" s="435"/>
      <c r="O971" s="435"/>
      <c r="P971" s="435"/>
      <c r="Q971" s="435"/>
      <c r="R971" s="54"/>
      <c r="S971" s="54"/>
      <c r="T971" s="54"/>
      <c r="U971" s="54"/>
      <c r="V971" s="54"/>
      <c r="W971" s="54"/>
      <c r="X971" s="54"/>
      <c r="Y971" s="54"/>
      <c r="Z971" s="54"/>
    </row>
    <row r="972" spans="1:26" ht="18.75" customHeight="1" x14ac:dyDescent="0.2">
      <c r="A972" s="435"/>
      <c r="B972" s="435"/>
      <c r="C972" s="435"/>
      <c r="D972" s="435"/>
      <c r="E972" s="435"/>
      <c r="F972" s="435"/>
      <c r="G972" s="435"/>
      <c r="H972" s="435"/>
      <c r="I972" s="435"/>
      <c r="J972" s="435"/>
      <c r="K972" s="435"/>
      <c r="L972" s="435"/>
      <c r="M972" s="435"/>
      <c r="N972" s="435"/>
      <c r="O972" s="435"/>
      <c r="P972" s="435"/>
      <c r="Q972" s="435"/>
      <c r="R972" s="54"/>
      <c r="S972" s="54"/>
      <c r="T972" s="54"/>
      <c r="U972" s="54"/>
      <c r="V972" s="54"/>
      <c r="W972" s="54"/>
      <c r="X972" s="54"/>
      <c r="Y972" s="54"/>
      <c r="Z972" s="54"/>
    </row>
    <row r="973" spans="1:26" ht="18.75" customHeight="1" x14ac:dyDescent="0.2">
      <c r="A973" s="435"/>
      <c r="B973" s="435"/>
      <c r="C973" s="435"/>
      <c r="D973" s="435"/>
      <c r="E973" s="435"/>
      <c r="F973" s="435"/>
      <c r="G973" s="435"/>
      <c r="H973" s="435"/>
      <c r="I973" s="435"/>
      <c r="J973" s="435"/>
      <c r="K973" s="435"/>
      <c r="L973" s="435"/>
      <c r="M973" s="435"/>
      <c r="N973" s="435"/>
      <c r="O973" s="435"/>
      <c r="P973" s="435"/>
      <c r="Q973" s="435"/>
      <c r="R973" s="54"/>
      <c r="S973" s="54"/>
      <c r="T973" s="54"/>
      <c r="U973" s="54"/>
      <c r="V973" s="54"/>
      <c r="W973" s="54"/>
      <c r="X973" s="54"/>
      <c r="Y973" s="54"/>
      <c r="Z973" s="54"/>
    </row>
    <row r="974" spans="1:26" ht="18.75" customHeight="1" x14ac:dyDescent="0.2">
      <c r="A974" s="435"/>
      <c r="B974" s="435"/>
      <c r="C974" s="435"/>
      <c r="D974" s="435"/>
      <c r="E974" s="435"/>
      <c r="F974" s="435"/>
      <c r="G974" s="435"/>
      <c r="H974" s="435"/>
      <c r="I974" s="435"/>
      <c r="J974" s="435"/>
      <c r="K974" s="435"/>
      <c r="L974" s="435"/>
      <c r="M974" s="435"/>
      <c r="N974" s="435"/>
      <c r="O974" s="435"/>
      <c r="P974" s="435"/>
      <c r="Q974" s="435"/>
      <c r="R974" s="54"/>
      <c r="S974" s="54"/>
      <c r="T974" s="54"/>
      <c r="U974" s="54"/>
      <c r="V974" s="54"/>
      <c r="W974" s="54"/>
      <c r="X974" s="54"/>
      <c r="Y974" s="54"/>
      <c r="Z974" s="54"/>
    </row>
    <row r="975" spans="1:26" ht="18.75" customHeight="1" x14ac:dyDescent="0.2">
      <c r="A975" s="435"/>
      <c r="B975" s="435"/>
      <c r="C975" s="435"/>
      <c r="D975" s="435"/>
      <c r="E975" s="435"/>
      <c r="F975" s="435"/>
      <c r="G975" s="435"/>
      <c r="H975" s="435"/>
      <c r="I975" s="435"/>
      <c r="J975" s="435"/>
      <c r="K975" s="435"/>
      <c r="L975" s="435"/>
      <c r="M975" s="435"/>
      <c r="N975" s="435"/>
      <c r="O975" s="435"/>
      <c r="P975" s="435"/>
      <c r="Q975" s="435"/>
      <c r="R975" s="54"/>
      <c r="S975" s="54"/>
      <c r="T975" s="54"/>
      <c r="U975" s="54"/>
      <c r="V975" s="54"/>
      <c r="W975" s="54"/>
      <c r="X975" s="54"/>
      <c r="Y975" s="54"/>
      <c r="Z975" s="54"/>
    </row>
    <row r="976" spans="1:26" ht="18.75" customHeight="1" x14ac:dyDescent="0.2">
      <c r="A976" s="435"/>
      <c r="B976" s="435"/>
      <c r="C976" s="435"/>
      <c r="D976" s="435"/>
      <c r="E976" s="435"/>
      <c r="F976" s="435"/>
      <c r="G976" s="435"/>
      <c r="H976" s="435"/>
      <c r="I976" s="435"/>
      <c r="J976" s="435"/>
      <c r="K976" s="435"/>
      <c r="L976" s="435"/>
      <c r="M976" s="435"/>
      <c r="N976" s="435"/>
      <c r="O976" s="435"/>
      <c r="P976" s="435"/>
      <c r="Q976" s="435"/>
      <c r="R976" s="54"/>
      <c r="S976" s="54"/>
      <c r="T976" s="54"/>
      <c r="U976" s="54"/>
      <c r="V976" s="54"/>
      <c r="W976" s="54"/>
      <c r="X976" s="54"/>
      <c r="Y976" s="54"/>
      <c r="Z976" s="54"/>
    </row>
    <row r="977" spans="1:26" ht="18.75" customHeight="1" x14ac:dyDescent="0.2">
      <c r="A977" s="435"/>
      <c r="B977" s="435"/>
      <c r="C977" s="435"/>
      <c r="D977" s="435"/>
      <c r="E977" s="435"/>
      <c r="F977" s="435"/>
      <c r="G977" s="435"/>
      <c r="H977" s="435"/>
      <c r="I977" s="435"/>
      <c r="J977" s="435"/>
      <c r="K977" s="435"/>
      <c r="L977" s="435"/>
      <c r="M977" s="435"/>
      <c r="N977" s="435"/>
      <c r="O977" s="435"/>
      <c r="P977" s="435"/>
      <c r="Q977" s="435"/>
      <c r="R977" s="54"/>
      <c r="S977" s="54"/>
      <c r="T977" s="54"/>
      <c r="U977" s="54"/>
      <c r="V977" s="54"/>
      <c r="W977" s="54"/>
      <c r="X977" s="54"/>
      <c r="Y977" s="54"/>
      <c r="Z977" s="54"/>
    </row>
    <row r="978" spans="1:26" ht="18.75" customHeight="1" x14ac:dyDescent="0.2">
      <c r="A978" s="435"/>
      <c r="B978" s="435"/>
      <c r="C978" s="435"/>
      <c r="D978" s="435"/>
      <c r="E978" s="435"/>
      <c r="F978" s="435"/>
      <c r="G978" s="435"/>
      <c r="H978" s="435"/>
      <c r="I978" s="435"/>
      <c r="J978" s="435"/>
      <c r="K978" s="435"/>
      <c r="L978" s="435"/>
      <c r="M978" s="435"/>
      <c r="N978" s="435"/>
      <c r="O978" s="435"/>
      <c r="P978" s="435"/>
      <c r="Q978" s="435"/>
      <c r="R978" s="54"/>
      <c r="S978" s="54"/>
      <c r="T978" s="54"/>
      <c r="U978" s="54"/>
      <c r="V978" s="54"/>
      <c r="W978" s="54"/>
      <c r="X978" s="54"/>
      <c r="Y978" s="54"/>
      <c r="Z978" s="54"/>
    </row>
    <row r="979" spans="1:26" ht="18.75" customHeight="1" x14ac:dyDescent="0.2">
      <c r="A979" s="435"/>
      <c r="B979" s="435"/>
      <c r="C979" s="435"/>
      <c r="D979" s="435"/>
      <c r="E979" s="435"/>
      <c r="F979" s="435"/>
      <c r="G979" s="435"/>
      <c r="H979" s="435"/>
      <c r="I979" s="435"/>
      <c r="J979" s="435"/>
      <c r="K979" s="435"/>
      <c r="L979" s="435"/>
      <c r="M979" s="435"/>
      <c r="N979" s="435"/>
      <c r="O979" s="435"/>
      <c r="P979" s="435"/>
      <c r="Q979" s="435"/>
      <c r="R979" s="54"/>
      <c r="S979" s="54"/>
      <c r="T979" s="54"/>
      <c r="U979" s="54"/>
      <c r="V979" s="54"/>
      <c r="W979" s="54"/>
      <c r="X979" s="54"/>
      <c r="Y979" s="54"/>
      <c r="Z979" s="54"/>
    </row>
    <row r="980" spans="1:26" ht="18.75" customHeight="1" x14ac:dyDescent="0.2">
      <c r="A980" s="435"/>
      <c r="B980" s="435"/>
      <c r="C980" s="435"/>
      <c r="D980" s="435"/>
      <c r="E980" s="435"/>
      <c r="F980" s="435"/>
      <c r="G980" s="435"/>
      <c r="H980" s="435"/>
      <c r="I980" s="435"/>
      <c r="J980" s="435"/>
      <c r="K980" s="435"/>
      <c r="L980" s="435"/>
      <c r="M980" s="435"/>
      <c r="N980" s="435"/>
      <c r="O980" s="435"/>
      <c r="P980" s="435"/>
      <c r="Q980" s="435"/>
      <c r="R980" s="54"/>
      <c r="S980" s="54"/>
      <c r="T980" s="54"/>
      <c r="U980" s="54"/>
      <c r="V980" s="54"/>
      <c r="W980" s="54"/>
      <c r="X980" s="54"/>
      <c r="Y980" s="54"/>
      <c r="Z980" s="54"/>
    </row>
    <row r="981" spans="1:26" ht="18.75" customHeight="1" x14ac:dyDescent="0.2">
      <c r="A981" s="435"/>
      <c r="B981" s="435"/>
      <c r="C981" s="435"/>
      <c r="D981" s="435"/>
      <c r="E981" s="435"/>
      <c r="F981" s="435"/>
      <c r="G981" s="435"/>
      <c r="H981" s="435"/>
      <c r="I981" s="435"/>
      <c r="J981" s="435"/>
      <c r="K981" s="435"/>
      <c r="L981" s="435"/>
      <c r="M981" s="435"/>
      <c r="N981" s="435"/>
      <c r="O981" s="435"/>
      <c r="P981" s="435"/>
      <c r="Q981" s="435"/>
      <c r="R981" s="54"/>
      <c r="S981" s="54"/>
      <c r="T981" s="54"/>
      <c r="U981" s="54"/>
      <c r="V981" s="54"/>
      <c r="W981" s="54"/>
      <c r="X981" s="54"/>
      <c r="Y981" s="54"/>
      <c r="Z981" s="54"/>
    </row>
    <row r="982" spans="1:26" ht="18.75" customHeight="1" x14ac:dyDescent="0.2">
      <c r="A982" s="435"/>
      <c r="B982" s="435"/>
      <c r="C982" s="435"/>
      <c r="D982" s="435"/>
      <c r="E982" s="435"/>
      <c r="F982" s="435"/>
      <c r="G982" s="435"/>
      <c r="H982" s="435"/>
      <c r="I982" s="435"/>
      <c r="J982" s="435"/>
      <c r="K982" s="435"/>
      <c r="L982" s="435"/>
      <c r="M982" s="435"/>
      <c r="N982" s="435"/>
      <c r="O982" s="435"/>
      <c r="P982" s="435"/>
      <c r="Q982" s="435"/>
      <c r="R982" s="54"/>
      <c r="S982" s="54"/>
      <c r="T982" s="54"/>
      <c r="U982" s="54"/>
      <c r="V982" s="54"/>
      <c r="W982" s="54"/>
      <c r="X982" s="54"/>
      <c r="Y982" s="54"/>
      <c r="Z982" s="54"/>
    </row>
    <row r="983" spans="1:26" ht="18.75" customHeight="1" x14ac:dyDescent="0.2">
      <c r="A983" s="435"/>
      <c r="B983" s="435"/>
      <c r="C983" s="435"/>
      <c r="D983" s="435"/>
      <c r="E983" s="435"/>
      <c r="F983" s="435"/>
      <c r="G983" s="435"/>
      <c r="H983" s="435"/>
      <c r="I983" s="435"/>
      <c r="J983" s="435"/>
      <c r="K983" s="435"/>
      <c r="L983" s="435"/>
      <c r="M983" s="435"/>
      <c r="N983" s="435"/>
      <c r="O983" s="435"/>
      <c r="P983" s="435"/>
      <c r="Q983" s="435"/>
      <c r="R983" s="54"/>
      <c r="S983" s="54"/>
      <c r="T983" s="54"/>
      <c r="U983" s="54"/>
      <c r="V983" s="54"/>
      <c r="W983" s="54"/>
      <c r="X983" s="54"/>
      <c r="Y983" s="54"/>
      <c r="Z983" s="54"/>
    </row>
    <row r="984" spans="1:26" ht="18.75" customHeight="1" x14ac:dyDescent="0.2">
      <c r="A984" s="435"/>
      <c r="B984" s="435"/>
      <c r="C984" s="435"/>
      <c r="D984" s="435"/>
      <c r="E984" s="435"/>
      <c r="F984" s="435"/>
      <c r="G984" s="435"/>
      <c r="H984" s="435"/>
      <c r="I984" s="435"/>
      <c r="J984" s="435"/>
      <c r="K984" s="435"/>
      <c r="L984" s="435"/>
      <c r="M984" s="435"/>
      <c r="N984" s="435"/>
      <c r="O984" s="435"/>
      <c r="P984" s="435"/>
      <c r="Q984" s="435"/>
      <c r="R984" s="54"/>
      <c r="S984" s="54"/>
      <c r="T984" s="54"/>
      <c r="U984" s="54"/>
      <c r="V984" s="54"/>
      <c r="W984" s="54"/>
      <c r="X984" s="54"/>
      <c r="Y984" s="54"/>
      <c r="Z984" s="54"/>
    </row>
    <row r="985" spans="1:26" ht="18.75" customHeight="1" x14ac:dyDescent="0.2">
      <c r="A985" s="435"/>
      <c r="B985" s="435"/>
      <c r="C985" s="435"/>
      <c r="D985" s="435"/>
      <c r="E985" s="435"/>
      <c r="F985" s="435"/>
      <c r="G985" s="435"/>
      <c r="H985" s="435"/>
      <c r="I985" s="435"/>
      <c r="J985" s="435"/>
      <c r="K985" s="435"/>
      <c r="L985" s="435"/>
      <c r="M985" s="435"/>
      <c r="N985" s="435"/>
      <c r="O985" s="435"/>
      <c r="P985" s="435"/>
      <c r="Q985" s="435"/>
      <c r="R985" s="54"/>
      <c r="S985" s="54"/>
      <c r="T985" s="54"/>
      <c r="U985" s="54"/>
      <c r="V985" s="54"/>
      <c r="W985" s="54"/>
      <c r="X985" s="54"/>
      <c r="Y985" s="54"/>
      <c r="Z985" s="54"/>
    </row>
    <row r="986" spans="1:26" ht="18.75" customHeight="1" x14ac:dyDescent="0.2">
      <c r="A986" s="435"/>
      <c r="B986" s="435"/>
      <c r="C986" s="435"/>
      <c r="D986" s="435"/>
      <c r="E986" s="435"/>
      <c r="F986" s="435"/>
      <c r="G986" s="435"/>
      <c r="H986" s="435"/>
      <c r="I986" s="435"/>
      <c r="J986" s="435"/>
      <c r="K986" s="435"/>
      <c r="L986" s="435"/>
      <c r="M986" s="435"/>
      <c r="N986" s="435"/>
      <c r="O986" s="435"/>
      <c r="P986" s="435"/>
      <c r="Q986" s="435"/>
      <c r="R986" s="54"/>
      <c r="S986" s="54"/>
      <c r="T986" s="54"/>
      <c r="U986" s="54"/>
      <c r="V986" s="54"/>
      <c r="W986" s="54"/>
      <c r="X986" s="54"/>
      <c r="Y986" s="54"/>
      <c r="Z986" s="54"/>
    </row>
    <row r="987" spans="1:26" ht="18.75" customHeight="1" x14ac:dyDescent="0.2">
      <c r="A987" s="435"/>
      <c r="B987" s="435"/>
      <c r="C987" s="435"/>
      <c r="D987" s="435"/>
      <c r="E987" s="435"/>
      <c r="F987" s="435"/>
      <c r="G987" s="435"/>
      <c r="H987" s="435"/>
      <c r="I987" s="435"/>
      <c r="J987" s="435"/>
      <c r="K987" s="435"/>
      <c r="L987" s="435"/>
      <c r="M987" s="435"/>
      <c r="N987" s="435"/>
      <c r="O987" s="435"/>
      <c r="P987" s="435"/>
      <c r="Q987" s="435"/>
      <c r="R987" s="54"/>
      <c r="S987" s="54"/>
      <c r="T987" s="54"/>
      <c r="U987" s="54"/>
      <c r="V987" s="54"/>
      <c r="W987" s="54"/>
      <c r="X987" s="54"/>
      <c r="Y987" s="54"/>
      <c r="Z987" s="54"/>
    </row>
    <row r="988" spans="1:26" ht="18.75" customHeight="1" x14ac:dyDescent="0.2">
      <c r="A988" s="435"/>
      <c r="B988" s="435"/>
      <c r="C988" s="435"/>
      <c r="D988" s="435"/>
      <c r="E988" s="435"/>
      <c r="F988" s="435"/>
      <c r="G988" s="435"/>
      <c r="H988" s="435"/>
      <c r="I988" s="435"/>
      <c r="J988" s="435"/>
      <c r="K988" s="435"/>
      <c r="L988" s="435"/>
      <c r="M988" s="435"/>
      <c r="N988" s="435"/>
      <c r="O988" s="435"/>
      <c r="P988" s="435"/>
      <c r="Q988" s="435"/>
      <c r="R988" s="54"/>
      <c r="S988" s="54"/>
      <c r="T988" s="54"/>
      <c r="U988" s="54"/>
      <c r="V988" s="54"/>
      <c r="W988" s="54"/>
      <c r="X988" s="54"/>
      <c r="Y988" s="54"/>
      <c r="Z988" s="54"/>
    </row>
    <row r="989" spans="1:26" ht="18.75" customHeight="1" x14ac:dyDescent="0.2">
      <c r="A989" s="435"/>
      <c r="B989" s="435"/>
      <c r="C989" s="435"/>
      <c r="D989" s="435"/>
      <c r="E989" s="435"/>
      <c r="F989" s="435"/>
      <c r="G989" s="435"/>
      <c r="H989" s="435"/>
      <c r="I989" s="435"/>
      <c r="J989" s="435"/>
      <c r="K989" s="435"/>
      <c r="L989" s="435"/>
      <c r="M989" s="435"/>
      <c r="N989" s="435"/>
      <c r="O989" s="435"/>
      <c r="P989" s="435"/>
      <c r="Q989" s="435"/>
      <c r="R989" s="54"/>
      <c r="S989" s="54"/>
      <c r="T989" s="54"/>
      <c r="U989" s="54"/>
      <c r="V989" s="54"/>
      <c r="W989" s="54"/>
      <c r="X989" s="54"/>
      <c r="Y989" s="54"/>
      <c r="Z989" s="54"/>
    </row>
    <row r="990" spans="1:26" ht="18.75" customHeight="1" x14ac:dyDescent="0.2">
      <c r="A990" s="435"/>
      <c r="B990" s="435"/>
      <c r="C990" s="435"/>
      <c r="D990" s="435"/>
      <c r="E990" s="435"/>
      <c r="F990" s="435"/>
      <c r="G990" s="435"/>
      <c r="H990" s="435"/>
      <c r="I990" s="435"/>
      <c r="J990" s="435"/>
      <c r="K990" s="435"/>
      <c r="L990" s="435"/>
      <c r="M990" s="435"/>
      <c r="N990" s="435"/>
      <c r="O990" s="435"/>
      <c r="P990" s="435"/>
      <c r="Q990" s="435"/>
      <c r="R990" s="54"/>
      <c r="S990" s="54"/>
      <c r="T990" s="54"/>
      <c r="U990" s="54"/>
      <c r="V990" s="54"/>
      <c r="W990" s="54"/>
      <c r="X990" s="54"/>
      <c r="Y990" s="54"/>
      <c r="Z990" s="54"/>
    </row>
    <row r="991" spans="1:26" ht="18.75" customHeight="1" x14ac:dyDescent="0.2">
      <c r="A991" s="435"/>
      <c r="B991" s="435"/>
      <c r="C991" s="435"/>
      <c r="D991" s="435"/>
      <c r="E991" s="435"/>
      <c r="F991" s="435"/>
      <c r="G991" s="435"/>
      <c r="H991" s="435"/>
      <c r="I991" s="435"/>
      <c r="J991" s="435"/>
      <c r="K991" s="435"/>
      <c r="L991" s="435"/>
      <c r="M991" s="435"/>
      <c r="N991" s="435"/>
      <c r="O991" s="435"/>
      <c r="P991" s="435"/>
      <c r="Q991" s="435"/>
      <c r="R991" s="54"/>
      <c r="S991" s="54"/>
      <c r="T991" s="54"/>
      <c r="U991" s="54"/>
      <c r="V991" s="54"/>
      <c r="W991" s="54"/>
      <c r="X991" s="54"/>
      <c r="Y991" s="54"/>
      <c r="Z991" s="54"/>
    </row>
    <row r="992" spans="1:26" ht="18.75" customHeight="1" x14ac:dyDescent="0.2">
      <c r="A992" s="435"/>
      <c r="B992" s="435"/>
      <c r="C992" s="435"/>
      <c r="D992" s="435"/>
      <c r="E992" s="435"/>
      <c r="F992" s="435"/>
      <c r="G992" s="435"/>
      <c r="H992" s="435"/>
      <c r="I992" s="435"/>
      <c r="J992" s="435"/>
      <c r="K992" s="435"/>
      <c r="L992" s="435"/>
      <c r="M992" s="435"/>
      <c r="N992" s="435"/>
      <c r="O992" s="435"/>
      <c r="P992" s="435"/>
      <c r="Q992" s="435"/>
      <c r="R992" s="54"/>
      <c r="S992" s="54"/>
      <c r="T992" s="54"/>
      <c r="U992" s="54"/>
      <c r="V992" s="54"/>
      <c r="W992" s="54"/>
      <c r="X992" s="54"/>
      <c r="Y992" s="54"/>
      <c r="Z992" s="54"/>
    </row>
    <row r="993" spans="1:26" ht="18.75" customHeight="1" x14ac:dyDescent="0.2">
      <c r="A993" s="435"/>
      <c r="B993" s="435"/>
      <c r="C993" s="435"/>
      <c r="D993" s="435"/>
      <c r="E993" s="435"/>
      <c r="F993" s="435"/>
      <c r="G993" s="435"/>
      <c r="H993" s="435"/>
      <c r="I993" s="435"/>
      <c r="J993" s="435"/>
      <c r="K993" s="435"/>
      <c r="L993" s="435"/>
      <c r="M993" s="435"/>
      <c r="N993" s="435"/>
      <c r="O993" s="435"/>
      <c r="P993" s="435"/>
      <c r="Q993" s="435"/>
      <c r="R993" s="54"/>
      <c r="S993" s="54"/>
      <c r="T993" s="54"/>
      <c r="U993" s="54"/>
      <c r="V993" s="54"/>
      <c r="W993" s="54"/>
      <c r="X993" s="54"/>
      <c r="Y993" s="54"/>
      <c r="Z993" s="54"/>
    </row>
    <row r="994" spans="1:26" ht="18.75" customHeight="1" x14ac:dyDescent="0.2">
      <c r="A994" s="435"/>
      <c r="B994" s="435"/>
      <c r="C994" s="435"/>
      <c r="D994" s="435"/>
      <c r="E994" s="435"/>
      <c r="F994" s="435"/>
      <c r="G994" s="435"/>
      <c r="H994" s="435"/>
      <c r="I994" s="435"/>
      <c r="J994" s="435"/>
      <c r="K994" s="435"/>
      <c r="L994" s="435"/>
      <c r="M994" s="435"/>
      <c r="N994" s="435"/>
      <c r="O994" s="435"/>
      <c r="P994" s="435"/>
      <c r="Q994" s="435"/>
      <c r="R994" s="54"/>
      <c r="S994" s="54"/>
      <c r="T994" s="54"/>
      <c r="U994" s="54"/>
      <c r="V994" s="54"/>
      <c r="W994" s="54"/>
      <c r="X994" s="54"/>
      <c r="Y994" s="54"/>
      <c r="Z994" s="54"/>
    </row>
    <row r="995" spans="1:26" ht="18.75" customHeight="1" x14ac:dyDescent="0.2">
      <c r="A995" s="435"/>
      <c r="B995" s="435"/>
      <c r="C995" s="435"/>
      <c r="D995" s="435"/>
      <c r="E995" s="435"/>
      <c r="F995" s="435"/>
      <c r="G995" s="435"/>
      <c r="H995" s="435"/>
      <c r="I995" s="435"/>
      <c r="J995" s="435"/>
      <c r="K995" s="435"/>
      <c r="L995" s="435"/>
      <c r="M995" s="435"/>
      <c r="N995" s="435"/>
      <c r="O995" s="435"/>
      <c r="P995" s="435"/>
      <c r="Q995" s="435"/>
      <c r="R995" s="54"/>
      <c r="S995" s="54"/>
      <c r="T995" s="54"/>
      <c r="U995" s="54"/>
      <c r="V995" s="54"/>
      <c r="W995" s="54"/>
      <c r="X995" s="54"/>
      <c r="Y995" s="54"/>
      <c r="Z995" s="54"/>
    </row>
    <row r="996" spans="1:26" ht="18.75" customHeight="1" x14ac:dyDescent="0.2">
      <c r="A996" s="435"/>
      <c r="B996" s="435"/>
      <c r="C996" s="435"/>
      <c r="D996" s="435"/>
      <c r="E996" s="435"/>
      <c r="F996" s="435"/>
      <c r="G996" s="435"/>
      <c r="H996" s="435"/>
      <c r="I996" s="435"/>
      <c r="J996" s="435"/>
      <c r="K996" s="435"/>
      <c r="L996" s="435"/>
      <c r="M996" s="435"/>
      <c r="N996" s="435"/>
      <c r="O996" s="435"/>
      <c r="P996" s="435"/>
      <c r="Q996" s="435"/>
      <c r="R996" s="54"/>
      <c r="S996" s="54"/>
      <c r="T996" s="54"/>
      <c r="U996" s="54"/>
      <c r="V996" s="54"/>
      <c r="W996" s="54"/>
      <c r="X996" s="54"/>
      <c r="Y996" s="54"/>
      <c r="Z996" s="54"/>
    </row>
    <row r="997" spans="1:26" ht="18.75" customHeight="1" x14ac:dyDescent="0.2">
      <c r="A997" s="435"/>
      <c r="B997" s="435"/>
      <c r="C997" s="435"/>
      <c r="D997" s="435"/>
      <c r="E997" s="435"/>
      <c r="F997" s="435"/>
      <c r="G997" s="435"/>
      <c r="H997" s="435"/>
      <c r="I997" s="435"/>
      <c r="J997" s="435"/>
      <c r="K997" s="435"/>
      <c r="L997" s="435"/>
      <c r="M997" s="435"/>
      <c r="N997" s="435"/>
      <c r="O997" s="435"/>
      <c r="P997" s="435"/>
      <c r="Q997" s="435"/>
      <c r="R997" s="54"/>
      <c r="S997" s="54"/>
      <c r="T997" s="54"/>
      <c r="U997" s="54"/>
      <c r="V997" s="54"/>
      <c r="W997" s="54"/>
      <c r="X997" s="54"/>
      <c r="Y997" s="54"/>
      <c r="Z997" s="54"/>
    </row>
    <row r="998" spans="1:26" ht="18.75" customHeight="1" x14ac:dyDescent="0.2">
      <c r="A998" s="435"/>
      <c r="B998" s="435"/>
      <c r="C998" s="435"/>
      <c r="D998" s="435"/>
      <c r="E998" s="435"/>
      <c r="F998" s="435"/>
      <c r="G998" s="435"/>
      <c r="H998" s="435"/>
      <c r="I998" s="435"/>
      <c r="J998" s="435"/>
      <c r="K998" s="435"/>
      <c r="L998" s="435"/>
      <c r="M998" s="435"/>
      <c r="N998" s="435"/>
      <c r="O998" s="435"/>
      <c r="P998" s="435"/>
      <c r="Q998" s="435"/>
      <c r="R998" s="54"/>
      <c r="S998" s="54"/>
      <c r="T998" s="54"/>
      <c r="U998" s="54"/>
      <c r="V998" s="54"/>
      <c r="W998" s="54"/>
      <c r="X998" s="54"/>
      <c r="Y998" s="54"/>
      <c r="Z998" s="54"/>
    </row>
    <row r="999" spans="1:26" ht="18.75" customHeight="1" x14ac:dyDescent="0.2">
      <c r="A999" s="435"/>
      <c r="B999" s="435"/>
      <c r="C999" s="435"/>
      <c r="D999" s="435"/>
      <c r="E999" s="435"/>
      <c r="F999" s="435"/>
      <c r="G999" s="435"/>
      <c r="H999" s="435"/>
      <c r="I999" s="435"/>
      <c r="J999" s="435"/>
      <c r="K999" s="435"/>
      <c r="L999" s="435"/>
      <c r="M999" s="435"/>
      <c r="N999" s="435"/>
      <c r="O999" s="435"/>
      <c r="P999" s="435"/>
      <c r="Q999" s="435"/>
      <c r="R999" s="54"/>
      <c r="S999" s="54"/>
      <c r="T999" s="54"/>
      <c r="U999" s="54"/>
      <c r="V999" s="54"/>
      <c r="W999" s="54"/>
      <c r="X999" s="54"/>
      <c r="Y999" s="54"/>
      <c r="Z999" s="54"/>
    </row>
    <row r="1000" spans="1:26" ht="18.75" customHeight="1" x14ac:dyDescent="0.2">
      <c r="A1000" s="435"/>
      <c r="B1000" s="435"/>
      <c r="C1000" s="435"/>
      <c r="D1000" s="435"/>
      <c r="E1000" s="435"/>
      <c r="F1000" s="435"/>
      <c r="G1000" s="435"/>
      <c r="H1000" s="435"/>
      <c r="I1000" s="435"/>
      <c r="J1000" s="435"/>
      <c r="K1000" s="435"/>
      <c r="L1000" s="435"/>
      <c r="M1000" s="435"/>
      <c r="N1000" s="435"/>
      <c r="O1000" s="435"/>
      <c r="P1000" s="435"/>
      <c r="Q1000" s="435"/>
      <c r="R1000" s="54"/>
      <c r="S1000" s="54"/>
      <c r="T1000" s="54"/>
      <c r="U1000" s="54"/>
      <c r="V1000" s="54"/>
      <c r="W1000" s="54"/>
      <c r="X1000" s="54"/>
      <c r="Y1000" s="54"/>
      <c r="Z1000" s="54"/>
    </row>
  </sheetData>
  <mergeCells count="17">
    <mergeCell ref="I12:J13"/>
    <mergeCell ref="A12:A14"/>
    <mergeCell ref="B12:B14"/>
    <mergeCell ref="A1:Q1"/>
    <mergeCell ref="A2:Q2"/>
    <mergeCell ref="A3:Q3"/>
    <mergeCell ref="A4:Q4"/>
    <mergeCell ref="A11:Q11"/>
    <mergeCell ref="K12:K14"/>
    <mergeCell ref="L12:P12"/>
    <mergeCell ref="Q12:Q14"/>
    <mergeCell ref="L13:M13"/>
    <mergeCell ref="N13:P13"/>
    <mergeCell ref="C12:C14"/>
    <mergeCell ref="D12:D14"/>
    <mergeCell ref="E12:E14"/>
    <mergeCell ref="F12:H13"/>
  </mergeCells>
  <printOptions horizontalCentered="1"/>
  <pageMargins left="0" right="0" top="0.1" bottom="0.1" header="0" footer="0"/>
  <pageSetup scale="53"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2.625" defaultRowHeight="15" customHeight="1" x14ac:dyDescent="0.2"/>
  <cols>
    <col min="1" max="1" width="21.375" customWidth="1"/>
    <col min="2" max="2" width="14.375" hidden="1" customWidth="1"/>
    <col min="3" max="3" width="13.375" customWidth="1"/>
    <col min="4" max="4" width="13" customWidth="1"/>
    <col min="5" max="5" width="25.125" customWidth="1"/>
    <col min="6" max="6" width="10.375" customWidth="1"/>
    <col min="7" max="7" width="10.5" customWidth="1"/>
    <col min="8" max="9" width="9.625" customWidth="1"/>
    <col min="10" max="10" width="10.5" customWidth="1"/>
    <col min="11" max="11" width="8.125" customWidth="1"/>
    <col min="12" max="12" width="13" customWidth="1"/>
    <col min="13" max="13" width="16.875" customWidth="1"/>
    <col min="14" max="14" width="10" customWidth="1"/>
    <col min="15" max="15" width="6.875" customWidth="1"/>
    <col min="16" max="16" width="15.875" customWidth="1"/>
    <col min="17" max="17" width="13.5" hidden="1" customWidth="1"/>
    <col min="18" max="18" width="30.125" customWidth="1"/>
    <col min="19" max="19" width="15.75" customWidth="1"/>
    <col min="20" max="20" width="19.875" customWidth="1"/>
    <col min="21" max="21" width="25.625" customWidth="1"/>
    <col min="22" max="26" width="10" customWidth="1"/>
  </cols>
  <sheetData>
    <row r="1" spans="1:26" ht="36" customHeight="1" x14ac:dyDescent="0.2">
      <c r="A1" s="692" t="s">
        <v>119</v>
      </c>
      <c r="B1" s="632"/>
      <c r="C1" s="632"/>
      <c r="D1" s="632"/>
      <c r="E1" s="632"/>
      <c r="F1" s="632"/>
      <c r="G1" s="632"/>
      <c r="H1" s="632"/>
      <c r="I1" s="632"/>
      <c r="J1" s="632"/>
      <c r="K1" s="632"/>
      <c r="L1" s="632"/>
      <c r="M1" s="632"/>
      <c r="N1" s="632"/>
      <c r="O1" s="632"/>
      <c r="P1" s="632"/>
      <c r="Q1" s="632"/>
      <c r="R1" s="632"/>
      <c r="S1" s="54"/>
      <c r="T1" s="55"/>
      <c r="U1" s="54"/>
      <c r="V1" s="54"/>
      <c r="W1" s="54"/>
      <c r="X1" s="54"/>
      <c r="Y1" s="54"/>
      <c r="Z1" s="54"/>
    </row>
    <row r="2" spans="1:26" ht="18.75" customHeight="1" x14ac:dyDescent="0.2">
      <c r="A2" s="672" t="s">
        <v>400</v>
      </c>
      <c r="B2" s="632"/>
      <c r="C2" s="632"/>
      <c r="D2" s="632"/>
      <c r="E2" s="632"/>
      <c r="F2" s="632"/>
      <c r="G2" s="632"/>
      <c r="H2" s="632"/>
      <c r="I2" s="632"/>
      <c r="J2" s="632"/>
      <c r="K2" s="632"/>
      <c r="L2" s="632"/>
      <c r="M2" s="632"/>
      <c r="N2" s="632"/>
      <c r="O2" s="632"/>
      <c r="P2" s="632"/>
      <c r="Q2" s="632"/>
      <c r="R2" s="632"/>
      <c r="S2" s="54"/>
      <c r="T2" s="55"/>
      <c r="U2" s="54"/>
      <c r="V2" s="54"/>
      <c r="W2" s="54"/>
      <c r="X2" s="54"/>
      <c r="Y2" s="54"/>
      <c r="Z2" s="54"/>
    </row>
    <row r="3" spans="1:26" ht="18.75" customHeight="1" x14ac:dyDescent="0.2">
      <c r="A3" s="672" t="s">
        <v>401</v>
      </c>
      <c r="B3" s="632"/>
      <c r="C3" s="632"/>
      <c r="D3" s="632"/>
      <c r="E3" s="632"/>
      <c r="F3" s="632"/>
      <c r="G3" s="632"/>
      <c r="H3" s="632"/>
      <c r="I3" s="632"/>
      <c r="J3" s="632"/>
      <c r="K3" s="632"/>
      <c r="L3" s="632"/>
      <c r="M3" s="632"/>
      <c r="N3" s="632"/>
      <c r="O3" s="632"/>
      <c r="P3" s="632"/>
      <c r="Q3" s="632"/>
      <c r="R3" s="632"/>
      <c r="S3" s="54"/>
      <c r="T3" s="55"/>
      <c r="U3" s="54"/>
      <c r="V3" s="54"/>
      <c r="W3" s="54"/>
      <c r="X3" s="54"/>
      <c r="Y3" s="54"/>
      <c r="Z3" s="54"/>
    </row>
    <row r="4" spans="1:26" ht="18.75" customHeight="1" x14ac:dyDescent="0.2">
      <c r="A4" s="57"/>
      <c r="B4" s="57"/>
      <c r="C4" s="58"/>
      <c r="D4" s="58"/>
      <c r="E4" s="59"/>
      <c r="F4" s="60"/>
      <c r="G4" s="60"/>
      <c r="H4" s="60"/>
      <c r="I4" s="52"/>
      <c r="J4" s="61"/>
      <c r="K4" s="57"/>
      <c r="L4" s="57"/>
      <c r="M4" s="60"/>
      <c r="N4" s="60"/>
      <c r="O4" s="57"/>
      <c r="P4" s="63"/>
      <c r="Q4" s="63"/>
      <c r="R4" s="57"/>
      <c r="S4" s="54"/>
      <c r="T4" s="55"/>
      <c r="U4" s="54"/>
      <c r="V4" s="54"/>
      <c r="W4" s="54"/>
      <c r="X4" s="54"/>
      <c r="Y4" s="54"/>
      <c r="Z4" s="54"/>
    </row>
    <row r="5" spans="1:26" ht="21" customHeight="1" x14ac:dyDescent="0.25">
      <c r="A5" s="64" t="s">
        <v>122</v>
      </c>
      <c r="B5" s="65"/>
      <c r="C5" s="66"/>
      <c r="D5" s="66"/>
      <c r="E5" s="65"/>
      <c r="F5" s="67"/>
      <c r="G5" s="67"/>
      <c r="H5" s="68" t="s">
        <v>123</v>
      </c>
      <c r="I5" s="69"/>
      <c r="J5" s="70"/>
      <c r="K5" s="71"/>
      <c r="L5" s="72"/>
      <c r="M5" s="73"/>
      <c r="N5" s="67"/>
      <c r="O5" s="71"/>
      <c r="P5" s="75"/>
      <c r="Q5" s="75"/>
      <c r="R5" s="76"/>
      <c r="S5" s="54"/>
      <c r="T5" s="77"/>
      <c r="U5" s="54"/>
      <c r="V5" s="54"/>
      <c r="W5" s="54"/>
      <c r="X5" s="54"/>
      <c r="Y5" s="54"/>
      <c r="Z5" s="54"/>
    </row>
    <row r="6" spans="1:26" ht="18.75" customHeight="1" x14ac:dyDescent="0.25">
      <c r="A6" s="78"/>
      <c r="B6" s="59"/>
      <c r="C6" s="58"/>
      <c r="D6" s="58"/>
      <c r="E6" s="59"/>
      <c r="F6" s="60"/>
      <c r="G6" s="60"/>
      <c r="H6" s="79" t="s">
        <v>124</v>
      </c>
      <c r="I6" s="80"/>
      <c r="J6" s="81" t="s">
        <v>125</v>
      </c>
      <c r="K6" s="57"/>
      <c r="L6" s="57"/>
      <c r="M6" s="82"/>
      <c r="N6" s="440"/>
      <c r="O6" s="84"/>
      <c r="P6" s="63"/>
      <c r="Q6" s="63"/>
      <c r="R6" s="85"/>
      <c r="S6" s="54"/>
      <c r="T6" s="55"/>
      <c r="U6" s="54"/>
      <c r="V6" s="54"/>
      <c r="W6" s="54"/>
      <c r="X6" s="54"/>
      <c r="Y6" s="54"/>
      <c r="Z6" s="54"/>
    </row>
    <row r="7" spans="1:26" ht="18.75" customHeight="1" x14ac:dyDescent="0.2">
      <c r="A7" s="78"/>
      <c r="B7" s="59"/>
      <c r="C7" s="58"/>
      <c r="D7" s="58"/>
      <c r="E7" s="59"/>
      <c r="F7" s="60"/>
      <c r="G7" s="60"/>
      <c r="H7" s="86" t="s">
        <v>126</v>
      </c>
      <c r="I7" s="87"/>
      <c r="J7" s="61"/>
      <c r="K7" s="57" t="s">
        <v>127</v>
      </c>
      <c r="L7" s="57"/>
      <c r="M7" s="88"/>
      <c r="N7" s="62"/>
      <c r="O7" s="57"/>
      <c r="P7" s="63"/>
      <c r="Q7" s="63"/>
      <c r="R7" s="85"/>
      <c r="S7" s="54"/>
      <c r="T7" s="55"/>
      <c r="U7" s="54"/>
      <c r="V7" s="54"/>
      <c r="W7" s="54"/>
      <c r="X7" s="54"/>
      <c r="Y7" s="54"/>
      <c r="Z7" s="54"/>
    </row>
    <row r="8" spans="1:26" ht="18.75" customHeight="1" x14ac:dyDescent="0.2">
      <c r="A8" s="78"/>
      <c r="B8" s="59"/>
      <c r="C8" s="58"/>
      <c r="D8" s="58"/>
      <c r="E8" s="59"/>
      <c r="F8" s="60"/>
      <c r="G8" s="585"/>
      <c r="H8" s="86" t="s">
        <v>128</v>
      </c>
      <c r="I8" s="87"/>
      <c r="J8" s="61"/>
      <c r="K8" s="57" t="s">
        <v>129</v>
      </c>
      <c r="L8" s="57"/>
      <c r="M8" s="88"/>
      <c r="N8" s="62"/>
      <c r="O8" s="57"/>
      <c r="P8" s="63"/>
      <c r="Q8" s="63"/>
      <c r="R8" s="85"/>
      <c r="S8" s="54"/>
      <c r="T8" s="55"/>
      <c r="U8" s="54"/>
      <c r="V8" s="54"/>
      <c r="W8" s="54"/>
      <c r="X8" s="54"/>
      <c r="Y8" s="54"/>
      <c r="Z8" s="54"/>
    </row>
    <row r="9" spans="1:26" ht="18.75" customHeight="1" x14ac:dyDescent="0.2">
      <c r="A9" s="586"/>
      <c r="B9" s="587"/>
      <c r="C9" s="588"/>
      <c r="D9" s="588"/>
      <c r="E9" s="587"/>
      <c r="F9" s="589"/>
      <c r="G9" s="589"/>
      <c r="H9" s="89" t="s">
        <v>130</v>
      </c>
      <c r="I9" s="590"/>
      <c r="J9" s="591"/>
      <c r="K9" s="592" t="s">
        <v>131</v>
      </c>
      <c r="L9" s="592"/>
      <c r="M9" s="593"/>
      <c r="N9" s="594"/>
      <c r="O9" s="592"/>
      <c r="P9" s="595"/>
      <c r="Q9" s="595"/>
      <c r="R9" s="596"/>
      <c r="S9" s="54"/>
      <c r="T9" s="55"/>
      <c r="U9" s="54"/>
      <c r="V9" s="54"/>
      <c r="W9" s="54"/>
      <c r="X9" s="54"/>
      <c r="Y9" s="54"/>
      <c r="Z9" s="54"/>
    </row>
    <row r="10" spans="1:26" ht="18" customHeight="1" x14ac:dyDescent="0.2">
      <c r="A10" s="644" t="s">
        <v>132</v>
      </c>
      <c r="B10" s="645"/>
      <c r="C10" s="645"/>
      <c r="D10" s="645"/>
      <c r="E10" s="645"/>
      <c r="F10" s="645"/>
      <c r="G10" s="645"/>
      <c r="H10" s="645"/>
      <c r="I10" s="645"/>
      <c r="J10" s="645"/>
      <c r="K10" s="645"/>
      <c r="L10" s="645"/>
      <c r="M10" s="645"/>
      <c r="N10" s="645"/>
      <c r="O10" s="645"/>
      <c r="P10" s="645"/>
      <c r="Q10" s="645"/>
      <c r="R10" s="646"/>
      <c r="S10" s="54"/>
      <c r="T10" s="90"/>
      <c r="U10" s="54"/>
      <c r="V10" s="54"/>
      <c r="W10" s="54"/>
      <c r="X10" s="54"/>
      <c r="Y10" s="54"/>
      <c r="Z10" s="54"/>
    </row>
    <row r="11" spans="1:26" ht="18.75" customHeight="1" x14ac:dyDescent="0.2">
      <c r="A11" s="647" t="s">
        <v>133</v>
      </c>
      <c r="B11" s="650" t="s">
        <v>134</v>
      </c>
      <c r="C11" s="653" t="s">
        <v>135</v>
      </c>
      <c r="D11" s="655" t="s">
        <v>136</v>
      </c>
      <c r="E11" s="656" t="s">
        <v>137</v>
      </c>
      <c r="F11" s="657" t="s">
        <v>138</v>
      </c>
      <c r="G11" s="641"/>
      <c r="H11" s="642"/>
      <c r="I11" s="661" t="s">
        <v>139</v>
      </c>
      <c r="J11" s="642"/>
      <c r="K11" s="656" t="s">
        <v>140</v>
      </c>
      <c r="L11" s="662" t="s">
        <v>141</v>
      </c>
      <c r="M11" s="663"/>
      <c r="N11" s="663"/>
      <c r="O11" s="663"/>
      <c r="P11" s="663"/>
      <c r="Q11" s="91"/>
      <c r="R11" s="664" t="s">
        <v>142</v>
      </c>
      <c r="S11" s="54"/>
      <c r="T11" s="92"/>
      <c r="U11" s="54"/>
      <c r="V11" s="54"/>
      <c r="W11" s="54"/>
      <c r="X11" s="54"/>
      <c r="Y11" s="54"/>
      <c r="Z11" s="54"/>
    </row>
    <row r="12" spans="1:26" ht="15.75" customHeight="1" x14ac:dyDescent="0.2">
      <c r="A12" s="648"/>
      <c r="B12" s="651"/>
      <c r="C12" s="651"/>
      <c r="D12" s="651"/>
      <c r="E12" s="651"/>
      <c r="F12" s="658"/>
      <c r="G12" s="659"/>
      <c r="H12" s="660"/>
      <c r="I12" s="658"/>
      <c r="J12" s="660"/>
      <c r="K12" s="651"/>
      <c r="L12" s="667" t="s">
        <v>143</v>
      </c>
      <c r="M12" s="668"/>
      <c r="N12" s="667" t="s">
        <v>144</v>
      </c>
      <c r="O12" s="668"/>
      <c r="P12" s="669"/>
      <c r="Q12" s="670" t="s">
        <v>145</v>
      </c>
      <c r="R12" s="665"/>
      <c r="S12" s="54"/>
      <c r="T12" s="55"/>
      <c r="U12" s="54"/>
      <c r="V12" s="54"/>
      <c r="W12" s="54"/>
      <c r="X12" s="54"/>
      <c r="Y12" s="54"/>
      <c r="Z12" s="54"/>
    </row>
    <row r="13" spans="1:26" ht="78" customHeight="1" x14ac:dyDescent="0.2">
      <c r="A13" s="649"/>
      <c r="B13" s="652"/>
      <c r="C13" s="654"/>
      <c r="D13" s="652"/>
      <c r="E13" s="654"/>
      <c r="F13" s="93" t="s">
        <v>146</v>
      </c>
      <c r="G13" s="93" t="s">
        <v>147</v>
      </c>
      <c r="H13" s="93" t="s">
        <v>148</v>
      </c>
      <c r="I13" s="94" t="s">
        <v>149</v>
      </c>
      <c r="J13" s="95" t="s">
        <v>150</v>
      </c>
      <c r="K13" s="654"/>
      <c r="L13" s="96" t="s">
        <v>151</v>
      </c>
      <c r="M13" s="97" t="s">
        <v>152</v>
      </c>
      <c r="N13" s="97" t="s">
        <v>153</v>
      </c>
      <c r="O13" s="96" t="s">
        <v>154</v>
      </c>
      <c r="P13" s="97" t="s">
        <v>145</v>
      </c>
      <c r="Q13" s="654"/>
      <c r="R13" s="666"/>
      <c r="S13" s="99"/>
      <c r="T13" s="99"/>
      <c r="U13" s="99"/>
      <c r="V13" s="99"/>
      <c r="W13" s="99"/>
      <c r="X13" s="99"/>
      <c r="Y13" s="99"/>
      <c r="Z13" s="99"/>
    </row>
    <row r="14" spans="1:26" ht="18.75" customHeight="1" x14ac:dyDescent="0.2">
      <c r="A14" s="100" t="s">
        <v>155</v>
      </c>
      <c r="B14" s="101"/>
      <c r="C14" s="102" t="s">
        <v>156</v>
      </c>
      <c r="D14" s="102"/>
      <c r="E14" s="103" t="s">
        <v>157</v>
      </c>
      <c r="F14" s="104" t="s">
        <v>158</v>
      </c>
      <c r="G14" s="104" t="s">
        <v>159</v>
      </c>
      <c r="H14" s="104" t="s">
        <v>160</v>
      </c>
      <c r="I14" s="105" t="s">
        <v>161</v>
      </c>
      <c r="J14" s="106" t="s">
        <v>162</v>
      </c>
      <c r="K14" s="105" t="s">
        <v>163</v>
      </c>
      <c r="L14" s="105" t="s">
        <v>164</v>
      </c>
      <c r="M14" s="104" t="s">
        <v>165</v>
      </c>
      <c r="N14" s="104" t="s">
        <v>166</v>
      </c>
      <c r="O14" s="105" t="s">
        <v>167</v>
      </c>
      <c r="P14" s="104" t="s">
        <v>168</v>
      </c>
      <c r="Q14" s="104" t="s">
        <v>169</v>
      </c>
      <c r="R14" s="107" t="s">
        <v>170</v>
      </c>
      <c r="S14" s="99"/>
      <c r="T14" s="108"/>
      <c r="U14" s="109"/>
      <c r="V14" s="108"/>
      <c r="W14" s="108"/>
      <c r="X14" s="108"/>
      <c r="Y14" s="108"/>
      <c r="Z14" s="108"/>
    </row>
    <row r="15" spans="1:26" ht="20.25" customHeight="1" x14ac:dyDescent="0.2">
      <c r="A15" s="441" t="s">
        <v>189</v>
      </c>
      <c r="B15" s="442"/>
      <c r="C15" s="443">
        <f t="shared" ref="C15:D15" si="0">C27+C60+C69+C19+C16</f>
        <v>3441</v>
      </c>
      <c r="D15" s="443">
        <f t="shared" si="0"/>
        <v>4551</v>
      </c>
      <c r="E15" s="441"/>
      <c r="F15" s="116">
        <f t="shared" ref="F15:H15" si="1">F27+F60+F69+F19+F16</f>
        <v>1495.25</v>
      </c>
      <c r="G15" s="116">
        <f t="shared" si="1"/>
        <v>1175.51</v>
      </c>
      <c r="H15" s="116">
        <f t="shared" si="1"/>
        <v>2670.76</v>
      </c>
      <c r="I15" s="444"/>
      <c r="J15" s="116"/>
      <c r="K15" s="116"/>
      <c r="L15" s="445"/>
      <c r="M15" s="116">
        <f t="shared" ref="M15:N15" si="2">M27+M60+M69+M19+M16</f>
        <v>10883407.833709756</v>
      </c>
      <c r="N15" s="116">
        <f t="shared" si="2"/>
        <v>2512.8225000000002</v>
      </c>
      <c r="O15" s="116"/>
      <c r="P15" s="116">
        <f>P27+P60+P69+P19+P16</f>
        <v>42717982.5</v>
      </c>
      <c r="Q15" s="114"/>
      <c r="R15" s="117"/>
      <c r="S15" s="118"/>
      <c r="T15" s="119"/>
      <c r="U15" s="120"/>
      <c r="V15" s="119"/>
      <c r="W15" s="119"/>
      <c r="X15" s="119"/>
      <c r="Y15" s="119"/>
      <c r="Z15" s="119"/>
    </row>
    <row r="16" spans="1:26" ht="20.25" hidden="1" customHeight="1" x14ac:dyDescent="0.2">
      <c r="A16" s="446" t="s">
        <v>190</v>
      </c>
      <c r="B16" s="447"/>
      <c r="C16" s="448"/>
      <c r="D16" s="448"/>
      <c r="E16" s="446"/>
      <c r="F16" s="127"/>
      <c r="G16" s="127"/>
      <c r="H16" s="127"/>
      <c r="I16" s="449"/>
      <c r="J16" s="127"/>
      <c r="K16" s="127"/>
      <c r="L16" s="450"/>
      <c r="M16" s="127"/>
      <c r="N16" s="127"/>
      <c r="O16" s="127"/>
      <c r="P16" s="127"/>
      <c r="Q16" s="125"/>
      <c r="R16" s="128"/>
      <c r="S16" s="99"/>
      <c r="T16" s="108"/>
      <c r="U16" s="109"/>
      <c r="V16" s="108"/>
      <c r="W16" s="108"/>
      <c r="X16" s="108"/>
      <c r="Y16" s="108"/>
      <c r="Z16" s="108"/>
    </row>
    <row r="17" spans="1:26" ht="20.25" hidden="1" customHeight="1" x14ac:dyDescent="0.2">
      <c r="A17" s="129"/>
      <c r="B17" s="451"/>
      <c r="C17" s="142"/>
      <c r="D17" s="142"/>
      <c r="E17" s="129"/>
      <c r="F17" s="133"/>
      <c r="G17" s="133"/>
      <c r="H17" s="133"/>
      <c r="I17" s="140"/>
      <c r="J17" s="133"/>
      <c r="K17" s="133"/>
      <c r="L17" s="138"/>
      <c r="M17" s="133"/>
      <c r="N17" s="133"/>
      <c r="O17" s="133"/>
      <c r="P17" s="133"/>
      <c r="Q17" s="175"/>
      <c r="R17" s="177"/>
      <c r="S17" s="598"/>
      <c r="T17" s="599"/>
      <c r="U17" s="600"/>
      <c r="V17" s="599"/>
      <c r="W17" s="599"/>
      <c r="X17" s="599"/>
      <c r="Y17" s="599"/>
      <c r="Z17" s="599"/>
    </row>
    <row r="18" spans="1:26" ht="20.25" hidden="1" customHeight="1" x14ac:dyDescent="0.2">
      <c r="A18" s="129"/>
      <c r="B18" s="451"/>
      <c r="C18" s="142"/>
      <c r="D18" s="142"/>
      <c r="E18" s="129"/>
      <c r="F18" s="133"/>
      <c r="G18" s="133"/>
      <c r="H18" s="133"/>
      <c r="I18" s="140"/>
      <c r="J18" s="133"/>
      <c r="K18" s="133"/>
      <c r="L18" s="138"/>
      <c r="M18" s="133"/>
      <c r="N18" s="133"/>
      <c r="O18" s="133"/>
      <c r="P18" s="133"/>
      <c r="Q18" s="175"/>
      <c r="R18" s="177"/>
      <c r="S18" s="598"/>
      <c r="T18" s="599"/>
      <c r="U18" s="600"/>
      <c r="V18" s="599"/>
      <c r="W18" s="599"/>
      <c r="X18" s="599"/>
      <c r="Y18" s="599"/>
      <c r="Z18" s="599"/>
    </row>
    <row r="19" spans="1:26" ht="20.25" customHeight="1" x14ac:dyDescent="0.2">
      <c r="A19" s="446" t="s">
        <v>217</v>
      </c>
      <c r="B19" s="447"/>
      <c r="C19" s="448">
        <f t="shared" ref="C19:D19" si="3">SUM(C20:C25)</f>
        <v>852</v>
      </c>
      <c r="D19" s="448">
        <f t="shared" si="3"/>
        <v>1007</v>
      </c>
      <c r="E19" s="446"/>
      <c r="F19" s="127">
        <f t="shared" ref="F19:H19" si="4">SUM(F20:F25)</f>
        <v>262.83</v>
      </c>
      <c r="G19" s="127">
        <f t="shared" si="4"/>
        <v>360.51</v>
      </c>
      <c r="H19" s="127">
        <f t="shared" si="4"/>
        <v>623.34</v>
      </c>
      <c r="I19" s="449"/>
      <c r="J19" s="127"/>
      <c r="K19" s="127"/>
      <c r="L19" s="450"/>
      <c r="M19" s="127"/>
      <c r="N19" s="127">
        <f>SUM(N20:N25)</f>
        <v>1662.6375</v>
      </c>
      <c r="O19" s="127"/>
      <c r="P19" s="127">
        <f>SUM(P20:P25)</f>
        <v>28264837.5</v>
      </c>
      <c r="Q19" s="125"/>
      <c r="R19" s="128"/>
      <c r="S19" s="99"/>
      <c r="T19" s="108"/>
      <c r="U19" s="109"/>
      <c r="V19" s="108"/>
      <c r="W19" s="108"/>
      <c r="X19" s="108"/>
      <c r="Y19" s="108"/>
      <c r="Z19" s="108"/>
    </row>
    <row r="20" spans="1:26" ht="20.25" customHeight="1" x14ac:dyDescent="0.2">
      <c r="A20" s="167" t="s">
        <v>218</v>
      </c>
      <c r="B20" s="168"/>
      <c r="C20" s="169">
        <v>35</v>
      </c>
      <c r="D20" s="169">
        <v>23</v>
      </c>
      <c r="E20" s="305" t="s">
        <v>402</v>
      </c>
      <c r="F20" s="184">
        <v>23</v>
      </c>
      <c r="G20" s="184">
        <v>0</v>
      </c>
      <c r="H20" s="173">
        <f t="shared" ref="H20:H25" si="5">F20+G20</f>
        <v>23</v>
      </c>
      <c r="I20" s="140">
        <v>4.5</v>
      </c>
      <c r="J20" s="174"/>
      <c r="K20" s="136">
        <f t="shared" ref="K20:K25" si="6">(I20-J20)/I20</f>
        <v>1</v>
      </c>
      <c r="L20" s="137"/>
      <c r="M20" s="138"/>
      <c r="N20" s="133">
        <f t="shared" ref="N20:N25" si="7">(F20*I20)+(G20*K20*I20)</f>
        <v>103.5</v>
      </c>
      <c r="O20" s="139">
        <v>17</v>
      </c>
      <c r="P20" s="140">
        <f t="shared" ref="P20:P25" si="8">N20*1000*O20</f>
        <v>1759500</v>
      </c>
      <c r="Q20" s="175"/>
      <c r="R20" s="177"/>
      <c r="S20" s="598"/>
      <c r="T20" s="599"/>
      <c r="U20" s="600"/>
      <c r="V20" s="599"/>
      <c r="W20" s="599"/>
      <c r="X20" s="599"/>
      <c r="Y20" s="599"/>
      <c r="Z20" s="599"/>
    </row>
    <row r="21" spans="1:26" ht="20.25" customHeight="1" x14ac:dyDescent="0.2">
      <c r="A21" s="167" t="s">
        <v>217</v>
      </c>
      <c r="B21" s="168"/>
      <c r="C21" s="169">
        <v>383</v>
      </c>
      <c r="D21" s="452">
        <v>367.2</v>
      </c>
      <c r="E21" s="305" t="s">
        <v>373</v>
      </c>
      <c r="F21" s="184">
        <v>13.04</v>
      </c>
      <c r="G21" s="184">
        <v>0</v>
      </c>
      <c r="H21" s="173">
        <f t="shared" si="5"/>
        <v>13.04</v>
      </c>
      <c r="I21" s="140">
        <v>4.5</v>
      </c>
      <c r="J21" s="174"/>
      <c r="K21" s="136">
        <f t="shared" si="6"/>
        <v>1</v>
      </c>
      <c r="L21" s="137"/>
      <c r="M21" s="138"/>
      <c r="N21" s="133">
        <f t="shared" si="7"/>
        <v>58.679999999999993</v>
      </c>
      <c r="O21" s="139">
        <v>17</v>
      </c>
      <c r="P21" s="140">
        <f t="shared" si="8"/>
        <v>997559.99999999988</v>
      </c>
      <c r="Q21" s="175"/>
      <c r="R21" s="177"/>
      <c r="S21" s="598"/>
      <c r="T21" s="599"/>
      <c r="U21" s="600"/>
      <c r="V21" s="599"/>
      <c r="W21" s="599"/>
      <c r="X21" s="599"/>
      <c r="Y21" s="599"/>
      <c r="Z21" s="599"/>
    </row>
    <row r="22" spans="1:26" ht="20.25" customHeight="1" x14ac:dyDescent="0.2">
      <c r="A22" s="167" t="s">
        <v>224</v>
      </c>
      <c r="B22" s="168"/>
      <c r="C22" s="169">
        <v>71</v>
      </c>
      <c r="D22" s="169">
        <v>54</v>
      </c>
      <c r="E22" s="305" t="s">
        <v>402</v>
      </c>
      <c r="F22" s="184">
        <v>54</v>
      </c>
      <c r="G22" s="184">
        <v>0</v>
      </c>
      <c r="H22" s="173">
        <f t="shared" si="5"/>
        <v>54</v>
      </c>
      <c r="I22" s="140">
        <v>4.5</v>
      </c>
      <c r="J22" s="174"/>
      <c r="K22" s="136">
        <f t="shared" si="6"/>
        <v>1</v>
      </c>
      <c r="L22" s="137"/>
      <c r="M22" s="138"/>
      <c r="N22" s="133">
        <f t="shared" si="7"/>
        <v>243</v>
      </c>
      <c r="O22" s="139">
        <v>17</v>
      </c>
      <c r="P22" s="140">
        <f t="shared" si="8"/>
        <v>4131000</v>
      </c>
      <c r="Q22" s="175"/>
      <c r="R22" s="177"/>
      <c r="S22" s="598"/>
      <c r="T22" s="599"/>
      <c r="U22" s="600"/>
      <c r="V22" s="599"/>
      <c r="W22" s="599"/>
      <c r="X22" s="599"/>
      <c r="Y22" s="599"/>
      <c r="Z22" s="599"/>
    </row>
    <row r="23" spans="1:26" ht="20.25" customHeight="1" x14ac:dyDescent="0.2">
      <c r="A23" s="167" t="s">
        <v>220</v>
      </c>
      <c r="B23" s="168"/>
      <c r="C23" s="169">
        <v>52</v>
      </c>
      <c r="D23" s="452">
        <v>51.5</v>
      </c>
      <c r="E23" s="305" t="s">
        <v>402</v>
      </c>
      <c r="F23" s="184">
        <v>22</v>
      </c>
      <c r="G23" s="184">
        <v>0</v>
      </c>
      <c r="H23" s="173">
        <f t="shared" si="5"/>
        <v>22</v>
      </c>
      <c r="I23" s="140">
        <v>4.5</v>
      </c>
      <c r="J23" s="174"/>
      <c r="K23" s="136">
        <f t="shared" si="6"/>
        <v>1</v>
      </c>
      <c r="L23" s="137"/>
      <c r="M23" s="138"/>
      <c r="N23" s="133">
        <f t="shared" si="7"/>
        <v>99</v>
      </c>
      <c r="O23" s="139">
        <v>17</v>
      </c>
      <c r="P23" s="140">
        <f t="shared" si="8"/>
        <v>1683000</v>
      </c>
      <c r="Q23" s="175"/>
      <c r="R23" s="177"/>
      <c r="S23" s="598"/>
      <c r="T23" s="599"/>
      <c r="U23" s="600"/>
      <c r="V23" s="599"/>
      <c r="W23" s="599"/>
      <c r="X23" s="599"/>
      <c r="Y23" s="599"/>
      <c r="Z23" s="599"/>
    </row>
    <row r="24" spans="1:26" ht="20.25" customHeight="1" x14ac:dyDescent="0.2">
      <c r="A24" s="167" t="s">
        <v>221</v>
      </c>
      <c r="B24" s="168"/>
      <c r="C24" s="169">
        <v>26</v>
      </c>
      <c r="D24" s="169">
        <v>13</v>
      </c>
      <c r="E24" s="167" t="s">
        <v>403</v>
      </c>
      <c r="F24" s="184">
        <v>1.3</v>
      </c>
      <c r="G24" s="184">
        <v>11.7</v>
      </c>
      <c r="H24" s="173">
        <f t="shared" si="5"/>
        <v>13</v>
      </c>
      <c r="I24" s="140">
        <v>4.5</v>
      </c>
      <c r="J24" s="174">
        <v>3.73</v>
      </c>
      <c r="K24" s="136">
        <f t="shared" si="6"/>
        <v>0.1711111111111111</v>
      </c>
      <c r="L24" s="137"/>
      <c r="M24" s="138"/>
      <c r="N24" s="133">
        <f t="shared" si="7"/>
        <v>14.858999999999998</v>
      </c>
      <c r="O24" s="139">
        <v>17</v>
      </c>
      <c r="P24" s="140">
        <f t="shared" si="8"/>
        <v>252602.99999999997</v>
      </c>
      <c r="Q24" s="175"/>
      <c r="R24" s="177"/>
      <c r="S24" s="598"/>
      <c r="T24" s="599"/>
      <c r="U24" s="600"/>
      <c r="V24" s="599"/>
      <c r="W24" s="599"/>
      <c r="X24" s="599"/>
      <c r="Y24" s="599"/>
      <c r="Z24" s="599"/>
    </row>
    <row r="25" spans="1:26" ht="20.25" customHeight="1" x14ac:dyDescent="0.2">
      <c r="A25" s="167" t="s">
        <v>223</v>
      </c>
      <c r="B25" s="168"/>
      <c r="C25" s="169">
        <v>285</v>
      </c>
      <c r="D25" s="452">
        <v>498.3</v>
      </c>
      <c r="E25" s="305" t="s">
        <v>402</v>
      </c>
      <c r="F25" s="184">
        <v>149.49</v>
      </c>
      <c r="G25" s="184">
        <v>348.81</v>
      </c>
      <c r="H25" s="173">
        <f t="shared" si="5"/>
        <v>498.3</v>
      </c>
      <c r="I25" s="140">
        <v>4.5</v>
      </c>
      <c r="J25" s="174">
        <v>3.15</v>
      </c>
      <c r="K25" s="136">
        <f t="shared" si="6"/>
        <v>0.30000000000000004</v>
      </c>
      <c r="L25" s="137"/>
      <c r="M25" s="138"/>
      <c r="N25" s="133">
        <f t="shared" si="7"/>
        <v>1143.5985000000001</v>
      </c>
      <c r="O25" s="139">
        <v>17</v>
      </c>
      <c r="P25" s="140">
        <f t="shared" si="8"/>
        <v>19441174.5</v>
      </c>
      <c r="Q25" s="175"/>
      <c r="R25" s="177"/>
      <c r="S25" s="598"/>
      <c r="T25" s="599"/>
      <c r="U25" s="600"/>
      <c r="V25" s="599"/>
      <c r="W25" s="599"/>
      <c r="X25" s="599"/>
      <c r="Y25" s="599"/>
      <c r="Z25" s="599"/>
    </row>
    <row r="26" spans="1:26" ht="20.25" customHeight="1" x14ac:dyDescent="0.2">
      <c r="A26" s="129"/>
      <c r="B26" s="451"/>
      <c r="C26" s="142"/>
      <c r="D26" s="142"/>
      <c r="E26" s="129"/>
      <c r="F26" s="133"/>
      <c r="G26" s="133"/>
      <c r="H26" s="133"/>
      <c r="I26" s="140"/>
      <c r="J26" s="133"/>
      <c r="K26" s="133"/>
      <c r="L26" s="138"/>
      <c r="M26" s="133"/>
      <c r="N26" s="133"/>
      <c r="O26" s="133"/>
      <c r="P26" s="133"/>
      <c r="Q26" s="175"/>
      <c r="R26" s="177"/>
      <c r="S26" s="598"/>
      <c r="T26" s="599"/>
      <c r="U26" s="600"/>
      <c r="V26" s="599"/>
      <c r="W26" s="599"/>
      <c r="X26" s="599"/>
      <c r="Y26" s="599"/>
      <c r="Z26" s="599"/>
    </row>
    <row r="27" spans="1:26" ht="20.25" customHeight="1" x14ac:dyDescent="0.2">
      <c r="A27" s="446" t="s">
        <v>225</v>
      </c>
      <c r="B27" s="447"/>
      <c r="C27" s="448">
        <f t="shared" ref="C27:D27" si="9">SUM(C39:C58)</f>
        <v>1302</v>
      </c>
      <c r="D27" s="448">
        <f t="shared" si="9"/>
        <v>1919.5</v>
      </c>
      <c r="E27" s="446"/>
      <c r="F27" s="127">
        <f t="shared" ref="F27:H27" si="10">SUM(F39:F58)</f>
        <v>45.5</v>
      </c>
      <c r="G27" s="127">
        <f t="shared" si="10"/>
        <v>701</v>
      </c>
      <c r="H27" s="127">
        <f t="shared" si="10"/>
        <v>746.5</v>
      </c>
      <c r="I27" s="449"/>
      <c r="J27" s="127"/>
      <c r="K27" s="127"/>
      <c r="L27" s="450"/>
      <c r="M27" s="127">
        <f t="shared" ref="M27:N27" si="11">SUM(M39:M58)</f>
        <v>102469.51672862453</v>
      </c>
      <c r="N27" s="127">
        <f t="shared" si="11"/>
        <v>850.18499999999995</v>
      </c>
      <c r="O27" s="127"/>
      <c r="P27" s="127">
        <f>SUM(P39:P58)</f>
        <v>14453145</v>
      </c>
      <c r="Q27" s="125"/>
      <c r="R27" s="128"/>
      <c r="S27" s="99"/>
      <c r="T27" s="108"/>
      <c r="U27" s="109"/>
      <c r="V27" s="108"/>
      <c r="W27" s="108"/>
      <c r="X27" s="108"/>
      <c r="Y27" s="108"/>
      <c r="Z27" s="108"/>
    </row>
    <row r="28" spans="1:26" ht="20.25" customHeight="1" x14ac:dyDescent="0.2">
      <c r="A28" s="129" t="s">
        <v>299</v>
      </c>
      <c r="B28" s="451"/>
      <c r="C28" s="142">
        <v>129</v>
      </c>
      <c r="D28" s="142"/>
      <c r="E28" s="129"/>
      <c r="F28" s="133">
        <v>33</v>
      </c>
      <c r="G28" s="133">
        <v>82</v>
      </c>
      <c r="H28" s="133">
        <v>115</v>
      </c>
      <c r="I28" s="140"/>
      <c r="J28" s="133"/>
      <c r="K28" s="133"/>
      <c r="L28" s="138"/>
      <c r="M28" s="133"/>
      <c r="N28" s="133">
        <v>150.79000000000002</v>
      </c>
      <c r="O28" s="133">
        <v>34</v>
      </c>
      <c r="P28" s="133">
        <v>2563430</v>
      </c>
      <c r="Q28" s="175"/>
      <c r="R28" s="177"/>
      <c r="S28" s="622"/>
      <c r="T28" s="623"/>
      <c r="U28" s="624"/>
      <c r="V28" s="623"/>
      <c r="W28" s="623"/>
      <c r="X28" s="623"/>
      <c r="Y28" s="623"/>
      <c r="Z28" s="623"/>
    </row>
    <row r="29" spans="1:26" ht="20.25" customHeight="1" x14ac:dyDescent="0.2">
      <c r="A29" s="129" t="s">
        <v>377</v>
      </c>
      <c r="B29" s="451"/>
      <c r="C29" s="142">
        <v>141</v>
      </c>
      <c r="D29" s="142"/>
      <c r="E29" s="129"/>
      <c r="F29" s="133"/>
      <c r="G29" s="133">
        <v>50</v>
      </c>
      <c r="H29" s="133">
        <v>50</v>
      </c>
      <c r="I29" s="140"/>
      <c r="J29" s="133"/>
      <c r="K29" s="133"/>
      <c r="L29" s="138"/>
      <c r="M29" s="133"/>
      <c r="N29" s="133"/>
      <c r="O29" s="133"/>
      <c r="P29" s="133"/>
      <c r="Q29" s="175"/>
      <c r="R29" s="177"/>
      <c r="S29" s="622"/>
      <c r="T29" s="623"/>
      <c r="U29" s="624"/>
      <c r="V29" s="623"/>
      <c r="W29" s="623"/>
      <c r="X29" s="623"/>
      <c r="Y29" s="623"/>
      <c r="Z29" s="623"/>
    </row>
    <row r="30" spans="1:26" ht="20.25" customHeight="1" x14ac:dyDescent="0.2">
      <c r="A30" s="129" t="s">
        <v>300</v>
      </c>
      <c r="B30" s="451"/>
      <c r="C30" s="142">
        <v>158</v>
      </c>
      <c r="D30" s="142"/>
      <c r="E30" s="129"/>
      <c r="F30" s="133">
        <v>0</v>
      </c>
      <c r="G30" s="133">
        <v>78</v>
      </c>
      <c r="H30" s="133">
        <v>78</v>
      </c>
      <c r="I30" s="140"/>
      <c r="J30" s="133"/>
      <c r="K30" s="133"/>
      <c r="L30" s="138"/>
      <c r="M30" s="133"/>
      <c r="N30" s="133">
        <v>101.25</v>
      </c>
      <c r="O30" s="133">
        <v>34</v>
      </c>
      <c r="P30" s="133">
        <v>1721249.9999999998</v>
      </c>
      <c r="Q30" s="175"/>
      <c r="R30" s="177"/>
      <c r="S30" s="622"/>
      <c r="T30" s="623"/>
      <c r="U30" s="624"/>
      <c r="V30" s="623"/>
      <c r="W30" s="623"/>
      <c r="X30" s="623"/>
      <c r="Y30" s="623"/>
      <c r="Z30" s="623"/>
    </row>
    <row r="31" spans="1:26" ht="20.25" customHeight="1" x14ac:dyDescent="0.2">
      <c r="A31" s="129" t="s">
        <v>313</v>
      </c>
      <c r="B31" s="451" t="s">
        <v>237</v>
      </c>
      <c r="C31" s="142">
        <v>30</v>
      </c>
      <c r="D31" s="142">
        <v>12.5</v>
      </c>
      <c r="E31" s="129" t="s">
        <v>374</v>
      </c>
      <c r="F31" s="133">
        <v>12.5</v>
      </c>
      <c r="G31" s="133"/>
      <c r="H31" s="133">
        <v>12.5</v>
      </c>
      <c r="I31" s="140">
        <v>2.69</v>
      </c>
      <c r="J31" s="133"/>
      <c r="K31" s="133">
        <v>1</v>
      </c>
      <c r="L31" s="138"/>
      <c r="M31" s="133"/>
      <c r="N31" s="133">
        <v>33.625</v>
      </c>
      <c r="O31" s="133">
        <v>17</v>
      </c>
      <c r="P31" s="133">
        <v>571625</v>
      </c>
      <c r="Q31" s="175">
        <v>289000</v>
      </c>
      <c r="R31" s="177"/>
      <c r="S31" s="622"/>
      <c r="T31" s="623"/>
      <c r="U31" s="624"/>
      <c r="V31" s="623"/>
      <c r="W31" s="623"/>
      <c r="X31" s="623"/>
      <c r="Y31" s="623"/>
      <c r="Z31" s="623"/>
    </row>
    <row r="32" spans="1:26" ht="20.25" customHeight="1" x14ac:dyDescent="0.2">
      <c r="A32" s="129" t="s">
        <v>301</v>
      </c>
      <c r="B32" s="451" t="s">
        <v>237</v>
      </c>
      <c r="C32" s="142">
        <v>6</v>
      </c>
      <c r="D32" s="142">
        <v>2</v>
      </c>
      <c r="E32" s="129" t="s">
        <v>192</v>
      </c>
      <c r="F32" s="133">
        <v>0</v>
      </c>
      <c r="G32" s="133">
        <v>2</v>
      </c>
      <c r="H32" s="133">
        <v>2</v>
      </c>
      <c r="I32" s="140">
        <v>2.69</v>
      </c>
      <c r="J32" s="133">
        <v>1.34</v>
      </c>
      <c r="K32" s="133">
        <v>0.5018587360594795</v>
      </c>
      <c r="L32" s="138">
        <v>7470</v>
      </c>
      <c r="M32" s="133">
        <v>7497.7695167286238</v>
      </c>
      <c r="N32" s="133"/>
      <c r="O32" s="133"/>
      <c r="P32" s="133"/>
      <c r="Q32" s="175">
        <v>0</v>
      </c>
      <c r="R32" s="177"/>
      <c r="S32" s="622"/>
      <c r="T32" s="623"/>
      <c r="U32" s="624"/>
      <c r="V32" s="623"/>
      <c r="W32" s="623"/>
      <c r="X32" s="623"/>
      <c r="Y32" s="623"/>
      <c r="Z32" s="623"/>
    </row>
    <row r="33" spans="1:26" ht="20.25" customHeight="1" x14ac:dyDescent="0.2">
      <c r="A33" s="129" t="s">
        <v>226</v>
      </c>
      <c r="B33" s="451" t="s">
        <v>237</v>
      </c>
      <c r="C33" s="142">
        <v>40</v>
      </c>
      <c r="D33" s="142">
        <v>415</v>
      </c>
      <c r="E33" s="129" t="s">
        <v>374</v>
      </c>
      <c r="F33" s="133">
        <v>0</v>
      </c>
      <c r="G33" s="133">
        <v>25</v>
      </c>
      <c r="H33" s="133">
        <v>25</v>
      </c>
      <c r="I33" s="140">
        <v>2.69</v>
      </c>
      <c r="J33" s="133">
        <v>1.72</v>
      </c>
      <c r="K33" s="133">
        <v>0.36059479553903345</v>
      </c>
      <c r="L33" s="138"/>
      <c r="M33" s="133"/>
      <c r="N33" s="133">
        <v>24.25</v>
      </c>
      <c r="O33" s="133">
        <v>17</v>
      </c>
      <c r="P33" s="133">
        <v>412250</v>
      </c>
      <c r="Q33" s="175">
        <v>289000</v>
      </c>
      <c r="R33" s="177"/>
      <c r="S33" s="622"/>
      <c r="T33" s="623"/>
      <c r="U33" s="624"/>
      <c r="V33" s="623"/>
      <c r="W33" s="623"/>
      <c r="X33" s="623"/>
      <c r="Y33" s="623"/>
      <c r="Z33" s="623"/>
    </row>
    <row r="34" spans="1:26" ht="20.25" customHeight="1" x14ac:dyDescent="0.2">
      <c r="A34" s="129" t="s">
        <v>303</v>
      </c>
      <c r="B34" s="451"/>
      <c r="C34" s="142">
        <v>141</v>
      </c>
      <c r="D34" s="142"/>
      <c r="E34" s="129"/>
      <c r="F34" s="133"/>
      <c r="G34" s="133">
        <v>96</v>
      </c>
      <c r="H34" s="133">
        <v>96</v>
      </c>
      <c r="I34" s="140"/>
      <c r="J34" s="133"/>
      <c r="K34" s="133"/>
      <c r="L34" s="138"/>
      <c r="M34" s="133"/>
      <c r="N34" s="133">
        <v>116.16</v>
      </c>
      <c r="O34" s="133">
        <v>34</v>
      </c>
      <c r="P34" s="133">
        <v>1974720</v>
      </c>
      <c r="Q34" s="175"/>
      <c r="R34" s="177"/>
      <c r="S34" s="622"/>
      <c r="T34" s="623"/>
      <c r="U34" s="624"/>
      <c r="V34" s="623"/>
      <c r="W34" s="623"/>
      <c r="X34" s="623"/>
      <c r="Y34" s="623"/>
      <c r="Z34" s="623"/>
    </row>
    <row r="35" spans="1:26" ht="20.25" customHeight="1" x14ac:dyDescent="0.2">
      <c r="A35" s="129" t="s">
        <v>318</v>
      </c>
      <c r="B35" s="451" t="s">
        <v>237</v>
      </c>
      <c r="C35" s="142">
        <v>2</v>
      </c>
      <c r="D35" s="142">
        <v>33</v>
      </c>
      <c r="E35" s="129" t="s">
        <v>374</v>
      </c>
      <c r="F35" s="133">
        <v>0</v>
      </c>
      <c r="G35" s="133">
        <v>2</v>
      </c>
      <c r="H35" s="133">
        <v>2</v>
      </c>
      <c r="I35" s="140">
        <v>2.69</v>
      </c>
      <c r="J35" s="133">
        <v>2.02</v>
      </c>
      <c r="K35" s="133">
        <v>0.24907063197026019</v>
      </c>
      <c r="L35" s="138"/>
      <c r="M35" s="133"/>
      <c r="N35" s="133">
        <v>1.3399999999999999</v>
      </c>
      <c r="O35" s="133">
        <v>17</v>
      </c>
      <c r="P35" s="133">
        <v>22779.999999999996</v>
      </c>
      <c r="Q35" s="175">
        <v>289000</v>
      </c>
      <c r="R35" s="177"/>
      <c r="S35" s="622"/>
      <c r="T35" s="623"/>
      <c r="U35" s="624"/>
      <c r="V35" s="623"/>
      <c r="W35" s="623"/>
      <c r="X35" s="623"/>
      <c r="Y35" s="623"/>
      <c r="Z35" s="623"/>
    </row>
    <row r="36" spans="1:26" ht="20.25" customHeight="1" x14ac:dyDescent="0.2">
      <c r="A36" s="129" t="s">
        <v>304</v>
      </c>
      <c r="B36" s="451"/>
      <c r="C36" s="142">
        <v>221</v>
      </c>
      <c r="D36" s="142">
        <v>33</v>
      </c>
      <c r="E36" s="129"/>
      <c r="F36" s="133">
        <v>0</v>
      </c>
      <c r="G36" s="133">
        <v>110</v>
      </c>
      <c r="H36" s="133">
        <v>110</v>
      </c>
      <c r="I36" s="140"/>
      <c r="J36" s="133"/>
      <c r="K36" s="133"/>
      <c r="L36" s="138"/>
      <c r="M36" s="133"/>
      <c r="N36" s="133">
        <v>133.73000000000002</v>
      </c>
      <c r="O36" s="133">
        <v>68</v>
      </c>
      <c r="P36" s="133">
        <v>2273410</v>
      </c>
      <c r="Q36" s="175"/>
      <c r="R36" s="177"/>
      <c r="S36" s="622"/>
      <c r="T36" s="623"/>
      <c r="U36" s="624"/>
      <c r="V36" s="623"/>
      <c r="W36" s="623"/>
      <c r="X36" s="623"/>
      <c r="Y36" s="623"/>
      <c r="Z36" s="623"/>
    </row>
    <row r="37" spans="1:26" ht="20.25" hidden="1" customHeight="1" x14ac:dyDescent="0.2">
      <c r="A37" s="129"/>
      <c r="B37" s="451"/>
      <c r="C37" s="142"/>
      <c r="D37" s="142"/>
      <c r="E37" s="129"/>
      <c r="F37" s="133"/>
      <c r="G37" s="133"/>
      <c r="H37" s="133"/>
      <c r="I37" s="140"/>
      <c r="J37" s="133"/>
      <c r="K37" s="133"/>
      <c r="L37" s="138"/>
      <c r="M37" s="133"/>
      <c r="N37" s="133"/>
      <c r="O37" s="133"/>
      <c r="P37" s="133"/>
      <c r="Q37" s="175"/>
      <c r="R37" s="177"/>
      <c r="S37" s="622"/>
      <c r="T37" s="623"/>
      <c r="U37" s="624"/>
      <c r="V37" s="623"/>
      <c r="W37" s="623"/>
      <c r="X37" s="623"/>
      <c r="Y37" s="623"/>
      <c r="Z37" s="623"/>
    </row>
    <row r="38" spans="1:26" ht="20.25" hidden="1" customHeight="1" x14ac:dyDescent="0.2">
      <c r="A38" s="453" t="s">
        <v>299</v>
      </c>
      <c r="B38" s="454"/>
      <c r="C38" s="455">
        <f>SUM(C39:C41)</f>
        <v>129</v>
      </c>
      <c r="D38" s="455"/>
      <c r="E38" s="453"/>
      <c r="F38" s="456">
        <f t="shared" ref="F38:H38" si="12">SUM(F39:F41)</f>
        <v>33</v>
      </c>
      <c r="G38" s="456">
        <f t="shared" si="12"/>
        <v>82</v>
      </c>
      <c r="H38" s="456">
        <f t="shared" si="12"/>
        <v>115</v>
      </c>
      <c r="I38" s="457"/>
      <c r="J38" s="456"/>
      <c r="K38" s="456"/>
      <c r="L38" s="458"/>
      <c r="M38" s="456"/>
      <c r="N38" s="456">
        <f t="shared" ref="N38:P38" si="13">SUM(N39:N41)</f>
        <v>150.79000000000002</v>
      </c>
      <c r="O38" s="456">
        <f t="shared" si="13"/>
        <v>34</v>
      </c>
      <c r="P38" s="456">
        <f t="shared" si="13"/>
        <v>2563430</v>
      </c>
      <c r="Q38" s="459"/>
      <c r="R38" s="460"/>
      <c r="S38" s="625"/>
      <c r="T38" s="626"/>
      <c r="U38" s="627"/>
      <c r="V38" s="626"/>
      <c r="W38" s="626"/>
      <c r="X38" s="626"/>
      <c r="Y38" s="626"/>
      <c r="Z38" s="626"/>
    </row>
    <row r="39" spans="1:26" ht="19.5" hidden="1" customHeight="1" x14ac:dyDescent="0.2">
      <c r="A39" s="693" t="s">
        <v>299</v>
      </c>
      <c r="B39" s="199" t="s">
        <v>237</v>
      </c>
      <c r="C39" s="201">
        <v>24</v>
      </c>
      <c r="D39" s="201">
        <v>75</v>
      </c>
      <c r="E39" s="462" t="s">
        <v>404</v>
      </c>
      <c r="F39" s="144">
        <v>0</v>
      </c>
      <c r="G39" s="144">
        <v>24</v>
      </c>
      <c r="H39" s="145">
        <f t="shared" ref="H39:H41" si="14">F39+G39</f>
        <v>24</v>
      </c>
      <c r="I39" s="134">
        <v>2.69</v>
      </c>
      <c r="J39" s="135">
        <f>I39-0.67</f>
        <v>2.02</v>
      </c>
      <c r="K39" s="136">
        <f t="shared" ref="K39:K41" si="15">(I39-J39)/I39</f>
        <v>0.24907063197026019</v>
      </c>
      <c r="L39" s="137">
        <v>7470</v>
      </c>
      <c r="M39" s="138">
        <f>(F39*L39)+(G39*L39*K39)</f>
        <v>44653.382899628246</v>
      </c>
      <c r="N39" s="133"/>
      <c r="O39" s="139"/>
      <c r="P39" s="140"/>
      <c r="Q39" s="140">
        <f t="shared" ref="Q39:Q41" si="16">O39*1000*17</f>
        <v>0</v>
      </c>
      <c r="R39" s="141"/>
      <c r="S39" s="99"/>
      <c r="T39" s="108"/>
      <c r="U39" s="109"/>
      <c r="V39" s="108"/>
      <c r="W39" s="108"/>
      <c r="X39" s="108"/>
      <c r="Y39" s="108"/>
      <c r="Z39" s="108"/>
    </row>
    <row r="40" spans="1:26" ht="19.5" hidden="1" customHeight="1" x14ac:dyDescent="0.2">
      <c r="A40" s="651"/>
      <c r="B40" s="199" t="s">
        <v>237</v>
      </c>
      <c r="C40" s="201">
        <v>57</v>
      </c>
      <c r="D40" s="201">
        <v>85</v>
      </c>
      <c r="E40" s="462" t="s">
        <v>373</v>
      </c>
      <c r="F40" s="133">
        <v>9</v>
      </c>
      <c r="G40" s="133">
        <v>31</v>
      </c>
      <c r="H40" s="173">
        <f t="shared" si="14"/>
        <v>40</v>
      </c>
      <c r="I40" s="140">
        <v>2.69</v>
      </c>
      <c r="J40" s="174">
        <v>1.63</v>
      </c>
      <c r="K40" s="136">
        <f t="shared" si="15"/>
        <v>0.39405204460966547</v>
      </c>
      <c r="L40" s="137"/>
      <c r="M40" s="138"/>
      <c r="N40" s="133">
        <f t="shared" ref="N40:N41" si="17">(F40*I40)+(G40*K40*I40)</f>
        <v>57.070000000000007</v>
      </c>
      <c r="O40" s="139">
        <v>17</v>
      </c>
      <c r="P40" s="140">
        <f t="shared" ref="P40:P41" si="18">N40*1000*O40</f>
        <v>970190.00000000012</v>
      </c>
      <c r="Q40" s="140">
        <f t="shared" si="16"/>
        <v>289000</v>
      </c>
      <c r="R40" s="141"/>
      <c r="S40" s="99"/>
      <c r="T40" s="108"/>
      <c r="U40" s="109"/>
      <c r="V40" s="108"/>
      <c r="W40" s="108"/>
      <c r="X40" s="108"/>
      <c r="Y40" s="108"/>
      <c r="Z40" s="108"/>
    </row>
    <row r="41" spans="1:26" ht="19.5" hidden="1" customHeight="1" x14ac:dyDescent="0.2">
      <c r="A41" s="652"/>
      <c r="B41" s="199" t="s">
        <v>237</v>
      </c>
      <c r="C41" s="201">
        <v>48</v>
      </c>
      <c r="D41" s="201">
        <v>523</v>
      </c>
      <c r="E41" s="462" t="s">
        <v>374</v>
      </c>
      <c r="F41" s="133">
        <v>24</v>
      </c>
      <c r="G41" s="133">
        <v>27</v>
      </c>
      <c r="H41" s="173">
        <f t="shared" si="14"/>
        <v>51</v>
      </c>
      <c r="I41" s="140">
        <v>2.69</v>
      </c>
      <c r="J41" s="174">
        <v>1.61</v>
      </c>
      <c r="K41" s="136">
        <f t="shared" si="15"/>
        <v>0.4014869888475836</v>
      </c>
      <c r="L41" s="137"/>
      <c r="M41" s="138"/>
      <c r="N41" s="133">
        <f t="shared" si="17"/>
        <v>93.72</v>
      </c>
      <c r="O41" s="139">
        <v>17</v>
      </c>
      <c r="P41" s="140">
        <f t="shared" si="18"/>
        <v>1593240</v>
      </c>
      <c r="Q41" s="140">
        <f t="shared" si="16"/>
        <v>289000</v>
      </c>
      <c r="R41" s="141"/>
      <c r="S41" s="99"/>
      <c r="T41" s="108"/>
      <c r="U41" s="109"/>
      <c r="V41" s="108"/>
      <c r="W41" s="108"/>
      <c r="X41" s="108"/>
      <c r="Y41" s="108"/>
      <c r="Z41" s="108"/>
    </row>
    <row r="42" spans="1:26" ht="19.5" hidden="1" customHeight="1" x14ac:dyDescent="0.2">
      <c r="A42" s="453" t="s">
        <v>304</v>
      </c>
      <c r="B42" s="454"/>
      <c r="C42" s="455">
        <f t="shared" ref="C42:D42" si="19">SUM(C43:C45)</f>
        <v>221</v>
      </c>
      <c r="D42" s="455">
        <f t="shared" si="19"/>
        <v>33</v>
      </c>
      <c r="E42" s="463"/>
      <c r="F42" s="455">
        <f t="shared" ref="F42:H42" si="20">SUM(F43:F45)</f>
        <v>0</v>
      </c>
      <c r="G42" s="455">
        <f t="shared" si="20"/>
        <v>110</v>
      </c>
      <c r="H42" s="455">
        <f t="shared" si="20"/>
        <v>110</v>
      </c>
      <c r="I42" s="457"/>
      <c r="J42" s="464"/>
      <c r="K42" s="465"/>
      <c r="L42" s="466"/>
      <c r="M42" s="458"/>
      <c r="N42" s="455">
        <f t="shared" ref="N42:P42" si="21">SUM(N43:N45)</f>
        <v>133.73000000000002</v>
      </c>
      <c r="O42" s="455">
        <f t="shared" si="21"/>
        <v>68</v>
      </c>
      <c r="P42" s="455">
        <f t="shared" si="21"/>
        <v>2273410</v>
      </c>
      <c r="Q42" s="457"/>
      <c r="R42" s="467"/>
      <c r="S42" s="625"/>
      <c r="T42" s="626"/>
      <c r="U42" s="627"/>
      <c r="V42" s="626"/>
      <c r="W42" s="626"/>
      <c r="X42" s="626"/>
      <c r="Y42" s="626"/>
      <c r="Z42" s="626"/>
    </row>
    <row r="43" spans="1:26" ht="19.5" hidden="1" customHeight="1" x14ac:dyDescent="0.2">
      <c r="A43" s="693" t="s">
        <v>304</v>
      </c>
      <c r="B43" s="199" t="s">
        <v>237</v>
      </c>
      <c r="C43" s="201">
        <v>41</v>
      </c>
      <c r="D43" s="142">
        <v>6</v>
      </c>
      <c r="E43" s="462" t="s">
        <v>373</v>
      </c>
      <c r="F43" s="133">
        <v>0</v>
      </c>
      <c r="G43" s="133">
        <v>6</v>
      </c>
      <c r="H43" s="173">
        <f t="shared" ref="H43:H44" si="22">F43+G43</f>
        <v>6</v>
      </c>
      <c r="I43" s="140">
        <v>2.69</v>
      </c>
      <c r="J43" s="174">
        <v>1.48</v>
      </c>
      <c r="K43" s="136">
        <f t="shared" ref="K43:K44" si="23">(I43-J43)/I43</f>
        <v>0.44981412639405205</v>
      </c>
      <c r="L43" s="137"/>
      <c r="M43" s="138"/>
      <c r="N43" s="133">
        <f t="shared" ref="N43:N44" si="24">(F43*I43)+(G43*K43*I43)</f>
        <v>7.26</v>
      </c>
      <c r="O43" s="139">
        <v>17</v>
      </c>
      <c r="P43" s="140">
        <f t="shared" ref="P43:P44" si="25">N43*1000*O43</f>
        <v>123420</v>
      </c>
      <c r="Q43" s="140">
        <f t="shared" ref="Q43:Q44" si="26">O43*1000*17</f>
        <v>289000</v>
      </c>
      <c r="R43" s="141"/>
      <c r="S43" s="99"/>
      <c r="T43" s="108"/>
      <c r="U43" s="109"/>
      <c r="V43" s="108"/>
      <c r="W43" s="108"/>
      <c r="X43" s="108"/>
      <c r="Y43" s="108"/>
      <c r="Z43" s="108"/>
    </row>
    <row r="44" spans="1:26" ht="19.5" hidden="1" customHeight="1" x14ac:dyDescent="0.2">
      <c r="A44" s="652"/>
      <c r="B44" s="199" t="s">
        <v>237</v>
      </c>
      <c r="C44" s="201">
        <v>22</v>
      </c>
      <c r="D44" s="142">
        <v>27</v>
      </c>
      <c r="E44" s="462" t="s">
        <v>374</v>
      </c>
      <c r="F44" s="133">
        <v>0</v>
      </c>
      <c r="G44" s="133">
        <v>26</v>
      </c>
      <c r="H44" s="173">
        <f t="shared" si="22"/>
        <v>26</v>
      </c>
      <c r="I44" s="140">
        <v>2.69</v>
      </c>
      <c r="J44" s="174">
        <v>1.72</v>
      </c>
      <c r="K44" s="136">
        <f t="shared" si="23"/>
        <v>0.36059479553903345</v>
      </c>
      <c r="L44" s="137"/>
      <c r="M44" s="138"/>
      <c r="N44" s="133">
        <f t="shared" si="24"/>
        <v>25.220000000000002</v>
      </c>
      <c r="O44" s="139">
        <v>17</v>
      </c>
      <c r="P44" s="140">
        <f t="shared" si="25"/>
        <v>428740.00000000006</v>
      </c>
      <c r="Q44" s="140">
        <f t="shared" si="26"/>
        <v>289000</v>
      </c>
      <c r="R44" s="141"/>
      <c r="S44" s="99"/>
      <c r="T44" s="108"/>
      <c r="U44" s="109"/>
      <c r="V44" s="108"/>
      <c r="W44" s="108"/>
      <c r="X44" s="108"/>
      <c r="Y44" s="108"/>
      <c r="Z44" s="108"/>
    </row>
    <row r="45" spans="1:26" ht="19.5" hidden="1" customHeight="1" x14ac:dyDescent="0.2">
      <c r="A45" s="453" t="s">
        <v>300</v>
      </c>
      <c r="B45" s="454"/>
      <c r="C45" s="455">
        <f>SUM(C46:C48)</f>
        <v>158</v>
      </c>
      <c r="D45" s="468"/>
      <c r="E45" s="463"/>
      <c r="F45" s="455">
        <f t="shared" ref="F45:H45" si="27">SUM(F46:F48)</f>
        <v>0</v>
      </c>
      <c r="G45" s="455">
        <f t="shared" si="27"/>
        <v>78</v>
      </c>
      <c r="H45" s="455">
        <f t="shared" si="27"/>
        <v>78</v>
      </c>
      <c r="I45" s="457"/>
      <c r="J45" s="464"/>
      <c r="K45" s="465"/>
      <c r="L45" s="466"/>
      <c r="M45" s="458"/>
      <c r="N45" s="455">
        <f t="shared" ref="N45:P45" si="28">SUM(N46:N48)</f>
        <v>101.25</v>
      </c>
      <c r="O45" s="455">
        <f t="shared" si="28"/>
        <v>34</v>
      </c>
      <c r="P45" s="455">
        <f t="shared" si="28"/>
        <v>1721249.9999999998</v>
      </c>
      <c r="Q45" s="457"/>
      <c r="R45" s="467"/>
      <c r="S45" s="625"/>
      <c r="T45" s="626"/>
      <c r="U45" s="627"/>
      <c r="V45" s="626"/>
      <c r="W45" s="626"/>
      <c r="X45" s="626"/>
      <c r="Y45" s="626"/>
      <c r="Z45" s="626"/>
    </row>
    <row r="46" spans="1:26" ht="19.5" hidden="1" customHeight="1" x14ac:dyDescent="0.2">
      <c r="A46" s="693" t="s">
        <v>300</v>
      </c>
      <c r="B46" s="199" t="s">
        <v>237</v>
      </c>
      <c r="C46" s="201">
        <v>33</v>
      </c>
      <c r="D46" s="142">
        <v>3</v>
      </c>
      <c r="E46" s="462" t="s">
        <v>192</v>
      </c>
      <c r="F46" s="144">
        <v>0</v>
      </c>
      <c r="G46" s="144">
        <v>3</v>
      </c>
      <c r="H46" s="145">
        <f t="shared" ref="H46:H50" si="29">F46+G46</f>
        <v>3</v>
      </c>
      <c r="I46" s="134">
        <v>2.69</v>
      </c>
      <c r="J46" s="135">
        <v>1.34</v>
      </c>
      <c r="K46" s="136">
        <f t="shared" ref="K46:K50" si="30">(I46-J46)/I46</f>
        <v>0.5018587360594795</v>
      </c>
      <c r="L46" s="137">
        <v>7470</v>
      </c>
      <c r="M46" s="138">
        <f>(F46*L46)+(G46*L46*K46)</f>
        <v>11246.654275092937</v>
      </c>
      <c r="N46" s="133"/>
      <c r="O46" s="139"/>
      <c r="P46" s="140"/>
      <c r="Q46" s="140">
        <f t="shared" ref="Q46:Q50" si="31">O46*1000*17</f>
        <v>0</v>
      </c>
      <c r="R46" s="141"/>
      <c r="S46" s="99"/>
      <c r="T46" s="108"/>
      <c r="U46" s="109"/>
      <c r="V46" s="108"/>
      <c r="W46" s="108"/>
      <c r="X46" s="108"/>
      <c r="Y46" s="108"/>
      <c r="Z46" s="108"/>
    </row>
    <row r="47" spans="1:26" ht="19.5" hidden="1" customHeight="1" x14ac:dyDescent="0.2">
      <c r="A47" s="651"/>
      <c r="B47" s="199" t="s">
        <v>237</v>
      </c>
      <c r="C47" s="201">
        <v>88</v>
      </c>
      <c r="D47" s="142">
        <v>47</v>
      </c>
      <c r="E47" s="462" t="s">
        <v>373</v>
      </c>
      <c r="F47" s="144">
        <v>0</v>
      </c>
      <c r="G47" s="144">
        <v>47</v>
      </c>
      <c r="H47" s="173">
        <f t="shared" si="29"/>
        <v>47</v>
      </c>
      <c r="I47" s="134">
        <v>2.69</v>
      </c>
      <c r="J47" s="135">
        <v>1.34</v>
      </c>
      <c r="K47" s="136">
        <f t="shared" si="30"/>
        <v>0.5018587360594795</v>
      </c>
      <c r="L47" s="137"/>
      <c r="M47" s="138"/>
      <c r="N47" s="133">
        <f t="shared" ref="N47:N48" si="32">(F47*I47)+(G47*K47*I47)</f>
        <v>63.449999999999996</v>
      </c>
      <c r="O47" s="139">
        <v>17</v>
      </c>
      <c r="P47" s="140">
        <f t="shared" ref="P47:P48" si="33">N47*1000*O47</f>
        <v>1078649.9999999998</v>
      </c>
      <c r="Q47" s="140">
        <f t="shared" si="31"/>
        <v>289000</v>
      </c>
      <c r="R47" s="141"/>
      <c r="S47" s="99"/>
      <c r="T47" s="108"/>
      <c r="U47" s="109"/>
      <c r="V47" s="108"/>
      <c r="W47" s="108"/>
      <c r="X47" s="108"/>
      <c r="Y47" s="108"/>
      <c r="Z47" s="108"/>
    </row>
    <row r="48" spans="1:26" ht="19.5" hidden="1" customHeight="1" x14ac:dyDescent="0.2">
      <c r="A48" s="652"/>
      <c r="B48" s="199" t="s">
        <v>237</v>
      </c>
      <c r="C48" s="201">
        <v>37</v>
      </c>
      <c r="D48" s="142">
        <v>275</v>
      </c>
      <c r="E48" s="462" t="s">
        <v>374</v>
      </c>
      <c r="F48" s="144">
        <v>0</v>
      </c>
      <c r="G48" s="144">
        <v>28</v>
      </c>
      <c r="H48" s="173">
        <f t="shared" si="29"/>
        <v>28</v>
      </c>
      <c r="I48" s="134">
        <v>2.69</v>
      </c>
      <c r="J48" s="135">
        <v>1.34</v>
      </c>
      <c r="K48" s="136">
        <f t="shared" si="30"/>
        <v>0.5018587360594795</v>
      </c>
      <c r="L48" s="137"/>
      <c r="M48" s="138"/>
      <c r="N48" s="133">
        <f t="shared" si="32"/>
        <v>37.799999999999997</v>
      </c>
      <c r="O48" s="139">
        <v>17</v>
      </c>
      <c r="P48" s="140">
        <f t="shared" si="33"/>
        <v>642600</v>
      </c>
      <c r="Q48" s="140">
        <f t="shared" si="31"/>
        <v>289000</v>
      </c>
      <c r="R48" s="141"/>
      <c r="S48" s="99"/>
      <c r="T48" s="108"/>
      <c r="U48" s="109"/>
      <c r="V48" s="108"/>
      <c r="W48" s="108"/>
      <c r="X48" s="108"/>
      <c r="Y48" s="108"/>
      <c r="Z48" s="108"/>
    </row>
    <row r="49" spans="1:26" ht="19.5" hidden="1" customHeight="1" x14ac:dyDescent="0.2">
      <c r="A49" s="469" t="s">
        <v>301</v>
      </c>
      <c r="B49" s="199" t="s">
        <v>237</v>
      </c>
      <c r="C49" s="201">
        <v>6</v>
      </c>
      <c r="D49" s="142">
        <v>2</v>
      </c>
      <c r="E49" s="462" t="s">
        <v>192</v>
      </c>
      <c r="F49" s="144">
        <v>0</v>
      </c>
      <c r="G49" s="144">
        <v>2</v>
      </c>
      <c r="H49" s="145">
        <f t="shared" si="29"/>
        <v>2</v>
      </c>
      <c r="I49" s="134">
        <v>2.69</v>
      </c>
      <c r="J49" s="135">
        <v>1.34</v>
      </c>
      <c r="K49" s="136">
        <f t="shared" si="30"/>
        <v>0.5018587360594795</v>
      </c>
      <c r="L49" s="137">
        <v>7470</v>
      </c>
      <c r="M49" s="138">
        <f>(F49*L49)+(G49*L49*K49)</f>
        <v>7497.7695167286238</v>
      </c>
      <c r="N49" s="133"/>
      <c r="O49" s="139"/>
      <c r="P49" s="140"/>
      <c r="Q49" s="140">
        <f t="shared" si="31"/>
        <v>0</v>
      </c>
      <c r="R49" s="141"/>
      <c r="S49" s="99"/>
      <c r="T49" s="108"/>
      <c r="U49" s="109"/>
      <c r="V49" s="108"/>
      <c r="W49" s="108"/>
      <c r="X49" s="108"/>
      <c r="Y49" s="108"/>
      <c r="Z49" s="108"/>
    </row>
    <row r="50" spans="1:26" ht="18.75" hidden="1" customHeight="1" x14ac:dyDescent="0.2">
      <c r="A50" s="469" t="s">
        <v>313</v>
      </c>
      <c r="B50" s="199" t="s">
        <v>237</v>
      </c>
      <c r="C50" s="201">
        <v>30</v>
      </c>
      <c r="D50" s="142">
        <v>12.5</v>
      </c>
      <c r="E50" s="462" t="s">
        <v>374</v>
      </c>
      <c r="F50" s="144">
        <v>12.5</v>
      </c>
      <c r="G50" s="144"/>
      <c r="H50" s="173">
        <f t="shared" si="29"/>
        <v>12.5</v>
      </c>
      <c r="I50" s="140">
        <v>2.69</v>
      </c>
      <c r="J50" s="174"/>
      <c r="K50" s="136">
        <f t="shared" si="30"/>
        <v>1</v>
      </c>
      <c r="L50" s="137"/>
      <c r="M50" s="138"/>
      <c r="N50" s="133">
        <f>(F50*I50)+(G50*K50*I50)</f>
        <v>33.625</v>
      </c>
      <c r="O50" s="139">
        <v>17</v>
      </c>
      <c r="P50" s="140">
        <f>N50*1000*O50</f>
        <v>571625</v>
      </c>
      <c r="Q50" s="140">
        <f t="shared" si="31"/>
        <v>289000</v>
      </c>
      <c r="R50" s="141"/>
      <c r="S50" s="99"/>
      <c r="T50" s="108"/>
      <c r="U50" s="109"/>
      <c r="V50" s="108"/>
      <c r="W50" s="108"/>
      <c r="X50" s="108"/>
      <c r="Y50" s="108"/>
      <c r="Z50" s="108"/>
    </row>
    <row r="51" spans="1:26" ht="18.75" hidden="1" customHeight="1" x14ac:dyDescent="0.2">
      <c r="A51" s="453" t="s">
        <v>303</v>
      </c>
      <c r="B51" s="454"/>
      <c r="C51" s="455">
        <f>SUM(C52:C53)</f>
        <v>141</v>
      </c>
      <c r="D51" s="455"/>
      <c r="E51" s="463"/>
      <c r="F51" s="456"/>
      <c r="G51" s="455">
        <f t="shared" ref="G51:H51" si="34">SUM(G52:G53)</f>
        <v>96</v>
      </c>
      <c r="H51" s="455">
        <f t="shared" si="34"/>
        <v>96</v>
      </c>
      <c r="I51" s="457"/>
      <c r="J51" s="464"/>
      <c r="K51" s="465"/>
      <c r="L51" s="466"/>
      <c r="M51" s="458"/>
      <c r="N51" s="456">
        <f t="shared" ref="N51:P51" si="35">SUM(N52:N53)</f>
        <v>116.16</v>
      </c>
      <c r="O51" s="470">
        <f t="shared" si="35"/>
        <v>34</v>
      </c>
      <c r="P51" s="457">
        <f t="shared" si="35"/>
        <v>1974720</v>
      </c>
      <c r="Q51" s="457"/>
      <c r="R51" s="467"/>
      <c r="S51" s="625"/>
      <c r="T51" s="626"/>
      <c r="U51" s="627"/>
      <c r="V51" s="626"/>
      <c r="W51" s="626"/>
      <c r="X51" s="626"/>
      <c r="Y51" s="626"/>
      <c r="Z51" s="626"/>
    </row>
    <row r="52" spans="1:26" ht="19.5" hidden="1" customHeight="1" x14ac:dyDescent="0.2">
      <c r="A52" s="693" t="s">
        <v>303</v>
      </c>
      <c r="B52" s="199" t="s">
        <v>237</v>
      </c>
      <c r="C52" s="201">
        <v>67</v>
      </c>
      <c r="D52" s="142">
        <v>41</v>
      </c>
      <c r="E52" s="462" t="s">
        <v>373</v>
      </c>
      <c r="F52" s="144">
        <v>0</v>
      </c>
      <c r="G52" s="144">
        <v>41</v>
      </c>
      <c r="H52" s="173">
        <f t="shared" ref="H52:H55" si="36">F52+G52</f>
        <v>41</v>
      </c>
      <c r="I52" s="140">
        <v>2.69</v>
      </c>
      <c r="J52" s="174">
        <v>1.48</v>
      </c>
      <c r="K52" s="136">
        <f t="shared" ref="K52:K55" si="37">(I52-J52)/I52</f>
        <v>0.44981412639405205</v>
      </c>
      <c r="L52" s="137"/>
      <c r="M52" s="138"/>
      <c r="N52" s="133">
        <f t="shared" ref="N52:N55" si="38">(F52*I52)+(G52*K52*I52)</f>
        <v>49.61</v>
      </c>
      <c r="O52" s="139">
        <v>17</v>
      </c>
      <c r="P52" s="140">
        <f t="shared" ref="P52:P55" si="39">N52*1000*O52</f>
        <v>843370</v>
      </c>
      <c r="Q52" s="140">
        <f t="shared" ref="Q52:Q55" si="40">O52*1000*17</f>
        <v>289000</v>
      </c>
      <c r="R52" s="141"/>
      <c r="S52" s="99"/>
      <c r="T52" s="108"/>
      <c r="U52" s="109"/>
      <c r="V52" s="108"/>
      <c r="W52" s="108"/>
      <c r="X52" s="108"/>
      <c r="Y52" s="108"/>
      <c r="Z52" s="108"/>
    </row>
    <row r="53" spans="1:26" ht="19.5" hidden="1" customHeight="1" x14ac:dyDescent="0.2">
      <c r="A53" s="652"/>
      <c r="B53" s="199" t="s">
        <v>237</v>
      </c>
      <c r="C53" s="201">
        <v>74</v>
      </c>
      <c r="D53" s="142">
        <v>253</v>
      </c>
      <c r="E53" s="462" t="s">
        <v>374</v>
      </c>
      <c r="F53" s="144">
        <v>0</v>
      </c>
      <c r="G53" s="144">
        <v>55</v>
      </c>
      <c r="H53" s="173">
        <f t="shared" si="36"/>
        <v>55</v>
      </c>
      <c r="I53" s="140">
        <v>2.69</v>
      </c>
      <c r="J53" s="174">
        <v>1.48</v>
      </c>
      <c r="K53" s="136">
        <f t="shared" si="37"/>
        <v>0.44981412639405205</v>
      </c>
      <c r="L53" s="137"/>
      <c r="M53" s="138"/>
      <c r="N53" s="133">
        <f t="shared" si="38"/>
        <v>66.55</v>
      </c>
      <c r="O53" s="139">
        <v>17</v>
      </c>
      <c r="P53" s="140">
        <f t="shared" si="39"/>
        <v>1131350</v>
      </c>
      <c r="Q53" s="140">
        <f t="shared" si="40"/>
        <v>289000</v>
      </c>
      <c r="R53" s="141"/>
      <c r="S53" s="99"/>
      <c r="T53" s="108"/>
      <c r="U53" s="109"/>
      <c r="V53" s="108"/>
      <c r="W53" s="108"/>
      <c r="X53" s="108"/>
      <c r="Y53" s="108"/>
      <c r="Z53" s="108"/>
    </row>
    <row r="54" spans="1:26" ht="19.5" hidden="1" customHeight="1" x14ac:dyDescent="0.2">
      <c r="A54" s="172" t="s">
        <v>318</v>
      </c>
      <c r="B54" s="199" t="s">
        <v>237</v>
      </c>
      <c r="C54" s="201">
        <v>2</v>
      </c>
      <c r="D54" s="201">
        <v>33</v>
      </c>
      <c r="E54" s="462" t="s">
        <v>374</v>
      </c>
      <c r="F54" s="144">
        <v>0</v>
      </c>
      <c r="G54" s="144">
        <v>2</v>
      </c>
      <c r="H54" s="173">
        <f t="shared" si="36"/>
        <v>2</v>
      </c>
      <c r="I54" s="134">
        <v>2.69</v>
      </c>
      <c r="J54" s="135">
        <f>I54-0.67</f>
        <v>2.02</v>
      </c>
      <c r="K54" s="136">
        <f t="shared" si="37"/>
        <v>0.24907063197026019</v>
      </c>
      <c r="L54" s="137"/>
      <c r="M54" s="138"/>
      <c r="N54" s="133">
        <f t="shared" si="38"/>
        <v>1.3399999999999999</v>
      </c>
      <c r="O54" s="139">
        <v>17</v>
      </c>
      <c r="P54" s="140">
        <f t="shared" si="39"/>
        <v>22779.999999999996</v>
      </c>
      <c r="Q54" s="140">
        <f t="shared" si="40"/>
        <v>289000</v>
      </c>
      <c r="R54" s="141"/>
      <c r="S54" s="99"/>
      <c r="T54" s="108"/>
      <c r="U54" s="109"/>
      <c r="V54" s="108"/>
      <c r="W54" s="108"/>
      <c r="X54" s="108"/>
      <c r="Y54" s="108"/>
      <c r="Z54" s="108"/>
    </row>
    <row r="55" spans="1:26" ht="19.5" hidden="1" customHeight="1" x14ac:dyDescent="0.2">
      <c r="A55" s="469" t="s">
        <v>226</v>
      </c>
      <c r="B55" s="199" t="s">
        <v>237</v>
      </c>
      <c r="C55" s="201">
        <v>40</v>
      </c>
      <c r="D55" s="201">
        <v>415</v>
      </c>
      <c r="E55" s="462" t="s">
        <v>374</v>
      </c>
      <c r="F55" s="144">
        <v>0</v>
      </c>
      <c r="G55" s="144">
        <v>25</v>
      </c>
      <c r="H55" s="173">
        <f t="shared" si="36"/>
        <v>25</v>
      </c>
      <c r="I55" s="140">
        <v>2.69</v>
      </c>
      <c r="J55" s="174">
        <v>1.72</v>
      </c>
      <c r="K55" s="136">
        <f t="shared" si="37"/>
        <v>0.36059479553903345</v>
      </c>
      <c r="L55" s="137"/>
      <c r="M55" s="138"/>
      <c r="N55" s="133">
        <f t="shared" si="38"/>
        <v>24.25</v>
      </c>
      <c r="O55" s="139">
        <v>17</v>
      </c>
      <c r="P55" s="140">
        <f t="shared" si="39"/>
        <v>412250</v>
      </c>
      <c r="Q55" s="140">
        <f t="shared" si="40"/>
        <v>289000</v>
      </c>
      <c r="R55" s="141"/>
      <c r="S55" s="99"/>
      <c r="T55" s="108"/>
      <c r="U55" s="109"/>
      <c r="V55" s="108"/>
      <c r="W55" s="108"/>
      <c r="X55" s="108"/>
      <c r="Y55" s="108"/>
      <c r="Z55" s="108"/>
    </row>
    <row r="56" spans="1:26" ht="19.5" hidden="1" customHeight="1" x14ac:dyDescent="0.2">
      <c r="A56" s="453" t="s">
        <v>377</v>
      </c>
      <c r="B56" s="454"/>
      <c r="C56" s="455">
        <v>141</v>
      </c>
      <c r="D56" s="455"/>
      <c r="E56" s="463"/>
      <c r="F56" s="456"/>
      <c r="G56" s="456">
        <f t="shared" ref="G56:H56" si="41">SUM(G57:G58)</f>
        <v>50</v>
      </c>
      <c r="H56" s="471">
        <f t="shared" si="41"/>
        <v>50</v>
      </c>
      <c r="I56" s="457"/>
      <c r="J56" s="464"/>
      <c r="K56" s="465"/>
      <c r="L56" s="466"/>
      <c r="M56" s="458"/>
      <c r="N56" s="456"/>
      <c r="O56" s="470"/>
      <c r="P56" s="457"/>
      <c r="Q56" s="457"/>
      <c r="R56" s="467"/>
      <c r="S56" s="625"/>
      <c r="T56" s="626"/>
      <c r="U56" s="627"/>
      <c r="V56" s="626"/>
      <c r="W56" s="626"/>
      <c r="X56" s="626"/>
      <c r="Y56" s="626"/>
      <c r="Z56" s="626"/>
    </row>
    <row r="57" spans="1:26" ht="19.5" hidden="1" customHeight="1" x14ac:dyDescent="0.2">
      <c r="A57" s="693" t="s">
        <v>377</v>
      </c>
      <c r="B57" s="199" t="s">
        <v>237</v>
      </c>
      <c r="C57" s="201">
        <v>30</v>
      </c>
      <c r="D57" s="201">
        <v>60</v>
      </c>
      <c r="E57" s="462" t="s">
        <v>192</v>
      </c>
      <c r="F57" s="144">
        <v>0</v>
      </c>
      <c r="G57" s="144">
        <v>21</v>
      </c>
      <c r="H57" s="145">
        <f t="shared" ref="H57:H58" si="42">F57+G57</f>
        <v>21</v>
      </c>
      <c r="I57" s="134">
        <v>2.69</v>
      </c>
      <c r="J57" s="135">
        <f>I57-0.67</f>
        <v>2.02</v>
      </c>
      <c r="K57" s="136">
        <f t="shared" ref="K57:K58" si="43">(I57-J57)/I57</f>
        <v>0.24907063197026019</v>
      </c>
      <c r="L57" s="137">
        <v>7470</v>
      </c>
      <c r="M57" s="138">
        <f>(F57*L57)+(G57*L57*K57)</f>
        <v>39071.710037174715</v>
      </c>
      <c r="N57" s="133"/>
      <c r="O57" s="139"/>
      <c r="P57" s="140"/>
      <c r="Q57" s="140">
        <f t="shared" ref="Q57:Q58" si="44">O57*1000*17</f>
        <v>0</v>
      </c>
      <c r="R57" s="141"/>
      <c r="S57" s="99"/>
      <c r="T57" s="108"/>
      <c r="U57" s="109"/>
      <c r="V57" s="108"/>
      <c r="W57" s="108"/>
      <c r="X57" s="108"/>
      <c r="Y57" s="108"/>
      <c r="Z57" s="108"/>
    </row>
    <row r="58" spans="1:26" ht="19.5" hidden="1" customHeight="1" x14ac:dyDescent="0.2">
      <c r="A58" s="652"/>
      <c r="B58" s="199" t="s">
        <v>237</v>
      </c>
      <c r="C58" s="201">
        <v>42</v>
      </c>
      <c r="D58" s="142">
        <v>29</v>
      </c>
      <c r="E58" s="462" t="s">
        <v>373</v>
      </c>
      <c r="F58" s="144">
        <v>0</v>
      </c>
      <c r="G58" s="144">
        <v>29</v>
      </c>
      <c r="H58" s="173">
        <f t="shared" si="42"/>
        <v>29</v>
      </c>
      <c r="I58" s="134">
        <v>2.69</v>
      </c>
      <c r="J58" s="135">
        <v>1.34</v>
      </c>
      <c r="K58" s="136">
        <f t="shared" si="43"/>
        <v>0.5018587360594795</v>
      </c>
      <c r="L58" s="137"/>
      <c r="M58" s="138"/>
      <c r="N58" s="133">
        <f>(F58*I58)+(G58*K58*I58)</f>
        <v>39.149999999999991</v>
      </c>
      <c r="O58" s="139">
        <v>17</v>
      </c>
      <c r="P58" s="140">
        <f>N58*1000*O58</f>
        <v>665549.99999999988</v>
      </c>
      <c r="Q58" s="140">
        <f t="shared" si="44"/>
        <v>289000</v>
      </c>
      <c r="R58" s="141"/>
      <c r="S58" s="99"/>
      <c r="T58" s="108"/>
      <c r="U58" s="109"/>
      <c r="V58" s="108"/>
      <c r="W58" s="108"/>
      <c r="X58" s="108"/>
      <c r="Y58" s="108"/>
      <c r="Z58" s="108"/>
    </row>
    <row r="59" spans="1:26" ht="19.5" hidden="1" customHeight="1" x14ac:dyDescent="0.2">
      <c r="A59" s="167"/>
      <c r="B59" s="168"/>
      <c r="C59" s="169"/>
      <c r="D59" s="169"/>
      <c r="E59" s="178"/>
      <c r="F59" s="179"/>
      <c r="G59" s="179"/>
      <c r="H59" s="180"/>
      <c r="I59" s="180"/>
      <c r="J59" s="181"/>
      <c r="K59" s="146"/>
      <c r="L59" s="182"/>
      <c r="M59" s="183"/>
      <c r="N59" s="184"/>
      <c r="O59" s="185"/>
      <c r="P59" s="186"/>
      <c r="Q59" s="186"/>
      <c r="R59" s="187"/>
      <c r="S59" s="188"/>
      <c r="T59" s="189"/>
      <c r="U59" s="190"/>
      <c r="V59" s="189"/>
      <c r="W59" s="189"/>
      <c r="X59" s="189"/>
      <c r="Y59" s="189"/>
      <c r="Z59" s="189"/>
    </row>
    <row r="60" spans="1:26" ht="20.25" customHeight="1" x14ac:dyDescent="0.2">
      <c r="A60" s="472" t="s">
        <v>231</v>
      </c>
      <c r="B60" s="473"/>
      <c r="C60" s="474">
        <f t="shared" ref="C60:D60" si="45">SUM(C61:C67)</f>
        <v>778</v>
      </c>
      <c r="D60" s="474">
        <f t="shared" si="45"/>
        <v>1115.5</v>
      </c>
      <c r="E60" s="472"/>
      <c r="F60" s="197">
        <f t="shared" ref="F60:H60" si="46">SUM(F61:F67)</f>
        <v>677.92000000000007</v>
      </c>
      <c r="G60" s="197">
        <f t="shared" si="46"/>
        <v>114</v>
      </c>
      <c r="H60" s="197">
        <f t="shared" si="46"/>
        <v>791.92000000000007</v>
      </c>
      <c r="I60" s="475"/>
      <c r="J60" s="197"/>
      <c r="K60" s="197"/>
      <c r="L60" s="476"/>
      <c r="M60" s="197">
        <f>SUM(M61:M67)</f>
        <v>6978708.3169811312</v>
      </c>
      <c r="N60" s="197">
        <f>N61</f>
        <v>0</v>
      </c>
      <c r="O60" s="197"/>
      <c r="P60" s="475">
        <f>SUM(P61:P68)</f>
        <v>0</v>
      </c>
      <c r="Q60" s="195"/>
      <c r="R60" s="198"/>
      <c r="S60" s="99"/>
      <c r="T60" s="108"/>
      <c r="U60" s="109"/>
      <c r="V60" s="108"/>
      <c r="W60" s="108"/>
      <c r="X60" s="108"/>
      <c r="Y60" s="108"/>
      <c r="Z60" s="108"/>
    </row>
    <row r="61" spans="1:26" ht="19.5" customHeight="1" x14ac:dyDescent="0.2">
      <c r="A61" s="469" t="s">
        <v>321</v>
      </c>
      <c r="B61" s="199"/>
      <c r="C61" s="201">
        <v>6</v>
      </c>
      <c r="D61" s="201">
        <v>10</v>
      </c>
      <c r="E61" s="143" t="s">
        <v>405</v>
      </c>
      <c r="F61" s="144">
        <v>10</v>
      </c>
      <c r="G61" s="144"/>
      <c r="H61" s="145">
        <f t="shared" ref="H61:H67" si="47">F61+G61</f>
        <v>10</v>
      </c>
      <c r="I61" s="145">
        <v>2.65</v>
      </c>
      <c r="J61" s="135"/>
      <c r="K61" s="136">
        <f t="shared" ref="K61:K67" si="48">(I61-J61)/I61</f>
        <v>1</v>
      </c>
      <c r="L61" s="137">
        <v>7470</v>
      </c>
      <c r="M61" s="138">
        <f t="shared" ref="M61:M67" si="49">(F61*L61)+(G61*L61*K61)</f>
        <v>74700</v>
      </c>
      <c r="N61" s="133"/>
      <c r="O61" s="139"/>
      <c r="P61" s="140"/>
      <c r="Q61" s="140">
        <f t="shared" ref="Q61:Q67" si="50">O61*1000*17</f>
        <v>0</v>
      </c>
      <c r="R61" s="141"/>
      <c r="S61" s="188"/>
      <c r="T61" s="189"/>
      <c r="U61" s="190"/>
      <c r="V61" s="189"/>
      <c r="W61" s="189"/>
      <c r="X61" s="189"/>
      <c r="Y61" s="189"/>
      <c r="Z61" s="189"/>
    </row>
    <row r="62" spans="1:26" ht="19.5" customHeight="1" x14ac:dyDescent="0.2">
      <c r="A62" s="469" t="s">
        <v>325</v>
      </c>
      <c r="B62" s="199"/>
      <c r="C62" s="201">
        <v>101</v>
      </c>
      <c r="D62" s="201">
        <v>114</v>
      </c>
      <c r="E62" s="143" t="s">
        <v>194</v>
      </c>
      <c r="F62" s="144"/>
      <c r="G62" s="144">
        <v>114</v>
      </c>
      <c r="H62" s="145">
        <f t="shared" si="47"/>
        <v>114</v>
      </c>
      <c r="I62" s="145">
        <v>2.65</v>
      </c>
      <c r="J62" s="135">
        <f>I62-1.33</f>
        <v>1.3199999999999998</v>
      </c>
      <c r="K62" s="477">
        <f t="shared" si="48"/>
        <v>0.50188679245283019</v>
      </c>
      <c r="L62" s="147">
        <v>33464</v>
      </c>
      <c r="M62" s="148">
        <f t="shared" si="49"/>
        <v>1914645.916981132</v>
      </c>
      <c r="N62" s="149"/>
      <c r="O62" s="150"/>
      <c r="P62" s="151"/>
      <c r="Q62" s="140">
        <f t="shared" si="50"/>
        <v>0</v>
      </c>
      <c r="R62" s="141"/>
      <c r="S62" s="188"/>
      <c r="T62" s="189"/>
      <c r="U62" s="190"/>
      <c r="V62" s="189"/>
      <c r="W62" s="189"/>
      <c r="X62" s="189"/>
      <c r="Y62" s="189"/>
      <c r="Z62" s="189"/>
    </row>
    <row r="63" spans="1:26" ht="19.5" customHeight="1" x14ac:dyDescent="0.2">
      <c r="A63" s="469" t="s">
        <v>232</v>
      </c>
      <c r="B63" s="199"/>
      <c r="C63" s="201">
        <v>10</v>
      </c>
      <c r="D63" s="201">
        <v>14.5</v>
      </c>
      <c r="E63" s="143" t="s">
        <v>405</v>
      </c>
      <c r="F63" s="144">
        <v>14.5</v>
      </c>
      <c r="G63" s="144"/>
      <c r="H63" s="145">
        <f t="shared" si="47"/>
        <v>14.5</v>
      </c>
      <c r="I63" s="145">
        <v>2.65</v>
      </c>
      <c r="J63" s="135"/>
      <c r="K63" s="136">
        <f t="shared" si="48"/>
        <v>1</v>
      </c>
      <c r="L63" s="137">
        <v>7470</v>
      </c>
      <c r="M63" s="138">
        <f t="shared" si="49"/>
        <v>108315</v>
      </c>
      <c r="N63" s="133"/>
      <c r="O63" s="139"/>
      <c r="P63" s="140"/>
      <c r="Q63" s="140">
        <f t="shared" si="50"/>
        <v>0</v>
      </c>
      <c r="R63" s="141"/>
      <c r="S63" s="188"/>
      <c r="T63" s="189"/>
      <c r="U63" s="190"/>
      <c r="V63" s="189"/>
      <c r="W63" s="189"/>
      <c r="X63" s="189"/>
      <c r="Y63" s="189"/>
      <c r="Z63" s="189"/>
    </row>
    <row r="64" spans="1:26" ht="19.5" customHeight="1" x14ac:dyDescent="0.2">
      <c r="A64" s="469" t="s">
        <v>330</v>
      </c>
      <c r="B64" s="199"/>
      <c r="C64" s="201">
        <v>278</v>
      </c>
      <c r="D64" s="201">
        <v>278</v>
      </c>
      <c r="E64" s="143" t="s">
        <v>406</v>
      </c>
      <c r="F64" s="144">
        <v>278</v>
      </c>
      <c r="G64" s="144"/>
      <c r="H64" s="145">
        <f t="shared" si="47"/>
        <v>278</v>
      </c>
      <c r="I64" s="145">
        <v>2.65</v>
      </c>
      <c r="J64" s="135"/>
      <c r="K64" s="136">
        <f t="shared" si="48"/>
        <v>1</v>
      </c>
      <c r="L64" s="137">
        <v>7470</v>
      </c>
      <c r="M64" s="138">
        <f t="shared" si="49"/>
        <v>2076660</v>
      </c>
      <c r="N64" s="133"/>
      <c r="O64" s="139"/>
      <c r="P64" s="140"/>
      <c r="Q64" s="140">
        <f t="shared" si="50"/>
        <v>0</v>
      </c>
      <c r="R64" s="141"/>
      <c r="S64" s="188"/>
      <c r="T64" s="189"/>
      <c r="U64" s="190"/>
      <c r="V64" s="189"/>
      <c r="W64" s="189"/>
      <c r="X64" s="189"/>
      <c r="Y64" s="189"/>
      <c r="Z64" s="189"/>
    </row>
    <row r="65" spans="1:26" ht="19.5" customHeight="1" x14ac:dyDescent="0.2">
      <c r="A65" s="469" t="s">
        <v>336</v>
      </c>
      <c r="B65" s="199"/>
      <c r="C65" s="201">
        <v>23</v>
      </c>
      <c r="D65" s="201">
        <v>1</v>
      </c>
      <c r="E65" s="143" t="s">
        <v>394</v>
      </c>
      <c r="F65" s="144">
        <v>0.92</v>
      </c>
      <c r="G65" s="144"/>
      <c r="H65" s="145">
        <f t="shared" si="47"/>
        <v>0.92</v>
      </c>
      <c r="I65" s="145">
        <v>2.65</v>
      </c>
      <c r="J65" s="135"/>
      <c r="K65" s="136">
        <f t="shared" si="48"/>
        <v>1</v>
      </c>
      <c r="L65" s="137">
        <v>7470</v>
      </c>
      <c r="M65" s="138">
        <f t="shared" si="49"/>
        <v>6872.4000000000005</v>
      </c>
      <c r="N65" s="133"/>
      <c r="O65" s="139"/>
      <c r="P65" s="140"/>
      <c r="Q65" s="140">
        <f t="shared" si="50"/>
        <v>0</v>
      </c>
      <c r="R65" s="141"/>
      <c r="S65" s="188"/>
      <c r="T65" s="189"/>
      <c r="U65" s="190"/>
      <c r="V65" s="189"/>
      <c r="W65" s="189"/>
      <c r="X65" s="189"/>
      <c r="Y65" s="189"/>
      <c r="Z65" s="189"/>
    </row>
    <row r="66" spans="1:26" ht="19.5" customHeight="1" x14ac:dyDescent="0.2">
      <c r="A66" s="469" t="s">
        <v>340</v>
      </c>
      <c r="B66" s="199" t="s">
        <v>237</v>
      </c>
      <c r="C66" s="201">
        <v>150</v>
      </c>
      <c r="D66" s="201">
        <v>300</v>
      </c>
      <c r="E66" s="143" t="s">
        <v>407</v>
      </c>
      <c r="F66" s="144">
        <v>127</v>
      </c>
      <c r="G66" s="144"/>
      <c r="H66" s="145">
        <f t="shared" si="47"/>
        <v>127</v>
      </c>
      <c r="I66" s="145">
        <v>2.65</v>
      </c>
      <c r="J66" s="135"/>
      <c r="K66" s="136">
        <f t="shared" si="48"/>
        <v>1</v>
      </c>
      <c r="L66" s="137">
        <v>7470</v>
      </c>
      <c r="M66" s="138">
        <f t="shared" si="49"/>
        <v>948690</v>
      </c>
      <c r="N66" s="133"/>
      <c r="O66" s="139"/>
      <c r="P66" s="140"/>
      <c r="Q66" s="140">
        <f t="shared" si="50"/>
        <v>0</v>
      </c>
      <c r="R66" s="141"/>
      <c r="S66" s="188"/>
      <c r="T66" s="189"/>
      <c r="U66" s="190"/>
      <c r="V66" s="189"/>
      <c r="W66" s="189"/>
      <c r="X66" s="189"/>
      <c r="Y66" s="189"/>
      <c r="Z66" s="189"/>
    </row>
    <row r="67" spans="1:26" ht="19.5" customHeight="1" x14ac:dyDescent="0.2">
      <c r="A67" s="469" t="s">
        <v>341</v>
      </c>
      <c r="B67" s="199" t="s">
        <v>237</v>
      </c>
      <c r="C67" s="201">
        <v>210</v>
      </c>
      <c r="D67" s="201">
        <v>398</v>
      </c>
      <c r="E67" s="143" t="s">
        <v>407</v>
      </c>
      <c r="F67" s="144">
        <v>247.5</v>
      </c>
      <c r="G67" s="144"/>
      <c r="H67" s="145">
        <f t="shared" si="47"/>
        <v>247.5</v>
      </c>
      <c r="I67" s="145">
        <v>2.65</v>
      </c>
      <c r="J67" s="135"/>
      <c r="K67" s="136">
        <f t="shared" si="48"/>
        <v>1</v>
      </c>
      <c r="L67" s="137">
        <v>7470</v>
      </c>
      <c r="M67" s="138">
        <f t="shared" si="49"/>
        <v>1848825</v>
      </c>
      <c r="N67" s="133"/>
      <c r="O67" s="139"/>
      <c r="P67" s="140"/>
      <c r="Q67" s="140">
        <f t="shared" si="50"/>
        <v>0</v>
      </c>
      <c r="R67" s="141"/>
      <c r="S67" s="188"/>
      <c r="T67" s="189"/>
      <c r="U67" s="190"/>
      <c r="V67" s="189"/>
      <c r="W67" s="189"/>
      <c r="X67" s="189"/>
      <c r="Y67" s="189"/>
      <c r="Z67" s="189"/>
    </row>
    <row r="68" spans="1:26" ht="18.75" customHeight="1" x14ac:dyDescent="0.2">
      <c r="A68" s="167"/>
      <c r="B68" s="168"/>
      <c r="C68" s="169"/>
      <c r="D68" s="169"/>
      <c r="E68" s="178"/>
      <c r="F68" s="179"/>
      <c r="G68" s="179"/>
      <c r="H68" s="180"/>
      <c r="I68" s="180"/>
      <c r="J68" s="181"/>
      <c r="K68" s="146"/>
      <c r="L68" s="182"/>
      <c r="M68" s="183"/>
      <c r="N68" s="184"/>
      <c r="O68" s="185"/>
      <c r="P68" s="186"/>
      <c r="Q68" s="186"/>
      <c r="R68" s="187"/>
      <c r="S68" s="188"/>
      <c r="T68" s="189"/>
      <c r="U68" s="190"/>
      <c r="V68" s="189"/>
      <c r="W68" s="189"/>
      <c r="X68" s="189"/>
      <c r="Y68" s="189"/>
      <c r="Z68" s="189"/>
    </row>
    <row r="69" spans="1:26" ht="20.25" customHeight="1" x14ac:dyDescent="0.2">
      <c r="A69" s="472" t="s">
        <v>236</v>
      </c>
      <c r="B69" s="473"/>
      <c r="C69" s="474">
        <f t="shared" ref="C69:D69" si="51">SUM(C70:C71)</f>
        <v>509</v>
      </c>
      <c r="D69" s="474">
        <f t="shared" si="51"/>
        <v>509</v>
      </c>
      <c r="E69" s="472"/>
      <c r="F69" s="197">
        <f t="shared" ref="F69:H69" si="52">SUM(F70:F71)</f>
        <v>509</v>
      </c>
      <c r="G69" s="197">
        <f t="shared" si="52"/>
        <v>0</v>
      </c>
      <c r="H69" s="197">
        <f t="shared" si="52"/>
        <v>509</v>
      </c>
      <c r="I69" s="475"/>
      <c r="J69" s="197"/>
      <c r="K69" s="197"/>
      <c r="L69" s="476"/>
      <c r="M69" s="197">
        <f t="shared" ref="M69:N69" si="53">SUM(M70:M71)</f>
        <v>3802230</v>
      </c>
      <c r="N69" s="197">
        <f t="shared" si="53"/>
        <v>0</v>
      </c>
      <c r="O69" s="197"/>
      <c r="P69" s="197">
        <f>SUM(P70:P71)</f>
        <v>0</v>
      </c>
      <c r="Q69" s="195"/>
      <c r="R69" s="198"/>
      <c r="S69" s="99"/>
      <c r="T69" s="108"/>
      <c r="U69" s="109"/>
      <c r="V69" s="108"/>
      <c r="W69" s="108"/>
      <c r="X69" s="108"/>
      <c r="Y69" s="108"/>
      <c r="Z69" s="108"/>
    </row>
    <row r="70" spans="1:26" ht="18.75" hidden="1" customHeight="1" x14ac:dyDescent="0.2">
      <c r="A70" s="694" t="s">
        <v>360</v>
      </c>
      <c r="B70" s="199" t="s">
        <v>237</v>
      </c>
      <c r="C70" s="200">
        <v>447</v>
      </c>
      <c r="D70" s="200">
        <v>447</v>
      </c>
      <c r="E70" s="478" t="s">
        <v>407</v>
      </c>
      <c r="F70" s="144">
        <v>447</v>
      </c>
      <c r="G70" s="144"/>
      <c r="H70" s="145">
        <f t="shared" ref="H70:H71" si="54">F70+G70</f>
        <v>447</v>
      </c>
      <c r="I70" s="145">
        <v>2.73</v>
      </c>
      <c r="J70" s="135"/>
      <c r="K70" s="136">
        <f t="shared" ref="K70:K71" si="55">(I70-J70)/I70</f>
        <v>1</v>
      </c>
      <c r="L70" s="137">
        <v>7470</v>
      </c>
      <c r="M70" s="138">
        <f t="shared" ref="M70:M71" si="56">(F70*L70)+(G70*L70*K70)</f>
        <v>3339090</v>
      </c>
      <c r="N70" s="133"/>
      <c r="O70" s="139"/>
      <c r="P70" s="140"/>
      <c r="Q70" s="140">
        <f t="shared" ref="Q70:Q71" si="57">O70*1000*17</f>
        <v>0</v>
      </c>
      <c r="R70" s="141"/>
      <c r="S70" s="188"/>
      <c r="T70" s="189"/>
      <c r="U70" s="190"/>
      <c r="V70" s="189"/>
      <c r="W70" s="189"/>
      <c r="X70" s="189"/>
      <c r="Y70" s="189"/>
      <c r="Z70" s="189"/>
    </row>
    <row r="71" spans="1:26" ht="18.75" hidden="1" customHeight="1" x14ac:dyDescent="0.2">
      <c r="A71" s="652"/>
      <c r="B71" s="199" t="s">
        <v>237</v>
      </c>
      <c r="C71" s="200">
        <v>62</v>
      </c>
      <c r="D71" s="200">
        <v>62</v>
      </c>
      <c r="E71" s="478" t="s">
        <v>407</v>
      </c>
      <c r="F71" s="144">
        <v>62</v>
      </c>
      <c r="G71" s="144"/>
      <c r="H71" s="145">
        <f t="shared" si="54"/>
        <v>62</v>
      </c>
      <c r="I71" s="145">
        <v>2.73</v>
      </c>
      <c r="J71" s="135"/>
      <c r="K71" s="136">
        <f t="shared" si="55"/>
        <v>1</v>
      </c>
      <c r="L71" s="137">
        <v>7470</v>
      </c>
      <c r="M71" s="138">
        <f t="shared" si="56"/>
        <v>463140</v>
      </c>
      <c r="N71" s="133"/>
      <c r="O71" s="139"/>
      <c r="P71" s="140"/>
      <c r="Q71" s="140">
        <f t="shared" si="57"/>
        <v>0</v>
      </c>
      <c r="R71" s="141"/>
      <c r="S71" s="188"/>
      <c r="T71" s="189"/>
      <c r="U71" s="190"/>
      <c r="V71" s="189"/>
      <c r="W71" s="189"/>
      <c r="X71" s="189"/>
      <c r="Y71" s="189"/>
      <c r="Z71" s="189"/>
    </row>
    <row r="72" spans="1:26" ht="19.5" hidden="1" customHeight="1" x14ac:dyDescent="0.2">
      <c r="A72" s="202"/>
      <c r="B72" s="202"/>
      <c r="C72" s="203"/>
      <c r="D72" s="203"/>
      <c r="E72" s="204"/>
      <c r="F72" s="205"/>
      <c r="G72" s="205"/>
      <c r="H72" s="206"/>
      <c r="I72" s="207"/>
      <c r="J72" s="208"/>
      <c r="K72" s="479"/>
      <c r="L72" s="209"/>
      <c r="M72" s="210"/>
      <c r="N72" s="205"/>
      <c r="O72" s="211"/>
      <c r="P72" s="207"/>
      <c r="Q72" s="207"/>
      <c r="R72" s="212"/>
      <c r="S72" s="213"/>
      <c r="T72" s="214"/>
      <c r="U72" s="215"/>
      <c r="V72" s="214"/>
      <c r="W72" s="214"/>
      <c r="X72" s="214"/>
      <c r="Y72" s="214"/>
      <c r="Z72" s="214"/>
    </row>
    <row r="73" spans="1:26" ht="18.75" customHeight="1" x14ac:dyDescent="0.2">
      <c r="A73" s="129" t="s">
        <v>343</v>
      </c>
      <c r="B73" s="199" t="s">
        <v>237</v>
      </c>
      <c r="C73" s="200">
        <v>11</v>
      </c>
      <c r="D73" s="200">
        <v>9</v>
      </c>
      <c r="E73" s="478" t="s">
        <v>407</v>
      </c>
      <c r="F73" s="144">
        <v>9</v>
      </c>
      <c r="G73" s="144"/>
      <c r="H73" s="145">
        <v>9</v>
      </c>
      <c r="I73" s="145">
        <v>2.73</v>
      </c>
      <c r="J73" s="135"/>
      <c r="K73" s="136">
        <v>1</v>
      </c>
      <c r="L73" s="137">
        <v>7470</v>
      </c>
      <c r="M73" s="138">
        <v>67230</v>
      </c>
      <c r="N73" s="133"/>
      <c r="O73" s="139"/>
      <c r="P73" s="140">
        <v>0</v>
      </c>
      <c r="Q73" s="140">
        <v>0</v>
      </c>
      <c r="R73" s="141"/>
      <c r="S73" s="54"/>
      <c r="T73" s="55"/>
      <c r="U73" s="54"/>
      <c r="V73" s="216"/>
      <c r="W73" s="216"/>
      <c r="X73" s="216"/>
      <c r="Y73" s="216"/>
      <c r="Z73" s="216"/>
    </row>
    <row r="74" spans="1:26" ht="18.75" customHeight="1" x14ac:dyDescent="0.2">
      <c r="A74" s="129" t="s">
        <v>345</v>
      </c>
      <c r="B74" s="199"/>
      <c r="C74" s="200">
        <v>605</v>
      </c>
      <c r="D74" s="201">
        <v>460</v>
      </c>
      <c r="E74" s="172">
        <v>0</v>
      </c>
      <c r="F74" s="133">
        <v>430</v>
      </c>
      <c r="G74" s="133">
        <v>0</v>
      </c>
      <c r="H74" s="173">
        <v>430</v>
      </c>
      <c r="I74" s="145">
        <v>5.46</v>
      </c>
      <c r="J74" s="174">
        <v>0</v>
      </c>
      <c r="K74" s="136">
        <v>2</v>
      </c>
      <c r="L74" s="137">
        <v>7470</v>
      </c>
      <c r="M74" s="138">
        <f>3174750+P74</f>
        <v>3406800</v>
      </c>
      <c r="N74" s="133">
        <v>13.65</v>
      </c>
      <c r="O74" s="139">
        <v>17</v>
      </c>
      <c r="P74" s="140">
        <v>232050</v>
      </c>
      <c r="Q74" s="140"/>
      <c r="R74" s="141"/>
      <c r="S74" s="54"/>
      <c r="T74" s="55"/>
      <c r="U74" s="54"/>
      <c r="V74" s="216"/>
      <c r="W74" s="216"/>
      <c r="X74" s="216"/>
      <c r="Y74" s="216"/>
      <c r="Z74" s="216"/>
    </row>
    <row r="75" spans="1:26" ht="18.75" customHeight="1" x14ac:dyDescent="0.2">
      <c r="A75" s="469" t="s">
        <v>346</v>
      </c>
      <c r="B75" s="199" t="s">
        <v>237</v>
      </c>
      <c r="C75" s="201">
        <v>80</v>
      </c>
      <c r="D75" s="201">
        <v>95</v>
      </c>
      <c r="E75" s="478" t="s">
        <v>407</v>
      </c>
      <c r="F75" s="144">
        <v>95.5</v>
      </c>
      <c r="G75" s="144"/>
      <c r="H75" s="145">
        <v>95.5</v>
      </c>
      <c r="I75" s="145">
        <v>2.73</v>
      </c>
      <c r="J75" s="135"/>
      <c r="K75" s="136">
        <v>1</v>
      </c>
      <c r="L75" s="137">
        <v>7470</v>
      </c>
      <c r="M75" s="138">
        <v>713385</v>
      </c>
      <c r="N75" s="133"/>
      <c r="O75" s="139"/>
      <c r="P75" s="140">
        <v>0</v>
      </c>
      <c r="Q75" s="140">
        <v>0</v>
      </c>
      <c r="R75" s="141"/>
      <c r="S75" s="216"/>
      <c r="T75" s="218"/>
      <c r="U75" s="216"/>
      <c r="V75" s="216"/>
      <c r="W75" s="216"/>
      <c r="X75" s="216"/>
      <c r="Y75" s="216"/>
      <c r="Z75" s="216"/>
    </row>
    <row r="76" spans="1:26" ht="18.75" customHeight="1" x14ac:dyDescent="0.2">
      <c r="A76" s="129" t="s">
        <v>347</v>
      </c>
      <c r="B76" s="199" t="s">
        <v>237</v>
      </c>
      <c r="C76" s="200">
        <v>599</v>
      </c>
      <c r="D76" s="201">
        <v>699</v>
      </c>
      <c r="E76" s="478" t="s">
        <v>407</v>
      </c>
      <c r="F76" s="144">
        <v>585</v>
      </c>
      <c r="G76" s="144"/>
      <c r="H76" s="145">
        <v>585</v>
      </c>
      <c r="I76" s="145">
        <v>2.73</v>
      </c>
      <c r="J76" s="135"/>
      <c r="K76" s="136">
        <v>1</v>
      </c>
      <c r="L76" s="137">
        <v>7470</v>
      </c>
      <c r="M76" s="138">
        <v>4369950</v>
      </c>
      <c r="N76" s="133"/>
      <c r="O76" s="139"/>
      <c r="P76" s="140"/>
      <c r="Q76" s="140">
        <v>0</v>
      </c>
      <c r="R76" s="141"/>
      <c r="S76" s="54"/>
      <c r="T76" s="55"/>
      <c r="U76" s="54"/>
      <c r="V76" s="216"/>
      <c r="W76" s="216"/>
      <c r="X76" s="216"/>
      <c r="Y76" s="216"/>
      <c r="Z76" s="216"/>
    </row>
    <row r="77" spans="1:26" ht="18.75" customHeight="1" x14ac:dyDescent="0.2">
      <c r="A77" s="129" t="s">
        <v>356</v>
      </c>
      <c r="B77" s="199" t="s">
        <v>237</v>
      </c>
      <c r="C77" s="200">
        <v>18</v>
      </c>
      <c r="D77" s="200">
        <v>171</v>
      </c>
      <c r="E77" s="478" t="s">
        <v>407</v>
      </c>
      <c r="F77" s="144">
        <v>171.25</v>
      </c>
      <c r="G77" s="144"/>
      <c r="H77" s="145">
        <v>171.25</v>
      </c>
      <c r="I77" s="145">
        <v>2.73</v>
      </c>
      <c r="J77" s="135"/>
      <c r="K77" s="136">
        <v>1</v>
      </c>
      <c r="L77" s="137">
        <v>7470</v>
      </c>
      <c r="M77" s="138">
        <v>1279237.5</v>
      </c>
      <c r="N77" s="133"/>
      <c r="O77" s="139"/>
      <c r="P77" s="140">
        <v>0</v>
      </c>
      <c r="Q77" s="140">
        <v>0</v>
      </c>
      <c r="R77" s="141"/>
      <c r="S77" s="54"/>
      <c r="T77" s="55"/>
      <c r="U77" s="54"/>
      <c r="V77" s="216"/>
      <c r="W77" s="216"/>
      <c r="X77" s="216"/>
      <c r="Y77" s="216"/>
      <c r="Z77" s="216"/>
    </row>
    <row r="78" spans="1:26" ht="18.75" customHeight="1" x14ac:dyDescent="0.2">
      <c r="A78" s="469" t="s">
        <v>357</v>
      </c>
      <c r="B78" s="199" t="s">
        <v>237</v>
      </c>
      <c r="C78" s="201">
        <v>107</v>
      </c>
      <c r="D78" s="201">
        <v>94</v>
      </c>
      <c r="E78" s="478" t="s">
        <v>407</v>
      </c>
      <c r="F78" s="144">
        <v>94</v>
      </c>
      <c r="G78" s="144"/>
      <c r="H78" s="145">
        <v>94</v>
      </c>
      <c r="I78" s="145">
        <v>2.73</v>
      </c>
      <c r="J78" s="135"/>
      <c r="K78" s="136">
        <v>1</v>
      </c>
      <c r="L78" s="137">
        <v>7470</v>
      </c>
      <c r="M78" s="138">
        <v>702180</v>
      </c>
      <c r="N78" s="133"/>
      <c r="O78" s="139"/>
      <c r="P78" s="140">
        <v>0</v>
      </c>
      <c r="Q78" s="140">
        <v>0</v>
      </c>
      <c r="R78" s="141"/>
      <c r="S78" s="216"/>
      <c r="T78" s="218"/>
      <c r="U78" s="216"/>
      <c r="V78" s="216"/>
      <c r="W78" s="216"/>
      <c r="X78" s="216"/>
      <c r="Y78" s="216"/>
      <c r="Z78" s="216"/>
    </row>
    <row r="79" spans="1:26" ht="18.75" customHeight="1" x14ac:dyDescent="0.2">
      <c r="A79" s="469" t="s">
        <v>359</v>
      </c>
      <c r="B79" s="199" t="s">
        <v>237</v>
      </c>
      <c r="C79" s="201">
        <v>13</v>
      </c>
      <c r="D79" s="201">
        <v>9.5</v>
      </c>
      <c r="E79" s="478" t="s">
        <v>407</v>
      </c>
      <c r="F79" s="144">
        <v>9.5</v>
      </c>
      <c r="G79" s="144"/>
      <c r="H79" s="145">
        <v>9.5</v>
      </c>
      <c r="I79" s="145">
        <v>2.73</v>
      </c>
      <c r="J79" s="135"/>
      <c r="K79" s="136">
        <v>1</v>
      </c>
      <c r="L79" s="137">
        <v>7470</v>
      </c>
      <c r="M79" s="138">
        <v>70965</v>
      </c>
      <c r="N79" s="133"/>
      <c r="O79" s="139"/>
      <c r="P79" s="140">
        <v>0</v>
      </c>
      <c r="Q79" s="140">
        <v>0</v>
      </c>
      <c r="R79" s="141"/>
      <c r="S79" s="216"/>
      <c r="T79" s="218"/>
      <c r="U79" s="216"/>
      <c r="V79" s="216"/>
      <c r="W79" s="216"/>
      <c r="X79" s="216"/>
      <c r="Y79" s="216"/>
      <c r="Z79" s="216"/>
    </row>
    <row r="80" spans="1:26" ht="18.75" customHeight="1" x14ac:dyDescent="0.2">
      <c r="A80" s="129" t="s">
        <v>360</v>
      </c>
      <c r="B80" s="199"/>
      <c r="C80" s="200">
        <v>0</v>
      </c>
      <c r="D80" s="201">
        <v>0</v>
      </c>
      <c r="E80" s="478">
        <v>0</v>
      </c>
      <c r="F80" s="144">
        <v>0</v>
      </c>
      <c r="G80" s="144">
        <v>0</v>
      </c>
      <c r="H80" s="145">
        <v>0</v>
      </c>
      <c r="I80" s="145">
        <v>0</v>
      </c>
      <c r="J80" s="135">
        <v>0</v>
      </c>
      <c r="K80" s="136">
        <v>0</v>
      </c>
      <c r="L80" s="137">
        <v>0</v>
      </c>
      <c r="M80" s="138">
        <v>0</v>
      </c>
      <c r="N80" s="133">
        <v>0</v>
      </c>
      <c r="O80" s="139">
        <v>0</v>
      </c>
      <c r="P80" s="140">
        <v>0</v>
      </c>
      <c r="Q80" s="140"/>
      <c r="R80" s="141"/>
      <c r="S80" s="54"/>
      <c r="T80" s="55"/>
      <c r="U80" s="54"/>
      <c r="V80" s="216"/>
      <c r="W80" s="216"/>
      <c r="X80" s="216"/>
      <c r="Y80" s="216"/>
      <c r="Z80" s="216"/>
    </row>
    <row r="81" spans="1:26" ht="18.75" customHeight="1" x14ac:dyDescent="0.2">
      <c r="A81" s="469" t="s">
        <v>348</v>
      </c>
      <c r="B81" s="199" t="s">
        <v>237</v>
      </c>
      <c r="C81" s="201">
        <v>2</v>
      </c>
      <c r="D81" s="201">
        <v>2</v>
      </c>
      <c r="E81" s="478" t="s">
        <v>407</v>
      </c>
      <c r="F81" s="144">
        <v>2</v>
      </c>
      <c r="G81" s="144"/>
      <c r="H81" s="145">
        <v>2</v>
      </c>
      <c r="I81" s="145">
        <v>2.73</v>
      </c>
      <c r="J81" s="135"/>
      <c r="K81" s="136">
        <v>1</v>
      </c>
      <c r="L81" s="137">
        <v>7470</v>
      </c>
      <c r="M81" s="138">
        <v>14940</v>
      </c>
      <c r="N81" s="133"/>
      <c r="O81" s="139"/>
      <c r="P81" s="140">
        <v>0</v>
      </c>
      <c r="Q81" s="140">
        <v>0</v>
      </c>
      <c r="R81" s="141"/>
      <c r="S81" s="216"/>
      <c r="T81" s="218"/>
      <c r="U81" s="216"/>
      <c r="V81" s="54"/>
      <c r="W81" s="54"/>
      <c r="X81" s="54"/>
      <c r="Y81" s="54"/>
      <c r="Z81" s="54"/>
    </row>
    <row r="82" spans="1:26" ht="18.75" customHeight="1" x14ac:dyDescent="0.2">
      <c r="A82" s="129" t="s">
        <v>361</v>
      </c>
      <c r="B82" s="199"/>
      <c r="C82" s="200">
        <v>20</v>
      </c>
      <c r="D82" s="200">
        <v>18</v>
      </c>
      <c r="E82" s="478">
        <v>0</v>
      </c>
      <c r="F82" s="144">
        <v>18</v>
      </c>
      <c r="G82" s="144">
        <v>0</v>
      </c>
      <c r="H82" s="145">
        <v>18</v>
      </c>
      <c r="I82" s="145">
        <v>5.46</v>
      </c>
      <c r="J82" s="135">
        <v>0</v>
      </c>
      <c r="K82" s="136">
        <v>2</v>
      </c>
      <c r="L82" s="137">
        <v>7470</v>
      </c>
      <c r="M82" s="138">
        <f>112050+P82</f>
        <v>251279.99999999997</v>
      </c>
      <c r="N82" s="133">
        <v>8.19</v>
      </c>
      <c r="O82" s="139">
        <v>17</v>
      </c>
      <c r="P82" s="140">
        <v>139229.99999999997</v>
      </c>
      <c r="Q82" s="140"/>
      <c r="R82" s="141"/>
      <c r="S82" s="54"/>
      <c r="T82" s="55"/>
      <c r="U82" s="54"/>
      <c r="V82" s="54"/>
      <c r="W82" s="54"/>
      <c r="X82" s="54"/>
      <c r="Y82" s="54"/>
      <c r="Z82" s="54"/>
    </row>
    <row r="83" spans="1:26" ht="18.75" customHeight="1" x14ac:dyDescent="0.2">
      <c r="A83" s="129" t="s">
        <v>350</v>
      </c>
      <c r="B83" s="199" t="s">
        <v>237</v>
      </c>
      <c r="C83" s="200">
        <v>515</v>
      </c>
      <c r="D83" s="200">
        <v>814</v>
      </c>
      <c r="E83" s="478" t="s">
        <v>407</v>
      </c>
      <c r="F83" s="144">
        <v>814</v>
      </c>
      <c r="G83" s="144"/>
      <c r="H83" s="145">
        <v>814</v>
      </c>
      <c r="I83" s="145">
        <v>2.73</v>
      </c>
      <c r="J83" s="135"/>
      <c r="K83" s="136">
        <v>1</v>
      </c>
      <c r="L83" s="137">
        <v>7470</v>
      </c>
      <c r="M83" s="138">
        <v>6080580</v>
      </c>
      <c r="N83" s="133"/>
      <c r="O83" s="139"/>
      <c r="P83" s="140"/>
      <c r="Q83" s="140">
        <v>0</v>
      </c>
      <c r="R83" s="141"/>
      <c r="S83" s="54"/>
      <c r="T83" s="55"/>
      <c r="U83" s="54"/>
      <c r="V83" s="54"/>
      <c r="W83" s="54"/>
      <c r="X83" s="54"/>
      <c r="Y83" s="54"/>
      <c r="Z83" s="54"/>
    </row>
    <row r="84" spans="1:26" ht="18.75" customHeight="1" x14ac:dyDescent="0.2">
      <c r="A84" s="480" t="s">
        <v>363</v>
      </c>
      <c r="B84" s="199" t="s">
        <v>237</v>
      </c>
      <c r="C84" s="200">
        <v>432</v>
      </c>
      <c r="D84" s="200">
        <v>432</v>
      </c>
      <c r="E84" s="478" t="s">
        <v>407</v>
      </c>
      <c r="F84" s="144">
        <v>432</v>
      </c>
      <c r="G84" s="144"/>
      <c r="H84" s="145">
        <v>432</v>
      </c>
      <c r="I84" s="145">
        <v>2.73</v>
      </c>
      <c r="J84" s="135"/>
      <c r="K84" s="136">
        <v>1</v>
      </c>
      <c r="L84" s="137">
        <v>7470</v>
      </c>
      <c r="M84" s="138">
        <v>3227040</v>
      </c>
      <c r="N84" s="133"/>
      <c r="O84" s="139"/>
      <c r="P84" s="140">
        <v>0</v>
      </c>
      <c r="Q84" s="140">
        <v>0</v>
      </c>
      <c r="R84" s="141"/>
      <c r="S84" s="216"/>
      <c r="T84" s="218"/>
      <c r="U84" s="216"/>
      <c r="V84" s="54"/>
      <c r="W84" s="54"/>
      <c r="X84" s="54"/>
      <c r="Y84" s="54"/>
      <c r="Z84" s="54"/>
    </row>
    <row r="85" spans="1:26" ht="18.75" customHeight="1" x14ac:dyDescent="0.2">
      <c r="A85" s="129" t="s">
        <v>354</v>
      </c>
      <c r="B85" s="199" t="s">
        <v>237</v>
      </c>
      <c r="C85" s="200">
        <v>120</v>
      </c>
      <c r="D85" s="200">
        <v>4.8</v>
      </c>
      <c r="E85" s="478" t="s">
        <v>407</v>
      </c>
      <c r="F85" s="144">
        <v>4.8</v>
      </c>
      <c r="G85" s="144"/>
      <c r="H85" s="145">
        <v>4.8</v>
      </c>
      <c r="I85" s="145">
        <v>2.73</v>
      </c>
      <c r="J85" s="135"/>
      <c r="K85" s="136">
        <v>1</v>
      </c>
      <c r="L85" s="137">
        <v>7470</v>
      </c>
      <c r="M85" s="138">
        <v>35856</v>
      </c>
      <c r="N85" s="133"/>
      <c r="O85" s="139"/>
      <c r="P85" s="140">
        <v>0</v>
      </c>
      <c r="Q85" s="140">
        <v>0</v>
      </c>
      <c r="R85" s="141"/>
      <c r="S85" s="216"/>
      <c r="T85" s="218"/>
      <c r="U85" s="216"/>
      <c r="V85" s="54"/>
      <c r="W85" s="54"/>
      <c r="X85" s="54"/>
      <c r="Y85" s="54"/>
      <c r="Z85" s="54"/>
    </row>
    <row r="86" spans="1:26" ht="18.75" customHeight="1" x14ac:dyDescent="0.2">
      <c r="A86" s="461" t="s">
        <v>355</v>
      </c>
      <c r="B86" s="199" t="s">
        <v>237</v>
      </c>
      <c r="C86" s="201">
        <v>150</v>
      </c>
      <c r="D86" s="201">
        <v>144</v>
      </c>
      <c r="E86" s="478" t="s">
        <v>407</v>
      </c>
      <c r="F86" s="144">
        <v>50</v>
      </c>
      <c r="G86" s="144">
        <v>97</v>
      </c>
      <c r="H86" s="145">
        <v>147</v>
      </c>
      <c r="I86" s="145">
        <v>2.73</v>
      </c>
      <c r="J86" s="135">
        <v>0.27</v>
      </c>
      <c r="K86" s="136">
        <v>0.90109890109890112</v>
      </c>
      <c r="L86" s="137">
        <v>7470</v>
      </c>
      <c r="M86" s="138">
        <v>1026427.2527472528</v>
      </c>
      <c r="N86" s="133"/>
      <c r="O86" s="139"/>
      <c r="P86" s="140">
        <v>0</v>
      </c>
      <c r="Q86" s="140">
        <v>0</v>
      </c>
      <c r="R86" s="141"/>
      <c r="S86" s="216"/>
      <c r="T86" s="218"/>
      <c r="U86" s="216"/>
      <c r="V86" s="54"/>
      <c r="W86" s="54"/>
      <c r="X86" s="54"/>
      <c r="Y86" s="54"/>
      <c r="Z86" s="54"/>
    </row>
    <row r="87" spans="1:26" ht="18.75" customHeight="1" x14ac:dyDescent="0.2">
      <c r="A87" s="469" t="s">
        <v>383</v>
      </c>
      <c r="B87" s="199" t="s">
        <v>237</v>
      </c>
      <c r="C87" s="481">
        <v>20</v>
      </c>
      <c r="D87" s="481">
        <v>20</v>
      </c>
      <c r="E87" s="478" t="s">
        <v>407</v>
      </c>
      <c r="F87" s="144">
        <v>20</v>
      </c>
      <c r="G87" s="144"/>
      <c r="H87" s="145">
        <v>20</v>
      </c>
      <c r="I87" s="145">
        <v>2.73</v>
      </c>
      <c r="J87" s="135"/>
      <c r="K87" s="136">
        <v>1</v>
      </c>
      <c r="L87" s="137">
        <v>7470</v>
      </c>
      <c r="M87" s="138">
        <v>149400</v>
      </c>
      <c r="N87" s="133"/>
      <c r="O87" s="139"/>
      <c r="P87" s="140">
        <v>0</v>
      </c>
      <c r="Q87" s="140">
        <v>0</v>
      </c>
      <c r="R87" s="141"/>
      <c r="S87" s="216"/>
      <c r="T87" s="218"/>
      <c r="U87" s="216"/>
      <c r="V87" s="54"/>
      <c r="W87" s="54"/>
      <c r="X87" s="54"/>
      <c r="Y87" s="54"/>
      <c r="Z87" s="54"/>
    </row>
    <row r="88" spans="1:26" ht="18.75" customHeight="1" x14ac:dyDescent="0.2">
      <c r="A88" s="129" t="s">
        <v>353</v>
      </c>
      <c r="B88" s="199" t="s">
        <v>237</v>
      </c>
      <c r="C88" s="200">
        <v>4</v>
      </c>
      <c r="D88" s="201">
        <v>3.25</v>
      </c>
      <c r="E88" s="172" t="s">
        <v>222</v>
      </c>
      <c r="F88" s="133">
        <v>3.25</v>
      </c>
      <c r="G88" s="133"/>
      <c r="H88" s="173">
        <v>3.25</v>
      </c>
      <c r="I88" s="145">
        <v>2.73</v>
      </c>
      <c r="J88" s="174"/>
      <c r="K88" s="136">
        <v>1</v>
      </c>
      <c r="L88" s="137"/>
      <c r="M88" s="140">
        <v>150832.5</v>
      </c>
      <c r="N88" s="133">
        <v>8.8725000000000005</v>
      </c>
      <c r="O88" s="139">
        <v>17</v>
      </c>
      <c r="P88" s="140">
        <v>150832.5</v>
      </c>
      <c r="Q88" s="140">
        <v>289000</v>
      </c>
      <c r="R88" s="141"/>
      <c r="S88" s="54"/>
      <c r="T88" s="55"/>
      <c r="U88" s="54"/>
      <c r="V88" s="54"/>
      <c r="W88" s="54"/>
      <c r="X88" s="54"/>
      <c r="Y88" s="54"/>
      <c r="Z88" s="54"/>
    </row>
    <row r="89" spans="1:26" ht="18.75" customHeight="1" x14ac:dyDescent="0.2">
      <c r="A89" s="54"/>
      <c r="B89" s="54"/>
      <c r="C89" s="224"/>
      <c r="D89" s="224"/>
      <c r="E89" s="55"/>
      <c r="F89" s="225"/>
      <c r="G89" s="225"/>
      <c r="H89" s="225"/>
      <c r="I89" s="54"/>
      <c r="J89" s="226"/>
      <c r="K89" s="99"/>
      <c r="L89" s="227"/>
      <c r="M89" s="228"/>
      <c r="N89" s="225"/>
      <c r="O89" s="229"/>
      <c r="P89" s="228"/>
      <c r="Q89" s="228"/>
      <c r="R89" s="54"/>
      <c r="S89" s="54"/>
      <c r="T89" s="55"/>
      <c r="U89" s="54"/>
      <c r="V89" s="54"/>
      <c r="W89" s="54"/>
      <c r="X89" s="54"/>
      <c r="Y89" s="54"/>
      <c r="Z89" s="54"/>
    </row>
    <row r="90" spans="1:26" ht="18.75" customHeight="1" x14ac:dyDescent="0.2">
      <c r="A90" s="54"/>
      <c r="B90" s="54"/>
      <c r="C90" s="224"/>
      <c r="D90" s="224"/>
      <c r="E90" s="55"/>
      <c r="F90" s="225"/>
      <c r="G90" s="225"/>
      <c r="H90" s="225"/>
      <c r="I90" s="54"/>
      <c r="J90" s="226"/>
      <c r="K90" s="99"/>
      <c r="L90" s="227"/>
      <c r="M90" s="228"/>
      <c r="N90" s="225"/>
      <c r="O90" s="229"/>
      <c r="P90" s="228"/>
      <c r="Q90" s="228"/>
      <c r="R90" s="54"/>
      <c r="S90" s="54"/>
      <c r="T90" s="55"/>
      <c r="U90" s="54"/>
      <c r="V90" s="54"/>
      <c r="W90" s="54"/>
      <c r="X90" s="54"/>
      <c r="Y90" s="54"/>
      <c r="Z90" s="54"/>
    </row>
    <row r="91" spans="1:26" ht="18.75" customHeight="1" x14ac:dyDescent="0.2">
      <c r="A91" s="54"/>
      <c r="B91" s="54"/>
      <c r="C91" s="224"/>
      <c r="D91" s="224"/>
      <c r="E91" s="55"/>
      <c r="F91" s="225"/>
      <c r="G91" s="225"/>
      <c r="H91" s="225"/>
      <c r="I91" s="54"/>
      <c r="J91" s="226"/>
      <c r="K91" s="99"/>
      <c r="L91" s="227"/>
      <c r="M91" s="228"/>
      <c r="N91" s="225"/>
      <c r="O91" s="229"/>
      <c r="P91" s="228"/>
      <c r="Q91" s="228"/>
      <c r="R91" s="54"/>
      <c r="S91" s="54"/>
      <c r="T91" s="55"/>
      <c r="U91" s="54"/>
      <c r="V91" s="54"/>
      <c r="W91" s="54"/>
      <c r="X91" s="54"/>
      <c r="Y91" s="54"/>
      <c r="Z91" s="54"/>
    </row>
    <row r="92" spans="1:26" ht="18.75" customHeight="1" x14ac:dyDescent="0.2">
      <c r="A92" s="54"/>
      <c r="B92" s="54"/>
      <c r="C92" s="224"/>
      <c r="D92" s="224"/>
      <c r="E92" s="55"/>
      <c r="F92" s="225"/>
      <c r="G92" s="225"/>
      <c r="H92" s="225"/>
      <c r="I92" s="54"/>
      <c r="J92" s="226"/>
      <c r="K92" s="99"/>
      <c r="L92" s="227"/>
      <c r="M92" s="228"/>
      <c r="N92" s="225"/>
      <c r="O92" s="229"/>
      <c r="P92" s="228"/>
      <c r="Q92" s="228"/>
      <c r="R92" s="54"/>
      <c r="S92" s="54"/>
      <c r="T92" s="55"/>
      <c r="U92" s="54"/>
      <c r="V92" s="54"/>
      <c r="W92" s="54"/>
      <c r="X92" s="54"/>
      <c r="Y92" s="54"/>
      <c r="Z92" s="54"/>
    </row>
    <row r="93" spans="1:26" ht="18.75" customHeight="1" x14ac:dyDescent="0.2">
      <c r="A93" s="54"/>
      <c r="B93" s="54"/>
      <c r="C93" s="224"/>
      <c r="D93" s="224"/>
      <c r="E93" s="55"/>
      <c r="F93" s="225"/>
      <c r="G93" s="225"/>
      <c r="H93" s="225"/>
      <c r="I93" s="54"/>
      <c r="J93" s="226"/>
      <c r="K93" s="99"/>
      <c r="L93" s="227"/>
      <c r="M93" s="228"/>
      <c r="N93" s="225"/>
      <c r="O93" s="229"/>
      <c r="P93" s="228"/>
      <c r="Q93" s="228"/>
      <c r="R93" s="54"/>
      <c r="S93" s="54"/>
      <c r="T93" s="55"/>
      <c r="U93" s="54"/>
      <c r="V93" s="54"/>
      <c r="W93" s="54"/>
      <c r="X93" s="54"/>
      <c r="Y93" s="54"/>
      <c r="Z93" s="54"/>
    </row>
    <row r="94" spans="1:26" ht="18.75" customHeight="1" x14ac:dyDescent="0.2">
      <c r="A94" s="54"/>
      <c r="B94" s="54"/>
      <c r="C94" s="224"/>
      <c r="D94" s="224"/>
      <c r="E94" s="55"/>
      <c r="F94" s="225"/>
      <c r="G94" s="225"/>
      <c r="H94" s="225"/>
      <c r="I94" s="54"/>
      <c r="J94" s="226"/>
      <c r="K94" s="99"/>
      <c r="L94" s="227"/>
      <c r="M94" s="228"/>
      <c r="N94" s="225"/>
      <c r="O94" s="229"/>
      <c r="P94" s="228"/>
      <c r="Q94" s="228"/>
      <c r="R94" s="54"/>
      <c r="S94" s="54"/>
      <c r="T94" s="55"/>
      <c r="U94" s="54"/>
      <c r="V94" s="54"/>
      <c r="W94" s="54"/>
      <c r="X94" s="54"/>
      <c r="Y94" s="54"/>
      <c r="Z94" s="54"/>
    </row>
    <row r="95" spans="1:26" ht="18.75" customHeight="1" x14ac:dyDescent="0.2">
      <c r="A95" s="54"/>
      <c r="B95" s="54"/>
      <c r="C95" s="224"/>
      <c r="D95" s="224"/>
      <c r="E95" s="55"/>
      <c r="F95" s="225"/>
      <c r="G95" s="225"/>
      <c r="H95" s="225"/>
      <c r="I95" s="54"/>
      <c r="J95" s="226"/>
      <c r="K95" s="99"/>
      <c r="L95" s="227"/>
      <c r="M95" s="228"/>
      <c r="N95" s="225"/>
      <c r="O95" s="229"/>
      <c r="P95" s="228"/>
      <c r="Q95" s="228"/>
      <c r="R95" s="54"/>
      <c r="S95" s="54"/>
      <c r="T95" s="55"/>
      <c r="U95" s="54"/>
      <c r="V95" s="54"/>
      <c r="W95" s="54"/>
      <c r="X95" s="54"/>
      <c r="Y95" s="54"/>
      <c r="Z95" s="54"/>
    </row>
    <row r="96" spans="1:26" ht="18.75" customHeight="1" x14ac:dyDescent="0.2">
      <c r="A96" s="54"/>
      <c r="B96" s="54"/>
      <c r="C96" s="224"/>
      <c r="D96" s="224"/>
      <c r="E96" s="55"/>
      <c r="F96" s="225"/>
      <c r="G96" s="225"/>
      <c r="H96" s="225"/>
      <c r="I96" s="54"/>
      <c r="J96" s="226"/>
      <c r="K96" s="99"/>
      <c r="L96" s="227"/>
      <c r="M96" s="228"/>
      <c r="N96" s="225"/>
      <c r="O96" s="229"/>
      <c r="P96" s="228"/>
      <c r="Q96" s="228"/>
      <c r="R96" s="54"/>
      <c r="S96" s="54"/>
      <c r="T96" s="55"/>
      <c r="U96" s="54"/>
      <c r="V96" s="54"/>
      <c r="W96" s="54"/>
      <c r="X96" s="54"/>
      <c r="Y96" s="54"/>
      <c r="Z96" s="54"/>
    </row>
    <row r="97" spans="1:26" ht="18.75" customHeight="1" x14ac:dyDescent="0.2">
      <c r="A97" s="54"/>
      <c r="B97" s="54"/>
      <c r="C97" s="224"/>
      <c r="D97" s="224"/>
      <c r="E97" s="55"/>
      <c r="F97" s="225"/>
      <c r="G97" s="225"/>
      <c r="H97" s="225"/>
      <c r="I97" s="54"/>
      <c r="J97" s="226"/>
      <c r="K97" s="99"/>
      <c r="L97" s="227"/>
      <c r="M97" s="228"/>
      <c r="N97" s="225"/>
      <c r="O97" s="229"/>
      <c r="P97" s="228"/>
      <c r="Q97" s="228"/>
      <c r="R97" s="54"/>
      <c r="S97" s="54"/>
      <c r="T97" s="55"/>
      <c r="U97" s="54"/>
      <c r="V97" s="54"/>
      <c r="W97" s="54"/>
      <c r="X97" s="54"/>
      <c r="Y97" s="54"/>
      <c r="Z97" s="54"/>
    </row>
    <row r="98" spans="1:26" ht="18.75" customHeight="1" x14ac:dyDescent="0.2">
      <c r="A98" s="54"/>
      <c r="B98" s="54"/>
      <c r="C98" s="224"/>
      <c r="D98" s="224"/>
      <c r="E98" s="55"/>
      <c r="F98" s="225"/>
      <c r="G98" s="225"/>
      <c r="H98" s="225"/>
      <c r="I98" s="54"/>
      <c r="J98" s="226"/>
      <c r="K98" s="99"/>
      <c r="L98" s="227"/>
      <c r="M98" s="228"/>
      <c r="N98" s="225"/>
      <c r="O98" s="229"/>
      <c r="P98" s="228"/>
      <c r="Q98" s="228"/>
      <c r="R98" s="54"/>
      <c r="S98" s="54"/>
      <c r="T98" s="55"/>
      <c r="U98" s="54"/>
      <c r="V98" s="54"/>
      <c r="W98" s="54"/>
      <c r="X98" s="54"/>
      <c r="Y98" s="54"/>
      <c r="Z98" s="54"/>
    </row>
    <row r="99" spans="1:26" ht="18.75" customHeight="1" x14ac:dyDescent="0.2">
      <c r="A99" s="54"/>
      <c r="B99" s="54"/>
      <c r="C99" s="224"/>
      <c r="D99" s="224"/>
      <c r="E99" s="55"/>
      <c r="F99" s="225"/>
      <c r="G99" s="225"/>
      <c r="H99" s="225"/>
      <c r="I99" s="54"/>
      <c r="J99" s="226"/>
      <c r="K99" s="99"/>
      <c r="L99" s="227"/>
      <c r="M99" s="228"/>
      <c r="N99" s="225"/>
      <c r="O99" s="229"/>
      <c r="P99" s="228"/>
      <c r="Q99" s="228"/>
      <c r="R99" s="54"/>
      <c r="S99" s="54"/>
      <c r="T99" s="55"/>
      <c r="U99" s="54"/>
      <c r="V99" s="54"/>
      <c r="W99" s="54"/>
      <c r="X99" s="54"/>
      <c r="Y99" s="54"/>
      <c r="Z99" s="54"/>
    </row>
    <row r="100" spans="1:26" ht="18.75" customHeight="1" x14ac:dyDescent="0.2">
      <c r="A100" s="54"/>
      <c r="B100" s="54"/>
      <c r="C100" s="224"/>
      <c r="D100" s="224"/>
      <c r="E100" s="55"/>
      <c r="F100" s="225"/>
      <c r="G100" s="225"/>
      <c r="H100" s="225"/>
      <c r="I100" s="54"/>
      <c r="J100" s="226"/>
      <c r="K100" s="99"/>
      <c r="L100" s="227"/>
      <c r="M100" s="228"/>
      <c r="N100" s="225"/>
      <c r="O100" s="229"/>
      <c r="P100" s="228"/>
      <c r="Q100" s="228"/>
      <c r="R100" s="54"/>
      <c r="S100" s="54"/>
      <c r="T100" s="55"/>
      <c r="U100" s="54"/>
      <c r="V100" s="54"/>
      <c r="W100" s="54"/>
      <c r="X100" s="54"/>
      <c r="Y100" s="54"/>
      <c r="Z100" s="54"/>
    </row>
    <row r="101" spans="1:26" ht="18.75" customHeight="1" x14ac:dyDescent="0.2">
      <c r="A101" s="54"/>
      <c r="B101" s="54"/>
      <c r="C101" s="224"/>
      <c r="D101" s="224"/>
      <c r="E101" s="55"/>
      <c r="F101" s="225"/>
      <c r="G101" s="225"/>
      <c r="H101" s="225"/>
      <c r="I101" s="54"/>
      <c r="J101" s="226"/>
      <c r="K101" s="99"/>
      <c r="L101" s="227"/>
      <c r="M101" s="228"/>
      <c r="N101" s="225"/>
      <c r="O101" s="229"/>
      <c r="P101" s="228"/>
      <c r="Q101" s="228"/>
      <c r="R101" s="54"/>
      <c r="S101" s="54"/>
      <c r="T101" s="55"/>
      <c r="U101" s="54"/>
      <c r="V101" s="54"/>
      <c r="W101" s="54"/>
      <c r="X101" s="54"/>
      <c r="Y101" s="54"/>
      <c r="Z101" s="54"/>
    </row>
    <row r="102" spans="1:26" ht="18.75" customHeight="1" x14ac:dyDescent="0.2">
      <c r="A102" s="54"/>
      <c r="B102" s="54"/>
      <c r="C102" s="224"/>
      <c r="D102" s="224"/>
      <c r="E102" s="55"/>
      <c r="F102" s="225"/>
      <c r="G102" s="225"/>
      <c r="H102" s="225"/>
      <c r="I102" s="54"/>
      <c r="J102" s="226"/>
      <c r="K102" s="99"/>
      <c r="L102" s="227"/>
      <c r="M102" s="228"/>
      <c r="N102" s="225"/>
      <c r="O102" s="229"/>
      <c r="P102" s="228"/>
      <c r="Q102" s="228"/>
      <c r="R102" s="54"/>
      <c r="S102" s="54"/>
      <c r="T102" s="55"/>
      <c r="U102" s="54"/>
      <c r="V102" s="54"/>
      <c r="W102" s="54"/>
      <c r="X102" s="54"/>
      <c r="Y102" s="54"/>
      <c r="Z102" s="54"/>
    </row>
    <row r="103" spans="1:26" ht="18.75" customHeight="1" x14ac:dyDescent="0.2">
      <c r="A103" s="54"/>
      <c r="B103" s="54"/>
      <c r="C103" s="224"/>
      <c r="D103" s="224"/>
      <c r="E103" s="55"/>
      <c r="F103" s="225"/>
      <c r="G103" s="225"/>
      <c r="H103" s="225"/>
      <c r="I103" s="54"/>
      <c r="J103" s="226"/>
      <c r="K103" s="99"/>
      <c r="L103" s="227"/>
      <c r="M103" s="228"/>
      <c r="N103" s="225"/>
      <c r="O103" s="229"/>
      <c r="P103" s="228"/>
      <c r="Q103" s="228"/>
      <c r="R103" s="54"/>
      <c r="S103" s="54"/>
      <c r="T103" s="55"/>
      <c r="U103" s="54"/>
      <c r="V103" s="54"/>
      <c r="W103" s="54"/>
      <c r="X103" s="54"/>
      <c r="Y103" s="54"/>
      <c r="Z103" s="54"/>
    </row>
    <row r="104" spans="1:26" ht="18.75" customHeight="1" x14ac:dyDescent="0.2">
      <c r="A104" s="54"/>
      <c r="B104" s="54"/>
      <c r="C104" s="224"/>
      <c r="D104" s="224"/>
      <c r="E104" s="55"/>
      <c r="F104" s="225"/>
      <c r="G104" s="225"/>
      <c r="H104" s="225"/>
      <c r="I104" s="54"/>
      <c r="J104" s="226"/>
      <c r="K104" s="99"/>
      <c r="L104" s="227"/>
      <c r="M104" s="228"/>
      <c r="N104" s="225"/>
      <c r="O104" s="229"/>
      <c r="P104" s="228"/>
      <c r="Q104" s="228"/>
      <c r="R104" s="54"/>
      <c r="S104" s="54"/>
      <c r="T104" s="55"/>
      <c r="U104" s="54"/>
      <c r="V104" s="54"/>
      <c r="W104" s="54"/>
      <c r="X104" s="54"/>
      <c r="Y104" s="54"/>
      <c r="Z104" s="54"/>
    </row>
    <row r="105" spans="1:26" ht="18.75" customHeight="1" x14ac:dyDescent="0.2">
      <c r="A105" s="54"/>
      <c r="B105" s="54"/>
      <c r="C105" s="224"/>
      <c r="D105" s="224"/>
      <c r="E105" s="55"/>
      <c r="F105" s="225"/>
      <c r="G105" s="225"/>
      <c r="H105" s="225"/>
      <c r="I105" s="54"/>
      <c r="J105" s="226"/>
      <c r="K105" s="99"/>
      <c r="L105" s="227"/>
      <c r="M105" s="228"/>
      <c r="N105" s="225"/>
      <c r="O105" s="229"/>
      <c r="P105" s="228"/>
      <c r="Q105" s="228"/>
      <c r="R105" s="54"/>
      <c r="S105" s="54"/>
      <c r="T105" s="55"/>
      <c r="U105" s="54"/>
      <c r="V105" s="54"/>
      <c r="W105" s="54"/>
      <c r="X105" s="54"/>
      <c r="Y105" s="54"/>
      <c r="Z105" s="54"/>
    </row>
    <row r="106" spans="1:26" ht="18.75" customHeight="1" x14ac:dyDescent="0.2">
      <c r="A106" s="54"/>
      <c r="B106" s="54"/>
      <c r="C106" s="224"/>
      <c r="D106" s="224"/>
      <c r="E106" s="55"/>
      <c r="F106" s="225"/>
      <c r="G106" s="225"/>
      <c r="H106" s="225"/>
      <c r="I106" s="54"/>
      <c r="J106" s="226"/>
      <c r="K106" s="99"/>
      <c r="L106" s="227"/>
      <c r="M106" s="228"/>
      <c r="N106" s="225"/>
      <c r="O106" s="229"/>
      <c r="P106" s="228"/>
      <c r="Q106" s="228"/>
      <c r="R106" s="54"/>
      <c r="S106" s="54"/>
      <c r="T106" s="55"/>
      <c r="U106" s="54"/>
      <c r="V106" s="54"/>
      <c r="W106" s="54"/>
      <c r="X106" s="54"/>
      <c r="Y106" s="54"/>
      <c r="Z106" s="54"/>
    </row>
    <row r="107" spans="1:26" ht="18.75" customHeight="1" x14ac:dyDescent="0.2">
      <c r="A107" s="54"/>
      <c r="B107" s="54"/>
      <c r="C107" s="224"/>
      <c r="D107" s="224"/>
      <c r="E107" s="55"/>
      <c r="F107" s="225"/>
      <c r="G107" s="225"/>
      <c r="H107" s="225"/>
      <c r="I107" s="54"/>
      <c r="J107" s="226"/>
      <c r="K107" s="99"/>
      <c r="L107" s="227"/>
      <c r="M107" s="228"/>
      <c r="N107" s="225"/>
      <c r="O107" s="229"/>
      <c r="P107" s="228"/>
      <c r="Q107" s="228"/>
      <c r="R107" s="54"/>
      <c r="S107" s="54"/>
      <c r="T107" s="55"/>
      <c r="U107" s="54"/>
      <c r="V107" s="54"/>
      <c r="W107" s="54"/>
      <c r="X107" s="54"/>
      <c r="Y107" s="54"/>
      <c r="Z107" s="54"/>
    </row>
    <row r="108" spans="1:26" ht="18.75" customHeight="1" x14ac:dyDescent="0.2">
      <c r="A108" s="54"/>
      <c r="B108" s="54"/>
      <c r="C108" s="224"/>
      <c r="D108" s="224"/>
      <c r="E108" s="55"/>
      <c r="F108" s="225"/>
      <c r="G108" s="225"/>
      <c r="H108" s="225"/>
      <c r="I108" s="54"/>
      <c r="J108" s="226"/>
      <c r="K108" s="99"/>
      <c r="L108" s="227"/>
      <c r="M108" s="228"/>
      <c r="N108" s="225"/>
      <c r="O108" s="229"/>
      <c r="P108" s="228"/>
      <c r="Q108" s="228"/>
      <c r="R108" s="54"/>
      <c r="S108" s="54"/>
      <c r="T108" s="55"/>
      <c r="U108" s="54"/>
      <c r="V108" s="54"/>
      <c r="W108" s="54"/>
      <c r="X108" s="54"/>
      <c r="Y108" s="54"/>
      <c r="Z108" s="54"/>
    </row>
    <row r="109" spans="1:26" ht="18.75" customHeight="1" x14ac:dyDescent="0.2">
      <c r="A109" s="54"/>
      <c r="B109" s="54"/>
      <c r="C109" s="224"/>
      <c r="D109" s="224"/>
      <c r="E109" s="55"/>
      <c r="F109" s="225"/>
      <c r="G109" s="225"/>
      <c r="H109" s="225"/>
      <c r="I109" s="54"/>
      <c r="J109" s="226"/>
      <c r="K109" s="99"/>
      <c r="L109" s="227"/>
      <c r="M109" s="228"/>
      <c r="N109" s="225"/>
      <c r="O109" s="229"/>
      <c r="P109" s="228"/>
      <c r="Q109" s="228"/>
      <c r="R109" s="54"/>
      <c r="S109" s="54"/>
      <c r="T109" s="55"/>
      <c r="U109" s="54"/>
      <c r="V109" s="54"/>
      <c r="W109" s="54"/>
      <c r="X109" s="54"/>
      <c r="Y109" s="54"/>
      <c r="Z109" s="54"/>
    </row>
    <row r="110" spans="1:26" ht="18.75" customHeight="1" x14ac:dyDescent="0.2">
      <c r="A110" s="54"/>
      <c r="B110" s="54"/>
      <c r="C110" s="224"/>
      <c r="D110" s="224"/>
      <c r="E110" s="55"/>
      <c r="F110" s="225"/>
      <c r="G110" s="225"/>
      <c r="H110" s="225"/>
      <c r="I110" s="54"/>
      <c r="J110" s="226"/>
      <c r="K110" s="99"/>
      <c r="L110" s="227"/>
      <c r="M110" s="228"/>
      <c r="N110" s="225"/>
      <c r="O110" s="229"/>
      <c r="P110" s="228"/>
      <c r="Q110" s="228"/>
      <c r="R110" s="54"/>
      <c r="S110" s="54"/>
      <c r="T110" s="55"/>
      <c r="U110" s="54"/>
      <c r="V110" s="54"/>
      <c r="W110" s="54"/>
      <c r="X110" s="54"/>
      <c r="Y110" s="54"/>
      <c r="Z110" s="54"/>
    </row>
    <row r="111" spans="1:26" ht="18.75" customHeight="1" x14ac:dyDescent="0.2">
      <c r="A111" s="54"/>
      <c r="B111" s="54"/>
      <c r="C111" s="224"/>
      <c r="D111" s="224"/>
      <c r="E111" s="55"/>
      <c r="F111" s="225"/>
      <c r="G111" s="225"/>
      <c r="H111" s="225"/>
      <c r="I111" s="54"/>
      <c r="J111" s="226"/>
      <c r="K111" s="99"/>
      <c r="L111" s="227"/>
      <c r="M111" s="228"/>
      <c r="N111" s="225"/>
      <c r="O111" s="229"/>
      <c r="P111" s="228"/>
      <c r="Q111" s="228"/>
      <c r="R111" s="54"/>
      <c r="S111" s="54"/>
      <c r="T111" s="55"/>
      <c r="U111" s="54"/>
      <c r="V111" s="54"/>
      <c r="W111" s="54"/>
      <c r="X111" s="54"/>
      <c r="Y111" s="54"/>
      <c r="Z111" s="54"/>
    </row>
    <row r="112" spans="1:26" ht="18.75" customHeight="1" x14ac:dyDescent="0.2">
      <c r="A112" s="54"/>
      <c r="B112" s="54"/>
      <c r="C112" s="224"/>
      <c r="D112" s="224"/>
      <c r="E112" s="55"/>
      <c r="F112" s="225"/>
      <c r="G112" s="225"/>
      <c r="H112" s="225"/>
      <c r="I112" s="54"/>
      <c r="J112" s="226"/>
      <c r="K112" s="99"/>
      <c r="L112" s="227"/>
      <c r="M112" s="228"/>
      <c r="N112" s="225"/>
      <c r="O112" s="229"/>
      <c r="P112" s="228"/>
      <c r="Q112" s="228"/>
      <c r="R112" s="54"/>
      <c r="S112" s="54"/>
      <c r="T112" s="55"/>
      <c r="U112" s="54"/>
      <c r="V112" s="54"/>
      <c r="W112" s="54"/>
      <c r="X112" s="54"/>
      <c r="Y112" s="54"/>
      <c r="Z112" s="54"/>
    </row>
    <row r="113" spans="1:26" ht="18.75" customHeight="1" x14ac:dyDescent="0.2">
      <c r="A113" s="54"/>
      <c r="B113" s="54"/>
      <c r="C113" s="224"/>
      <c r="D113" s="224"/>
      <c r="E113" s="55"/>
      <c r="F113" s="225"/>
      <c r="G113" s="225"/>
      <c r="H113" s="225"/>
      <c r="I113" s="54"/>
      <c r="J113" s="226"/>
      <c r="K113" s="99"/>
      <c r="L113" s="227"/>
      <c r="M113" s="228"/>
      <c r="N113" s="225"/>
      <c r="O113" s="229"/>
      <c r="P113" s="228"/>
      <c r="Q113" s="228"/>
      <c r="R113" s="54"/>
      <c r="S113" s="54"/>
      <c r="T113" s="55"/>
      <c r="U113" s="54"/>
      <c r="V113" s="54"/>
      <c r="W113" s="54"/>
      <c r="X113" s="54"/>
      <c r="Y113" s="54"/>
      <c r="Z113" s="54"/>
    </row>
    <row r="114" spans="1:26" ht="18.75" customHeight="1" x14ac:dyDescent="0.2">
      <c r="A114" s="54"/>
      <c r="B114" s="54"/>
      <c r="C114" s="224"/>
      <c r="D114" s="224"/>
      <c r="E114" s="55"/>
      <c r="F114" s="225"/>
      <c r="G114" s="225"/>
      <c r="H114" s="225"/>
      <c r="I114" s="54"/>
      <c r="J114" s="226"/>
      <c r="K114" s="99"/>
      <c r="L114" s="227"/>
      <c r="M114" s="228"/>
      <c r="N114" s="225"/>
      <c r="O114" s="229"/>
      <c r="P114" s="228"/>
      <c r="Q114" s="228"/>
      <c r="R114" s="54"/>
      <c r="S114" s="54"/>
      <c r="T114" s="55"/>
      <c r="U114" s="54"/>
      <c r="V114" s="54"/>
      <c r="W114" s="54"/>
      <c r="X114" s="54"/>
      <c r="Y114" s="54"/>
      <c r="Z114" s="54"/>
    </row>
    <row r="115" spans="1:26" ht="18.75" customHeight="1" x14ac:dyDescent="0.2">
      <c r="A115" s="54"/>
      <c r="B115" s="54"/>
      <c r="C115" s="224"/>
      <c r="D115" s="224"/>
      <c r="E115" s="55"/>
      <c r="F115" s="225"/>
      <c r="G115" s="225"/>
      <c r="H115" s="225"/>
      <c r="I115" s="54"/>
      <c r="J115" s="226"/>
      <c r="K115" s="99"/>
      <c r="L115" s="227"/>
      <c r="M115" s="228"/>
      <c r="N115" s="225"/>
      <c r="O115" s="229"/>
      <c r="P115" s="228"/>
      <c r="Q115" s="228"/>
      <c r="R115" s="54"/>
      <c r="S115" s="54"/>
      <c r="T115" s="55"/>
      <c r="U115" s="54"/>
      <c r="V115" s="54"/>
      <c r="W115" s="54"/>
      <c r="X115" s="54"/>
      <c r="Y115" s="54"/>
      <c r="Z115" s="54"/>
    </row>
    <row r="116" spans="1:26" ht="18.75" customHeight="1" x14ac:dyDescent="0.2">
      <c r="A116" s="54"/>
      <c r="B116" s="54"/>
      <c r="C116" s="224"/>
      <c r="D116" s="224"/>
      <c r="E116" s="55"/>
      <c r="F116" s="225"/>
      <c r="G116" s="225"/>
      <c r="H116" s="225"/>
      <c r="I116" s="54"/>
      <c r="J116" s="226"/>
      <c r="K116" s="99"/>
      <c r="L116" s="227"/>
      <c r="M116" s="228"/>
      <c r="N116" s="225"/>
      <c r="O116" s="229"/>
      <c r="P116" s="228"/>
      <c r="Q116" s="228"/>
      <c r="R116" s="54"/>
      <c r="S116" s="54"/>
      <c r="T116" s="55"/>
      <c r="U116" s="54"/>
      <c r="V116" s="54"/>
      <c r="W116" s="54"/>
      <c r="X116" s="54"/>
      <c r="Y116" s="54"/>
      <c r="Z116" s="54"/>
    </row>
    <row r="117" spans="1:26" ht="18.75" customHeight="1" x14ac:dyDescent="0.2">
      <c r="A117" s="54"/>
      <c r="B117" s="54"/>
      <c r="C117" s="224"/>
      <c r="D117" s="224"/>
      <c r="E117" s="55"/>
      <c r="F117" s="225"/>
      <c r="G117" s="225"/>
      <c r="H117" s="225"/>
      <c r="I117" s="54"/>
      <c r="J117" s="226"/>
      <c r="K117" s="99"/>
      <c r="L117" s="227"/>
      <c r="M117" s="228"/>
      <c r="N117" s="225"/>
      <c r="O117" s="229"/>
      <c r="P117" s="228"/>
      <c r="Q117" s="228"/>
      <c r="R117" s="54"/>
      <c r="S117" s="54"/>
      <c r="T117" s="55"/>
      <c r="U117" s="54"/>
      <c r="V117" s="54"/>
      <c r="W117" s="54"/>
      <c r="X117" s="54"/>
      <c r="Y117" s="54"/>
      <c r="Z117" s="54"/>
    </row>
    <row r="118" spans="1:26" ht="18.75" customHeight="1" x14ac:dyDescent="0.2">
      <c r="A118" s="54"/>
      <c r="B118" s="54"/>
      <c r="C118" s="224"/>
      <c r="D118" s="224"/>
      <c r="E118" s="55"/>
      <c r="F118" s="225"/>
      <c r="G118" s="225"/>
      <c r="H118" s="225"/>
      <c r="I118" s="54"/>
      <c r="J118" s="226"/>
      <c r="K118" s="99"/>
      <c r="L118" s="227"/>
      <c r="M118" s="228"/>
      <c r="N118" s="225"/>
      <c r="O118" s="229"/>
      <c r="P118" s="228"/>
      <c r="Q118" s="228"/>
      <c r="R118" s="54"/>
      <c r="S118" s="54"/>
      <c r="T118" s="55"/>
      <c r="U118" s="54"/>
      <c r="V118" s="54"/>
      <c r="W118" s="54"/>
      <c r="X118" s="54"/>
      <c r="Y118" s="54"/>
      <c r="Z118" s="54"/>
    </row>
    <row r="119" spans="1:26" ht="18.75" customHeight="1" x14ac:dyDescent="0.2">
      <c r="A119" s="54"/>
      <c r="B119" s="54"/>
      <c r="C119" s="224"/>
      <c r="D119" s="224"/>
      <c r="E119" s="55"/>
      <c r="F119" s="225"/>
      <c r="G119" s="225"/>
      <c r="H119" s="225"/>
      <c r="I119" s="54"/>
      <c r="J119" s="226"/>
      <c r="K119" s="99"/>
      <c r="L119" s="227"/>
      <c r="M119" s="228"/>
      <c r="N119" s="225"/>
      <c r="O119" s="229"/>
      <c r="P119" s="228"/>
      <c r="Q119" s="228"/>
      <c r="R119" s="54"/>
      <c r="S119" s="54"/>
      <c r="T119" s="55"/>
      <c r="U119" s="54"/>
      <c r="V119" s="54"/>
      <c r="W119" s="54"/>
      <c r="X119" s="54"/>
      <c r="Y119" s="54"/>
      <c r="Z119" s="54"/>
    </row>
    <row r="120" spans="1:26" ht="18.75" customHeight="1" x14ac:dyDescent="0.2">
      <c r="A120" s="54"/>
      <c r="B120" s="54"/>
      <c r="C120" s="224"/>
      <c r="D120" s="224"/>
      <c r="E120" s="55"/>
      <c r="F120" s="225"/>
      <c r="G120" s="225"/>
      <c r="H120" s="225"/>
      <c r="I120" s="54"/>
      <c r="J120" s="226"/>
      <c r="K120" s="99"/>
      <c r="L120" s="227"/>
      <c r="M120" s="228"/>
      <c r="N120" s="225"/>
      <c r="O120" s="229"/>
      <c r="P120" s="228"/>
      <c r="Q120" s="228"/>
      <c r="R120" s="54"/>
      <c r="S120" s="54"/>
      <c r="T120" s="55"/>
      <c r="U120" s="54"/>
      <c r="V120" s="54"/>
      <c r="W120" s="54"/>
      <c r="X120" s="54"/>
      <c r="Y120" s="54"/>
      <c r="Z120" s="54"/>
    </row>
    <row r="121" spans="1:26" ht="18.75" customHeight="1" x14ac:dyDescent="0.2">
      <c r="A121" s="54"/>
      <c r="B121" s="54"/>
      <c r="C121" s="224"/>
      <c r="D121" s="224"/>
      <c r="E121" s="55"/>
      <c r="F121" s="225"/>
      <c r="G121" s="225"/>
      <c r="H121" s="225"/>
      <c r="I121" s="54"/>
      <c r="J121" s="226"/>
      <c r="K121" s="99"/>
      <c r="L121" s="227"/>
      <c r="M121" s="228"/>
      <c r="N121" s="225"/>
      <c r="O121" s="229"/>
      <c r="P121" s="228"/>
      <c r="Q121" s="228"/>
      <c r="R121" s="54"/>
      <c r="S121" s="54"/>
      <c r="T121" s="55"/>
      <c r="U121" s="54"/>
      <c r="V121" s="54"/>
      <c r="W121" s="54"/>
      <c r="X121" s="54"/>
      <c r="Y121" s="54"/>
      <c r="Z121" s="54"/>
    </row>
    <row r="122" spans="1:26" ht="18.75" customHeight="1" x14ac:dyDescent="0.2">
      <c r="A122" s="54"/>
      <c r="B122" s="54"/>
      <c r="C122" s="224"/>
      <c r="D122" s="224"/>
      <c r="E122" s="55"/>
      <c r="F122" s="225"/>
      <c r="G122" s="225"/>
      <c r="H122" s="225"/>
      <c r="I122" s="54"/>
      <c r="J122" s="226"/>
      <c r="K122" s="99"/>
      <c r="L122" s="227"/>
      <c r="M122" s="228"/>
      <c r="N122" s="225"/>
      <c r="O122" s="229"/>
      <c r="P122" s="228"/>
      <c r="Q122" s="228"/>
      <c r="R122" s="54"/>
      <c r="S122" s="54"/>
      <c r="T122" s="55"/>
      <c r="U122" s="54"/>
      <c r="V122" s="54"/>
      <c r="W122" s="54"/>
      <c r="X122" s="54"/>
      <c r="Y122" s="54"/>
      <c r="Z122" s="54"/>
    </row>
    <row r="123" spans="1:26" ht="18.75" customHeight="1" x14ac:dyDescent="0.2">
      <c r="A123" s="54"/>
      <c r="B123" s="54"/>
      <c r="C123" s="224"/>
      <c r="D123" s="224"/>
      <c r="E123" s="55"/>
      <c r="F123" s="225"/>
      <c r="G123" s="225"/>
      <c r="H123" s="225"/>
      <c r="I123" s="54"/>
      <c r="J123" s="226"/>
      <c r="K123" s="99"/>
      <c r="L123" s="227"/>
      <c r="M123" s="228"/>
      <c r="N123" s="225"/>
      <c r="O123" s="229"/>
      <c r="P123" s="228"/>
      <c r="Q123" s="228"/>
      <c r="R123" s="54"/>
      <c r="S123" s="54"/>
      <c r="T123" s="55"/>
      <c r="U123" s="54"/>
      <c r="V123" s="54"/>
      <c r="W123" s="54"/>
      <c r="X123" s="54"/>
      <c r="Y123" s="54"/>
      <c r="Z123" s="54"/>
    </row>
    <row r="124" spans="1:26" ht="18.75" customHeight="1" x14ac:dyDescent="0.2">
      <c r="A124" s="54"/>
      <c r="B124" s="54"/>
      <c r="C124" s="224"/>
      <c r="D124" s="224"/>
      <c r="E124" s="55"/>
      <c r="F124" s="225"/>
      <c r="G124" s="225"/>
      <c r="H124" s="225"/>
      <c r="I124" s="54"/>
      <c r="J124" s="226"/>
      <c r="K124" s="99"/>
      <c r="L124" s="227"/>
      <c r="M124" s="228"/>
      <c r="N124" s="225"/>
      <c r="O124" s="229"/>
      <c r="P124" s="228"/>
      <c r="Q124" s="228"/>
      <c r="R124" s="54"/>
      <c r="S124" s="54"/>
      <c r="T124" s="55"/>
      <c r="U124" s="54"/>
      <c r="V124" s="54"/>
      <c r="W124" s="54"/>
      <c r="X124" s="54"/>
      <c r="Y124" s="54"/>
      <c r="Z124" s="54"/>
    </row>
    <row r="125" spans="1:26" ht="18.75" customHeight="1" x14ac:dyDescent="0.2">
      <c r="A125" s="54"/>
      <c r="B125" s="54"/>
      <c r="C125" s="224"/>
      <c r="D125" s="224"/>
      <c r="E125" s="55"/>
      <c r="F125" s="225"/>
      <c r="G125" s="225"/>
      <c r="H125" s="225"/>
      <c r="I125" s="54"/>
      <c r="J125" s="226"/>
      <c r="K125" s="99"/>
      <c r="L125" s="227"/>
      <c r="M125" s="228"/>
      <c r="N125" s="225"/>
      <c r="O125" s="229"/>
      <c r="P125" s="228"/>
      <c r="Q125" s="228"/>
      <c r="R125" s="54"/>
      <c r="S125" s="54"/>
      <c r="T125" s="55"/>
      <c r="U125" s="54"/>
      <c r="V125" s="54"/>
      <c r="W125" s="54"/>
      <c r="X125" s="54"/>
      <c r="Y125" s="54"/>
      <c r="Z125" s="54"/>
    </row>
    <row r="126" spans="1:26" ht="18.75" customHeight="1" x14ac:dyDescent="0.2">
      <c r="A126" s="54"/>
      <c r="B126" s="54"/>
      <c r="C126" s="224"/>
      <c r="D126" s="224"/>
      <c r="E126" s="55"/>
      <c r="F126" s="225"/>
      <c r="G126" s="225"/>
      <c r="H126" s="225"/>
      <c r="I126" s="54"/>
      <c r="J126" s="226"/>
      <c r="K126" s="99"/>
      <c r="L126" s="227"/>
      <c r="M126" s="228"/>
      <c r="N126" s="225"/>
      <c r="O126" s="229"/>
      <c r="P126" s="228"/>
      <c r="Q126" s="228"/>
      <c r="R126" s="54"/>
      <c r="S126" s="54"/>
      <c r="T126" s="55"/>
      <c r="U126" s="54"/>
      <c r="V126" s="54"/>
      <c r="W126" s="54"/>
      <c r="X126" s="54"/>
      <c r="Y126" s="54"/>
      <c r="Z126" s="54"/>
    </row>
    <row r="127" spans="1:26" ht="18.75" customHeight="1" x14ac:dyDescent="0.2">
      <c r="A127" s="54"/>
      <c r="B127" s="54"/>
      <c r="C127" s="224"/>
      <c r="D127" s="224"/>
      <c r="E127" s="55"/>
      <c r="F127" s="225"/>
      <c r="G127" s="225"/>
      <c r="H127" s="225"/>
      <c r="I127" s="54"/>
      <c r="J127" s="226"/>
      <c r="K127" s="99"/>
      <c r="L127" s="227"/>
      <c r="M127" s="228"/>
      <c r="N127" s="225"/>
      <c r="O127" s="229"/>
      <c r="P127" s="228"/>
      <c r="Q127" s="228"/>
      <c r="R127" s="54"/>
      <c r="S127" s="54"/>
      <c r="T127" s="55"/>
      <c r="U127" s="54"/>
      <c r="V127" s="54"/>
      <c r="W127" s="54"/>
      <c r="X127" s="54"/>
      <c r="Y127" s="54"/>
      <c r="Z127" s="54"/>
    </row>
    <row r="128" spans="1:26" ht="18.75" customHeight="1" x14ac:dyDescent="0.2">
      <c r="A128" s="54"/>
      <c r="B128" s="54"/>
      <c r="C128" s="224"/>
      <c r="D128" s="224"/>
      <c r="E128" s="55"/>
      <c r="F128" s="225"/>
      <c r="G128" s="225"/>
      <c r="H128" s="225"/>
      <c r="I128" s="54"/>
      <c r="J128" s="226"/>
      <c r="K128" s="99"/>
      <c r="L128" s="227"/>
      <c r="M128" s="228"/>
      <c r="N128" s="225"/>
      <c r="O128" s="229"/>
      <c r="P128" s="228"/>
      <c r="Q128" s="228"/>
      <c r="R128" s="54"/>
      <c r="S128" s="54"/>
      <c r="T128" s="55"/>
      <c r="U128" s="54"/>
      <c r="V128" s="54"/>
      <c r="W128" s="54"/>
      <c r="X128" s="54"/>
      <c r="Y128" s="54"/>
      <c r="Z128" s="54"/>
    </row>
    <row r="129" spans="1:26" ht="18.75" customHeight="1" x14ac:dyDescent="0.2">
      <c r="A129" s="54"/>
      <c r="B129" s="54"/>
      <c r="C129" s="224"/>
      <c r="D129" s="224"/>
      <c r="E129" s="55"/>
      <c r="F129" s="225"/>
      <c r="G129" s="225"/>
      <c r="H129" s="225"/>
      <c r="I129" s="54"/>
      <c r="J129" s="226"/>
      <c r="K129" s="99"/>
      <c r="L129" s="227"/>
      <c r="M129" s="228"/>
      <c r="N129" s="225"/>
      <c r="O129" s="229"/>
      <c r="P129" s="228"/>
      <c r="Q129" s="228"/>
      <c r="R129" s="54"/>
      <c r="S129" s="54"/>
      <c r="T129" s="55"/>
      <c r="U129" s="54"/>
      <c r="V129" s="54"/>
      <c r="W129" s="54"/>
      <c r="X129" s="54"/>
      <c r="Y129" s="54"/>
      <c r="Z129" s="54"/>
    </row>
    <row r="130" spans="1:26" ht="18.75" customHeight="1" x14ac:dyDescent="0.2">
      <c r="A130" s="54"/>
      <c r="B130" s="54"/>
      <c r="C130" s="224"/>
      <c r="D130" s="224"/>
      <c r="E130" s="55"/>
      <c r="F130" s="225"/>
      <c r="G130" s="225"/>
      <c r="H130" s="225"/>
      <c r="I130" s="54"/>
      <c r="J130" s="226"/>
      <c r="K130" s="99"/>
      <c r="L130" s="227"/>
      <c r="M130" s="228"/>
      <c r="N130" s="225"/>
      <c r="O130" s="229"/>
      <c r="P130" s="228"/>
      <c r="Q130" s="228"/>
      <c r="R130" s="54"/>
      <c r="S130" s="54"/>
      <c r="T130" s="55"/>
      <c r="U130" s="54"/>
      <c r="V130" s="54"/>
      <c r="W130" s="54"/>
      <c r="X130" s="54"/>
      <c r="Y130" s="54"/>
      <c r="Z130" s="54"/>
    </row>
    <row r="131" spans="1:26" ht="18.75" customHeight="1" x14ac:dyDescent="0.2">
      <c r="A131" s="54"/>
      <c r="B131" s="54"/>
      <c r="C131" s="224"/>
      <c r="D131" s="224"/>
      <c r="E131" s="55"/>
      <c r="F131" s="225"/>
      <c r="G131" s="225"/>
      <c r="H131" s="225"/>
      <c r="I131" s="54"/>
      <c r="J131" s="226"/>
      <c r="K131" s="99"/>
      <c r="L131" s="227"/>
      <c r="M131" s="228"/>
      <c r="N131" s="225"/>
      <c r="O131" s="229"/>
      <c r="P131" s="228"/>
      <c r="Q131" s="228"/>
      <c r="R131" s="54"/>
      <c r="S131" s="54"/>
      <c r="T131" s="55"/>
      <c r="U131" s="54"/>
      <c r="V131" s="54"/>
      <c r="W131" s="54"/>
      <c r="X131" s="54"/>
      <c r="Y131" s="54"/>
      <c r="Z131" s="54"/>
    </row>
    <row r="132" spans="1:26" ht="18.75" customHeight="1" x14ac:dyDescent="0.2">
      <c r="A132" s="54"/>
      <c r="B132" s="54"/>
      <c r="C132" s="224"/>
      <c r="D132" s="224"/>
      <c r="E132" s="55"/>
      <c r="F132" s="225"/>
      <c r="G132" s="225"/>
      <c r="H132" s="225"/>
      <c r="I132" s="54"/>
      <c r="J132" s="226"/>
      <c r="K132" s="99"/>
      <c r="L132" s="227"/>
      <c r="M132" s="228"/>
      <c r="N132" s="225"/>
      <c r="O132" s="229"/>
      <c r="P132" s="228"/>
      <c r="Q132" s="228"/>
      <c r="R132" s="54"/>
      <c r="S132" s="54"/>
      <c r="T132" s="55"/>
      <c r="U132" s="54"/>
      <c r="V132" s="54"/>
      <c r="W132" s="54"/>
      <c r="X132" s="54"/>
      <c r="Y132" s="54"/>
      <c r="Z132" s="54"/>
    </row>
    <row r="133" spans="1:26" ht="18.75" customHeight="1" x14ac:dyDescent="0.2">
      <c r="A133" s="54"/>
      <c r="B133" s="54"/>
      <c r="C133" s="224"/>
      <c r="D133" s="224"/>
      <c r="E133" s="55"/>
      <c r="F133" s="225"/>
      <c r="G133" s="225"/>
      <c r="H133" s="225"/>
      <c r="I133" s="54"/>
      <c r="J133" s="226"/>
      <c r="K133" s="99"/>
      <c r="L133" s="227"/>
      <c r="M133" s="228"/>
      <c r="N133" s="225"/>
      <c r="O133" s="229"/>
      <c r="P133" s="228"/>
      <c r="Q133" s="228"/>
      <c r="R133" s="54"/>
      <c r="S133" s="54"/>
      <c r="T133" s="55"/>
      <c r="U133" s="54"/>
      <c r="V133" s="54"/>
      <c r="W133" s="54"/>
      <c r="X133" s="54"/>
      <c r="Y133" s="54"/>
      <c r="Z133" s="54"/>
    </row>
    <row r="134" spans="1:26" ht="18.75" customHeight="1" x14ac:dyDescent="0.2">
      <c r="A134" s="54"/>
      <c r="B134" s="54"/>
      <c r="C134" s="224"/>
      <c r="D134" s="224"/>
      <c r="E134" s="55"/>
      <c r="F134" s="225"/>
      <c r="G134" s="225"/>
      <c r="H134" s="225"/>
      <c r="I134" s="54"/>
      <c r="J134" s="226"/>
      <c r="K134" s="99"/>
      <c r="L134" s="227"/>
      <c r="M134" s="228"/>
      <c r="N134" s="225"/>
      <c r="O134" s="229"/>
      <c r="P134" s="228"/>
      <c r="Q134" s="228"/>
      <c r="R134" s="54"/>
      <c r="S134" s="54"/>
      <c r="T134" s="55"/>
      <c r="U134" s="54"/>
      <c r="V134" s="54"/>
      <c r="W134" s="54"/>
      <c r="X134" s="54"/>
      <c r="Y134" s="54"/>
      <c r="Z134" s="54"/>
    </row>
    <row r="135" spans="1:26" ht="18.75" customHeight="1" x14ac:dyDescent="0.2">
      <c r="A135" s="54"/>
      <c r="B135" s="54"/>
      <c r="C135" s="224"/>
      <c r="D135" s="224"/>
      <c r="E135" s="55"/>
      <c r="F135" s="225"/>
      <c r="G135" s="225"/>
      <c r="H135" s="225"/>
      <c r="I135" s="54"/>
      <c r="J135" s="226"/>
      <c r="K135" s="99"/>
      <c r="L135" s="227"/>
      <c r="M135" s="228"/>
      <c r="N135" s="225"/>
      <c r="O135" s="229"/>
      <c r="P135" s="228"/>
      <c r="Q135" s="228"/>
      <c r="R135" s="54"/>
      <c r="S135" s="54"/>
      <c r="T135" s="55"/>
      <c r="U135" s="54"/>
      <c r="V135" s="54"/>
      <c r="W135" s="54"/>
      <c r="X135" s="54"/>
      <c r="Y135" s="54"/>
      <c r="Z135" s="54"/>
    </row>
    <row r="136" spans="1:26" ht="18.75" customHeight="1" x14ac:dyDescent="0.2">
      <c r="A136" s="54"/>
      <c r="B136" s="54"/>
      <c r="C136" s="224"/>
      <c r="D136" s="224"/>
      <c r="E136" s="55"/>
      <c r="F136" s="225"/>
      <c r="G136" s="225"/>
      <c r="H136" s="225"/>
      <c r="I136" s="54"/>
      <c r="J136" s="226"/>
      <c r="K136" s="99"/>
      <c r="L136" s="227"/>
      <c r="M136" s="228"/>
      <c r="N136" s="225"/>
      <c r="O136" s="229"/>
      <c r="P136" s="228"/>
      <c r="Q136" s="228"/>
      <c r="R136" s="54"/>
      <c r="S136" s="54"/>
      <c r="T136" s="55"/>
      <c r="U136" s="54"/>
      <c r="V136" s="54"/>
      <c r="W136" s="54"/>
      <c r="X136" s="54"/>
      <c r="Y136" s="54"/>
      <c r="Z136" s="54"/>
    </row>
    <row r="137" spans="1:26" ht="18.75" customHeight="1" x14ac:dyDescent="0.2">
      <c r="A137" s="54"/>
      <c r="B137" s="54"/>
      <c r="C137" s="224"/>
      <c r="D137" s="224"/>
      <c r="E137" s="55"/>
      <c r="F137" s="225"/>
      <c r="G137" s="225"/>
      <c r="H137" s="225"/>
      <c r="I137" s="54"/>
      <c r="J137" s="226"/>
      <c r="K137" s="99"/>
      <c r="L137" s="227"/>
      <c r="M137" s="228"/>
      <c r="N137" s="225"/>
      <c r="O137" s="229"/>
      <c r="P137" s="228"/>
      <c r="Q137" s="228"/>
      <c r="R137" s="54"/>
      <c r="S137" s="54"/>
      <c r="T137" s="55"/>
      <c r="U137" s="54"/>
      <c r="V137" s="54"/>
      <c r="W137" s="54"/>
      <c r="X137" s="54"/>
      <c r="Y137" s="54"/>
      <c r="Z137" s="54"/>
    </row>
    <row r="138" spans="1:26" ht="18.75" customHeight="1" x14ac:dyDescent="0.2">
      <c r="A138" s="54"/>
      <c r="B138" s="54"/>
      <c r="C138" s="224"/>
      <c r="D138" s="224"/>
      <c r="E138" s="55"/>
      <c r="F138" s="225"/>
      <c r="G138" s="225"/>
      <c r="H138" s="225"/>
      <c r="I138" s="54"/>
      <c r="J138" s="226"/>
      <c r="K138" s="99"/>
      <c r="L138" s="227"/>
      <c r="M138" s="228"/>
      <c r="N138" s="225"/>
      <c r="O138" s="229"/>
      <c r="P138" s="228"/>
      <c r="Q138" s="228"/>
      <c r="R138" s="54"/>
      <c r="S138" s="54"/>
      <c r="T138" s="55"/>
      <c r="U138" s="54"/>
      <c r="V138" s="54"/>
      <c r="W138" s="54"/>
      <c r="X138" s="54"/>
      <c r="Y138" s="54"/>
      <c r="Z138" s="54"/>
    </row>
    <row r="139" spans="1:26" ht="18.75" customHeight="1" x14ac:dyDescent="0.2">
      <c r="A139" s="54"/>
      <c r="B139" s="54"/>
      <c r="C139" s="224"/>
      <c r="D139" s="224"/>
      <c r="E139" s="55"/>
      <c r="F139" s="225"/>
      <c r="G139" s="225"/>
      <c r="H139" s="225"/>
      <c r="I139" s="54"/>
      <c r="J139" s="226"/>
      <c r="K139" s="99"/>
      <c r="L139" s="227"/>
      <c r="M139" s="228"/>
      <c r="N139" s="225"/>
      <c r="O139" s="229"/>
      <c r="P139" s="228"/>
      <c r="Q139" s="228"/>
      <c r="R139" s="54"/>
      <c r="S139" s="54"/>
      <c r="T139" s="55"/>
      <c r="U139" s="54"/>
      <c r="V139" s="54"/>
      <c r="W139" s="54"/>
      <c r="X139" s="54"/>
      <c r="Y139" s="54"/>
      <c r="Z139" s="54"/>
    </row>
    <row r="140" spans="1:26" ht="18.75" customHeight="1" x14ac:dyDescent="0.2">
      <c r="A140" s="54"/>
      <c r="B140" s="54"/>
      <c r="C140" s="224"/>
      <c r="D140" s="224"/>
      <c r="E140" s="55"/>
      <c r="F140" s="225"/>
      <c r="G140" s="225"/>
      <c r="H140" s="225"/>
      <c r="I140" s="54"/>
      <c r="J140" s="226"/>
      <c r="K140" s="99"/>
      <c r="L140" s="227"/>
      <c r="M140" s="228"/>
      <c r="N140" s="225"/>
      <c r="O140" s="229"/>
      <c r="P140" s="228"/>
      <c r="Q140" s="228"/>
      <c r="R140" s="54"/>
      <c r="S140" s="54"/>
      <c r="T140" s="55"/>
      <c r="U140" s="54"/>
      <c r="V140" s="54"/>
      <c r="W140" s="54"/>
      <c r="X140" s="54"/>
      <c r="Y140" s="54"/>
      <c r="Z140" s="54"/>
    </row>
    <row r="141" spans="1:26" ht="18.75" customHeight="1" x14ac:dyDescent="0.2">
      <c r="A141" s="54"/>
      <c r="B141" s="54"/>
      <c r="C141" s="224"/>
      <c r="D141" s="224"/>
      <c r="E141" s="55"/>
      <c r="F141" s="225"/>
      <c r="G141" s="225"/>
      <c r="H141" s="225"/>
      <c r="I141" s="54"/>
      <c r="J141" s="226"/>
      <c r="K141" s="99"/>
      <c r="L141" s="227"/>
      <c r="M141" s="228"/>
      <c r="N141" s="225"/>
      <c r="O141" s="229"/>
      <c r="P141" s="228"/>
      <c r="Q141" s="228"/>
      <c r="R141" s="54"/>
      <c r="S141" s="54"/>
      <c r="T141" s="55"/>
      <c r="U141" s="54"/>
      <c r="V141" s="54"/>
      <c r="W141" s="54"/>
      <c r="X141" s="54"/>
      <c r="Y141" s="54"/>
      <c r="Z141" s="54"/>
    </row>
    <row r="142" spans="1:26" ht="18.75" customHeight="1" x14ac:dyDescent="0.2">
      <c r="A142" s="54"/>
      <c r="B142" s="54"/>
      <c r="C142" s="224"/>
      <c r="D142" s="224"/>
      <c r="E142" s="55"/>
      <c r="F142" s="225"/>
      <c r="G142" s="225"/>
      <c r="H142" s="225"/>
      <c r="I142" s="54"/>
      <c r="J142" s="226"/>
      <c r="K142" s="99"/>
      <c r="L142" s="227"/>
      <c r="M142" s="228"/>
      <c r="N142" s="225"/>
      <c r="O142" s="229"/>
      <c r="P142" s="228"/>
      <c r="Q142" s="228"/>
      <c r="R142" s="54"/>
      <c r="S142" s="54"/>
      <c r="T142" s="55"/>
      <c r="U142" s="54"/>
      <c r="V142" s="54"/>
      <c r="W142" s="54"/>
      <c r="X142" s="54"/>
      <c r="Y142" s="54"/>
      <c r="Z142" s="54"/>
    </row>
    <row r="143" spans="1:26" ht="18.75" customHeight="1" x14ac:dyDescent="0.2">
      <c r="A143" s="54"/>
      <c r="B143" s="54"/>
      <c r="C143" s="224"/>
      <c r="D143" s="224"/>
      <c r="E143" s="55"/>
      <c r="F143" s="225"/>
      <c r="G143" s="225"/>
      <c r="H143" s="225"/>
      <c r="I143" s="54"/>
      <c r="J143" s="226"/>
      <c r="K143" s="99"/>
      <c r="L143" s="227"/>
      <c r="M143" s="228"/>
      <c r="N143" s="225"/>
      <c r="O143" s="229"/>
      <c r="P143" s="228"/>
      <c r="Q143" s="228"/>
      <c r="R143" s="54"/>
      <c r="S143" s="54"/>
      <c r="T143" s="55"/>
      <c r="U143" s="54"/>
      <c r="V143" s="54"/>
      <c r="W143" s="54"/>
      <c r="X143" s="54"/>
      <c r="Y143" s="54"/>
      <c r="Z143" s="54"/>
    </row>
    <row r="144" spans="1:26" ht="18.75" customHeight="1" x14ac:dyDescent="0.2">
      <c r="A144" s="54"/>
      <c r="B144" s="54"/>
      <c r="C144" s="224"/>
      <c r="D144" s="224"/>
      <c r="E144" s="55"/>
      <c r="F144" s="225"/>
      <c r="G144" s="225"/>
      <c r="H144" s="225"/>
      <c r="I144" s="54"/>
      <c r="J144" s="226"/>
      <c r="K144" s="99"/>
      <c r="L144" s="227"/>
      <c r="M144" s="228"/>
      <c r="N144" s="225"/>
      <c r="O144" s="229"/>
      <c r="P144" s="228"/>
      <c r="Q144" s="228"/>
      <c r="R144" s="54"/>
      <c r="S144" s="54"/>
      <c r="T144" s="55"/>
      <c r="U144" s="54"/>
      <c r="V144" s="54"/>
      <c r="W144" s="54"/>
      <c r="X144" s="54"/>
      <c r="Y144" s="54"/>
      <c r="Z144" s="54"/>
    </row>
    <row r="145" spans="1:26" ht="18.75" customHeight="1" x14ac:dyDescent="0.2">
      <c r="A145" s="54"/>
      <c r="B145" s="54"/>
      <c r="C145" s="224"/>
      <c r="D145" s="224"/>
      <c r="E145" s="55"/>
      <c r="F145" s="225"/>
      <c r="G145" s="225"/>
      <c r="H145" s="225"/>
      <c r="I145" s="54"/>
      <c r="J145" s="226"/>
      <c r="K145" s="99"/>
      <c r="L145" s="227"/>
      <c r="M145" s="228"/>
      <c r="N145" s="225"/>
      <c r="O145" s="229"/>
      <c r="P145" s="228"/>
      <c r="Q145" s="228"/>
      <c r="R145" s="54"/>
      <c r="S145" s="54"/>
      <c r="T145" s="55"/>
      <c r="U145" s="54"/>
      <c r="V145" s="54"/>
      <c r="W145" s="54"/>
      <c r="X145" s="54"/>
      <c r="Y145" s="54"/>
      <c r="Z145" s="54"/>
    </row>
    <row r="146" spans="1:26" ht="18.75" customHeight="1" x14ac:dyDescent="0.2">
      <c r="A146" s="54"/>
      <c r="B146" s="54"/>
      <c r="C146" s="224"/>
      <c r="D146" s="224"/>
      <c r="E146" s="55"/>
      <c r="F146" s="225"/>
      <c r="G146" s="225"/>
      <c r="H146" s="225"/>
      <c r="I146" s="54"/>
      <c r="J146" s="226"/>
      <c r="K146" s="99"/>
      <c r="L146" s="227"/>
      <c r="M146" s="228"/>
      <c r="N146" s="225"/>
      <c r="O146" s="229"/>
      <c r="P146" s="228"/>
      <c r="Q146" s="228"/>
      <c r="R146" s="54"/>
      <c r="S146" s="54"/>
      <c r="T146" s="55"/>
      <c r="U146" s="54"/>
      <c r="V146" s="54"/>
      <c r="W146" s="54"/>
      <c r="X146" s="54"/>
      <c r="Y146" s="54"/>
      <c r="Z146" s="54"/>
    </row>
    <row r="147" spans="1:26" ht="18.75" customHeight="1" x14ac:dyDescent="0.2">
      <c r="A147" s="54"/>
      <c r="B147" s="54"/>
      <c r="C147" s="224"/>
      <c r="D147" s="224"/>
      <c r="E147" s="55"/>
      <c r="F147" s="225"/>
      <c r="G147" s="225"/>
      <c r="H147" s="225"/>
      <c r="I147" s="54"/>
      <c r="J147" s="226"/>
      <c r="K147" s="99"/>
      <c r="L147" s="227"/>
      <c r="M147" s="228"/>
      <c r="N147" s="225"/>
      <c r="O147" s="229"/>
      <c r="P147" s="228"/>
      <c r="Q147" s="228"/>
      <c r="R147" s="54"/>
      <c r="S147" s="54"/>
      <c r="T147" s="55"/>
      <c r="U147" s="54"/>
      <c r="V147" s="54"/>
      <c r="W147" s="54"/>
      <c r="X147" s="54"/>
      <c r="Y147" s="54"/>
      <c r="Z147" s="54"/>
    </row>
    <row r="148" spans="1:26" ht="18.75" customHeight="1" x14ac:dyDescent="0.2">
      <c r="A148" s="54"/>
      <c r="B148" s="54"/>
      <c r="C148" s="224"/>
      <c r="D148" s="224"/>
      <c r="E148" s="55"/>
      <c r="F148" s="225"/>
      <c r="G148" s="225"/>
      <c r="H148" s="225"/>
      <c r="I148" s="54"/>
      <c r="J148" s="226"/>
      <c r="K148" s="99"/>
      <c r="L148" s="227"/>
      <c r="M148" s="228"/>
      <c r="N148" s="225"/>
      <c r="O148" s="229"/>
      <c r="P148" s="228"/>
      <c r="Q148" s="228"/>
      <c r="R148" s="54"/>
      <c r="S148" s="54"/>
      <c r="T148" s="55"/>
      <c r="U148" s="54"/>
      <c r="V148" s="54"/>
      <c r="W148" s="54"/>
      <c r="X148" s="54"/>
      <c r="Y148" s="54"/>
      <c r="Z148" s="54"/>
    </row>
    <row r="149" spans="1:26" ht="18.75" customHeight="1" x14ac:dyDescent="0.2">
      <c r="A149" s="54"/>
      <c r="B149" s="54"/>
      <c r="C149" s="224"/>
      <c r="D149" s="224"/>
      <c r="E149" s="55"/>
      <c r="F149" s="225"/>
      <c r="G149" s="225"/>
      <c r="H149" s="225"/>
      <c r="I149" s="54"/>
      <c r="J149" s="226"/>
      <c r="K149" s="99"/>
      <c r="L149" s="227"/>
      <c r="M149" s="228"/>
      <c r="N149" s="225"/>
      <c r="O149" s="229"/>
      <c r="P149" s="228"/>
      <c r="Q149" s="228"/>
      <c r="R149" s="54"/>
      <c r="S149" s="54"/>
      <c r="T149" s="55"/>
      <c r="U149" s="54"/>
      <c r="V149" s="54"/>
      <c r="W149" s="54"/>
      <c r="X149" s="54"/>
      <c r="Y149" s="54"/>
      <c r="Z149" s="54"/>
    </row>
    <row r="150" spans="1:26" ht="18.75" customHeight="1" x14ac:dyDescent="0.2">
      <c r="A150" s="54"/>
      <c r="B150" s="54"/>
      <c r="C150" s="224"/>
      <c r="D150" s="224"/>
      <c r="E150" s="55"/>
      <c r="F150" s="225"/>
      <c r="G150" s="225"/>
      <c r="H150" s="225"/>
      <c r="I150" s="54"/>
      <c r="J150" s="226"/>
      <c r="K150" s="99"/>
      <c r="L150" s="227"/>
      <c r="M150" s="228"/>
      <c r="N150" s="225"/>
      <c r="O150" s="229"/>
      <c r="P150" s="228"/>
      <c r="Q150" s="228"/>
      <c r="R150" s="54"/>
      <c r="S150" s="54"/>
      <c r="T150" s="55"/>
      <c r="U150" s="54"/>
      <c r="V150" s="54"/>
      <c r="W150" s="54"/>
      <c r="X150" s="54"/>
      <c r="Y150" s="54"/>
      <c r="Z150" s="54"/>
    </row>
    <row r="151" spans="1:26" ht="18.75" customHeight="1" x14ac:dyDescent="0.2">
      <c r="A151" s="54"/>
      <c r="B151" s="54"/>
      <c r="C151" s="224"/>
      <c r="D151" s="224"/>
      <c r="E151" s="55"/>
      <c r="F151" s="225"/>
      <c r="G151" s="225"/>
      <c r="H151" s="225"/>
      <c r="I151" s="54"/>
      <c r="J151" s="226"/>
      <c r="K151" s="99"/>
      <c r="L151" s="227"/>
      <c r="M151" s="228"/>
      <c r="N151" s="225"/>
      <c r="O151" s="229"/>
      <c r="P151" s="228"/>
      <c r="Q151" s="228"/>
      <c r="R151" s="54"/>
      <c r="S151" s="54"/>
      <c r="T151" s="55"/>
      <c r="U151" s="54"/>
      <c r="V151" s="54"/>
      <c r="W151" s="54"/>
      <c r="X151" s="54"/>
      <c r="Y151" s="54"/>
      <c r="Z151" s="54"/>
    </row>
    <row r="152" spans="1:26" ht="18.75" customHeight="1" x14ac:dyDescent="0.2">
      <c r="A152" s="54"/>
      <c r="B152" s="54"/>
      <c r="C152" s="224"/>
      <c r="D152" s="224"/>
      <c r="E152" s="55"/>
      <c r="F152" s="225"/>
      <c r="G152" s="225"/>
      <c r="H152" s="225"/>
      <c r="I152" s="54"/>
      <c r="J152" s="226"/>
      <c r="K152" s="99"/>
      <c r="L152" s="227"/>
      <c r="M152" s="228"/>
      <c r="N152" s="225"/>
      <c r="O152" s="229"/>
      <c r="P152" s="228"/>
      <c r="Q152" s="228"/>
      <c r="R152" s="54"/>
      <c r="S152" s="54"/>
      <c r="T152" s="55"/>
      <c r="U152" s="54"/>
      <c r="V152" s="54"/>
      <c r="W152" s="54"/>
      <c r="X152" s="54"/>
      <c r="Y152" s="54"/>
      <c r="Z152" s="54"/>
    </row>
    <row r="153" spans="1:26" ht="18.75" customHeight="1" x14ac:dyDescent="0.2">
      <c r="A153" s="54"/>
      <c r="B153" s="54"/>
      <c r="C153" s="224"/>
      <c r="D153" s="224"/>
      <c r="E153" s="55"/>
      <c r="F153" s="225"/>
      <c r="G153" s="225"/>
      <c r="H153" s="225"/>
      <c r="I153" s="54"/>
      <c r="J153" s="226"/>
      <c r="K153" s="99"/>
      <c r="L153" s="227"/>
      <c r="M153" s="228"/>
      <c r="N153" s="225"/>
      <c r="O153" s="229"/>
      <c r="P153" s="228"/>
      <c r="Q153" s="228"/>
      <c r="R153" s="54"/>
      <c r="S153" s="54"/>
      <c r="T153" s="55"/>
      <c r="U153" s="54"/>
      <c r="V153" s="54"/>
      <c r="W153" s="54"/>
      <c r="X153" s="54"/>
      <c r="Y153" s="54"/>
      <c r="Z153" s="54"/>
    </row>
    <row r="154" spans="1:26" ht="18.75" customHeight="1" x14ac:dyDescent="0.2">
      <c r="A154" s="54"/>
      <c r="B154" s="54"/>
      <c r="C154" s="224"/>
      <c r="D154" s="224"/>
      <c r="E154" s="55"/>
      <c r="F154" s="225"/>
      <c r="G154" s="225"/>
      <c r="H154" s="225"/>
      <c r="I154" s="54"/>
      <c r="J154" s="226"/>
      <c r="K154" s="99"/>
      <c r="L154" s="227"/>
      <c r="M154" s="228"/>
      <c r="N154" s="225"/>
      <c r="O154" s="229"/>
      <c r="P154" s="228"/>
      <c r="Q154" s="228"/>
      <c r="R154" s="54"/>
      <c r="S154" s="54"/>
      <c r="T154" s="55"/>
      <c r="U154" s="54"/>
      <c r="V154" s="54"/>
      <c r="W154" s="54"/>
      <c r="X154" s="54"/>
      <c r="Y154" s="54"/>
      <c r="Z154" s="54"/>
    </row>
    <row r="155" spans="1:26" ht="18.75" customHeight="1" x14ac:dyDescent="0.2">
      <c r="A155" s="54"/>
      <c r="B155" s="54"/>
      <c r="C155" s="224"/>
      <c r="D155" s="224"/>
      <c r="E155" s="55"/>
      <c r="F155" s="225"/>
      <c r="G155" s="225"/>
      <c r="H155" s="225"/>
      <c r="I155" s="54"/>
      <c r="J155" s="226"/>
      <c r="K155" s="99"/>
      <c r="L155" s="227"/>
      <c r="M155" s="228"/>
      <c r="N155" s="225"/>
      <c r="O155" s="229"/>
      <c r="P155" s="228"/>
      <c r="Q155" s="228"/>
      <c r="R155" s="54"/>
      <c r="S155" s="54"/>
      <c r="T155" s="55"/>
      <c r="U155" s="54"/>
      <c r="V155" s="54"/>
      <c r="W155" s="54"/>
      <c r="X155" s="54"/>
      <c r="Y155" s="54"/>
      <c r="Z155" s="54"/>
    </row>
    <row r="156" spans="1:26" ht="18.75" customHeight="1" x14ac:dyDescent="0.2">
      <c r="A156" s="54"/>
      <c r="B156" s="54"/>
      <c r="C156" s="224"/>
      <c r="D156" s="224"/>
      <c r="E156" s="55"/>
      <c r="F156" s="225"/>
      <c r="G156" s="225"/>
      <c r="H156" s="225"/>
      <c r="I156" s="54"/>
      <c r="J156" s="226"/>
      <c r="K156" s="99"/>
      <c r="L156" s="227"/>
      <c r="M156" s="228"/>
      <c r="N156" s="225"/>
      <c r="O156" s="229"/>
      <c r="P156" s="228"/>
      <c r="Q156" s="228"/>
      <c r="R156" s="54"/>
      <c r="S156" s="54"/>
      <c r="T156" s="55"/>
      <c r="U156" s="54"/>
      <c r="V156" s="54"/>
      <c r="W156" s="54"/>
      <c r="X156" s="54"/>
      <c r="Y156" s="54"/>
      <c r="Z156" s="54"/>
    </row>
    <row r="157" spans="1:26" ht="18.75" customHeight="1" x14ac:dyDescent="0.2">
      <c r="A157" s="54"/>
      <c r="B157" s="54"/>
      <c r="C157" s="224"/>
      <c r="D157" s="224"/>
      <c r="E157" s="55"/>
      <c r="F157" s="225"/>
      <c r="G157" s="225"/>
      <c r="H157" s="225"/>
      <c r="I157" s="54"/>
      <c r="J157" s="226"/>
      <c r="K157" s="99"/>
      <c r="L157" s="227"/>
      <c r="M157" s="228"/>
      <c r="N157" s="225"/>
      <c r="O157" s="229"/>
      <c r="P157" s="228"/>
      <c r="Q157" s="228"/>
      <c r="R157" s="54"/>
      <c r="S157" s="54"/>
      <c r="T157" s="55"/>
      <c r="U157" s="54"/>
      <c r="V157" s="54"/>
      <c r="W157" s="54"/>
      <c r="X157" s="54"/>
      <c r="Y157" s="54"/>
      <c r="Z157" s="54"/>
    </row>
    <row r="158" spans="1:26" ht="18.75" customHeight="1" x14ac:dyDescent="0.2">
      <c r="A158" s="54"/>
      <c r="B158" s="54"/>
      <c r="C158" s="224"/>
      <c r="D158" s="224"/>
      <c r="E158" s="55"/>
      <c r="F158" s="225"/>
      <c r="G158" s="225"/>
      <c r="H158" s="225"/>
      <c r="I158" s="54"/>
      <c r="J158" s="226"/>
      <c r="K158" s="99"/>
      <c r="L158" s="227"/>
      <c r="M158" s="228"/>
      <c r="N158" s="225"/>
      <c r="O158" s="229"/>
      <c r="P158" s="228"/>
      <c r="Q158" s="228"/>
      <c r="R158" s="54"/>
      <c r="S158" s="54"/>
      <c r="T158" s="55"/>
      <c r="U158" s="54"/>
      <c r="V158" s="54"/>
      <c r="W158" s="54"/>
      <c r="X158" s="54"/>
      <c r="Y158" s="54"/>
      <c r="Z158" s="54"/>
    </row>
    <row r="159" spans="1:26" ht="18.75" customHeight="1" x14ac:dyDescent="0.2">
      <c r="A159" s="54"/>
      <c r="B159" s="54"/>
      <c r="C159" s="224"/>
      <c r="D159" s="224"/>
      <c r="E159" s="55"/>
      <c r="F159" s="225"/>
      <c r="G159" s="225"/>
      <c r="H159" s="225"/>
      <c r="I159" s="54"/>
      <c r="J159" s="226"/>
      <c r="K159" s="99"/>
      <c r="L159" s="227"/>
      <c r="M159" s="228"/>
      <c r="N159" s="225"/>
      <c r="O159" s="229"/>
      <c r="P159" s="228"/>
      <c r="Q159" s="228"/>
      <c r="R159" s="54"/>
      <c r="S159" s="54"/>
      <c r="T159" s="55"/>
      <c r="U159" s="54"/>
      <c r="V159" s="54"/>
      <c r="W159" s="54"/>
      <c r="X159" s="54"/>
      <c r="Y159" s="54"/>
      <c r="Z159" s="54"/>
    </row>
    <row r="160" spans="1:26" ht="18.75" customHeight="1" x14ac:dyDescent="0.2">
      <c r="A160" s="54"/>
      <c r="B160" s="54"/>
      <c r="C160" s="224"/>
      <c r="D160" s="224"/>
      <c r="E160" s="55"/>
      <c r="F160" s="225"/>
      <c r="G160" s="225"/>
      <c r="H160" s="225"/>
      <c r="I160" s="54"/>
      <c r="J160" s="226"/>
      <c r="K160" s="99"/>
      <c r="L160" s="227"/>
      <c r="M160" s="228"/>
      <c r="N160" s="225"/>
      <c r="O160" s="229"/>
      <c r="P160" s="228"/>
      <c r="Q160" s="228"/>
      <c r="R160" s="54"/>
      <c r="S160" s="54"/>
      <c r="T160" s="55"/>
      <c r="U160" s="54"/>
      <c r="V160" s="54"/>
      <c r="W160" s="54"/>
      <c r="X160" s="54"/>
      <c r="Y160" s="54"/>
      <c r="Z160" s="54"/>
    </row>
    <row r="161" spans="1:26" ht="18.75" customHeight="1" x14ac:dyDescent="0.2">
      <c r="A161" s="54"/>
      <c r="B161" s="54"/>
      <c r="C161" s="224"/>
      <c r="D161" s="224"/>
      <c r="E161" s="55"/>
      <c r="F161" s="225"/>
      <c r="G161" s="225"/>
      <c r="H161" s="225"/>
      <c r="I161" s="54"/>
      <c r="J161" s="226"/>
      <c r="K161" s="99"/>
      <c r="L161" s="227"/>
      <c r="M161" s="228"/>
      <c r="N161" s="225"/>
      <c r="O161" s="229"/>
      <c r="P161" s="228"/>
      <c r="Q161" s="228"/>
      <c r="R161" s="54"/>
      <c r="S161" s="54"/>
      <c r="T161" s="55"/>
      <c r="U161" s="54"/>
      <c r="V161" s="54"/>
      <c r="W161" s="54"/>
      <c r="X161" s="54"/>
      <c r="Y161" s="54"/>
      <c r="Z161" s="54"/>
    </row>
    <row r="162" spans="1:26" ht="18.75" customHeight="1" x14ac:dyDescent="0.2">
      <c r="A162" s="54"/>
      <c r="B162" s="54"/>
      <c r="C162" s="224"/>
      <c r="D162" s="224"/>
      <c r="E162" s="55"/>
      <c r="F162" s="225"/>
      <c r="G162" s="225"/>
      <c r="H162" s="225"/>
      <c r="I162" s="54"/>
      <c r="J162" s="226"/>
      <c r="K162" s="99"/>
      <c r="L162" s="227"/>
      <c r="M162" s="228"/>
      <c r="N162" s="225"/>
      <c r="O162" s="229"/>
      <c r="P162" s="228"/>
      <c r="Q162" s="228"/>
      <c r="R162" s="54"/>
      <c r="S162" s="54"/>
      <c r="T162" s="55"/>
      <c r="U162" s="54"/>
      <c r="V162" s="54"/>
      <c r="W162" s="54"/>
      <c r="X162" s="54"/>
      <c r="Y162" s="54"/>
      <c r="Z162" s="54"/>
    </row>
    <row r="163" spans="1:26" ht="18.75" customHeight="1" x14ac:dyDescent="0.2">
      <c r="A163" s="54"/>
      <c r="B163" s="54"/>
      <c r="C163" s="224"/>
      <c r="D163" s="224"/>
      <c r="E163" s="55"/>
      <c r="F163" s="225"/>
      <c r="G163" s="225"/>
      <c r="H163" s="225"/>
      <c r="I163" s="54"/>
      <c r="J163" s="226"/>
      <c r="K163" s="99"/>
      <c r="L163" s="227"/>
      <c r="M163" s="228"/>
      <c r="N163" s="225"/>
      <c r="O163" s="229"/>
      <c r="P163" s="228"/>
      <c r="Q163" s="228"/>
      <c r="R163" s="54"/>
      <c r="S163" s="54"/>
      <c r="T163" s="55"/>
      <c r="U163" s="54"/>
      <c r="V163" s="54"/>
      <c r="W163" s="54"/>
      <c r="X163" s="54"/>
      <c r="Y163" s="54"/>
      <c r="Z163" s="54"/>
    </row>
    <row r="164" spans="1:26" ht="18.75" customHeight="1" x14ac:dyDescent="0.2">
      <c r="A164" s="54"/>
      <c r="B164" s="54"/>
      <c r="C164" s="224"/>
      <c r="D164" s="224"/>
      <c r="E164" s="55"/>
      <c r="F164" s="225"/>
      <c r="G164" s="225"/>
      <c r="H164" s="225"/>
      <c r="I164" s="54"/>
      <c r="J164" s="226"/>
      <c r="K164" s="99"/>
      <c r="L164" s="227"/>
      <c r="M164" s="228"/>
      <c r="N164" s="225"/>
      <c r="O164" s="229"/>
      <c r="P164" s="228"/>
      <c r="Q164" s="228"/>
      <c r="R164" s="54"/>
      <c r="S164" s="54"/>
      <c r="T164" s="55"/>
      <c r="U164" s="54"/>
      <c r="V164" s="54"/>
      <c r="W164" s="54"/>
      <c r="X164" s="54"/>
      <c r="Y164" s="54"/>
      <c r="Z164" s="54"/>
    </row>
    <row r="165" spans="1:26" ht="18.75" customHeight="1" x14ac:dyDescent="0.2">
      <c r="A165" s="54"/>
      <c r="B165" s="54"/>
      <c r="C165" s="224"/>
      <c r="D165" s="224"/>
      <c r="E165" s="55"/>
      <c r="F165" s="225"/>
      <c r="G165" s="225"/>
      <c r="H165" s="225"/>
      <c r="I165" s="54"/>
      <c r="J165" s="226"/>
      <c r="K165" s="99"/>
      <c r="L165" s="227"/>
      <c r="M165" s="228"/>
      <c r="N165" s="225"/>
      <c r="O165" s="229"/>
      <c r="P165" s="228"/>
      <c r="Q165" s="228"/>
      <c r="R165" s="54"/>
      <c r="S165" s="54"/>
      <c r="T165" s="55"/>
      <c r="U165" s="54"/>
      <c r="V165" s="54"/>
      <c r="W165" s="54"/>
      <c r="X165" s="54"/>
      <c r="Y165" s="54"/>
      <c r="Z165" s="54"/>
    </row>
    <row r="166" spans="1:26" ht="18.75" customHeight="1" x14ac:dyDescent="0.2">
      <c r="A166" s="54"/>
      <c r="B166" s="54"/>
      <c r="C166" s="224"/>
      <c r="D166" s="224"/>
      <c r="E166" s="55"/>
      <c r="F166" s="225"/>
      <c r="G166" s="225"/>
      <c r="H166" s="225"/>
      <c r="I166" s="54"/>
      <c r="J166" s="226"/>
      <c r="K166" s="99"/>
      <c r="L166" s="227"/>
      <c r="M166" s="228"/>
      <c r="N166" s="225"/>
      <c r="O166" s="229"/>
      <c r="P166" s="228"/>
      <c r="Q166" s="228"/>
      <c r="R166" s="54"/>
      <c r="S166" s="54"/>
      <c r="T166" s="55"/>
      <c r="U166" s="54"/>
      <c r="V166" s="54"/>
      <c r="W166" s="54"/>
      <c r="X166" s="54"/>
      <c r="Y166" s="54"/>
      <c r="Z166" s="54"/>
    </row>
    <row r="167" spans="1:26" ht="18.75" customHeight="1" x14ac:dyDescent="0.2">
      <c r="A167" s="54"/>
      <c r="B167" s="54"/>
      <c r="C167" s="224"/>
      <c r="D167" s="224"/>
      <c r="E167" s="55"/>
      <c r="F167" s="225"/>
      <c r="G167" s="225"/>
      <c r="H167" s="225"/>
      <c r="I167" s="54"/>
      <c r="J167" s="226"/>
      <c r="K167" s="99"/>
      <c r="L167" s="227"/>
      <c r="M167" s="228"/>
      <c r="N167" s="225"/>
      <c r="O167" s="229"/>
      <c r="P167" s="228"/>
      <c r="Q167" s="228"/>
      <c r="R167" s="54"/>
      <c r="S167" s="54"/>
      <c r="T167" s="55"/>
      <c r="U167" s="54"/>
      <c r="V167" s="54"/>
      <c r="W167" s="54"/>
      <c r="X167" s="54"/>
      <c r="Y167" s="54"/>
      <c r="Z167" s="54"/>
    </row>
    <row r="168" spans="1:26" ht="18.75" customHeight="1" x14ac:dyDescent="0.2">
      <c r="A168" s="54"/>
      <c r="B168" s="54"/>
      <c r="C168" s="224"/>
      <c r="D168" s="224"/>
      <c r="E168" s="55"/>
      <c r="F168" s="225"/>
      <c r="G168" s="225"/>
      <c r="H168" s="225"/>
      <c r="I168" s="54"/>
      <c r="J168" s="226"/>
      <c r="K168" s="99"/>
      <c r="L168" s="227"/>
      <c r="M168" s="228"/>
      <c r="N168" s="225"/>
      <c r="O168" s="229"/>
      <c r="P168" s="228"/>
      <c r="Q168" s="228"/>
      <c r="R168" s="54"/>
      <c r="S168" s="54"/>
      <c r="T168" s="55"/>
      <c r="U168" s="54"/>
      <c r="V168" s="54"/>
      <c r="W168" s="54"/>
      <c r="X168" s="54"/>
      <c r="Y168" s="54"/>
      <c r="Z168" s="54"/>
    </row>
    <row r="169" spans="1:26" ht="18.75" customHeight="1" x14ac:dyDescent="0.2">
      <c r="A169" s="54"/>
      <c r="B169" s="54"/>
      <c r="C169" s="224"/>
      <c r="D169" s="224"/>
      <c r="E169" s="55"/>
      <c r="F169" s="225"/>
      <c r="G169" s="225"/>
      <c r="H169" s="225"/>
      <c r="I169" s="54"/>
      <c r="J169" s="226"/>
      <c r="K169" s="99"/>
      <c r="L169" s="227"/>
      <c r="M169" s="228"/>
      <c r="N169" s="225"/>
      <c r="O169" s="229"/>
      <c r="P169" s="228"/>
      <c r="Q169" s="228"/>
      <c r="R169" s="54"/>
      <c r="S169" s="54"/>
      <c r="T169" s="55"/>
      <c r="U169" s="54"/>
      <c r="V169" s="54"/>
      <c r="W169" s="54"/>
      <c r="X169" s="54"/>
      <c r="Y169" s="54"/>
      <c r="Z169" s="54"/>
    </row>
    <row r="170" spans="1:26" ht="18.75" customHeight="1" x14ac:dyDescent="0.2">
      <c r="A170" s="54"/>
      <c r="B170" s="54"/>
      <c r="C170" s="224"/>
      <c r="D170" s="224"/>
      <c r="E170" s="55"/>
      <c r="F170" s="225"/>
      <c r="G170" s="225"/>
      <c r="H170" s="225"/>
      <c r="I170" s="54"/>
      <c r="J170" s="226"/>
      <c r="K170" s="99"/>
      <c r="L170" s="227"/>
      <c r="M170" s="228"/>
      <c r="N170" s="225"/>
      <c r="O170" s="229"/>
      <c r="P170" s="228"/>
      <c r="Q170" s="228"/>
      <c r="R170" s="54"/>
      <c r="S170" s="54"/>
      <c r="T170" s="55"/>
      <c r="U170" s="54"/>
      <c r="V170" s="54"/>
      <c r="W170" s="54"/>
      <c r="X170" s="54"/>
      <c r="Y170" s="54"/>
      <c r="Z170" s="54"/>
    </row>
    <row r="171" spans="1:26" ht="18.75" customHeight="1" x14ac:dyDescent="0.2">
      <c r="A171" s="54"/>
      <c r="B171" s="54"/>
      <c r="C171" s="224"/>
      <c r="D171" s="224"/>
      <c r="E171" s="55"/>
      <c r="F171" s="225"/>
      <c r="G171" s="225"/>
      <c r="H171" s="225"/>
      <c r="I171" s="54"/>
      <c r="J171" s="226"/>
      <c r="K171" s="99"/>
      <c r="L171" s="227"/>
      <c r="M171" s="228"/>
      <c r="N171" s="225"/>
      <c r="O171" s="229"/>
      <c r="P171" s="228"/>
      <c r="Q171" s="228"/>
      <c r="R171" s="54"/>
      <c r="S171" s="54"/>
      <c r="T171" s="55"/>
      <c r="U171" s="54"/>
      <c r="V171" s="54"/>
      <c r="W171" s="54"/>
      <c r="X171" s="54"/>
      <c r="Y171" s="54"/>
      <c r="Z171" s="54"/>
    </row>
    <row r="172" spans="1:26" ht="18.75" customHeight="1" x14ac:dyDescent="0.2">
      <c r="A172" s="54"/>
      <c r="B172" s="54"/>
      <c r="C172" s="224"/>
      <c r="D172" s="224"/>
      <c r="E172" s="55"/>
      <c r="F172" s="225"/>
      <c r="G172" s="225"/>
      <c r="H172" s="225"/>
      <c r="I172" s="54"/>
      <c r="J172" s="226"/>
      <c r="K172" s="99"/>
      <c r="L172" s="227"/>
      <c r="M172" s="228"/>
      <c r="N172" s="225"/>
      <c r="O172" s="229"/>
      <c r="P172" s="228"/>
      <c r="Q172" s="228"/>
      <c r="R172" s="54"/>
      <c r="S172" s="54"/>
      <c r="T172" s="55"/>
      <c r="U172" s="54"/>
      <c r="V172" s="54"/>
      <c r="W172" s="54"/>
      <c r="X172" s="54"/>
      <c r="Y172" s="54"/>
      <c r="Z172" s="54"/>
    </row>
    <row r="173" spans="1:26" ht="18.75" customHeight="1" x14ac:dyDescent="0.2">
      <c r="A173" s="54"/>
      <c r="B173" s="54"/>
      <c r="C173" s="224"/>
      <c r="D173" s="224"/>
      <c r="E173" s="55"/>
      <c r="F173" s="225"/>
      <c r="G173" s="225"/>
      <c r="H173" s="225"/>
      <c r="I173" s="54"/>
      <c r="J173" s="226"/>
      <c r="K173" s="99"/>
      <c r="L173" s="227"/>
      <c r="M173" s="228"/>
      <c r="N173" s="225"/>
      <c r="O173" s="229"/>
      <c r="P173" s="228"/>
      <c r="Q173" s="228"/>
      <c r="R173" s="54"/>
      <c r="S173" s="54"/>
      <c r="T173" s="55"/>
      <c r="U173" s="54"/>
      <c r="V173" s="54"/>
      <c r="W173" s="54"/>
      <c r="X173" s="54"/>
      <c r="Y173" s="54"/>
      <c r="Z173" s="54"/>
    </row>
    <row r="174" spans="1:26" ht="18.75" customHeight="1" x14ac:dyDescent="0.2">
      <c r="A174" s="54"/>
      <c r="B174" s="54"/>
      <c r="C174" s="224"/>
      <c r="D174" s="224"/>
      <c r="E174" s="55"/>
      <c r="F174" s="225"/>
      <c r="G174" s="225"/>
      <c r="H174" s="225"/>
      <c r="I174" s="54"/>
      <c r="J174" s="226"/>
      <c r="K174" s="99"/>
      <c r="L174" s="227"/>
      <c r="M174" s="228"/>
      <c r="N174" s="225"/>
      <c r="O174" s="229"/>
      <c r="P174" s="228"/>
      <c r="Q174" s="228"/>
      <c r="R174" s="54"/>
      <c r="S174" s="54"/>
      <c r="T174" s="55"/>
      <c r="U174" s="54"/>
      <c r="V174" s="54"/>
      <c r="W174" s="54"/>
      <c r="X174" s="54"/>
      <c r="Y174" s="54"/>
      <c r="Z174" s="54"/>
    </row>
    <row r="175" spans="1:26" ht="18.75" customHeight="1" x14ac:dyDescent="0.2">
      <c r="A175" s="54"/>
      <c r="B175" s="54"/>
      <c r="C175" s="224"/>
      <c r="D175" s="224"/>
      <c r="E175" s="55"/>
      <c r="F175" s="225"/>
      <c r="G175" s="225"/>
      <c r="H175" s="225"/>
      <c r="I175" s="54"/>
      <c r="J175" s="226"/>
      <c r="K175" s="99"/>
      <c r="L175" s="227"/>
      <c r="M175" s="228"/>
      <c r="N175" s="225"/>
      <c r="O175" s="229"/>
      <c r="P175" s="228"/>
      <c r="Q175" s="228"/>
      <c r="R175" s="54"/>
      <c r="S175" s="54"/>
      <c r="T175" s="55"/>
      <c r="U175" s="54"/>
      <c r="V175" s="54"/>
      <c r="W175" s="54"/>
      <c r="X175" s="54"/>
      <c r="Y175" s="54"/>
      <c r="Z175" s="54"/>
    </row>
    <row r="176" spans="1:26" ht="18.75" customHeight="1" x14ac:dyDescent="0.2">
      <c r="A176" s="54"/>
      <c r="B176" s="54"/>
      <c r="C176" s="224"/>
      <c r="D176" s="224"/>
      <c r="E176" s="55"/>
      <c r="F176" s="225"/>
      <c r="G176" s="225"/>
      <c r="H176" s="225"/>
      <c r="I176" s="54"/>
      <c r="J176" s="226"/>
      <c r="K176" s="99"/>
      <c r="L176" s="227"/>
      <c r="M176" s="228"/>
      <c r="N176" s="225"/>
      <c r="O176" s="229"/>
      <c r="P176" s="228"/>
      <c r="Q176" s="228"/>
      <c r="R176" s="54"/>
      <c r="S176" s="54"/>
      <c r="T176" s="55"/>
      <c r="U176" s="54"/>
      <c r="V176" s="54"/>
      <c r="W176" s="54"/>
      <c r="X176" s="54"/>
      <c r="Y176" s="54"/>
      <c r="Z176" s="54"/>
    </row>
    <row r="177" spans="1:26" ht="18.75" customHeight="1" x14ac:dyDescent="0.2">
      <c r="A177" s="54"/>
      <c r="B177" s="54"/>
      <c r="C177" s="224"/>
      <c r="D177" s="224"/>
      <c r="E177" s="55"/>
      <c r="F177" s="225"/>
      <c r="G177" s="225"/>
      <c r="H177" s="225"/>
      <c r="I177" s="54"/>
      <c r="J177" s="226"/>
      <c r="K177" s="99"/>
      <c r="L177" s="227"/>
      <c r="M177" s="228"/>
      <c r="N177" s="225"/>
      <c r="O177" s="229"/>
      <c r="P177" s="228"/>
      <c r="Q177" s="228"/>
      <c r="R177" s="54"/>
      <c r="S177" s="54"/>
      <c r="T177" s="55"/>
      <c r="U177" s="54"/>
      <c r="V177" s="54"/>
      <c r="W177" s="54"/>
      <c r="X177" s="54"/>
      <c r="Y177" s="54"/>
      <c r="Z177" s="54"/>
    </row>
    <row r="178" spans="1:26" ht="18.75" customHeight="1" x14ac:dyDescent="0.2">
      <c r="A178" s="54"/>
      <c r="B178" s="54"/>
      <c r="C178" s="224"/>
      <c r="D178" s="224"/>
      <c r="E178" s="55"/>
      <c r="F178" s="225"/>
      <c r="G178" s="225"/>
      <c r="H178" s="225"/>
      <c r="I178" s="54"/>
      <c r="J178" s="226"/>
      <c r="K178" s="99"/>
      <c r="L178" s="227"/>
      <c r="M178" s="228"/>
      <c r="N178" s="225"/>
      <c r="O178" s="229"/>
      <c r="P178" s="228"/>
      <c r="Q178" s="228"/>
      <c r="R178" s="54"/>
      <c r="S178" s="54"/>
      <c r="T178" s="55"/>
      <c r="U178" s="54"/>
      <c r="V178" s="54"/>
      <c r="W178" s="54"/>
      <c r="X178" s="54"/>
      <c r="Y178" s="54"/>
      <c r="Z178" s="54"/>
    </row>
    <row r="179" spans="1:26" ht="18.75" customHeight="1" x14ac:dyDescent="0.2">
      <c r="A179" s="54"/>
      <c r="B179" s="54"/>
      <c r="C179" s="224"/>
      <c r="D179" s="224"/>
      <c r="E179" s="55"/>
      <c r="F179" s="225"/>
      <c r="G179" s="225"/>
      <c r="H179" s="225"/>
      <c r="I179" s="54"/>
      <c r="J179" s="226"/>
      <c r="K179" s="99"/>
      <c r="L179" s="227"/>
      <c r="M179" s="228"/>
      <c r="N179" s="225"/>
      <c r="O179" s="229"/>
      <c r="P179" s="228"/>
      <c r="Q179" s="228"/>
      <c r="R179" s="54"/>
      <c r="S179" s="54"/>
      <c r="T179" s="55"/>
      <c r="U179" s="54"/>
      <c r="V179" s="54"/>
      <c r="W179" s="54"/>
      <c r="X179" s="54"/>
      <c r="Y179" s="54"/>
      <c r="Z179" s="54"/>
    </row>
    <row r="180" spans="1:26" ht="18.75" customHeight="1" x14ac:dyDescent="0.2">
      <c r="A180" s="54"/>
      <c r="B180" s="54"/>
      <c r="C180" s="224"/>
      <c r="D180" s="224"/>
      <c r="E180" s="55"/>
      <c r="F180" s="225"/>
      <c r="G180" s="225"/>
      <c r="H180" s="225"/>
      <c r="I180" s="54"/>
      <c r="J180" s="226"/>
      <c r="K180" s="99"/>
      <c r="L180" s="227"/>
      <c r="M180" s="228"/>
      <c r="N180" s="225"/>
      <c r="O180" s="229"/>
      <c r="P180" s="228"/>
      <c r="Q180" s="228"/>
      <c r="R180" s="54"/>
      <c r="S180" s="54"/>
      <c r="T180" s="55"/>
      <c r="U180" s="54"/>
      <c r="V180" s="54"/>
      <c r="W180" s="54"/>
      <c r="X180" s="54"/>
      <c r="Y180" s="54"/>
      <c r="Z180" s="54"/>
    </row>
    <row r="181" spans="1:26" ht="18.75" customHeight="1" x14ac:dyDescent="0.2">
      <c r="A181" s="54"/>
      <c r="B181" s="54"/>
      <c r="C181" s="224"/>
      <c r="D181" s="224"/>
      <c r="E181" s="55"/>
      <c r="F181" s="225"/>
      <c r="G181" s="225"/>
      <c r="H181" s="225"/>
      <c r="I181" s="54"/>
      <c r="J181" s="226"/>
      <c r="K181" s="99"/>
      <c r="L181" s="227"/>
      <c r="M181" s="228"/>
      <c r="N181" s="225"/>
      <c r="O181" s="229"/>
      <c r="P181" s="228"/>
      <c r="Q181" s="228"/>
      <c r="R181" s="54"/>
      <c r="S181" s="54"/>
      <c r="T181" s="55"/>
      <c r="U181" s="54"/>
      <c r="V181" s="54"/>
      <c r="W181" s="54"/>
      <c r="X181" s="54"/>
      <c r="Y181" s="54"/>
      <c r="Z181" s="54"/>
    </row>
    <row r="182" spans="1:26" ht="18.75" customHeight="1" x14ac:dyDescent="0.2">
      <c r="A182" s="54"/>
      <c r="B182" s="54"/>
      <c r="C182" s="224"/>
      <c r="D182" s="224"/>
      <c r="E182" s="55"/>
      <c r="F182" s="225"/>
      <c r="G182" s="225"/>
      <c r="H182" s="225"/>
      <c r="I182" s="54"/>
      <c r="J182" s="226"/>
      <c r="K182" s="99"/>
      <c r="L182" s="227"/>
      <c r="M182" s="228"/>
      <c r="N182" s="225"/>
      <c r="O182" s="229"/>
      <c r="P182" s="228"/>
      <c r="Q182" s="228"/>
      <c r="R182" s="54"/>
      <c r="S182" s="54"/>
      <c r="T182" s="55"/>
      <c r="U182" s="54"/>
      <c r="V182" s="54"/>
      <c r="W182" s="54"/>
      <c r="X182" s="54"/>
      <c r="Y182" s="54"/>
      <c r="Z182" s="54"/>
    </row>
    <row r="183" spans="1:26" ht="18.75" customHeight="1" x14ac:dyDescent="0.2">
      <c r="A183" s="54"/>
      <c r="B183" s="54"/>
      <c r="C183" s="224"/>
      <c r="D183" s="224"/>
      <c r="E183" s="55"/>
      <c r="F183" s="225"/>
      <c r="G183" s="225"/>
      <c r="H183" s="225"/>
      <c r="I183" s="54"/>
      <c r="J183" s="226"/>
      <c r="K183" s="99"/>
      <c r="L183" s="227"/>
      <c r="M183" s="228"/>
      <c r="N183" s="225"/>
      <c r="O183" s="229"/>
      <c r="P183" s="228"/>
      <c r="Q183" s="228"/>
      <c r="R183" s="54"/>
      <c r="S183" s="54"/>
      <c r="T183" s="55"/>
      <c r="U183" s="54"/>
      <c r="V183" s="54"/>
      <c r="W183" s="54"/>
      <c r="X183" s="54"/>
      <c r="Y183" s="54"/>
      <c r="Z183" s="54"/>
    </row>
    <row r="184" spans="1:26" ht="18.75" customHeight="1" x14ac:dyDescent="0.2">
      <c r="A184" s="54"/>
      <c r="B184" s="54"/>
      <c r="C184" s="224"/>
      <c r="D184" s="224"/>
      <c r="E184" s="55"/>
      <c r="F184" s="225"/>
      <c r="G184" s="225"/>
      <c r="H184" s="225"/>
      <c r="I184" s="54"/>
      <c r="J184" s="226"/>
      <c r="K184" s="99"/>
      <c r="L184" s="227"/>
      <c r="M184" s="228"/>
      <c r="N184" s="225"/>
      <c r="O184" s="229"/>
      <c r="P184" s="228"/>
      <c r="Q184" s="228"/>
      <c r="R184" s="54"/>
      <c r="S184" s="54"/>
      <c r="T184" s="55"/>
      <c r="U184" s="54"/>
      <c r="V184" s="54"/>
      <c r="W184" s="54"/>
      <c r="X184" s="54"/>
      <c r="Y184" s="54"/>
      <c r="Z184" s="54"/>
    </row>
    <row r="185" spans="1:26" ht="18.75" customHeight="1" x14ac:dyDescent="0.2">
      <c r="A185" s="54"/>
      <c r="B185" s="54"/>
      <c r="C185" s="224"/>
      <c r="D185" s="224"/>
      <c r="E185" s="55"/>
      <c r="F185" s="225"/>
      <c r="G185" s="225"/>
      <c r="H185" s="225"/>
      <c r="I185" s="54"/>
      <c r="J185" s="226"/>
      <c r="K185" s="99"/>
      <c r="L185" s="227"/>
      <c r="M185" s="228"/>
      <c r="N185" s="225"/>
      <c r="O185" s="229"/>
      <c r="P185" s="228"/>
      <c r="Q185" s="228"/>
      <c r="R185" s="54"/>
      <c r="S185" s="54"/>
      <c r="T185" s="55"/>
      <c r="U185" s="54"/>
      <c r="V185" s="54"/>
      <c r="W185" s="54"/>
      <c r="X185" s="54"/>
      <c r="Y185" s="54"/>
      <c r="Z185" s="54"/>
    </row>
    <row r="186" spans="1:26" ht="18.75" customHeight="1" x14ac:dyDescent="0.2">
      <c r="A186" s="54"/>
      <c r="B186" s="54"/>
      <c r="C186" s="224"/>
      <c r="D186" s="224"/>
      <c r="E186" s="55"/>
      <c r="F186" s="225"/>
      <c r="G186" s="225"/>
      <c r="H186" s="225"/>
      <c r="I186" s="54"/>
      <c r="J186" s="226"/>
      <c r="K186" s="99"/>
      <c r="L186" s="227"/>
      <c r="M186" s="228"/>
      <c r="N186" s="225"/>
      <c r="O186" s="229"/>
      <c r="P186" s="228"/>
      <c r="Q186" s="228"/>
      <c r="R186" s="54"/>
      <c r="S186" s="54"/>
      <c r="T186" s="55"/>
      <c r="U186" s="54"/>
      <c r="V186" s="54"/>
      <c r="W186" s="54"/>
      <c r="X186" s="54"/>
      <c r="Y186" s="54"/>
      <c r="Z186" s="54"/>
    </row>
    <row r="187" spans="1:26" ht="18.75" customHeight="1" x14ac:dyDescent="0.2">
      <c r="A187" s="54"/>
      <c r="B187" s="54"/>
      <c r="C187" s="224"/>
      <c r="D187" s="224"/>
      <c r="E187" s="55"/>
      <c r="F187" s="225"/>
      <c r="G187" s="225"/>
      <c r="H187" s="225"/>
      <c r="I187" s="54"/>
      <c r="J187" s="226"/>
      <c r="K187" s="99"/>
      <c r="L187" s="227"/>
      <c r="M187" s="228"/>
      <c r="N187" s="225"/>
      <c r="O187" s="229"/>
      <c r="P187" s="228"/>
      <c r="Q187" s="228"/>
      <c r="R187" s="54"/>
      <c r="S187" s="54"/>
      <c r="T187" s="55"/>
      <c r="U187" s="54"/>
      <c r="V187" s="54"/>
      <c r="W187" s="54"/>
      <c r="X187" s="54"/>
      <c r="Y187" s="54"/>
      <c r="Z187" s="54"/>
    </row>
    <row r="188" spans="1:26" ht="18.75" customHeight="1" x14ac:dyDescent="0.2">
      <c r="A188" s="54"/>
      <c r="B188" s="54"/>
      <c r="C188" s="224"/>
      <c r="D188" s="224"/>
      <c r="E188" s="55"/>
      <c r="F188" s="225"/>
      <c r="G188" s="225"/>
      <c r="H188" s="225"/>
      <c r="I188" s="54"/>
      <c r="J188" s="226"/>
      <c r="K188" s="99"/>
      <c r="L188" s="227"/>
      <c r="M188" s="228"/>
      <c r="N188" s="225"/>
      <c r="O188" s="229"/>
      <c r="P188" s="228"/>
      <c r="Q188" s="228"/>
      <c r="R188" s="54"/>
      <c r="S188" s="54"/>
      <c r="T188" s="55"/>
      <c r="U188" s="54"/>
      <c r="V188" s="54"/>
      <c r="W188" s="54"/>
      <c r="X188" s="54"/>
      <c r="Y188" s="54"/>
      <c r="Z188" s="54"/>
    </row>
    <row r="189" spans="1:26" ht="18.75" customHeight="1" x14ac:dyDescent="0.2">
      <c r="A189" s="54"/>
      <c r="B189" s="54"/>
      <c r="C189" s="224"/>
      <c r="D189" s="224"/>
      <c r="E189" s="55"/>
      <c r="F189" s="225"/>
      <c r="G189" s="225"/>
      <c r="H189" s="225"/>
      <c r="I189" s="54"/>
      <c r="J189" s="226"/>
      <c r="K189" s="99"/>
      <c r="L189" s="227"/>
      <c r="M189" s="228"/>
      <c r="N189" s="225"/>
      <c r="O189" s="229"/>
      <c r="P189" s="228"/>
      <c r="Q189" s="228"/>
      <c r="R189" s="54"/>
      <c r="S189" s="54"/>
      <c r="T189" s="55"/>
      <c r="U189" s="54"/>
      <c r="V189" s="54"/>
      <c r="W189" s="54"/>
      <c r="X189" s="54"/>
      <c r="Y189" s="54"/>
      <c r="Z189" s="54"/>
    </row>
    <row r="190" spans="1:26" ht="18.75" customHeight="1" x14ac:dyDescent="0.2">
      <c r="A190" s="54"/>
      <c r="B190" s="54"/>
      <c r="C190" s="224"/>
      <c r="D190" s="224"/>
      <c r="E190" s="55"/>
      <c r="F190" s="225"/>
      <c r="G190" s="225"/>
      <c r="H190" s="225"/>
      <c r="I190" s="54"/>
      <c r="J190" s="226"/>
      <c r="K190" s="99"/>
      <c r="L190" s="227"/>
      <c r="M190" s="228"/>
      <c r="N190" s="225"/>
      <c r="O190" s="229"/>
      <c r="P190" s="228"/>
      <c r="Q190" s="228"/>
      <c r="R190" s="54"/>
      <c r="S190" s="54"/>
      <c r="T190" s="55"/>
      <c r="U190" s="54"/>
      <c r="V190" s="54"/>
      <c r="W190" s="54"/>
      <c r="X190" s="54"/>
      <c r="Y190" s="54"/>
      <c r="Z190" s="54"/>
    </row>
    <row r="191" spans="1:26" ht="18.75" customHeight="1" x14ac:dyDescent="0.2">
      <c r="A191" s="54"/>
      <c r="B191" s="54"/>
      <c r="C191" s="224"/>
      <c r="D191" s="224"/>
      <c r="E191" s="55"/>
      <c r="F191" s="225"/>
      <c r="G191" s="225"/>
      <c r="H191" s="225"/>
      <c r="I191" s="54"/>
      <c r="J191" s="226"/>
      <c r="K191" s="99"/>
      <c r="L191" s="227"/>
      <c r="M191" s="228"/>
      <c r="N191" s="225"/>
      <c r="O191" s="229"/>
      <c r="P191" s="228"/>
      <c r="Q191" s="228"/>
      <c r="R191" s="54"/>
      <c r="S191" s="54"/>
      <c r="T191" s="55"/>
      <c r="U191" s="54"/>
      <c r="V191" s="54"/>
      <c r="W191" s="54"/>
      <c r="X191" s="54"/>
      <c r="Y191" s="54"/>
      <c r="Z191" s="54"/>
    </row>
    <row r="192" spans="1:26" ht="18.75" customHeight="1" x14ac:dyDescent="0.2">
      <c r="A192" s="54"/>
      <c r="B192" s="54"/>
      <c r="C192" s="224"/>
      <c r="D192" s="224"/>
      <c r="E192" s="55"/>
      <c r="F192" s="225"/>
      <c r="G192" s="225"/>
      <c r="H192" s="225"/>
      <c r="I192" s="54"/>
      <c r="J192" s="226"/>
      <c r="K192" s="99"/>
      <c r="L192" s="227"/>
      <c r="M192" s="228"/>
      <c r="N192" s="225"/>
      <c r="O192" s="229"/>
      <c r="P192" s="228"/>
      <c r="Q192" s="228"/>
      <c r="R192" s="54"/>
      <c r="S192" s="54"/>
      <c r="T192" s="55"/>
      <c r="U192" s="54"/>
      <c r="V192" s="54"/>
      <c r="W192" s="54"/>
      <c r="X192" s="54"/>
      <c r="Y192" s="54"/>
      <c r="Z192" s="54"/>
    </row>
    <row r="193" spans="1:26" ht="18.75" customHeight="1" x14ac:dyDescent="0.2">
      <c r="A193" s="54"/>
      <c r="B193" s="54"/>
      <c r="C193" s="224"/>
      <c r="D193" s="224"/>
      <c r="E193" s="55"/>
      <c r="F193" s="225"/>
      <c r="G193" s="225"/>
      <c r="H193" s="225"/>
      <c r="I193" s="54"/>
      <c r="J193" s="226"/>
      <c r="K193" s="99"/>
      <c r="L193" s="227"/>
      <c r="M193" s="228"/>
      <c r="N193" s="225"/>
      <c r="O193" s="229"/>
      <c r="P193" s="228"/>
      <c r="Q193" s="228"/>
      <c r="R193" s="54"/>
      <c r="S193" s="54"/>
      <c r="T193" s="55"/>
      <c r="U193" s="54"/>
      <c r="V193" s="54"/>
      <c r="W193" s="54"/>
      <c r="X193" s="54"/>
      <c r="Y193" s="54"/>
      <c r="Z193" s="54"/>
    </row>
    <row r="194" spans="1:26" ht="18.75" customHeight="1" x14ac:dyDescent="0.2">
      <c r="A194" s="54"/>
      <c r="B194" s="54"/>
      <c r="C194" s="224"/>
      <c r="D194" s="224"/>
      <c r="E194" s="55"/>
      <c r="F194" s="225"/>
      <c r="G194" s="225"/>
      <c r="H194" s="225"/>
      <c r="I194" s="54"/>
      <c r="J194" s="226"/>
      <c r="K194" s="99"/>
      <c r="L194" s="227"/>
      <c r="M194" s="228"/>
      <c r="N194" s="225"/>
      <c r="O194" s="229"/>
      <c r="P194" s="228"/>
      <c r="Q194" s="228"/>
      <c r="R194" s="54"/>
      <c r="S194" s="54"/>
      <c r="T194" s="55"/>
      <c r="U194" s="54"/>
      <c r="V194" s="54"/>
      <c r="W194" s="54"/>
      <c r="X194" s="54"/>
      <c r="Y194" s="54"/>
      <c r="Z194" s="54"/>
    </row>
    <row r="195" spans="1:26" ht="18.75" customHeight="1" x14ac:dyDescent="0.2">
      <c r="A195" s="54"/>
      <c r="B195" s="54"/>
      <c r="C195" s="224"/>
      <c r="D195" s="224"/>
      <c r="E195" s="55"/>
      <c r="F195" s="225"/>
      <c r="G195" s="225"/>
      <c r="H195" s="225"/>
      <c r="I195" s="54"/>
      <c r="J195" s="226"/>
      <c r="K195" s="99"/>
      <c r="L195" s="227"/>
      <c r="M195" s="228"/>
      <c r="N195" s="225"/>
      <c r="O195" s="229"/>
      <c r="P195" s="228"/>
      <c r="Q195" s="228"/>
      <c r="R195" s="54"/>
      <c r="S195" s="54"/>
      <c r="T195" s="55"/>
      <c r="U195" s="54"/>
      <c r="V195" s="54"/>
      <c r="W195" s="54"/>
      <c r="X195" s="54"/>
      <c r="Y195" s="54"/>
      <c r="Z195" s="54"/>
    </row>
    <row r="196" spans="1:26" ht="18.75" customHeight="1" x14ac:dyDescent="0.2">
      <c r="A196" s="54"/>
      <c r="B196" s="54"/>
      <c r="C196" s="224"/>
      <c r="D196" s="224"/>
      <c r="E196" s="55"/>
      <c r="F196" s="225"/>
      <c r="G196" s="225"/>
      <c r="H196" s="225"/>
      <c r="I196" s="54"/>
      <c r="J196" s="226"/>
      <c r="K196" s="99"/>
      <c r="L196" s="227"/>
      <c r="M196" s="228"/>
      <c r="N196" s="225"/>
      <c r="O196" s="229"/>
      <c r="P196" s="228"/>
      <c r="Q196" s="228"/>
      <c r="R196" s="54"/>
      <c r="S196" s="54"/>
      <c r="T196" s="55"/>
      <c r="U196" s="54"/>
      <c r="V196" s="54"/>
      <c r="W196" s="54"/>
      <c r="X196" s="54"/>
      <c r="Y196" s="54"/>
      <c r="Z196" s="54"/>
    </row>
    <row r="197" spans="1:26" ht="18.75" customHeight="1" x14ac:dyDescent="0.2">
      <c r="A197" s="54"/>
      <c r="B197" s="54"/>
      <c r="C197" s="224"/>
      <c r="D197" s="224"/>
      <c r="E197" s="55"/>
      <c r="F197" s="225"/>
      <c r="G197" s="225"/>
      <c r="H197" s="225"/>
      <c r="I197" s="54"/>
      <c r="J197" s="226"/>
      <c r="K197" s="99"/>
      <c r="L197" s="227"/>
      <c r="M197" s="228"/>
      <c r="N197" s="225"/>
      <c r="O197" s="229"/>
      <c r="P197" s="228"/>
      <c r="Q197" s="228"/>
      <c r="R197" s="54"/>
      <c r="S197" s="54"/>
      <c r="T197" s="55"/>
      <c r="U197" s="54"/>
      <c r="V197" s="54"/>
      <c r="W197" s="54"/>
      <c r="X197" s="54"/>
      <c r="Y197" s="54"/>
      <c r="Z197" s="54"/>
    </row>
    <row r="198" spans="1:26" ht="18.75" customHeight="1" x14ac:dyDescent="0.2">
      <c r="A198" s="54"/>
      <c r="B198" s="54"/>
      <c r="C198" s="224"/>
      <c r="D198" s="224"/>
      <c r="E198" s="55"/>
      <c r="F198" s="225"/>
      <c r="G198" s="225"/>
      <c r="H198" s="225"/>
      <c r="I198" s="54"/>
      <c r="J198" s="226"/>
      <c r="K198" s="99"/>
      <c r="L198" s="227"/>
      <c r="M198" s="228"/>
      <c r="N198" s="225"/>
      <c r="O198" s="229"/>
      <c r="P198" s="228"/>
      <c r="Q198" s="228"/>
      <c r="R198" s="54"/>
      <c r="S198" s="54"/>
      <c r="T198" s="55"/>
      <c r="U198" s="54"/>
      <c r="V198" s="54"/>
      <c r="W198" s="54"/>
      <c r="X198" s="54"/>
      <c r="Y198" s="54"/>
      <c r="Z198" s="54"/>
    </row>
    <row r="199" spans="1:26" ht="18.75" customHeight="1" x14ac:dyDescent="0.2">
      <c r="A199" s="54"/>
      <c r="B199" s="54"/>
      <c r="C199" s="224"/>
      <c r="D199" s="224"/>
      <c r="E199" s="55"/>
      <c r="F199" s="225"/>
      <c r="G199" s="225"/>
      <c r="H199" s="225"/>
      <c r="I199" s="54"/>
      <c r="J199" s="226"/>
      <c r="K199" s="99"/>
      <c r="L199" s="227"/>
      <c r="M199" s="228"/>
      <c r="N199" s="225"/>
      <c r="O199" s="229"/>
      <c r="P199" s="228"/>
      <c r="Q199" s="228"/>
      <c r="R199" s="54"/>
      <c r="S199" s="54"/>
      <c r="T199" s="55"/>
      <c r="U199" s="54"/>
      <c r="V199" s="54"/>
      <c r="W199" s="54"/>
      <c r="X199" s="54"/>
      <c r="Y199" s="54"/>
      <c r="Z199" s="54"/>
    </row>
    <row r="200" spans="1:26" ht="18.75" customHeight="1" x14ac:dyDescent="0.2">
      <c r="A200" s="54"/>
      <c r="B200" s="54"/>
      <c r="C200" s="224"/>
      <c r="D200" s="224"/>
      <c r="E200" s="55"/>
      <c r="F200" s="225"/>
      <c r="G200" s="225"/>
      <c r="H200" s="225"/>
      <c r="I200" s="54"/>
      <c r="J200" s="226"/>
      <c r="K200" s="99"/>
      <c r="L200" s="227"/>
      <c r="M200" s="228"/>
      <c r="N200" s="225"/>
      <c r="O200" s="229"/>
      <c r="P200" s="228"/>
      <c r="Q200" s="228"/>
      <c r="R200" s="54"/>
      <c r="S200" s="54"/>
      <c r="T200" s="55"/>
      <c r="U200" s="54"/>
      <c r="V200" s="54"/>
      <c r="W200" s="54"/>
      <c r="X200" s="54"/>
      <c r="Y200" s="54"/>
      <c r="Z200" s="54"/>
    </row>
    <row r="201" spans="1:26" ht="18.75" customHeight="1" x14ac:dyDescent="0.2">
      <c r="A201" s="54"/>
      <c r="B201" s="54"/>
      <c r="C201" s="224"/>
      <c r="D201" s="224"/>
      <c r="E201" s="55"/>
      <c r="F201" s="225"/>
      <c r="G201" s="225"/>
      <c r="H201" s="225"/>
      <c r="I201" s="54"/>
      <c r="J201" s="226"/>
      <c r="K201" s="99"/>
      <c r="L201" s="227"/>
      <c r="M201" s="228"/>
      <c r="N201" s="225"/>
      <c r="O201" s="229"/>
      <c r="P201" s="228"/>
      <c r="Q201" s="228"/>
      <c r="R201" s="54"/>
      <c r="S201" s="54"/>
      <c r="T201" s="55"/>
      <c r="U201" s="54"/>
      <c r="V201" s="54"/>
      <c r="W201" s="54"/>
      <c r="X201" s="54"/>
      <c r="Y201" s="54"/>
      <c r="Z201" s="54"/>
    </row>
    <row r="202" spans="1:26" ht="18.75" customHeight="1" x14ac:dyDescent="0.2">
      <c r="A202" s="54"/>
      <c r="B202" s="54"/>
      <c r="C202" s="224"/>
      <c r="D202" s="224"/>
      <c r="E202" s="55"/>
      <c r="F202" s="225"/>
      <c r="G202" s="225"/>
      <c r="H202" s="225"/>
      <c r="I202" s="54"/>
      <c r="J202" s="226"/>
      <c r="K202" s="99"/>
      <c r="L202" s="227"/>
      <c r="M202" s="228"/>
      <c r="N202" s="225"/>
      <c r="O202" s="229"/>
      <c r="P202" s="228"/>
      <c r="Q202" s="228"/>
      <c r="R202" s="54"/>
      <c r="S202" s="54"/>
      <c r="T202" s="55"/>
      <c r="U202" s="54"/>
      <c r="V202" s="54"/>
      <c r="W202" s="54"/>
      <c r="X202" s="54"/>
      <c r="Y202" s="54"/>
      <c r="Z202" s="54"/>
    </row>
    <row r="203" spans="1:26" ht="18.75" customHeight="1" x14ac:dyDescent="0.2">
      <c r="A203" s="54"/>
      <c r="B203" s="54"/>
      <c r="C203" s="224"/>
      <c r="D203" s="224"/>
      <c r="E203" s="55"/>
      <c r="F203" s="225"/>
      <c r="G203" s="225"/>
      <c r="H203" s="225"/>
      <c r="I203" s="54"/>
      <c r="J203" s="226"/>
      <c r="K203" s="99"/>
      <c r="L203" s="227"/>
      <c r="M203" s="228"/>
      <c r="N203" s="225"/>
      <c r="O203" s="229"/>
      <c r="P203" s="228"/>
      <c r="Q203" s="228"/>
      <c r="R203" s="54"/>
      <c r="S203" s="54"/>
      <c r="T203" s="55"/>
      <c r="U203" s="54"/>
      <c r="V203" s="54"/>
      <c r="W203" s="54"/>
      <c r="X203" s="54"/>
      <c r="Y203" s="54"/>
      <c r="Z203" s="54"/>
    </row>
    <row r="204" spans="1:26" ht="18.75" customHeight="1" x14ac:dyDescent="0.2">
      <c r="A204" s="54"/>
      <c r="B204" s="54"/>
      <c r="C204" s="224"/>
      <c r="D204" s="224"/>
      <c r="E204" s="55"/>
      <c r="F204" s="225"/>
      <c r="G204" s="225"/>
      <c r="H204" s="225"/>
      <c r="I204" s="54"/>
      <c r="J204" s="226"/>
      <c r="K204" s="99"/>
      <c r="L204" s="227"/>
      <c r="M204" s="228"/>
      <c r="N204" s="225"/>
      <c r="O204" s="229"/>
      <c r="P204" s="228"/>
      <c r="Q204" s="228"/>
      <c r="R204" s="54"/>
      <c r="S204" s="54"/>
      <c r="T204" s="55"/>
      <c r="U204" s="54"/>
      <c r="V204" s="54"/>
      <c r="W204" s="54"/>
      <c r="X204" s="54"/>
      <c r="Y204" s="54"/>
      <c r="Z204" s="54"/>
    </row>
    <row r="205" spans="1:26" ht="18.75" customHeight="1" x14ac:dyDescent="0.2">
      <c r="A205" s="54"/>
      <c r="B205" s="54"/>
      <c r="C205" s="224"/>
      <c r="D205" s="224"/>
      <c r="E205" s="55"/>
      <c r="F205" s="225"/>
      <c r="G205" s="225"/>
      <c r="H205" s="225"/>
      <c r="I205" s="54"/>
      <c r="J205" s="226"/>
      <c r="K205" s="99"/>
      <c r="L205" s="227"/>
      <c r="M205" s="228"/>
      <c r="N205" s="225"/>
      <c r="O205" s="229"/>
      <c r="P205" s="228"/>
      <c r="Q205" s="228"/>
      <c r="R205" s="54"/>
      <c r="S205" s="54"/>
      <c r="T205" s="55"/>
      <c r="U205" s="54"/>
      <c r="V205" s="54"/>
      <c r="W205" s="54"/>
      <c r="X205" s="54"/>
      <c r="Y205" s="54"/>
      <c r="Z205" s="54"/>
    </row>
    <row r="206" spans="1:26" ht="18.75" customHeight="1" x14ac:dyDescent="0.2">
      <c r="A206" s="54"/>
      <c r="B206" s="54"/>
      <c r="C206" s="224"/>
      <c r="D206" s="224"/>
      <c r="E206" s="55"/>
      <c r="F206" s="225"/>
      <c r="G206" s="225"/>
      <c r="H206" s="225"/>
      <c r="I206" s="54"/>
      <c r="J206" s="226"/>
      <c r="K206" s="99"/>
      <c r="L206" s="227"/>
      <c r="M206" s="228"/>
      <c r="N206" s="225"/>
      <c r="O206" s="229"/>
      <c r="P206" s="228"/>
      <c r="Q206" s="228"/>
      <c r="R206" s="54"/>
      <c r="S206" s="54"/>
      <c r="T206" s="55"/>
      <c r="U206" s="54"/>
      <c r="V206" s="54"/>
      <c r="W206" s="54"/>
      <c r="X206" s="54"/>
      <c r="Y206" s="54"/>
      <c r="Z206" s="54"/>
    </row>
    <row r="207" spans="1:26" ht="18.75" customHeight="1" x14ac:dyDescent="0.2">
      <c r="A207" s="54"/>
      <c r="B207" s="54"/>
      <c r="C207" s="224"/>
      <c r="D207" s="224"/>
      <c r="E207" s="55"/>
      <c r="F207" s="225"/>
      <c r="G207" s="225"/>
      <c r="H207" s="225"/>
      <c r="I207" s="54"/>
      <c r="J207" s="226"/>
      <c r="K207" s="99"/>
      <c r="L207" s="227"/>
      <c r="M207" s="228"/>
      <c r="N207" s="225"/>
      <c r="O207" s="229"/>
      <c r="P207" s="228"/>
      <c r="Q207" s="228"/>
      <c r="R207" s="54"/>
      <c r="S207" s="54"/>
      <c r="T207" s="55"/>
      <c r="U207" s="54"/>
      <c r="V207" s="54"/>
      <c r="W207" s="54"/>
      <c r="X207" s="54"/>
      <c r="Y207" s="54"/>
      <c r="Z207" s="54"/>
    </row>
    <row r="208" spans="1:26" ht="18.75" customHeight="1" x14ac:dyDescent="0.2">
      <c r="A208" s="54"/>
      <c r="B208" s="54"/>
      <c r="C208" s="224"/>
      <c r="D208" s="224"/>
      <c r="E208" s="55"/>
      <c r="F208" s="225"/>
      <c r="G208" s="225"/>
      <c r="H208" s="225"/>
      <c r="I208" s="54"/>
      <c r="J208" s="226"/>
      <c r="K208" s="99"/>
      <c r="L208" s="227"/>
      <c r="M208" s="228"/>
      <c r="N208" s="225"/>
      <c r="O208" s="229"/>
      <c r="P208" s="228"/>
      <c r="Q208" s="228"/>
      <c r="R208" s="54"/>
      <c r="S208" s="54"/>
      <c r="T208" s="55"/>
      <c r="U208" s="54"/>
      <c r="V208" s="54"/>
      <c r="W208" s="54"/>
      <c r="X208" s="54"/>
      <c r="Y208" s="54"/>
      <c r="Z208" s="54"/>
    </row>
    <row r="209" spans="1:26" ht="18.75" customHeight="1" x14ac:dyDescent="0.2">
      <c r="A209" s="54"/>
      <c r="B209" s="54"/>
      <c r="C209" s="224"/>
      <c r="D209" s="224"/>
      <c r="E209" s="55"/>
      <c r="F209" s="225"/>
      <c r="G209" s="225"/>
      <c r="H209" s="225"/>
      <c r="I209" s="54"/>
      <c r="J209" s="226"/>
      <c r="K209" s="99"/>
      <c r="L209" s="227"/>
      <c r="M209" s="228"/>
      <c r="N209" s="225"/>
      <c r="O209" s="229"/>
      <c r="P209" s="228"/>
      <c r="Q209" s="228"/>
      <c r="R209" s="54"/>
      <c r="S209" s="54"/>
      <c r="T209" s="55"/>
      <c r="U209" s="54"/>
      <c r="V209" s="54"/>
      <c r="W209" s="54"/>
      <c r="X209" s="54"/>
      <c r="Y209" s="54"/>
      <c r="Z209" s="54"/>
    </row>
    <row r="210" spans="1:26" ht="18.75" customHeight="1" x14ac:dyDescent="0.2">
      <c r="A210" s="54"/>
      <c r="B210" s="54"/>
      <c r="C210" s="224"/>
      <c r="D210" s="224"/>
      <c r="E210" s="55"/>
      <c r="F210" s="225"/>
      <c r="G210" s="225"/>
      <c r="H210" s="225"/>
      <c r="I210" s="54"/>
      <c r="J210" s="226"/>
      <c r="K210" s="99"/>
      <c r="L210" s="227"/>
      <c r="M210" s="228"/>
      <c r="N210" s="225"/>
      <c r="O210" s="229"/>
      <c r="P210" s="228"/>
      <c r="Q210" s="228"/>
      <c r="R210" s="54"/>
      <c r="S210" s="54"/>
      <c r="T210" s="55"/>
      <c r="U210" s="54"/>
      <c r="V210" s="54"/>
      <c r="W210" s="54"/>
      <c r="X210" s="54"/>
      <c r="Y210" s="54"/>
      <c r="Z210" s="54"/>
    </row>
    <row r="211" spans="1:26" ht="18.75" customHeight="1" x14ac:dyDescent="0.2">
      <c r="A211" s="54"/>
      <c r="B211" s="54"/>
      <c r="C211" s="224"/>
      <c r="D211" s="224"/>
      <c r="E211" s="55"/>
      <c r="F211" s="225"/>
      <c r="G211" s="225"/>
      <c r="H211" s="225"/>
      <c r="I211" s="54"/>
      <c r="J211" s="226"/>
      <c r="K211" s="99"/>
      <c r="L211" s="227"/>
      <c r="M211" s="228"/>
      <c r="N211" s="225"/>
      <c r="O211" s="229"/>
      <c r="P211" s="228"/>
      <c r="Q211" s="228"/>
      <c r="R211" s="54"/>
      <c r="S211" s="54"/>
      <c r="T211" s="55"/>
      <c r="U211" s="54"/>
      <c r="V211" s="54"/>
      <c r="W211" s="54"/>
      <c r="X211" s="54"/>
      <c r="Y211" s="54"/>
      <c r="Z211" s="54"/>
    </row>
    <row r="212" spans="1:26" ht="18.75" customHeight="1" x14ac:dyDescent="0.2">
      <c r="A212" s="54"/>
      <c r="B212" s="54"/>
      <c r="C212" s="224"/>
      <c r="D212" s="224"/>
      <c r="E212" s="55"/>
      <c r="F212" s="225"/>
      <c r="G212" s="225"/>
      <c r="H212" s="225"/>
      <c r="I212" s="54"/>
      <c r="J212" s="226"/>
      <c r="K212" s="99"/>
      <c r="L212" s="227"/>
      <c r="M212" s="228"/>
      <c r="N212" s="225"/>
      <c r="O212" s="229"/>
      <c r="P212" s="228"/>
      <c r="Q212" s="228"/>
      <c r="R212" s="54"/>
      <c r="S212" s="54"/>
      <c r="T212" s="55"/>
      <c r="U212" s="54"/>
      <c r="V212" s="54"/>
      <c r="W212" s="54"/>
      <c r="X212" s="54"/>
      <c r="Y212" s="54"/>
      <c r="Z212" s="54"/>
    </row>
    <row r="213" spans="1:26" ht="18.75" customHeight="1" x14ac:dyDescent="0.2">
      <c r="A213" s="54"/>
      <c r="B213" s="54"/>
      <c r="C213" s="224"/>
      <c r="D213" s="224"/>
      <c r="E213" s="55"/>
      <c r="F213" s="225"/>
      <c r="G213" s="225"/>
      <c r="H213" s="225"/>
      <c r="I213" s="54"/>
      <c r="J213" s="226"/>
      <c r="K213" s="99"/>
      <c r="L213" s="227"/>
      <c r="M213" s="228"/>
      <c r="N213" s="225"/>
      <c r="O213" s="229"/>
      <c r="P213" s="228"/>
      <c r="Q213" s="228"/>
      <c r="R213" s="54"/>
      <c r="S213" s="54"/>
      <c r="T213" s="55"/>
      <c r="U213" s="54"/>
      <c r="V213" s="54"/>
      <c r="W213" s="54"/>
      <c r="X213" s="54"/>
      <c r="Y213" s="54"/>
      <c r="Z213" s="54"/>
    </row>
    <row r="214" spans="1:26" ht="18.75" customHeight="1" x14ac:dyDescent="0.2">
      <c r="A214" s="54"/>
      <c r="B214" s="54"/>
      <c r="C214" s="224"/>
      <c r="D214" s="224"/>
      <c r="E214" s="55"/>
      <c r="F214" s="225"/>
      <c r="G214" s="225"/>
      <c r="H214" s="225"/>
      <c r="I214" s="54"/>
      <c r="J214" s="226"/>
      <c r="K214" s="99"/>
      <c r="L214" s="227"/>
      <c r="M214" s="228"/>
      <c r="N214" s="225"/>
      <c r="O214" s="229"/>
      <c r="P214" s="228"/>
      <c r="Q214" s="228"/>
      <c r="R214" s="54"/>
      <c r="S214" s="54"/>
      <c r="T214" s="55"/>
      <c r="U214" s="54"/>
      <c r="V214" s="54"/>
      <c r="W214" s="54"/>
      <c r="X214" s="54"/>
      <c r="Y214" s="54"/>
      <c r="Z214" s="54"/>
    </row>
    <row r="215" spans="1:26" ht="18.75" customHeight="1" x14ac:dyDescent="0.2">
      <c r="A215" s="54"/>
      <c r="B215" s="54"/>
      <c r="C215" s="224"/>
      <c r="D215" s="224"/>
      <c r="E215" s="55"/>
      <c r="F215" s="225"/>
      <c r="G215" s="225"/>
      <c r="H215" s="225"/>
      <c r="I215" s="54"/>
      <c r="J215" s="226"/>
      <c r="K215" s="99"/>
      <c r="L215" s="227"/>
      <c r="M215" s="228"/>
      <c r="N215" s="225"/>
      <c r="O215" s="229"/>
      <c r="P215" s="228"/>
      <c r="Q215" s="228"/>
      <c r="R215" s="54"/>
      <c r="S215" s="54"/>
      <c r="T215" s="55"/>
      <c r="U215" s="54"/>
      <c r="V215" s="54"/>
      <c r="W215" s="54"/>
      <c r="X215" s="54"/>
      <c r="Y215" s="54"/>
      <c r="Z215" s="54"/>
    </row>
    <row r="216" spans="1:26" ht="18.75" customHeight="1" x14ac:dyDescent="0.2">
      <c r="A216" s="54"/>
      <c r="B216" s="54"/>
      <c r="C216" s="224"/>
      <c r="D216" s="224"/>
      <c r="E216" s="55"/>
      <c r="F216" s="225"/>
      <c r="G216" s="225"/>
      <c r="H216" s="225"/>
      <c r="I216" s="54"/>
      <c r="J216" s="226"/>
      <c r="K216" s="99"/>
      <c r="L216" s="227"/>
      <c r="M216" s="228"/>
      <c r="N216" s="225"/>
      <c r="O216" s="229"/>
      <c r="P216" s="228"/>
      <c r="Q216" s="228"/>
      <c r="R216" s="54"/>
      <c r="S216" s="54"/>
      <c r="T216" s="55"/>
      <c r="U216" s="54"/>
      <c r="V216" s="54"/>
      <c r="W216" s="54"/>
      <c r="X216" s="54"/>
      <c r="Y216" s="54"/>
      <c r="Z216" s="54"/>
    </row>
    <row r="217" spans="1:26" ht="18.75" customHeight="1" x14ac:dyDescent="0.2">
      <c r="A217" s="54"/>
      <c r="B217" s="54"/>
      <c r="C217" s="224"/>
      <c r="D217" s="224"/>
      <c r="E217" s="55"/>
      <c r="F217" s="225"/>
      <c r="G217" s="225"/>
      <c r="H217" s="225"/>
      <c r="I217" s="54"/>
      <c r="J217" s="226"/>
      <c r="K217" s="99"/>
      <c r="L217" s="227"/>
      <c r="M217" s="228"/>
      <c r="N217" s="225"/>
      <c r="O217" s="229"/>
      <c r="P217" s="228"/>
      <c r="Q217" s="228"/>
      <c r="R217" s="54"/>
      <c r="S217" s="54"/>
      <c r="T217" s="55"/>
      <c r="U217" s="54"/>
      <c r="V217" s="54"/>
      <c r="W217" s="54"/>
      <c r="X217" s="54"/>
      <c r="Y217" s="54"/>
      <c r="Z217" s="54"/>
    </row>
    <row r="218" spans="1:26" ht="18.75" customHeight="1" x14ac:dyDescent="0.2">
      <c r="A218" s="54"/>
      <c r="B218" s="54"/>
      <c r="C218" s="224"/>
      <c r="D218" s="224"/>
      <c r="E218" s="55"/>
      <c r="F218" s="225"/>
      <c r="G218" s="225"/>
      <c r="H218" s="225"/>
      <c r="I218" s="54"/>
      <c r="J218" s="226"/>
      <c r="K218" s="99"/>
      <c r="L218" s="227"/>
      <c r="M218" s="228"/>
      <c r="N218" s="225"/>
      <c r="O218" s="229"/>
      <c r="P218" s="228"/>
      <c r="Q218" s="228"/>
      <c r="R218" s="54"/>
      <c r="S218" s="54"/>
      <c r="T218" s="55"/>
      <c r="U218" s="54"/>
      <c r="V218" s="54"/>
      <c r="W218" s="54"/>
      <c r="X218" s="54"/>
      <c r="Y218" s="54"/>
      <c r="Z218" s="54"/>
    </row>
    <row r="219" spans="1:26" ht="18.75" customHeight="1" x14ac:dyDescent="0.2">
      <c r="A219" s="54"/>
      <c r="B219" s="54"/>
      <c r="C219" s="224"/>
      <c r="D219" s="224"/>
      <c r="E219" s="55"/>
      <c r="F219" s="225"/>
      <c r="G219" s="225"/>
      <c r="H219" s="225"/>
      <c r="I219" s="54"/>
      <c r="J219" s="226"/>
      <c r="K219" s="99"/>
      <c r="L219" s="227"/>
      <c r="M219" s="228"/>
      <c r="N219" s="225"/>
      <c r="O219" s="229"/>
      <c r="P219" s="228"/>
      <c r="Q219" s="228"/>
      <c r="R219" s="54"/>
      <c r="S219" s="54"/>
      <c r="T219" s="55"/>
      <c r="U219" s="54"/>
      <c r="V219" s="54"/>
      <c r="W219" s="54"/>
      <c r="X219" s="54"/>
      <c r="Y219" s="54"/>
      <c r="Z219" s="54"/>
    </row>
    <row r="220" spans="1:26" ht="18.75" customHeight="1" x14ac:dyDescent="0.2">
      <c r="A220" s="54"/>
      <c r="B220" s="54"/>
      <c r="C220" s="224"/>
      <c r="D220" s="224"/>
      <c r="E220" s="55"/>
      <c r="F220" s="225"/>
      <c r="G220" s="225"/>
      <c r="H220" s="225"/>
      <c r="I220" s="54"/>
      <c r="J220" s="226"/>
      <c r="K220" s="99"/>
      <c r="L220" s="227"/>
      <c r="M220" s="228"/>
      <c r="N220" s="225"/>
      <c r="O220" s="229"/>
      <c r="P220" s="228"/>
      <c r="Q220" s="228"/>
      <c r="R220" s="54"/>
      <c r="S220" s="54"/>
      <c r="T220" s="55"/>
      <c r="U220" s="54"/>
      <c r="V220" s="54"/>
      <c r="W220" s="54"/>
      <c r="X220" s="54"/>
      <c r="Y220" s="54"/>
      <c r="Z220" s="54"/>
    </row>
    <row r="221" spans="1:26" ht="18.75" customHeight="1" x14ac:dyDescent="0.2">
      <c r="A221" s="54"/>
      <c r="B221" s="54"/>
      <c r="C221" s="224"/>
      <c r="D221" s="224"/>
      <c r="E221" s="55"/>
      <c r="F221" s="225"/>
      <c r="G221" s="225"/>
      <c r="H221" s="225"/>
      <c r="I221" s="54"/>
      <c r="J221" s="226"/>
      <c r="K221" s="99"/>
      <c r="L221" s="227"/>
      <c r="M221" s="228"/>
      <c r="N221" s="225"/>
      <c r="O221" s="229"/>
      <c r="P221" s="228"/>
      <c r="Q221" s="228"/>
      <c r="R221" s="54"/>
      <c r="S221" s="54"/>
      <c r="T221" s="55"/>
      <c r="U221" s="54"/>
      <c r="V221" s="54"/>
      <c r="W221" s="54"/>
      <c r="X221" s="54"/>
      <c r="Y221" s="54"/>
      <c r="Z221" s="54"/>
    </row>
    <row r="222" spans="1:26" ht="18.75" customHeight="1" x14ac:dyDescent="0.2">
      <c r="A222" s="54"/>
      <c r="B222" s="54"/>
      <c r="C222" s="224"/>
      <c r="D222" s="224"/>
      <c r="E222" s="55"/>
      <c r="F222" s="225"/>
      <c r="G222" s="225"/>
      <c r="H222" s="225"/>
      <c r="I222" s="54"/>
      <c r="J222" s="226"/>
      <c r="K222" s="99"/>
      <c r="L222" s="227"/>
      <c r="M222" s="228"/>
      <c r="N222" s="225"/>
      <c r="O222" s="229"/>
      <c r="P222" s="228"/>
      <c r="Q222" s="228"/>
      <c r="R222" s="54"/>
      <c r="S222" s="54"/>
      <c r="T222" s="55"/>
      <c r="U222" s="54"/>
      <c r="V222" s="54"/>
      <c r="W222" s="54"/>
      <c r="X222" s="54"/>
      <c r="Y222" s="54"/>
      <c r="Z222" s="54"/>
    </row>
    <row r="223" spans="1:26" ht="18.75" customHeight="1" x14ac:dyDescent="0.2">
      <c r="A223" s="54"/>
      <c r="B223" s="54"/>
      <c r="C223" s="224"/>
      <c r="D223" s="224"/>
      <c r="E223" s="55"/>
      <c r="F223" s="225"/>
      <c r="G223" s="225"/>
      <c r="H223" s="225"/>
      <c r="I223" s="54"/>
      <c r="J223" s="226"/>
      <c r="K223" s="99"/>
      <c r="L223" s="227"/>
      <c r="M223" s="228"/>
      <c r="N223" s="225"/>
      <c r="O223" s="229"/>
      <c r="P223" s="228"/>
      <c r="Q223" s="228"/>
      <c r="R223" s="54"/>
      <c r="S223" s="54"/>
      <c r="T223" s="55"/>
      <c r="U223" s="54"/>
      <c r="V223" s="54"/>
      <c r="W223" s="54"/>
      <c r="X223" s="54"/>
      <c r="Y223" s="54"/>
      <c r="Z223" s="54"/>
    </row>
    <row r="224" spans="1:26" ht="18.75" customHeight="1" x14ac:dyDescent="0.2">
      <c r="A224" s="54"/>
      <c r="B224" s="54"/>
      <c r="C224" s="224"/>
      <c r="D224" s="224"/>
      <c r="E224" s="55"/>
      <c r="F224" s="225"/>
      <c r="G224" s="225"/>
      <c r="H224" s="225"/>
      <c r="I224" s="54"/>
      <c r="J224" s="226"/>
      <c r="K224" s="99"/>
      <c r="L224" s="227"/>
      <c r="M224" s="228"/>
      <c r="N224" s="225"/>
      <c r="O224" s="229"/>
      <c r="P224" s="228"/>
      <c r="Q224" s="228"/>
      <c r="R224" s="54"/>
      <c r="S224" s="54"/>
      <c r="T224" s="55"/>
      <c r="U224" s="54"/>
      <c r="V224" s="54"/>
      <c r="W224" s="54"/>
      <c r="X224" s="54"/>
      <c r="Y224" s="54"/>
      <c r="Z224" s="54"/>
    </row>
    <row r="225" spans="1:26" ht="18.75" customHeight="1" x14ac:dyDescent="0.2">
      <c r="A225" s="54"/>
      <c r="B225" s="54"/>
      <c r="C225" s="224"/>
      <c r="D225" s="224"/>
      <c r="E225" s="55"/>
      <c r="F225" s="225"/>
      <c r="G225" s="225"/>
      <c r="H225" s="225"/>
      <c r="I225" s="54"/>
      <c r="J225" s="226"/>
      <c r="K225" s="99"/>
      <c r="L225" s="227"/>
      <c r="M225" s="228"/>
      <c r="N225" s="225"/>
      <c r="O225" s="229"/>
      <c r="P225" s="228"/>
      <c r="Q225" s="228"/>
      <c r="R225" s="54"/>
      <c r="S225" s="54"/>
      <c r="T225" s="55"/>
      <c r="U225" s="54"/>
      <c r="V225" s="54"/>
      <c r="W225" s="54"/>
      <c r="X225" s="54"/>
      <c r="Y225" s="54"/>
      <c r="Z225" s="54"/>
    </row>
    <row r="226" spans="1:26" ht="18.75" customHeight="1" x14ac:dyDescent="0.2">
      <c r="A226" s="54"/>
      <c r="B226" s="54"/>
      <c r="C226" s="224"/>
      <c r="D226" s="224"/>
      <c r="E226" s="55"/>
      <c r="F226" s="225"/>
      <c r="G226" s="225"/>
      <c r="H226" s="225"/>
      <c r="I226" s="54"/>
      <c r="J226" s="226"/>
      <c r="K226" s="99"/>
      <c r="L226" s="227"/>
      <c r="M226" s="228"/>
      <c r="N226" s="225"/>
      <c r="O226" s="229"/>
      <c r="P226" s="228"/>
      <c r="Q226" s="228"/>
      <c r="R226" s="54"/>
      <c r="S226" s="54"/>
      <c r="T226" s="55"/>
      <c r="U226" s="54"/>
      <c r="V226" s="54"/>
      <c r="W226" s="54"/>
      <c r="X226" s="54"/>
      <c r="Y226" s="54"/>
      <c r="Z226" s="54"/>
    </row>
    <row r="227" spans="1:26" ht="18.75" customHeight="1" x14ac:dyDescent="0.2">
      <c r="A227" s="54"/>
      <c r="B227" s="54"/>
      <c r="C227" s="224"/>
      <c r="D227" s="224"/>
      <c r="E227" s="55"/>
      <c r="F227" s="225"/>
      <c r="G227" s="225"/>
      <c r="H227" s="225"/>
      <c r="I227" s="54"/>
      <c r="J227" s="226"/>
      <c r="K227" s="99"/>
      <c r="L227" s="227"/>
      <c r="M227" s="228"/>
      <c r="N227" s="225"/>
      <c r="O227" s="229"/>
      <c r="P227" s="228"/>
      <c r="Q227" s="228"/>
      <c r="R227" s="54"/>
      <c r="S227" s="54"/>
      <c r="T227" s="55"/>
      <c r="U227" s="54"/>
      <c r="V227" s="54"/>
      <c r="W227" s="54"/>
      <c r="X227" s="54"/>
      <c r="Y227" s="54"/>
      <c r="Z227" s="54"/>
    </row>
    <row r="228" spans="1:26" ht="18.75" customHeight="1" x14ac:dyDescent="0.2">
      <c r="A228" s="54"/>
      <c r="B228" s="54"/>
      <c r="C228" s="224"/>
      <c r="D228" s="224"/>
      <c r="E228" s="55"/>
      <c r="F228" s="225"/>
      <c r="G228" s="225"/>
      <c r="H228" s="225"/>
      <c r="I228" s="54"/>
      <c r="J228" s="226"/>
      <c r="K228" s="99"/>
      <c r="L228" s="227"/>
      <c r="M228" s="228"/>
      <c r="N228" s="225"/>
      <c r="O228" s="229"/>
      <c r="P228" s="228"/>
      <c r="Q228" s="228"/>
      <c r="R228" s="54"/>
      <c r="S228" s="54"/>
      <c r="T228" s="55"/>
      <c r="U228" s="54"/>
      <c r="V228" s="54"/>
      <c r="W228" s="54"/>
      <c r="X228" s="54"/>
      <c r="Y228" s="54"/>
      <c r="Z228" s="54"/>
    </row>
    <row r="229" spans="1:26" ht="18.75" customHeight="1" x14ac:dyDescent="0.2">
      <c r="A229" s="54"/>
      <c r="B229" s="54"/>
      <c r="C229" s="224"/>
      <c r="D229" s="224"/>
      <c r="E229" s="55"/>
      <c r="F229" s="225"/>
      <c r="G229" s="225"/>
      <c r="H229" s="225"/>
      <c r="I229" s="54"/>
      <c r="J229" s="226"/>
      <c r="K229" s="99"/>
      <c r="L229" s="227"/>
      <c r="M229" s="228"/>
      <c r="N229" s="225"/>
      <c r="O229" s="229"/>
      <c r="P229" s="228"/>
      <c r="Q229" s="228"/>
      <c r="R229" s="54"/>
      <c r="S229" s="54"/>
      <c r="T229" s="55"/>
      <c r="U229" s="54"/>
      <c r="V229" s="54"/>
      <c r="W229" s="54"/>
      <c r="X229" s="54"/>
      <c r="Y229" s="54"/>
      <c r="Z229" s="54"/>
    </row>
    <row r="230" spans="1:26" ht="18.75" customHeight="1" x14ac:dyDescent="0.2">
      <c r="A230" s="54"/>
      <c r="B230" s="54"/>
      <c r="C230" s="224"/>
      <c r="D230" s="224"/>
      <c r="E230" s="55"/>
      <c r="F230" s="225"/>
      <c r="G230" s="225"/>
      <c r="H230" s="225"/>
      <c r="I230" s="54"/>
      <c r="J230" s="226"/>
      <c r="K230" s="99"/>
      <c r="L230" s="227"/>
      <c r="M230" s="228"/>
      <c r="N230" s="225"/>
      <c r="O230" s="229"/>
      <c r="P230" s="228"/>
      <c r="Q230" s="228"/>
      <c r="R230" s="54"/>
      <c r="S230" s="54"/>
      <c r="T230" s="55"/>
      <c r="U230" s="54"/>
      <c r="V230" s="54"/>
      <c r="W230" s="54"/>
      <c r="X230" s="54"/>
      <c r="Y230" s="54"/>
      <c r="Z230" s="54"/>
    </row>
    <row r="231" spans="1:26" ht="18.75" customHeight="1" x14ac:dyDescent="0.2">
      <c r="A231" s="54"/>
      <c r="B231" s="54"/>
      <c r="C231" s="224"/>
      <c r="D231" s="224"/>
      <c r="E231" s="55"/>
      <c r="F231" s="225"/>
      <c r="G231" s="225"/>
      <c r="H231" s="225"/>
      <c r="I231" s="54"/>
      <c r="J231" s="226"/>
      <c r="K231" s="99"/>
      <c r="L231" s="227"/>
      <c r="M231" s="228"/>
      <c r="N231" s="225"/>
      <c r="O231" s="229"/>
      <c r="P231" s="228"/>
      <c r="Q231" s="228"/>
      <c r="R231" s="54"/>
      <c r="S231" s="54"/>
      <c r="T231" s="55"/>
      <c r="U231" s="54"/>
      <c r="V231" s="54"/>
      <c r="W231" s="54"/>
      <c r="X231" s="54"/>
      <c r="Y231" s="54"/>
      <c r="Z231" s="54"/>
    </row>
    <row r="232" spans="1:26" ht="18.75" customHeight="1" x14ac:dyDescent="0.2">
      <c r="A232" s="54"/>
      <c r="B232" s="54"/>
      <c r="C232" s="224"/>
      <c r="D232" s="224"/>
      <c r="E232" s="55"/>
      <c r="F232" s="225"/>
      <c r="G232" s="225"/>
      <c r="H232" s="225"/>
      <c r="I232" s="54"/>
      <c r="J232" s="226"/>
      <c r="K232" s="99"/>
      <c r="L232" s="227"/>
      <c r="M232" s="228"/>
      <c r="N232" s="225"/>
      <c r="O232" s="229"/>
      <c r="P232" s="228"/>
      <c r="Q232" s="228"/>
      <c r="R232" s="54"/>
      <c r="S232" s="54"/>
      <c r="T232" s="55"/>
      <c r="U232" s="54"/>
      <c r="V232" s="54"/>
      <c r="W232" s="54"/>
      <c r="X232" s="54"/>
      <c r="Y232" s="54"/>
      <c r="Z232" s="54"/>
    </row>
    <row r="233" spans="1:26" ht="18.75" customHeight="1" x14ac:dyDescent="0.2">
      <c r="A233" s="54"/>
      <c r="B233" s="54"/>
      <c r="C233" s="224"/>
      <c r="D233" s="224"/>
      <c r="E233" s="55"/>
      <c r="F233" s="225"/>
      <c r="G233" s="225"/>
      <c r="H233" s="225"/>
      <c r="I233" s="54"/>
      <c r="J233" s="226"/>
      <c r="K233" s="99"/>
      <c r="L233" s="227"/>
      <c r="M233" s="228"/>
      <c r="N233" s="225"/>
      <c r="O233" s="229"/>
      <c r="P233" s="228"/>
      <c r="Q233" s="228"/>
      <c r="R233" s="54"/>
      <c r="S233" s="54"/>
      <c r="T233" s="55"/>
      <c r="U233" s="54"/>
      <c r="V233" s="54"/>
      <c r="W233" s="54"/>
      <c r="X233" s="54"/>
      <c r="Y233" s="54"/>
      <c r="Z233" s="54"/>
    </row>
    <row r="234" spans="1:26" ht="18.75" customHeight="1" x14ac:dyDescent="0.2">
      <c r="A234" s="54"/>
      <c r="B234" s="54"/>
      <c r="C234" s="224"/>
      <c r="D234" s="224"/>
      <c r="E234" s="55"/>
      <c r="F234" s="225"/>
      <c r="G234" s="225"/>
      <c r="H234" s="225"/>
      <c r="I234" s="54"/>
      <c r="J234" s="226"/>
      <c r="K234" s="99"/>
      <c r="L234" s="227"/>
      <c r="M234" s="228"/>
      <c r="N234" s="225"/>
      <c r="O234" s="229"/>
      <c r="P234" s="228"/>
      <c r="Q234" s="228"/>
      <c r="R234" s="54"/>
      <c r="S234" s="54"/>
      <c r="T234" s="55"/>
      <c r="U234" s="54"/>
      <c r="V234" s="54"/>
      <c r="W234" s="54"/>
      <c r="X234" s="54"/>
      <c r="Y234" s="54"/>
      <c r="Z234" s="54"/>
    </row>
    <row r="235" spans="1:26" ht="18.75" customHeight="1" x14ac:dyDescent="0.2">
      <c r="A235" s="54"/>
      <c r="B235" s="54"/>
      <c r="C235" s="224"/>
      <c r="D235" s="224"/>
      <c r="E235" s="55"/>
      <c r="F235" s="225"/>
      <c r="G235" s="225"/>
      <c r="H235" s="225"/>
      <c r="I235" s="54"/>
      <c r="J235" s="226"/>
      <c r="K235" s="99"/>
      <c r="L235" s="227"/>
      <c r="M235" s="228"/>
      <c r="N235" s="225"/>
      <c r="O235" s="229"/>
      <c r="P235" s="228"/>
      <c r="Q235" s="228"/>
      <c r="R235" s="54"/>
      <c r="S235" s="54"/>
      <c r="T235" s="55"/>
      <c r="U235" s="54"/>
      <c r="V235" s="54"/>
      <c r="W235" s="54"/>
      <c r="X235" s="54"/>
      <c r="Y235" s="54"/>
      <c r="Z235" s="54"/>
    </row>
    <row r="236" spans="1:26" ht="18.75" customHeight="1" x14ac:dyDescent="0.2">
      <c r="A236" s="54"/>
      <c r="B236" s="54"/>
      <c r="C236" s="224"/>
      <c r="D236" s="224"/>
      <c r="E236" s="55"/>
      <c r="F236" s="225"/>
      <c r="G236" s="225"/>
      <c r="H236" s="225"/>
      <c r="I236" s="54"/>
      <c r="J236" s="226"/>
      <c r="K236" s="99"/>
      <c r="L236" s="227"/>
      <c r="M236" s="228"/>
      <c r="N236" s="225"/>
      <c r="O236" s="229"/>
      <c r="P236" s="228"/>
      <c r="Q236" s="228"/>
      <c r="R236" s="54"/>
      <c r="S236" s="54"/>
      <c r="T236" s="55"/>
      <c r="U236" s="54"/>
      <c r="V236" s="54"/>
      <c r="W236" s="54"/>
      <c r="X236" s="54"/>
      <c r="Y236" s="54"/>
      <c r="Z236" s="54"/>
    </row>
    <row r="237" spans="1:26" ht="18.75" customHeight="1" x14ac:dyDescent="0.2">
      <c r="A237" s="54"/>
      <c r="B237" s="54"/>
      <c r="C237" s="224"/>
      <c r="D237" s="224"/>
      <c r="E237" s="55"/>
      <c r="F237" s="225"/>
      <c r="G237" s="225"/>
      <c r="H237" s="225"/>
      <c r="I237" s="54"/>
      <c r="J237" s="226"/>
      <c r="K237" s="99"/>
      <c r="L237" s="227"/>
      <c r="M237" s="228"/>
      <c r="N237" s="225"/>
      <c r="O237" s="229"/>
      <c r="P237" s="228"/>
      <c r="Q237" s="228"/>
      <c r="R237" s="54"/>
      <c r="S237" s="54"/>
      <c r="T237" s="55"/>
      <c r="U237" s="54"/>
      <c r="V237" s="54"/>
      <c r="W237" s="54"/>
      <c r="X237" s="54"/>
      <c r="Y237" s="54"/>
      <c r="Z237" s="54"/>
    </row>
    <row r="238" spans="1:26" ht="18.75" customHeight="1" x14ac:dyDescent="0.2">
      <c r="A238" s="54"/>
      <c r="B238" s="54"/>
      <c r="C238" s="224"/>
      <c r="D238" s="224"/>
      <c r="E238" s="55"/>
      <c r="F238" s="225"/>
      <c r="G238" s="225"/>
      <c r="H238" s="225"/>
      <c r="I238" s="54"/>
      <c r="J238" s="226"/>
      <c r="K238" s="99"/>
      <c r="L238" s="227"/>
      <c r="M238" s="228"/>
      <c r="N238" s="225"/>
      <c r="O238" s="229"/>
      <c r="P238" s="228"/>
      <c r="Q238" s="228"/>
      <c r="R238" s="54"/>
      <c r="S238" s="54"/>
      <c r="T238" s="55"/>
      <c r="U238" s="54"/>
      <c r="V238" s="54"/>
      <c r="W238" s="54"/>
      <c r="X238" s="54"/>
      <c r="Y238" s="54"/>
      <c r="Z238" s="54"/>
    </row>
    <row r="239" spans="1:26" ht="18.75" customHeight="1" x14ac:dyDescent="0.2">
      <c r="A239" s="54"/>
      <c r="B239" s="54"/>
      <c r="C239" s="224"/>
      <c r="D239" s="224"/>
      <c r="E239" s="55"/>
      <c r="F239" s="225"/>
      <c r="G239" s="225"/>
      <c r="H239" s="225"/>
      <c r="I239" s="54"/>
      <c r="J239" s="226"/>
      <c r="K239" s="99"/>
      <c r="L239" s="227"/>
      <c r="M239" s="228"/>
      <c r="N239" s="225"/>
      <c r="O239" s="229"/>
      <c r="P239" s="228"/>
      <c r="Q239" s="228"/>
      <c r="R239" s="54"/>
      <c r="S239" s="54"/>
      <c r="T239" s="55"/>
      <c r="U239" s="54"/>
      <c r="V239" s="54"/>
      <c r="W239" s="54"/>
      <c r="X239" s="54"/>
      <c r="Y239" s="54"/>
      <c r="Z239" s="54"/>
    </row>
    <row r="240" spans="1:26" ht="18.75" customHeight="1" x14ac:dyDescent="0.2">
      <c r="A240" s="54"/>
      <c r="B240" s="54"/>
      <c r="C240" s="224"/>
      <c r="D240" s="224"/>
      <c r="E240" s="55"/>
      <c r="F240" s="225"/>
      <c r="G240" s="225"/>
      <c r="H240" s="225"/>
      <c r="I240" s="54"/>
      <c r="J240" s="226"/>
      <c r="K240" s="99"/>
      <c r="L240" s="227"/>
      <c r="M240" s="228"/>
      <c r="N240" s="225"/>
      <c r="O240" s="229"/>
      <c r="P240" s="228"/>
      <c r="Q240" s="228"/>
      <c r="R240" s="54"/>
      <c r="S240" s="54"/>
      <c r="T240" s="55"/>
      <c r="U240" s="54"/>
      <c r="V240" s="54"/>
      <c r="W240" s="54"/>
      <c r="X240" s="54"/>
      <c r="Y240" s="54"/>
      <c r="Z240" s="54"/>
    </row>
    <row r="241" spans="1:26" ht="18.75" customHeight="1" x14ac:dyDescent="0.2">
      <c r="A241" s="54"/>
      <c r="B241" s="54"/>
      <c r="C241" s="224"/>
      <c r="D241" s="224"/>
      <c r="E241" s="55"/>
      <c r="F241" s="225"/>
      <c r="G241" s="225"/>
      <c r="H241" s="225"/>
      <c r="I241" s="54"/>
      <c r="J241" s="226"/>
      <c r="K241" s="99"/>
      <c r="L241" s="227"/>
      <c r="M241" s="228"/>
      <c r="N241" s="225"/>
      <c r="O241" s="229"/>
      <c r="P241" s="228"/>
      <c r="Q241" s="228"/>
      <c r="R241" s="54"/>
      <c r="S241" s="54"/>
      <c r="T241" s="55"/>
      <c r="U241" s="54"/>
      <c r="V241" s="54"/>
      <c r="W241" s="54"/>
      <c r="X241" s="54"/>
      <c r="Y241" s="54"/>
      <c r="Z241" s="54"/>
    </row>
    <row r="242" spans="1:26" ht="18.75" customHeight="1" x14ac:dyDescent="0.2">
      <c r="A242" s="54"/>
      <c r="B242" s="54"/>
      <c r="C242" s="224"/>
      <c r="D242" s="224"/>
      <c r="E242" s="55"/>
      <c r="F242" s="225"/>
      <c r="G242" s="225"/>
      <c r="H242" s="225"/>
      <c r="I242" s="54"/>
      <c r="J242" s="226"/>
      <c r="K242" s="99"/>
      <c r="L242" s="227"/>
      <c r="M242" s="228"/>
      <c r="N242" s="225"/>
      <c r="O242" s="229"/>
      <c r="P242" s="228"/>
      <c r="Q242" s="228"/>
      <c r="R242" s="54"/>
      <c r="S242" s="54"/>
      <c r="T242" s="55"/>
      <c r="U242" s="54"/>
      <c r="V242" s="54"/>
      <c r="W242" s="54"/>
      <c r="X242" s="54"/>
      <c r="Y242" s="54"/>
      <c r="Z242" s="54"/>
    </row>
    <row r="243" spans="1:26" ht="18.75" customHeight="1" x14ac:dyDescent="0.2">
      <c r="A243" s="54"/>
      <c r="B243" s="54"/>
      <c r="C243" s="224"/>
      <c r="D243" s="224"/>
      <c r="E243" s="55"/>
      <c r="F243" s="225"/>
      <c r="G243" s="225"/>
      <c r="H243" s="225"/>
      <c r="I243" s="54"/>
      <c r="J243" s="226"/>
      <c r="K243" s="99"/>
      <c r="L243" s="227"/>
      <c r="M243" s="228"/>
      <c r="N243" s="225"/>
      <c r="O243" s="229"/>
      <c r="P243" s="228"/>
      <c r="Q243" s="228"/>
      <c r="R243" s="54"/>
      <c r="S243" s="54"/>
      <c r="T243" s="55"/>
      <c r="U243" s="54"/>
      <c r="V243" s="54"/>
      <c r="W243" s="54"/>
      <c r="X243" s="54"/>
      <c r="Y243" s="54"/>
      <c r="Z243" s="54"/>
    </row>
    <row r="244" spans="1:26" ht="18.75" customHeight="1" x14ac:dyDescent="0.2">
      <c r="A244" s="54"/>
      <c r="B244" s="54"/>
      <c r="C244" s="224"/>
      <c r="D244" s="224"/>
      <c r="E244" s="55"/>
      <c r="F244" s="225"/>
      <c r="G244" s="225"/>
      <c r="H244" s="225"/>
      <c r="I244" s="54"/>
      <c r="J244" s="226"/>
      <c r="K244" s="99"/>
      <c r="L244" s="227"/>
      <c r="M244" s="228"/>
      <c r="N244" s="225"/>
      <c r="O244" s="229"/>
      <c r="P244" s="228"/>
      <c r="Q244" s="228"/>
      <c r="R244" s="54"/>
      <c r="S244" s="54"/>
      <c r="T244" s="55"/>
      <c r="U244" s="54"/>
      <c r="V244" s="54"/>
      <c r="W244" s="54"/>
      <c r="X244" s="54"/>
      <c r="Y244" s="54"/>
      <c r="Z244" s="54"/>
    </row>
    <row r="245" spans="1:26" ht="18.75" customHeight="1" x14ac:dyDescent="0.2">
      <c r="A245" s="54"/>
      <c r="B245" s="54"/>
      <c r="C245" s="224"/>
      <c r="D245" s="224"/>
      <c r="E245" s="55"/>
      <c r="F245" s="225"/>
      <c r="G245" s="225"/>
      <c r="H245" s="225"/>
      <c r="I245" s="54"/>
      <c r="J245" s="226"/>
      <c r="K245" s="99"/>
      <c r="L245" s="227"/>
      <c r="M245" s="228"/>
      <c r="N245" s="225"/>
      <c r="O245" s="229"/>
      <c r="P245" s="228"/>
      <c r="Q245" s="228"/>
      <c r="R245" s="54"/>
      <c r="S245" s="54"/>
      <c r="T245" s="55"/>
      <c r="U245" s="54"/>
      <c r="V245" s="54"/>
      <c r="W245" s="54"/>
      <c r="X245" s="54"/>
      <c r="Y245" s="54"/>
      <c r="Z245" s="54"/>
    </row>
    <row r="246" spans="1:26" ht="18.75" customHeight="1" x14ac:dyDescent="0.2">
      <c r="A246" s="54"/>
      <c r="B246" s="54"/>
      <c r="C246" s="224"/>
      <c r="D246" s="224"/>
      <c r="E246" s="55"/>
      <c r="F246" s="225"/>
      <c r="G246" s="225"/>
      <c r="H246" s="225"/>
      <c r="I246" s="54"/>
      <c r="J246" s="226"/>
      <c r="K246" s="99"/>
      <c r="L246" s="227"/>
      <c r="M246" s="228"/>
      <c r="N246" s="225"/>
      <c r="O246" s="229"/>
      <c r="P246" s="228"/>
      <c r="Q246" s="228"/>
      <c r="R246" s="54"/>
      <c r="S246" s="54"/>
      <c r="T246" s="55"/>
      <c r="U246" s="54"/>
      <c r="V246" s="54"/>
      <c r="W246" s="54"/>
      <c r="X246" s="54"/>
      <c r="Y246" s="54"/>
      <c r="Z246" s="54"/>
    </row>
    <row r="247" spans="1:26" ht="18.75" customHeight="1" x14ac:dyDescent="0.2">
      <c r="A247" s="54"/>
      <c r="B247" s="54"/>
      <c r="C247" s="224"/>
      <c r="D247" s="224"/>
      <c r="E247" s="55"/>
      <c r="F247" s="225"/>
      <c r="G247" s="225"/>
      <c r="H247" s="225"/>
      <c r="I247" s="54"/>
      <c r="J247" s="226"/>
      <c r="K247" s="99"/>
      <c r="L247" s="227"/>
      <c r="M247" s="228"/>
      <c r="N247" s="225"/>
      <c r="O247" s="229"/>
      <c r="P247" s="228"/>
      <c r="Q247" s="228"/>
      <c r="R247" s="54"/>
      <c r="S247" s="54"/>
      <c r="T247" s="55"/>
      <c r="U247" s="54"/>
      <c r="V247" s="54"/>
      <c r="W247" s="54"/>
      <c r="X247" s="54"/>
      <c r="Y247" s="54"/>
      <c r="Z247" s="54"/>
    </row>
    <row r="248" spans="1:26" ht="18.75" customHeight="1" x14ac:dyDescent="0.2">
      <c r="A248" s="54"/>
      <c r="B248" s="54"/>
      <c r="C248" s="224"/>
      <c r="D248" s="224"/>
      <c r="E248" s="55"/>
      <c r="F248" s="225"/>
      <c r="G248" s="225"/>
      <c r="H248" s="225"/>
      <c r="I248" s="54"/>
      <c r="J248" s="226"/>
      <c r="K248" s="99"/>
      <c r="L248" s="227"/>
      <c r="M248" s="228"/>
      <c r="N248" s="225"/>
      <c r="O248" s="229"/>
      <c r="P248" s="228"/>
      <c r="Q248" s="228"/>
      <c r="R248" s="54"/>
      <c r="S248" s="54"/>
      <c r="T248" s="55"/>
      <c r="U248" s="54"/>
      <c r="V248" s="54"/>
      <c r="W248" s="54"/>
      <c r="X248" s="54"/>
      <c r="Y248" s="54"/>
      <c r="Z248" s="54"/>
    </row>
    <row r="249" spans="1:26" ht="18.75" customHeight="1" x14ac:dyDescent="0.2">
      <c r="A249" s="54"/>
      <c r="B249" s="54"/>
      <c r="C249" s="224"/>
      <c r="D249" s="224"/>
      <c r="E249" s="55"/>
      <c r="F249" s="225"/>
      <c r="G249" s="225"/>
      <c r="H249" s="225"/>
      <c r="I249" s="54"/>
      <c r="J249" s="226"/>
      <c r="K249" s="99"/>
      <c r="L249" s="227"/>
      <c r="M249" s="228"/>
      <c r="N249" s="225"/>
      <c r="O249" s="229"/>
      <c r="P249" s="228"/>
      <c r="Q249" s="228"/>
      <c r="R249" s="54"/>
      <c r="S249" s="54"/>
      <c r="T249" s="55"/>
      <c r="U249" s="54"/>
      <c r="V249" s="54"/>
      <c r="W249" s="54"/>
      <c r="X249" s="54"/>
      <c r="Y249" s="54"/>
      <c r="Z249" s="54"/>
    </row>
    <row r="250" spans="1:26" ht="18.75" customHeight="1" x14ac:dyDescent="0.2">
      <c r="A250" s="54"/>
      <c r="B250" s="54"/>
      <c r="C250" s="224"/>
      <c r="D250" s="224"/>
      <c r="E250" s="55"/>
      <c r="F250" s="225"/>
      <c r="G250" s="225"/>
      <c r="H250" s="225"/>
      <c r="I250" s="54"/>
      <c r="J250" s="226"/>
      <c r="K250" s="99"/>
      <c r="L250" s="227"/>
      <c r="M250" s="228"/>
      <c r="N250" s="225"/>
      <c r="O250" s="229"/>
      <c r="P250" s="228"/>
      <c r="Q250" s="228"/>
      <c r="R250" s="54"/>
      <c r="S250" s="54"/>
      <c r="T250" s="55"/>
      <c r="U250" s="54"/>
      <c r="V250" s="54"/>
      <c r="W250" s="54"/>
      <c r="X250" s="54"/>
      <c r="Y250" s="54"/>
      <c r="Z250" s="54"/>
    </row>
    <row r="251" spans="1:26" ht="18.75" customHeight="1" x14ac:dyDescent="0.2">
      <c r="A251" s="54"/>
      <c r="B251" s="54"/>
      <c r="C251" s="224"/>
      <c r="D251" s="224"/>
      <c r="E251" s="55"/>
      <c r="F251" s="225"/>
      <c r="G251" s="225"/>
      <c r="H251" s="225"/>
      <c r="I251" s="54"/>
      <c r="J251" s="226"/>
      <c r="K251" s="99"/>
      <c r="L251" s="227"/>
      <c r="M251" s="228"/>
      <c r="N251" s="225"/>
      <c r="O251" s="229"/>
      <c r="P251" s="228"/>
      <c r="Q251" s="228"/>
      <c r="R251" s="54"/>
      <c r="S251" s="54"/>
      <c r="T251" s="55"/>
      <c r="U251" s="54"/>
      <c r="V251" s="54"/>
      <c r="W251" s="54"/>
      <c r="X251" s="54"/>
      <c r="Y251" s="54"/>
      <c r="Z251" s="54"/>
    </row>
    <row r="252" spans="1:26" ht="18.75" customHeight="1" x14ac:dyDescent="0.2">
      <c r="A252" s="54"/>
      <c r="B252" s="54"/>
      <c r="C252" s="224"/>
      <c r="D252" s="224"/>
      <c r="E252" s="55"/>
      <c r="F252" s="225"/>
      <c r="G252" s="225"/>
      <c r="H252" s="225"/>
      <c r="I252" s="54"/>
      <c r="J252" s="226"/>
      <c r="K252" s="99"/>
      <c r="L252" s="227"/>
      <c r="M252" s="228"/>
      <c r="N252" s="225"/>
      <c r="O252" s="229"/>
      <c r="P252" s="228"/>
      <c r="Q252" s="228"/>
      <c r="R252" s="54"/>
      <c r="S252" s="54"/>
      <c r="T252" s="55"/>
      <c r="U252" s="54"/>
      <c r="V252" s="54"/>
      <c r="W252" s="54"/>
      <c r="X252" s="54"/>
      <c r="Y252" s="54"/>
      <c r="Z252" s="54"/>
    </row>
    <row r="253" spans="1:26" ht="18.75" customHeight="1" x14ac:dyDescent="0.2">
      <c r="A253" s="54"/>
      <c r="B253" s="54"/>
      <c r="C253" s="224"/>
      <c r="D253" s="224"/>
      <c r="E253" s="55"/>
      <c r="F253" s="225"/>
      <c r="G253" s="225"/>
      <c r="H253" s="225"/>
      <c r="I253" s="54"/>
      <c r="J253" s="226"/>
      <c r="K253" s="99"/>
      <c r="L253" s="227"/>
      <c r="M253" s="228"/>
      <c r="N253" s="225"/>
      <c r="O253" s="229"/>
      <c r="P253" s="228"/>
      <c r="Q253" s="228"/>
      <c r="R253" s="54"/>
      <c r="S253" s="54"/>
      <c r="T253" s="55"/>
      <c r="U253" s="54"/>
      <c r="V253" s="54"/>
      <c r="W253" s="54"/>
      <c r="X253" s="54"/>
      <c r="Y253" s="54"/>
      <c r="Z253" s="54"/>
    </row>
    <row r="254" spans="1:26" ht="18.75" customHeight="1" x14ac:dyDescent="0.2">
      <c r="A254" s="54"/>
      <c r="B254" s="54"/>
      <c r="C254" s="224"/>
      <c r="D254" s="224"/>
      <c r="E254" s="55"/>
      <c r="F254" s="225"/>
      <c r="G254" s="225"/>
      <c r="H254" s="225"/>
      <c r="I254" s="54"/>
      <c r="J254" s="226"/>
      <c r="K254" s="99"/>
      <c r="L254" s="227"/>
      <c r="M254" s="228"/>
      <c r="N254" s="225"/>
      <c r="O254" s="229"/>
      <c r="P254" s="228"/>
      <c r="Q254" s="228"/>
      <c r="R254" s="54"/>
      <c r="S254" s="54"/>
      <c r="T254" s="55"/>
      <c r="U254" s="54"/>
      <c r="V254" s="54"/>
      <c r="W254" s="54"/>
      <c r="X254" s="54"/>
      <c r="Y254" s="54"/>
      <c r="Z254" s="54"/>
    </row>
    <row r="255" spans="1:26" ht="18.75" customHeight="1" x14ac:dyDescent="0.2">
      <c r="A255" s="54"/>
      <c r="B255" s="54"/>
      <c r="C255" s="224"/>
      <c r="D255" s="224"/>
      <c r="E255" s="55"/>
      <c r="F255" s="225"/>
      <c r="G255" s="225"/>
      <c r="H255" s="225"/>
      <c r="I255" s="54"/>
      <c r="J255" s="226"/>
      <c r="K255" s="99"/>
      <c r="L255" s="227"/>
      <c r="M255" s="228"/>
      <c r="N255" s="225"/>
      <c r="O255" s="229"/>
      <c r="P255" s="228"/>
      <c r="Q255" s="228"/>
      <c r="R255" s="54"/>
      <c r="S255" s="54"/>
      <c r="T255" s="55"/>
      <c r="U255" s="54"/>
      <c r="V255" s="54"/>
      <c r="W255" s="54"/>
      <c r="X255" s="54"/>
      <c r="Y255" s="54"/>
      <c r="Z255" s="54"/>
    </row>
    <row r="256" spans="1:26" ht="18.75" customHeight="1" x14ac:dyDescent="0.2">
      <c r="A256" s="54"/>
      <c r="B256" s="54"/>
      <c r="C256" s="224"/>
      <c r="D256" s="224"/>
      <c r="E256" s="55"/>
      <c r="F256" s="225"/>
      <c r="G256" s="225"/>
      <c r="H256" s="225"/>
      <c r="I256" s="54"/>
      <c r="J256" s="226"/>
      <c r="K256" s="99"/>
      <c r="L256" s="227"/>
      <c r="M256" s="228"/>
      <c r="N256" s="225"/>
      <c r="O256" s="229"/>
      <c r="P256" s="228"/>
      <c r="Q256" s="228"/>
      <c r="R256" s="54"/>
      <c r="S256" s="54"/>
      <c r="T256" s="55"/>
      <c r="U256" s="54"/>
      <c r="V256" s="54"/>
      <c r="W256" s="54"/>
      <c r="X256" s="54"/>
      <c r="Y256" s="54"/>
      <c r="Z256" s="54"/>
    </row>
    <row r="257" spans="1:26" ht="18.75" customHeight="1" x14ac:dyDescent="0.2">
      <c r="A257" s="54"/>
      <c r="B257" s="54"/>
      <c r="C257" s="224"/>
      <c r="D257" s="224"/>
      <c r="E257" s="55"/>
      <c r="F257" s="225"/>
      <c r="G257" s="225"/>
      <c r="H257" s="225"/>
      <c r="I257" s="54"/>
      <c r="J257" s="226"/>
      <c r="K257" s="99"/>
      <c r="L257" s="227"/>
      <c r="M257" s="228"/>
      <c r="N257" s="225"/>
      <c r="O257" s="229"/>
      <c r="P257" s="228"/>
      <c r="Q257" s="228"/>
      <c r="R257" s="54"/>
      <c r="S257" s="54"/>
      <c r="T257" s="55"/>
      <c r="U257" s="54"/>
      <c r="V257" s="54"/>
      <c r="W257" s="54"/>
      <c r="X257" s="54"/>
      <c r="Y257" s="54"/>
      <c r="Z257" s="54"/>
    </row>
    <row r="258" spans="1:26" ht="18.75" customHeight="1" x14ac:dyDescent="0.2">
      <c r="A258" s="54"/>
      <c r="B258" s="54"/>
      <c r="C258" s="224"/>
      <c r="D258" s="224"/>
      <c r="E258" s="55"/>
      <c r="F258" s="225"/>
      <c r="G258" s="225"/>
      <c r="H258" s="225"/>
      <c r="I258" s="54"/>
      <c r="J258" s="226"/>
      <c r="K258" s="99"/>
      <c r="L258" s="227"/>
      <c r="M258" s="228"/>
      <c r="N258" s="225"/>
      <c r="O258" s="229"/>
      <c r="P258" s="228"/>
      <c r="Q258" s="228"/>
      <c r="R258" s="54"/>
      <c r="S258" s="54"/>
      <c r="T258" s="55"/>
      <c r="U258" s="54"/>
      <c r="V258" s="54"/>
      <c r="W258" s="54"/>
      <c r="X258" s="54"/>
      <c r="Y258" s="54"/>
      <c r="Z258" s="54"/>
    </row>
    <row r="259" spans="1:26" ht="18.75" customHeight="1" x14ac:dyDescent="0.2">
      <c r="A259" s="54"/>
      <c r="B259" s="54"/>
      <c r="C259" s="224"/>
      <c r="D259" s="224"/>
      <c r="E259" s="55"/>
      <c r="F259" s="225"/>
      <c r="G259" s="225"/>
      <c r="H259" s="225"/>
      <c r="I259" s="54"/>
      <c r="J259" s="226"/>
      <c r="K259" s="99"/>
      <c r="L259" s="227"/>
      <c r="M259" s="228"/>
      <c r="N259" s="225"/>
      <c r="O259" s="229"/>
      <c r="P259" s="228"/>
      <c r="Q259" s="228"/>
      <c r="R259" s="54"/>
      <c r="S259" s="54"/>
      <c r="T259" s="55"/>
      <c r="U259" s="54"/>
      <c r="V259" s="54"/>
      <c r="W259" s="54"/>
      <c r="X259" s="54"/>
      <c r="Y259" s="54"/>
      <c r="Z259" s="54"/>
    </row>
    <row r="260" spans="1:26" ht="18.75" customHeight="1" x14ac:dyDescent="0.2">
      <c r="A260" s="54"/>
      <c r="B260" s="54"/>
      <c r="C260" s="224"/>
      <c r="D260" s="224"/>
      <c r="E260" s="55"/>
      <c r="F260" s="225"/>
      <c r="G260" s="225"/>
      <c r="H260" s="225"/>
      <c r="I260" s="54"/>
      <c r="J260" s="226"/>
      <c r="K260" s="99"/>
      <c r="L260" s="227"/>
      <c r="M260" s="228"/>
      <c r="N260" s="225"/>
      <c r="O260" s="229"/>
      <c r="P260" s="228"/>
      <c r="Q260" s="228"/>
      <c r="R260" s="54"/>
      <c r="S260" s="54"/>
      <c r="T260" s="55"/>
      <c r="U260" s="54"/>
      <c r="V260" s="54"/>
      <c r="W260" s="54"/>
      <c r="X260" s="54"/>
      <c r="Y260" s="54"/>
      <c r="Z260" s="54"/>
    </row>
    <row r="261" spans="1:26" ht="18.75" customHeight="1" x14ac:dyDescent="0.2">
      <c r="A261" s="54"/>
      <c r="B261" s="54"/>
      <c r="C261" s="224"/>
      <c r="D261" s="224"/>
      <c r="E261" s="55"/>
      <c r="F261" s="225"/>
      <c r="G261" s="225"/>
      <c r="H261" s="225"/>
      <c r="I261" s="54"/>
      <c r="J261" s="226"/>
      <c r="K261" s="99"/>
      <c r="L261" s="227"/>
      <c r="M261" s="228"/>
      <c r="N261" s="225"/>
      <c r="O261" s="229"/>
      <c r="P261" s="228"/>
      <c r="Q261" s="228"/>
      <c r="R261" s="54"/>
      <c r="S261" s="54"/>
      <c r="T261" s="55"/>
      <c r="U261" s="54"/>
      <c r="V261" s="54"/>
      <c r="W261" s="54"/>
      <c r="X261" s="54"/>
      <c r="Y261" s="54"/>
      <c r="Z261" s="54"/>
    </row>
    <row r="262" spans="1:26" ht="18.75" customHeight="1" x14ac:dyDescent="0.2">
      <c r="A262" s="54"/>
      <c r="B262" s="54"/>
      <c r="C262" s="224"/>
      <c r="D262" s="224"/>
      <c r="E262" s="55"/>
      <c r="F262" s="225"/>
      <c r="G262" s="225"/>
      <c r="H262" s="225"/>
      <c r="I262" s="54"/>
      <c r="J262" s="226"/>
      <c r="K262" s="99"/>
      <c r="L262" s="227"/>
      <c r="M262" s="228"/>
      <c r="N262" s="225"/>
      <c r="O262" s="229"/>
      <c r="P262" s="228"/>
      <c r="Q262" s="228"/>
      <c r="R262" s="54"/>
      <c r="S262" s="54"/>
      <c r="T262" s="55"/>
      <c r="U262" s="54"/>
      <c r="V262" s="54"/>
      <c r="W262" s="54"/>
      <c r="X262" s="54"/>
      <c r="Y262" s="54"/>
      <c r="Z262" s="54"/>
    </row>
    <row r="263" spans="1:26" ht="18.75" customHeight="1" x14ac:dyDescent="0.2">
      <c r="A263" s="54"/>
      <c r="B263" s="54"/>
      <c r="C263" s="224"/>
      <c r="D263" s="224"/>
      <c r="E263" s="55"/>
      <c r="F263" s="225"/>
      <c r="G263" s="225"/>
      <c r="H263" s="225"/>
      <c r="I263" s="54"/>
      <c r="J263" s="226"/>
      <c r="K263" s="99"/>
      <c r="L263" s="227"/>
      <c r="M263" s="228"/>
      <c r="N263" s="225"/>
      <c r="O263" s="229"/>
      <c r="P263" s="228"/>
      <c r="Q263" s="228"/>
      <c r="R263" s="54"/>
      <c r="S263" s="54"/>
      <c r="T263" s="55"/>
      <c r="U263" s="54"/>
      <c r="V263" s="54"/>
      <c r="W263" s="54"/>
      <c r="X263" s="54"/>
      <c r="Y263" s="54"/>
      <c r="Z263" s="54"/>
    </row>
    <row r="264" spans="1:26" ht="18.75" customHeight="1" x14ac:dyDescent="0.2">
      <c r="A264" s="54"/>
      <c r="B264" s="54"/>
      <c r="C264" s="224"/>
      <c r="D264" s="224"/>
      <c r="E264" s="55"/>
      <c r="F264" s="225"/>
      <c r="G264" s="225"/>
      <c r="H264" s="225"/>
      <c r="I264" s="54"/>
      <c r="J264" s="226"/>
      <c r="K264" s="99"/>
      <c r="L264" s="227"/>
      <c r="M264" s="228"/>
      <c r="N264" s="225"/>
      <c r="O264" s="229"/>
      <c r="P264" s="228"/>
      <c r="Q264" s="228"/>
      <c r="R264" s="54"/>
      <c r="S264" s="54"/>
      <c r="T264" s="55"/>
      <c r="U264" s="54"/>
      <c r="V264" s="54"/>
      <c r="W264" s="54"/>
      <c r="X264" s="54"/>
      <c r="Y264" s="54"/>
      <c r="Z264" s="54"/>
    </row>
    <row r="265" spans="1:26" ht="18.75" customHeight="1" x14ac:dyDescent="0.2">
      <c r="A265" s="54"/>
      <c r="B265" s="54"/>
      <c r="C265" s="224"/>
      <c r="D265" s="224"/>
      <c r="E265" s="55"/>
      <c r="F265" s="225"/>
      <c r="G265" s="225"/>
      <c r="H265" s="225"/>
      <c r="I265" s="54"/>
      <c r="J265" s="226"/>
      <c r="K265" s="99"/>
      <c r="L265" s="227"/>
      <c r="M265" s="228"/>
      <c r="N265" s="225"/>
      <c r="O265" s="229"/>
      <c r="P265" s="228"/>
      <c r="Q265" s="228"/>
      <c r="R265" s="54"/>
      <c r="S265" s="54"/>
      <c r="T265" s="55"/>
      <c r="U265" s="54"/>
      <c r="V265" s="54"/>
      <c r="W265" s="54"/>
      <c r="X265" s="54"/>
      <c r="Y265" s="54"/>
      <c r="Z265" s="54"/>
    </row>
    <row r="266" spans="1:26" ht="18.75" customHeight="1" x14ac:dyDescent="0.2">
      <c r="A266" s="54"/>
      <c r="B266" s="54"/>
      <c r="C266" s="224"/>
      <c r="D266" s="224"/>
      <c r="E266" s="55"/>
      <c r="F266" s="225"/>
      <c r="G266" s="225"/>
      <c r="H266" s="225"/>
      <c r="I266" s="54"/>
      <c r="J266" s="226"/>
      <c r="K266" s="99"/>
      <c r="L266" s="227"/>
      <c r="M266" s="228"/>
      <c r="N266" s="225"/>
      <c r="O266" s="229"/>
      <c r="P266" s="228"/>
      <c r="Q266" s="228"/>
      <c r="R266" s="54"/>
      <c r="S266" s="54"/>
      <c r="T266" s="55"/>
      <c r="U266" s="54"/>
      <c r="V266" s="54"/>
      <c r="W266" s="54"/>
      <c r="X266" s="54"/>
      <c r="Y266" s="54"/>
      <c r="Z266" s="54"/>
    </row>
    <row r="267" spans="1:26" ht="18.75" customHeight="1" x14ac:dyDescent="0.2">
      <c r="A267" s="54"/>
      <c r="B267" s="54"/>
      <c r="C267" s="224"/>
      <c r="D267" s="224"/>
      <c r="E267" s="55"/>
      <c r="F267" s="225"/>
      <c r="G267" s="225"/>
      <c r="H267" s="225"/>
      <c r="I267" s="54"/>
      <c r="J267" s="226"/>
      <c r="K267" s="99"/>
      <c r="L267" s="227"/>
      <c r="M267" s="228"/>
      <c r="N267" s="225"/>
      <c r="O267" s="229"/>
      <c r="P267" s="228"/>
      <c r="Q267" s="228"/>
      <c r="R267" s="54"/>
      <c r="S267" s="54"/>
      <c r="T267" s="55"/>
      <c r="U267" s="54"/>
      <c r="V267" s="54"/>
      <c r="W267" s="54"/>
      <c r="X267" s="54"/>
      <c r="Y267" s="54"/>
      <c r="Z267" s="54"/>
    </row>
    <row r="268" spans="1:26" ht="18.75" customHeight="1" x14ac:dyDescent="0.2">
      <c r="A268" s="54"/>
      <c r="B268" s="54"/>
      <c r="C268" s="224"/>
      <c r="D268" s="224"/>
      <c r="E268" s="55"/>
      <c r="F268" s="225"/>
      <c r="G268" s="225"/>
      <c r="H268" s="225"/>
      <c r="I268" s="54"/>
      <c r="J268" s="226"/>
      <c r="K268" s="99"/>
      <c r="L268" s="227"/>
      <c r="M268" s="228"/>
      <c r="N268" s="225"/>
      <c r="O268" s="229"/>
      <c r="P268" s="228"/>
      <c r="Q268" s="228"/>
      <c r="R268" s="54"/>
      <c r="S268" s="54"/>
      <c r="T268" s="55"/>
      <c r="U268" s="54"/>
      <c r="V268" s="54"/>
      <c r="W268" s="54"/>
      <c r="X268" s="54"/>
      <c r="Y268" s="54"/>
      <c r="Z268" s="54"/>
    </row>
    <row r="269" spans="1:26" ht="18.75" customHeight="1" x14ac:dyDescent="0.2">
      <c r="A269" s="54"/>
      <c r="B269" s="54"/>
      <c r="C269" s="224"/>
      <c r="D269" s="224"/>
      <c r="E269" s="55"/>
      <c r="F269" s="225"/>
      <c r="G269" s="225"/>
      <c r="H269" s="225"/>
      <c r="I269" s="54"/>
      <c r="J269" s="226"/>
      <c r="K269" s="99"/>
      <c r="L269" s="227"/>
      <c r="M269" s="228"/>
      <c r="N269" s="225"/>
      <c r="O269" s="229"/>
      <c r="P269" s="228"/>
      <c r="Q269" s="228"/>
      <c r="R269" s="54"/>
      <c r="S269" s="54"/>
      <c r="T269" s="55"/>
      <c r="U269" s="54"/>
      <c r="V269" s="54"/>
      <c r="W269" s="54"/>
      <c r="X269" s="54"/>
      <c r="Y269" s="54"/>
      <c r="Z269" s="54"/>
    </row>
    <row r="270" spans="1:26" ht="18.75" customHeight="1" x14ac:dyDescent="0.2">
      <c r="A270" s="54"/>
      <c r="B270" s="54"/>
      <c r="C270" s="224"/>
      <c r="D270" s="224"/>
      <c r="E270" s="55"/>
      <c r="F270" s="225"/>
      <c r="G270" s="225"/>
      <c r="H270" s="225"/>
      <c r="I270" s="54"/>
      <c r="J270" s="226"/>
      <c r="K270" s="99"/>
      <c r="L270" s="227"/>
      <c r="M270" s="228"/>
      <c r="N270" s="225"/>
      <c r="O270" s="229"/>
      <c r="P270" s="228"/>
      <c r="Q270" s="228"/>
      <c r="R270" s="54"/>
      <c r="S270" s="54"/>
      <c r="T270" s="55"/>
      <c r="U270" s="54"/>
      <c r="V270" s="54"/>
      <c r="W270" s="54"/>
      <c r="X270" s="54"/>
      <c r="Y270" s="54"/>
      <c r="Z270" s="54"/>
    </row>
    <row r="271" spans="1:26" ht="18.75" customHeight="1" x14ac:dyDescent="0.2">
      <c r="A271" s="54"/>
      <c r="B271" s="54"/>
      <c r="C271" s="224"/>
      <c r="D271" s="224"/>
      <c r="E271" s="55"/>
      <c r="F271" s="225"/>
      <c r="G271" s="225"/>
      <c r="H271" s="225"/>
      <c r="I271" s="54"/>
      <c r="J271" s="226"/>
      <c r="K271" s="99"/>
      <c r="L271" s="227"/>
      <c r="M271" s="228"/>
      <c r="N271" s="225"/>
      <c r="O271" s="229"/>
      <c r="P271" s="228"/>
      <c r="Q271" s="228"/>
      <c r="R271" s="54"/>
      <c r="S271" s="54"/>
      <c r="T271" s="55"/>
      <c r="U271" s="54"/>
      <c r="V271" s="54"/>
      <c r="W271" s="54"/>
      <c r="X271" s="54"/>
      <c r="Y271" s="54"/>
      <c r="Z271" s="54"/>
    </row>
    <row r="272" spans="1:26" ht="18.75" customHeight="1" x14ac:dyDescent="0.2">
      <c r="A272" s="54"/>
      <c r="B272" s="54"/>
      <c r="C272" s="224"/>
      <c r="D272" s="224"/>
      <c r="E272" s="55"/>
      <c r="F272" s="225"/>
      <c r="G272" s="225"/>
      <c r="H272" s="225"/>
      <c r="I272" s="54"/>
      <c r="J272" s="226"/>
      <c r="K272" s="99"/>
      <c r="L272" s="227"/>
      <c r="M272" s="228"/>
      <c r="N272" s="225"/>
      <c r="O272" s="229"/>
      <c r="P272" s="228"/>
      <c r="Q272" s="228"/>
      <c r="R272" s="54"/>
      <c r="S272" s="54"/>
      <c r="T272" s="55"/>
      <c r="U272" s="54"/>
      <c r="V272" s="54"/>
      <c r="W272" s="54"/>
      <c r="X272" s="54"/>
      <c r="Y272" s="54"/>
      <c r="Z272" s="54"/>
    </row>
    <row r="273" spans="1:26" ht="18.75" customHeight="1" x14ac:dyDescent="0.2">
      <c r="A273" s="54"/>
      <c r="B273" s="54"/>
      <c r="C273" s="224"/>
      <c r="D273" s="224"/>
      <c r="E273" s="55"/>
      <c r="F273" s="225"/>
      <c r="G273" s="225"/>
      <c r="H273" s="225"/>
      <c r="I273" s="54"/>
      <c r="J273" s="226"/>
      <c r="K273" s="99"/>
      <c r="L273" s="227"/>
      <c r="M273" s="228"/>
      <c r="N273" s="225"/>
      <c r="O273" s="229"/>
      <c r="P273" s="228"/>
      <c r="Q273" s="228"/>
      <c r="R273" s="54"/>
      <c r="S273" s="54"/>
      <c r="T273" s="55"/>
      <c r="U273" s="54"/>
      <c r="V273" s="54"/>
      <c r="W273" s="54"/>
      <c r="X273" s="54"/>
      <c r="Y273" s="54"/>
      <c r="Z273" s="54"/>
    </row>
    <row r="274" spans="1:26" ht="18.75" customHeight="1" x14ac:dyDescent="0.2">
      <c r="A274" s="54"/>
      <c r="B274" s="54"/>
      <c r="C274" s="224"/>
      <c r="D274" s="224"/>
      <c r="E274" s="55"/>
      <c r="F274" s="225"/>
      <c r="G274" s="225"/>
      <c r="H274" s="225"/>
      <c r="I274" s="54"/>
      <c r="J274" s="226"/>
      <c r="K274" s="99"/>
      <c r="L274" s="227"/>
      <c r="M274" s="228"/>
      <c r="N274" s="225"/>
      <c r="O274" s="229"/>
      <c r="P274" s="228"/>
      <c r="Q274" s="228"/>
      <c r="R274" s="54"/>
      <c r="S274" s="54"/>
      <c r="T274" s="55"/>
      <c r="U274" s="54"/>
      <c r="V274" s="54"/>
      <c r="W274" s="54"/>
      <c r="X274" s="54"/>
      <c r="Y274" s="54"/>
      <c r="Z274" s="54"/>
    </row>
    <row r="275" spans="1:26" ht="18.75" customHeight="1" x14ac:dyDescent="0.2">
      <c r="A275" s="54"/>
      <c r="B275" s="54"/>
      <c r="C275" s="224"/>
      <c r="D275" s="224"/>
      <c r="E275" s="55"/>
      <c r="F275" s="225"/>
      <c r="G275" s="225"/>
      <c r="H275" s="225"/>
      <c r="I275" s="54"/>
      <c r="J275" s="226"/>
      <c r="K275" s="99"/>
      <c r="L275" s="227"/>
      <c r="M275" s="228"/>
      <c r="N275" s="225"/>
      <c r="O275" s="229"/>
      <c r="P275" s="228"/>
      <c r="Q275" s="228"/>
      <c r="R275" s="54"/>
      <c r="S275" s="54"/>
      <c r="T275" s="55"/>
      <c r="U275" s="54"/>
      <c r="V275" s="54"/>
      <c r="W275" s="54"/>
      <c r="X275" s="54"/>
      <c r="Y275" s="54"/>
      <c r="Z275" s="54"/>
    </row>
    <row r="276" spans="1:26" ht="18.75" customHeight="1" x14ac:dyDescent="0.2">
      <c r="A276" s="54"/>
      <c r="B276" s="54"/>
      <c r="C276" s="224"/>
      <c r="D276" s="224"/>
      <c r="E276" s="55"/>
      <c r="F276" s="225"/>
      <c r="G276" s="225"/>
      <c r="H276" s="225"/>
      <c r="I276" s="54"/>
      <c r="J276" s="226"/>
      <c r="K276" s="99"/>
      <c r="L276" s="227"/>
      <c r="M276" s="228"/>
      <c r="N276" s="225"/>
      <c r="O276" s="229"/>
      <c r="P276" s="228"/>
      <c r="Q276" s="228"/>
      <c r="R276" s="54"/>
      <c r="S276" s="54"/>
      <c r="T276" s="55"/>
      <c r="U276" s="54"/>
      <c r="V276" s="54"/>
      <c r="W276" s="54"/>
      <c r="X276" s="54"/>
      <c r="Y276" s="54"/>
      <c r="Z276" s="54"/>
    </row>
    <row r="277" spans="1:26" ht="18.75" customHeight="1" x14ac:dyDescent="0.2">
      <c r="A277" s="54"/>
      <c r="B277" s="54"/>
      <c r="C277" s="224"/>
      <c r="D277" s="224"/>
      <c r="E277" s="55"/>
      <c r="F277" s="225"/>
      <c r="G277" s="225"/>
      <c r="H277" s="225"/>
      <c r="I277" s="54"/>
      <c r="J277" s="226"/>
      <c r="K277" s="99"/>
      <c r="L277" s="227"/>
      <c r="M277" s="228"/>
      <c r="N277" s="225"/>
      <c r="O277" s="229"/>
      <c r="P277" s="228"/>
      <c r="Q277" s="228"/>
      <c r="R277" s="54"/>
      <c r="S277" s="54"/>
      <c r="T277" s="55"/>
      <c r="U277" s="54"/>
      <c r="V277" s="54"/>
      <c r="W277" s="54"/>
      <c r="X277" s="54"/>
      <c r="Y277" s="54"/>
      <c r="Z277" s="54"/>
    </row>
    <row r="278" spans="1:26" ht="18.75" customHeight="1" x14ac:dyDescent="0.2">
      <c r="A278" s="54"/>
      <c r="B278" s="54"/>
      <c r="C278" s="224"/>
      <c r="D278" s="224"/>
      <c r="E278" s="55"/>
      <c r="F278" s="225"/>
      <c r="G278" s="225"/>
      <c r="H278" s="225"/>
      <c r="I278" s="54"/>
      <c r="J278" s="226"/>
      <c r="K278" s="99"/>
      <c r="L278" s="227"/>
      <c r="M278" s="228"/>
      <c r="N278" s="225"/>
      <c r="O278" s="229"/>
      <c r="P278" s="228"/>
      <c r="Q278" s="228"/>
      <c r="R278" s="54"/>
      <c r="S278" s="54"/>
      <c r="T278" s="55"/>
      <c r="U278" s="54"/>
      <c r="V278" s="54"/>
      <c r="W278" s="54"/>
      <c r="X278" s="54"/>
      <c r="Y278" s="54"/>
      <c r="Z278" s="54"/>
    </row>
    <row r="279" spans="1:26" ht="18.75" customHeight="1" x14ac:dyDescent="0.2">
      <c r="A279" s="54"/>
      <c r="B279" s="54"/>
      <c r="C279" s="224"/>
      <c r="D279" s="224"/>
      <c r="E279" s="55"/>
      <c r="F279" s="225"/>
      <c r="G279" s="225"/>
      <c r="H279" s="225"/>
      <c r="I279" s="54"/>
      <c r="J279" s="226"/>
      <c r="K279" s="99"/>
      <c r="L279" s="227"/>
      <c r="M279" s="228"/>
      <c r="N279" s="225"/>
      <c r="O279" s="229"/>
      <c r="P279" s="228"/>
      <c r="Q279" s="228"/>
      <c r="R279" s="54"/>
      <c r="S279" s="54"/>
      <c r="T279" s="55"/>
      <c r="U279" s="54"/>
      <c r="V279" s="54"/>
      <c r="W279" s="54"/>
      <c r="X279" s="54"/>
      <c r="Y279" s="54"/>
      <c r="Z279" s="54"/>
    </row>
    <row r="280" spans="1:26" ht="18.75" customHeight="1" x14ac:dyDescent="0.2">
      <c r="A280" s="54"/>
      <c r="B280" s="54"/>
      <c r="C280" s="224"/>
      <c r="D280" s="224"/>
      <c r="E280" s="55"/>
      <c r="F280" s="225"/>
      <c r="G280" s="225"/>
      <c r="H280" s="225"/>
      <c r="I280" s="54"/>
      <c r="J280" s="226"/>
      <c r="K280" s="99"/>
      <c r="L280" s="227"/>
      <c r="M280" s="228"/>
      <c r="N280" s="225"/>
      <c r="O280" s="229"/>
      <c r="P280" s="228"/>
      <c r="Q280" s="228"/>
      <c r="R280" s="54"/>
      <c r="S280" s="54"/>
      <c r="T280" s="55"/>
      <c r="U280" s="54"/>
      <c r="V280" s="54"/>
      <c r="W280" s="54"/>
      <c r="X280" s="54"/>
      <c r="Y280" s="54"/>
      <c r="Z280" s="54"/>
    </row>
    <row r="281" spans="1:26" ht="18.75" customHeight="1" x14ac:dyDescent="0.2">
      <c r="A281" s="54"/>
      <c r="B281" s="54"/>
      <c r="C281" s="224"/>
      <c r="D281" s="224"/>
      <c r="E281" s="55"/>
      <c r="F281" s="225"/>
      <c r="G281" s="225"/>
      <c r="H281" s="225"/>
      <c r="I281" s="54"/>
      <c r="J281" s="226"/>
      <c r="K281" s="99"/>
      <c r="L281" s="227"/>
      <c r="M281" s="228"/>
      <c r="N281" s="225"/>
      <c r="O281" s="229"/>
      <c r="P281" s="228"/>
      <c r="Q281" s="228"/>
      <c r="R281" s="54"/>
      <c r="S281" s="54"/>
      <c r="T281" s="55"/>
      <c r="U281" s="54"/>
      <c r="V281" s="54"/>
      <c r="W281" s="54"/>
      <c r="X281" s="54"/>
      <c r="Y281" s="54"/>
      <c r="Z281" s="54"/>
    </row>
    <row r="282" spans="1:26" ht="18.75" customHeight="1" x14ac:dyDescent="0.2">
      <c r="A282" s="54"/>
      <c r="B282" s="54"/>
      <c r="C282" s="224"/>
      <c r="D282" s="224"/>
      <c r="E282" s="55"/>
      <c r="F282" s="225"/>
      <c r="G282" s="225"/>
      <c r="H282" s="225"/>
      <c r="I282" s="54"/>
      <c r="J282" s="226"/>
      <c r="K282" s="99"/>
      <c r="L282" s="227"/>
      <c r="M282" s="228"/>
      <c r="N282" s="225"/>
      <c r="O282" s="229"/>
      <c r="P282" s="228"/>
      <c r="Q282" s="228"/>
      <c r="R282" s="54"/>
      <c r="S282" s="54"/>
      <c r="T282" s="55"/>
      <c r="U282" s="54"/>
      <c r="V282" s="54"/>
      <c r="W282" s="54"/>
      <c r="X282" s="54"/>
      <c r="Y282" s="54"/>
      <c r="Z282" s="54"/>
    </row>
    <row r="283" spans="1:26" ht="18.75" customHeight="1" x14ac:dyDescent="0.2">
      <c r="A283" s="54"/>
      <c r="B283" s="54"/>
      <c r="C283" s="224"/>
      <c r="D283" s="224"/>
      <c r="E283" s="55"/>
      <c r="F283" s="225"/>
      <c r="G283" s="225"/>
      <c r="H283" s="225"/>
      <c r="I283" s="54"/>
      <c r="J283" s="226"/>
      <c r="K283" s="99"/>
      <c r="L283" s="227"/>
      <c r="M283" s="228"/>
      <c r="N283" s="225"/>
      <c r="O283" s="229"/>
      <c r="P283" s="228"/>
      <c r="Q283" s="228"/>
      <c r="R283" s="54"/>
      <c r="S283" s="54"/>
      <c r="T283" s="55"/>
      <c r="U283" s="54"/>
      <c r="V283" s="54"/>
      <c r="W283" s="54"/>
      <c r="X283" s="54"/>
      <c r="Y283" s="54"/>
      <c r="Z283" s="54"/>
    </row>
    <row r="284" spans="1:26" ht="18.75" customHeight="1" x14ac:dyDescent="0.2">
      <c r="A284" s="54"/>
      <c r="B284" s="54"/>
      <c r="C284" s="224"/>
      <c r="D284" s="224"/>
      <c r="E284" s="55"/>
      <c r="F284" s="225"/>
      <c r="G284" s="225"/>
      <c r="H284" s="225"/>
      <c r="I284" s="54"/>
      <c r="J284" s="226"/>
      <c r="K284" s="99"/>
      <c r="L284" s="227"/>
      <c r="M284" s="228"/>
      <c r="N284" s="225"/>
      <c r="O284" s="229"/>
      <c r="P284" s="228"/>
      <c r="Q284" s="228"/>
      <c r="R284" s="54"/>
      <c r="S284" s="54"/>
      <c r="T284" s="55"/>
      <c r="U284" s="54"/>
      <c r="V284" s="54"/>
      <c r="W284" s="54"/>
      <c r="X284" s="54"/>
      <c r="Y284" s="54"/>
      <c r="Z284" s="54"/>
    </row>
    <row r="285" spans="1:26" ht="18.75" customHeight="1" x14ac:dyDescent="0.2">
      <c r="A285" s="54"/>
      <c r="B285" s="54"/>
      <c r="C285" s="224"/>
      <c r="D285" s="224"/>
      <c r="E285" s="55"/>
      <c r="F285" s="225"/>
      <c r="G285" s="225"/>
      <c r="H285" s="225"/>
      <c r="I285" s="54"/>
      <c r="J285" s="226"/>
      <c r="K285" s="99"/>
      <c r="L285" s="227"/>
      <c r="M285" s="228"/>
      <c r="N285" s="225"/>
      <c r="O285" s="229"/>
      <c r="P285" s="228"/>
      <c r="Q285" s="228"/>
      <c r="R285" s="54"/>
      <c r="S285" s="54"/>
      <c r="T285" s="55"/>
      <c r="U285" s="54"/>
      <c r="V285" s="54"/>
      <c r="W285" s="54"/>
      <c r="X285" s="54"/>
      <c r="Y285" s="54"/>
      <c r="Z285" s="54"/>
    </row>
    <row r="286" spans="1:26" ht="18.75" customHeight="1" x14ac:dyDescent="0.2">
      <c r="A286" s="54"/>
      <c r="B286" s="54"/>
      <c r="C286" s="224"/>
      <c r="D286" s="224"/>
      <c r="E286" s="55"/>
      <c r="F286" s="225"/>
      <c r="G286" s="225"/>
      <c r="H286" s="225"/>
      <c r="I286" s="54"/>
      <c r="J286" s="226"/>
      <c r="K286" s="99"/>
      <c r="L286" s="227"/>
      <c r="M286" s="228"/>
      <c r="N286" s="225"/>
      <c r="O286" s="229"/>
      <c r="P286" s="228"/>
      <c r="Q286" s="228"/>
      <c r="R286" s="54"/>
      <c r="S286" s="54"/>
      <c r="T286" s="55"/>
      <c r="U286" s="54"/>
      <c r="V286" s="54"/>
      <c r="W286" s="54"/>
      <c r="X286" s="54"/>
      <c r="Y286" s="54"/>
      <c r="Z286" s="54"/>
    </row>
    <row r="287" spans="1:26" ht="18.75" customHeight="1" x14ac:dyDescent="0.2">
      <c r="A287" s="54"/>
      <c r="B287" s="54"/>
      <c r="C287" s="224"/>
      <c r="D287" s="224"/>
      <c r="E287" s="55"/>
      <c r="F287" s="225"/>
      <c r="G287" s="225"/>
      <c r="H287" s="225"/>
      <c r="I287" s="54"/>
      <c r="J287" s="226"/>
      <c r="K287" s="99"/>
      <c r="L287" s="227"/>
      <c r="M287" s="228"/>
      <c r="N287" s="225"/>
      <c r="O287" s="229"/>
      <c r="P287" s="228"/>
      <c r="Q287" s="228"/>
      <c r="R287" s="54"/>
      <c r="S287" s="54"/>
      <c r="T287" s="55"/>
      <c r="U287" s="54"/>
      <c r="V287" s="54"/>
      <c r="W287" s="54"/>
      <c r="X287" s="54"/>
      <c r="Y287" s="54"/>
      <c r="Z287" s="54"/>
    </row>
    <row r="288" spans="1:26" ht="18.75" customHeight="1" x14ac:dyDescent="0.2">
      <c r="A288" s="54"/>
      <c r="B288" s="54"/>
      <c r="C288" s="224"/>
      <c r="D288" s="224"/>
      <c r="E288" s="55"/>
      <c r="F288" s="225"/>
      <c r="G288" s="225"/>
      <c r="H288" s="225"/>
      <c r="I288" s="54"/>
      <c r="J288" s="226"/>
      <c r="K288" s="99"/>
      <c r="L288" s="227"/>
      <c r="M288" s="228"/>
      <c r="N288" s="225"/>
      <c r="O288" s="229"/>
      <c r="P288" s="228"/>
      <c r="Q288" s="228"/>
      <c r="R288" s="54"/>
      <c r="S288" s="54"/>
      <c r="T288" s="55"/>
      <c r="U288" s="54"/>
      <c r="V288" s="54"/>
      <c r="W288" s="54"/>
      <c r="X288" s="54"/>
      <c r="Y288" s="54"/>
      <c r="Z288" s="54"/>
    </row>
    <row r="289" spans="1:26" ht="18.75" customHeight="1" x14ac:dyDescent="0.2">
      <c r="A289" s="54"/>
      <c r="B289" s="54"/>
      <c r="C289" s="224"/>
      <c r="D289" s="224"/>
      <c r="E289" s="55"/>
      <c r="F289" s="225"/>
      <c r="G289" s="225"/>
      <c r="H289" s="225"/>
      <c r="I289" s="54"/>
      <c r="J289" s="226"/>
      <c r="K289" s="99"/>
      <c r="L289" s="227"/>
      <c r="M289" s="228"/>
      <c r="N289" s="225"/>
      <c r="O289" s="229"/>
      <c r="P289" s="228"/>
      <c r="Q289" s="228"/>
      <c r="R289" s="54"/>
      <c r="S289" s="54"/>
      <c r="T289" s="55"/>
      <c r="U289" s="54"/>
      <c r="V289" s="54"/>
      <c r="W289" s="54"/>
      <c r="X289" s="54"/>
      <c r="Y289" s="54"/>
      <c r="Z289" s="54"/>
    </row>
    <row r="290" spans="1:26" ht="18.75" customHeight="1" x14ac:dyDescent="0.2">
      <c r="A290" s="54"/>
      <c r="B290" s="54"/>
      <c r="C290" s="224"/>
      <c r="D290" s="224"/>
      <c r="E290" s="55"/>
      <c r="F290" s="225"/>
      <c r="G290" s="225"/>
      <c r="H290" s="225"/>
      <c r="I290" s="54"/>
      <c r="J290" s="226"/>
      <c r="K290" s="99"/>
      <c r="L290" s="227"/>
      <c r="M290" s="228"/>
      <c r="N290" s="225"/>
      <c r="O290" s="229"/>
      <c r="P290" s="228"/>
      <c r="Q290" s="228"/>
      <c r="R290" s="54"/>
      <c r="S290" s="54"/>
      <c r="T290" s="55"/>
      <c r="U290" s="54"/>
      <c r="V290" s="54"/>
      <c r="W290" s="54"/>
      <c r="X290" s="54"/>
      <c r="Y290" s="54"/>
      <c r="Z290" s="54"/>
    </row>
    <row r="291" spans="1:26" ht="18.75" customHeight="1" x14ac:dyDescent="0.2">
      <c r="A291" s="54"/>
      <c r="B291" s="54"/>
      <c r="C291" s="224"/>
      <c r="D291" s="224"/>
      <c r="E291" s="55"/>
      <c r="F291" s="225"/>
      <c r="G291" s="225"/>
      <c r="H291" s="225"/>
      <c r="I291" s="54"/>
      <c r="J291" s="226"/>
      <c r="K291" s="99"/>
      <c r="L291" s="227"/>
      <c r="M291" s="228"/>
      <c r="N291" s="225"/>
      <c r="O291" s="229"/>
      <c r="P291" s="228"/>
      <c r="Q291" s="228"/>
      <c r="R291" s="54"/>
      <c r="S291" s="54"/>
      <c r="T291" s="55"/>
      <c r="U291" s="54"/>
      <c r="V291" s="54"/>
      <c r="W291" s="54"/>
      <c r="X291" s="54"/>
      <c r="Y291" s="54"/>
      <c r="Z291" s="54"/>
    </row>
    <row r="292" spans="1:26" ht="18.75" customHeight="1" x14ac:dyDescent="0.2">
      <c r="A292" s="54"/>
      <c r="B292" s="54"/>
      <c r="C292" s="224"/>
      <c r="D292" s="224"/>
      <c r="E292" s="55"/>
      <c r="F292" s="225"/>
      <c r="G292" s="225"/>
      <c r="H292" s="225"/>
      <c r="I292" s="54"/>
      <c r="J292" s="226"/>
      <c r="K292" s="99"/>
      <c r="L292" s="227"/>
      <c r="M292" s="228"/>
      <c r="N292" s="225"/>
      <c r="O292" s="229"/>
      <c r="P292" s="228"/>
      <c r="Q292" s="228"/>
      <c r="R292" s="54"/>
      <c r="S292" s="54"/>
      <c r="T292" s="55"/>
      <c r="U292" s="54"/>
      <c r="V292" s="54"/>
      <c r="W292" s="54"/>
      <c r="X292" s="54"/>
      <c r="Y292" s="54"/>
      <c r="Z292" s="54"/>
    </row>
    <row r="293" spans="1:26" ht="18.75" customHeight="1" x14ac:dyDescent="0.2">
      <c r="A293" s="54"/>
      <c r="B293" s="54"/>
      <c r="C293" s="224"/>
      <c r="D293" s="224"/>
      <c r="E293" s="55"/>
      <c r="F293" s="225"/>
      <c r="G293" s="225"/>
      <c r="H293" s="225"/>
      <c r="I293" s="54"/>
      <c r="J293" s="226"/>
      <c r="K293" s="99"/>
      <c r="L293" s="227"/>
      <c r="M293" s="228"/>
      <c r="N293" s="225"/>
      <c r="O293" s="229"/>
      <c r="P293" s="228"/>
      <c r="Q293" s="228"/>
      <c r="R293" s="54"/>
      <c r="S293" s="54"/>
      <c r="T293" s="55"/>
      <c r="U293" s="54"/>
      <c r="V293" s="54"/>
      <c r="W293" s="54"/>
      <c r="X293" s="54"/>
      <c r="Y293" s="54"/>
      <c r="Z293" s="54"/>
    </row>
    <row r="294" spans="1:26" ht="18.75" customHeight="1" x14ac:dyDescent="0.2">
      <c r="A294" s="54"/>
      <c r="B294" s="54"/>
      <c r="C294" s="224"/>
      <c r="D294" s="224"/>
      <c r="E294" s="55"/>
      <c r="F294" s="225"/>
      <c r="G294" s="225"/>
      <c r="H294" s="225"/>
      <c r="I294" s="54"/>
      <c r="J294" s="226"/>
      <c r="K294" s="99"/>
      <c r="L294" s="227"/>
      <c r="M294" s="228"/>
      <c r="N294" s="225"/>
      <c r="O294" s="229"/>
      <c r="P294" s="228"/>
      <c r="Q294" s="228"/>
      <c r="R294" s="54"/>
      <c r="S294" s="54"/>
      <c r="T294" s="55"/>
      <c r="U294" s="54"/>
      <c r="V294" s="54"/>
      <c r="W294" s="54"/>
      <c r="X294" s="54"/>
      <c r="Y294" s="54"/>
      <c r="Z294" s="54"/>
    </row>
    <row r="295" spans="1:26" ht="18.75" customHeight="1" x14ac:dyDescent="0.2">
      <c r="A295" s="54"/>
      <c r="B295" s="54"/>
      <c r="C295" s="224"/>
      <c r="D295" s="224"/>
      <c r="E295" s="55"/>
      <c r="F295" s="225"/>
      <c r="G295" s="225"/>
      <c r="H295" s="225"/>
      <c r="I295" s="54"/>
      <c r="J295" s="226"/>
      <c r="K295" s="99"/>
      <c r="L295" s="227"/>
      <c r="M295" s="228"/>
      <c r="N295" s="225"/>
      <c r="O295" s="229"/>
      <c r="P295" s="228"/>
      <c r="Q295" s="228"/>
      <c r="R295" s="54"/>
      <c r="S295" s="54"/>
      <c r="T295" s="55"/>
      <c r="U295" s="54"/>
      <c r="V295" s="54"/>
      <c r="W295" s="54"/>
      <c r="X295" s="54"/>
      <c r="Y295" s="54"/>
      <c r="Z295" s="54"/>
    </row>
    <row r="296" spans="1:26" ht="18.75" customHeight="1" x14ac:dyDescent="0.2">
      <c r="A296" s="54"/>
      <c r="B296" s="54"/>
      <c r="C296" s="224"/>
      <c r="D296" s="224"/>
      <c r="E296" s="55"/>
      <c r="F296" s="225"/>
      <c r="G296" s="225"/>
      <c r="H296" s="225"/>
      <c r="I296" s="54"/>
      <c r="J296" s="226"/>
      <c r="K296" s="99"/>
      <c r="L296" s="227"/>
      <c r="M296" s="228"/>
      <c r="N296" s="225"/>
      <c r="O296" s="229"/>
      <c r="P296" s="228"/>
      <c r="Q296" s="228"/>
      <c r="R296" s="54"/>
      <c r="S296" s="54"/>
      <c r="T296" s="55"/>
      <c r="U296" s="54"/>
      <c r="V296" s="54"/>
      <c r="W296" s="54"/>
      <c r="X296" s="54"/>
      <c r="Y296" s="54"/>
      <c r="Z296" s="54"/>
    </row>
    <row r="297" spans="1:26" ht="18.75" customHeight="1" x14ac:dyDescent="0.2">
      <c r="A297" s="54"/>
      <c r="B297" s="54"/>
      <c r="C297" s="224"/>
      <c r="D297" s="224"/>
      <c r="E297" s="55"/>
      <c r="F297" s="225"/>
      <c r="G297" s="225"/>
      <c r="H297" s="225"/>
      <c r="I297" s="54"/>
      <c r="J297" s="226"/>
      <c r="K297" s="99"/>
      <c r="L297" s="227"/>
      <c r="M297" s="228"/>
      <c r="N297" s="225"/>
      <c r="O297" s="229"/>
      <c r="P297" s="228"/>
      <c r="Q297" s="228"/>
      <c r="R297" s="54"/>
      <c r="S297" s="54"/>
      <c r="T297" s="55"/>
      <c r="U297" s="54"/>
      <c r="V297" s="54"/>
      <c r="W297" s="54"/>
      <c r="X297" s="54"/>
      <c r="Y297" s="54"/>
      <c r="Z297" s="54"/>
    </row>
    <row r="298" spans="1:26" ht="18.75" customHeight="1" x14ac:dyDescent="0.2">
      <c r="A298" s="54"/>
      <c r="B298" s="54"/>
      <c r="C298" s="224"/>
      <c r="D298" s="224"/>
      <c r="E298" s="55"/>
      <c r="F298" s="225"/>
      <c r="G298" s="225"/>
      <c r="H298" s="225"/>
      <c r="I298" s="54"/>
      <c r="J298" s="226"/>
      <c r="K298" s="99"/>
      <c r="L298" s="227"/>
      <c r="M298" s="228"/>
      <c r="N298" s="225"/>
      <c r="O298" s="229"/>
      <c r="P298" s="228"/>
      <c r="Q298" s="228"/>
      <c r="R298" s="54"/>
      <c r="S298" s="54"/>
      <c r="T298" s="55"/>
      <c r="U298" s="54"/>
      <c r="V298" s="54"/>
      <c r="W298" s="54"/>
      <c r="X298" s="54"/>
      <c r="Y298" s="54"/>
      <c r="Z298" s="54"/>
    </row>
    <row r="299" spans="1:26" ht="18.75" customHeight="1" x14ac:dyDescent="0.2">
      <c r="A299" s="54"/>
      <c r="B299" s="54"/>
      <c r="C299" s="224"/>
      <c r="D299" s="224"/>
      <c r="E299" s="55"/>
      <c r="F299" s="225"/>
      <c r="G299" s="225"/>
      <c r="H299" s="225"/>
      <c r="I299" s="54"/>
      <c r="J299" s="226"/>
      <c r="K299" s="99"/>
      <c r="L299" s="227"/>
      <c r="M299" s="228"/>
      <c r="N299" s="225"/>
      <c r="O299" s="229"/>
      <c r="P299" s="228"/>
      <c r="Q299" s="228"/>
      <c r="R299" s="54"/>
      <c r="S299" s="54"/>
      <c r="T299" s="55"/>
      <c r="U299" s="54"/>
      <c r="V299" s="54"/>
      <c r="W299" s="54"/>
      <c r="X299" s="54"/>
      <c r="Y299" s="54"/>
      <c r="Z299" s="54"/>
    </row>
    <row r="300" spans="1:26" ht="18.75" customHeight="1" x14ac:dyDescent="0.2">
      <c r="A300" s="54"/>
      <c r="B300" s="54"/>
      <c r="C300" s="224"/>
      <c r="D300" s="224"/>
      <c r="E300" s="55"/>
      <c r="F300" s="225"/>
      <c r="G300" s="225"/>
      <c r="H300" s="225"/>
      <c r="I300" s="54"/>
      <c r="J300" s="226"/>
      <c r="K300" s="99"/>
      <c r="L300" s="227"/>
      <c r="M300" s="228"/>
      <c r="N300" s="225"/>
      <c r="O300" s="229"/>
      <c r="P300" s="228"/>
      <c r="Q300" s="228"/>
      <c r="R300" s="54"/>
      <c r="S300" s="54"/>
      <c r="T300" s="55"/>
      <c r="U300" s="54"/>
      <c r="V300" s="54"/>
      <c r="W300" s="54"/>
      <c r="X300" s="54"/>
      <c r="Y300" s="54"/>
      <c r="Z300" s="54"/>
    </row>
    <row r="301" spans="1:26" ht="18.75" customHeight="1" x14ac:dyDescent="0.2">
      <c r="A301" s="54"/>
      <c r="B301" s="54"/>
      <c r="C301" s="224"/>
      <c r="D301" s="224"/>
      <c r="E301" s="55"/>
      <c r="F301" s="225"/>
      <c r="G301" s="225"/>
      <c r="H301" s="225"/>
      <c r="I301" s="54"/>
      <c r="J301" s="226"/>
      <c r="K301" s="99"/>
      <c r="L301" s="227"/>
      <c r="M301" s="228"/>
      <c r="N301" s="225"/>
      <c r="O301" s="229"/>
      <c r="P301" s="228"/>
      <c r="Q301" s="228"/>
      <c r="R301" s="54"/>
      <c r="S301" s="54"/>
      <c r="T301" s="55"/>
      <c r="U301" s="54"/>
      <c r="V301" s="54"/>
      <c r="W301" s="54"/>
      <c r="X301" s="54"/>
      <c r="Y301" s="54"/>
      <c r="Z301" s="54"/>
    </row>
    <row r="302" spans="1:26" ht="18.75" customHeight="1" x14ac:dyDescent="0.2">
      <c r="A302" s="54"/>
      <c r="B302" s="54"/>
      <c r="C302" s="224"/>
      <c r="D302" s="224"/>
      <c r="E302" s="55"/>
      <c r="F302" s="225"/>
      <c r="G302" s="225"/>
      <c r="H302" s="225"/>
      <c r="I302" s="54"/>
      <c r="J302" s="226"/>
      <c r="K302" s="99"/>
      <c r="L302" s="227"/>
      <c r="M302" s="228"/>
      <c r="N302" s="225"/>
      <c r="O302" s="229"/>
      <c r="P302" s="228"/>
      <c r="Q302" s="228"/>
      <c r="R302" s="54"/>
      <c r="S302" s="54"/>
      <c r="T302" s="55"/>
      <c r="U302" s="54"/>
      <c r="V302" s="54"/>
      <c r="W302" s="54"/>
      <c r="X302" s="54"/>
      <c r="Y302" s="54"/>
      <c r="Z302" s="54"/>
    </row>
    <row r="303" spans="1:26" ht="18.75" customHeight="1" x14ac:dyDescent="0.2">
      <c r="A303" s="54"/>
      <c r="B303" s="54"/>
      <c r="C303" s="224"/>
      <c r="D303" s="224"/>
      <c r="E303" s="55"/>
      <c r="F303" s="225"/>
      <c r="G303" s="225"/>
      <c r="H303" s="225"/>
      <c r="I303" s="54"/>
      <c r="J303" s="226"/>
      <c r="K303" s="99"/>
      <c r="L303" s="227"/>
      <c r="M303" s="228"/>
      <c r="N303" s="225"/>
      <c r="O303" s="229"/>
      <c r="P303" s="228"/>
      <c r="Q303" s="228"/>
      <c r="R303" s="54"/>
      <c r="S303" s="54"/>
      <c r="T303" s="55"/>
      <c r="U303" s="54"/>
      <c r="V303" s="54"/>
      <c r="W303" s="54"/>
      <c r="X303" s="54"/>
      <c r="Y303" s="54"/>
      <c r="Z303" s="54"/>
    </row>
    <row r="304" spans="1:26" ht="18.75" customHeight="1" x14ac:dyDescent="0.2">
      <c r="A304" s="54"/>
      <c r="B304" s="54"/>
      <c r="C304" s="224"/>
      <c r="D304" s="224"/>
      <c r="E304" s="55"/>
      <c r="F304" s="225"/>
      <c r="G304" s="225"/>
      <c r="H304" s="225"/>
      <c r="I304" s="54"/>
      <c r="J304" s="226"/>
      <c r="K304" s="99"/>
      <c r="L304" s="227"/>
      <c r="M304" s="228"/>
      <c r="N304" s="225"/>
      <c r="O304" s="229"/>
      <c r="P304" s="228"/>
      <c r="Q304" s="228"/>
      <c r="R304" s="54"/>
      <c r="S304" s="54"/>
      <c r="T304" s="55"/>
      <c r="U304" s="54"/>
      <c r="V304" s="54"/>
      <c r="W304" s="54"/>
      <c r="X304" s="54"/>
      <c r="Y304" s="54"/>
      <c r="Z304" s="54"/>
    </row>
    <row r="305" spans="1:26" ht="18.75" customHeight="1" x14ac:dyDescent="0.2">
      <c r="A305" s="54"/>
      <c r="B305" s="54"/>
      <c r="C305" s="224"/>
      <c r="D305" s="224"/>
      <c r="E305" s="55"/>
      <c r="F305" s="225"/>
      <c r="G305" s="225"/>
      <c r="H305" s="225"/>
      <c r="I305" s="54"/>
      <c r="J305" s="226"/>
      <c r="K305" s="99"/>
      <c r="L305" s="227"/>
      <c r="M305" s="228"/>
      <c r="N305" s="225"/>
      <c r="O305" s="229"/>
      <c r="P305" s="228"/>
      <c r="Q305" s="228"/>
      <c r="R305" s="54"/>
      <c r="S305" s="54"/>
      <c r="T305" s="55"/>
      <c r="U305" s="54"/>
      <c r="V305" s="54"/>
      <c r="W305" s="54"/>
      <c r="X305" s="54"/>
      <c r="Y305" s="54"/>
      <c r="Z305" s="54"/>
    </row>
    <row r="306" spans="1:26" ht="18.75" customHeight="1" x14ac:dyDescent="0.2">
      <c r="A306" s="54"/>
      <c r="B306" s="54"/>
      <c r="C306" s="224"/>
      <c r="D306" s="224"/>
      <c r="E306" s="55"/>
      <c r="F306" s="225"/>
      <c r="G306" s="225"/>
      <c r="H306" s="225"/>
      <c r="I306" s="54"/>
      <c r="J306" s="226"/>
      <c r="K306" s="99"/>
      <c r="L306" s="227"/>
      <c r="M306" s="228"/>
      <c r="N306" s="225"/>
      <c r="O306" s="229"/>
      <c r="P306" s="228"/>
      <c r="Q306" s="228"/>
      <c r="R306" s="54"/>
      <c r="S306" s="54"/>
      <c r="T306" s="55"/>
      <c r="U306" s="54"/>
      <c r="V306" s="54"/>
      <c r="W306" s="54"/>
      <c r="X306" s="54"/>
      <c r="Y306" s="54"/>
      <c r="Z306" s="54"/>
    </row>
    <row r="307" spans="1:26" ht="18.75" customHeight="1" x14ac:dyDescent="0.2">
      <c r="A307" s="54"/>
      <c r="B307" s="54"/>
      <c r="C307" s="224"/>
      <c r="D307" s="224"/>
      <c r="E307" s="55"/>
      <c r="F307" s="225"/>
      <c r="G307" s="225"/>
      <c r="H307" s="225"/>
      <c r="I307" s="54"/>
      <c r="J307" s="226"/>
      <c r="K307" s="99"/>
      <c r="L307" s="227"/>
      <c r="M307" s="228"/>
      <c r="N307" s="225"/>
      <c r="O307" s="229"/>
      <c r="P307" s="228"/>
      <c r="Q307" s="228"/>
      <c r="R307" s="54"/>
      <c r="S307" s="54"/>
      <c r="T307" s="55"/>
      <c r="U307" s="54"/>
      <c r="V307" s="54"/>
      <c r="W307" s="54"/>
      <c r="X307" s="54"/>
      <c r="Y307" s="54"/>
      <c r="Z307" s="54"/>
    </row>
    <row r="308" spans="1:26" ht="18.75" customHeight="1" x14ac:dyDescent="0.2">
      <c r="A308" s="54"/>
      <c r="B308" s="54"/>
      <c r="C308" s="224"/>
      <c r="D308" s="224"/>
      <c r="E308" s="55"/>
      <c r="F308" s="225"/>
      <c r="G308" s="225"/>
      <c r="H308" s="225"/>
      <c r="I308" s="54"/>
      <c r="J308" s="226"/>
      <c r="K308" s="99"/>
      <c r="L308" s="227"/>
      <c r="M308" s="228"/>
      <c r="N308" s="225"/>
      <c r="O308" s="229"/>
      <c r="P308" s="228"/>
      <c r="Q308" s="228"/>
      <c r="R308" s="54"/>
      <c r="S308" s="54"/>
      <c r="T308" s="55"/>
      <c r="U308" s="54"/>
      <c r="V308" s="54"/>
      <c r="W308" s="54"/>
      <c r="X308" s="54"/>
      <c r="Y308" s="54"/>
      <c r="Z308" s="54"/>
    </row>
    <row r="309" spans="1:26" ht="18.75" customHeight="1" x14ac:dyDescent="0.2">
      <c r="A309" s="54"/>
      <c r="B309" s="54"/>
      <c r="C309" s="224"/>
      <c r="D309" s="224"/>
      <c r="E309" s="55"/>
      <c r="F309" s="225"/>
      <c r="G309" s="225"/>
      <c r="H309" s="225"/>
      <c r="I309" s="54"/>
      <c r="J309" s="226"/>
      <c r="K309" s="99"/>
      <c r="L309" s="227"/>
      <c r="M309" s="228"/>
      <c r="N309" s="225"/>
      <c r="O309" s="229"/>
      <c r="P309" s="228"/>
      <c r="Q309" s="228"/>
      <c r="R309" s="54"/>
      <c r="S309" s="54"/>
      <c r="T309" s="55"/>
      <c r="U309" s="54"/>
      <c r="V309" s="54"/>
      <c r="W309" s="54"/>
      <c r="X309" s="54"/>
      <c r="Y309" s="54"/>
      <c r="Z309" s="54"/>
    </row>
    <row r="310" spans="1:26" ht="18.75" customHeight="1" x14ac:dyDescent="0.2">
      <c r="A310" s="54"/>
      <c r="B310" s="54"/>
      <c r="C310" s="224"/>
      <c r="D310" s="224"/>
      <c r="E310" s="55"/>
      <c r="F310" s="225"/>
      <c r="G310" s="225"/>
      <c r="H310" s="225"/>
      <c r="I310" s="54"/>
      <c r="J310" s="226"/>
      <c r="K310" s="99"/>
      <c r="L310" s="227"/>
      <c r="M310" s="228"/>
      <c r="N310" s="225"/>
      <c r="O310" s="229"/>
      <c r="P310" s="228"/>
      <c r="Q310" s="228"/>
      <c r="R310" s="54"/>
      <c r="S310" s="54"/>
      <c r="T310" s="55"/>
      <c r="U310" s="54"/>
      <c r="V310" s="54"/>
      <c r="W310" s="54"/>
      <c r="X310" s="54"/>
      <c r="Y310" s="54"/>
      <c r="Z310" s="54"/>
    </row>
    <row r="311" spans="1:26" ht="18.75" customHeight="1" x14ac:dyDescent="0.2">
      <c r="A311" s="54"/>
      <c r="B311" s="54"/>
      <c r="C311" s="224"/>
      <c r="D311" s="224"/>
      <c r="E311" s="55"/>
      <c r="F311" s="225"/>
      <c r="G311" s="225"/>
      <c r="H311" s="225"/>
      <c r="I311" s="54"/>
      <c r="J311" s="226"/>
      <c r="K311" s="99"/>
      <c r="L311" s="227"/>
      <c r="M311" s="228"/>
      <c r="N311" s="225"/>
      <c r="O311" s="229"/>
      <c r="P311" s="228"/>
      <c r="Q311" s="228"/>
      <c r="R311" s="54"/>
      <c r="S311" s="54"/>
      <c r="T311" s="55"/>
      <c r="U311" s="54"/>
      <c r="V311" s="54"/>
      <c r="W311" s="54"/>
      <c r="X311" s="54"/>
      <c r="Y311" s="54"/>
      <c r="Z311" s="54"/>
    </row>
    <row r="312" spans="1:26" ht="18.75" customHeight="1" x14ac:dyDescent="0.2">
      <c r="A312" s="54"/>
      <c r="B312" s="54"/>
      <c r="C312" s="224"/>
      <c r="D312" s="224"/>
      <c r="E312" s="55"/>
      <c r="F312" s="225"/>
      <c r="G312" s="225"/>
      <c r="H312" s="225"/>
      <c r="I312" s="54"/>
      <c r="J312" s="226"/>
      <c r="K312" s="99"/>
      <c r="L312" s="227"/>
      <c r="M312" s="228"/>
      <c r="N312" s="225"/>
      <c r="O312" s="229"/>
      <c r="P312" s="228"/>
      <c r="Q312" s="228"/>
      <c r="R312" s="54"/>
      <c r="S312" s="54"/>
      <c r="T312" s="55"/>
      <c r="U312" s="54"/>
      <c r="V312" s="54"/>
      <c r="W312" s="54"/>
      <c r="X312" s="54"/>
      <c r="Y312" s="54"/>
      <c r="Z312" s="54"/>
    </row>
    <row r="313" spans="1:26" ht="18.75" customHeight="1" x14ac:dyDescent="0.2">
      <c r="A313" s="54"/>
      <c r="B313" s="54"/>
      <c r="C313" s="224"/>
      <c r="D313" s="224"/>
      <c r="E313" s="55"/>
      <c r="F313" s="225"/>
      <c r="G313" s="225"/>
      <c r="H313" s="225"/>
      <c r="I313" s="54"/>
      <c r="J313" s="226"/>
      <c r="K313" s="99"/>
      <c r="L313" s="227"/>
      <c r="M313" s="228"/>
      <c r="N313" s="225"/>
      <c r="O313" s="229"/>
      <c r="P313" s="228"/>
      <c r="Q313" s="228"/>
      <c r="R313" s="54"/>
      <c r="S313" s="54"/>
      <c r="T313" s="55"/>
      <c r="U313" s="54"/>
      <c r="V313" s="54"/>
      <c r="W313" s="54"/>
      <c r="X313" s="54"/>
      <c r="Y313" s="54"/>
      <c r="Z313" s="54"/>
    </row>
    <row r="314" spans="1:26" ht="18.75" customHeight="1" x14ac:dyDescent="0.2">
      <c r="A314" s="54"/>
      <c r="B314" s="54"/>
      <c r="C314" s="224"/>
      <c r="D314" s="224"/>
      <c r="E314" s="55"/>
      <c r="F314" s="225"/>
      <c r="G314" s="225"/>
      <c r="H314" s="225"/>
      <c r="I314" s="54"/>
      <c r="J314" s="226"/>
      <c r="K314" s="99"/>
      <c r="L314" s="227"/>
      <c r="M314" s="228"/>
      <c r="N314" s="225"/>
      <c r="O314" s="229"/>
      <c r="P314" s="228"/>
      <c r="Q314" s="228"/>
      <c r="R314" s="54"/>
      <c r="S314" s="54"/>
      <c r="T314" s="55"/>
      <c r="U314" s="54"/>
      <c r="V314" s="54"/>
      <c r="W314" s="54"/>
      <c r="X314" s="54"/>
      <c r="Y314" s="54"/>
      <c r="Z314" s="54"/>
    </row>
    <row r="315" spans="1:26" ht="18.75" customHeight="1" x14ac:dyDescent="0.2">
      <c r="A315" s="54"/>
      <c r="B315" s="54"/>
      <c r="C315" s="224"/>
      <c r="D315" s="224"/>
      <c r="E315" s="55"/>
      <c r="F315" s="225"/>
      <c r="G315" s="225"/>
      <c r="H315" s="225"/>
      <c r="I315" s="54"/>
      <c r="J315" s="226"/>
      <c r="K315" s="99"/>
      <c r="L315" s="227"/>
      <c r="M315" s="228"/>
      <c r="N315" s="225"/>
      <c r="O315" s="229"/>
      <c r="P315" s="228"/>
      <c r="Q315" s="228"/>
      <c r="R315" s="54"/>
      <c r="S315" s="54"/>
      <c r="T315" s="55"/>
      <c r="U315" s="54"/>
      <c r="V315" s="54"/>
      <c r="W315" s="54"/>
      <c r="X315" s="54"/>
      <c r="Y315" s="54"/>
      <c r="Z315" s="54"/>
    </row>
    <row r="316" spans="1:26" ht="18.75" customHeight="1" x14ac:dyDescent="0.2">
      <c r="A316" s="54"/>
      <c r="B316" s="54"/>
      <c r="C316" s="224"/>
      <c r="D316" s="224"/>
      <c r="E316" s="55"/>
      <c r="F316" s="225"/>
      <c r="G316" s="225"/>
      <c r="H316" s="225"/>
      <c r="I316" s="54"/>
      <c r="J316" s="226"/>
      <c r="K316" s="99"/>
      <c r="L316" s="227"/>
      <c r="M316" s="228"/>
      <c r="N316" s="225"/>
      <c r="O316" s="229"/>
      <c r="P316" s="228"/>
      <c r="Q316" s="228"/>
      <c r="R316" s="54"/>
      <c r="S316" s="54"/>
      <c r="T316" s="55"/>
      <c r="U316" s="54"/>
      <c r="V316" s="54"/>
      <c r="W316" s="54"/>
      <c r="X316" s="54"/>
      <c r="Y316" s="54"/>
      <c r="Z316" s="54"/>
    </row>
    <row r="317" spans="1:26" ht="18.75" customHeight="1" x14ac:dyDescent="0.2">
      <c r="A317" s="54"/>
      <c r="B317" s="54"/>
      <c r="C317" s="224"/>
      <c r="D317" s="224"/>
      <c r="E317" s="55"/>
      <c r="F317" s="225"/>
      <c r="G317" s="225"/>
      <c r="H317" s="225"/>
      <c r="I317" s="54"/>
      <c r="J317" s="226"/>
      <c r="K317" s="99"/>
      <c r="L317" s="227"/>
      <c r="M317" s="228"/>
      <c r="N317" s="225"/>
      <c r="O317" s="229"/>
      <c r="P317" s="228"/>
      <c r="Q317" s="228"/>
      <c r="R317" s="54"/>
      <c r="S317" s="54"/>
      <c r="T317" s="55"/>
      <c r="U317" s="54"/>
      <c r="V317" s="54"/>
      <c r="W317" s="54"/>
      <c r="X317" s="54"/>
      <c r="Y317" s="54"/>
      <c r="Z317" s="54"/>
    </row>
    <row r="318" spans="1:26" ht="18.75" customHeight="1" x14ac:dyDescent="0.2">
      <c r="A318" s="54"/>
      <c r="B318" s="54"/>
      <c r="C318" s="224"/>
      <c r="D318" s="224"/>
      <c r="E318" s="55"/>
      <c r="F318" s="225"/>
      <c r="G318" s="225"/>
      <c r="H318" s="225"/>
      <c r="I318" s="54"/>
      <c r="J318" s="226"/>
      <c r="K318" s="99"/>
      <c r="L318" s="227"/>
      <c r="M318" s="228"/>
      <c r="N318" s="225"/>
      <c r="O318" s="229"/>
      <c r="P318" s="228"/>
      <c r="Q318" s="228"/>
      <c r="R318" s="54"/>
      <c r="S318" s="54"/>
      <c r="T318" s="55"/>
      <c r="U318" s="54"/>
      <c r="V318" s="54"/>
      <c r="W318" s="54"/>
      <c r="X318" s="54"/>
      <c r="Y318" s="54"/>
      <c r="Z318" s="54"/>
    </row>
    <row r="319" spans="1:26" ht="18.75" customHeight="1" x14ac:dyDescent="0.2">
      <c r="A319" s="54"/>
      <c r="B319" s="54"/>
      <c r="C319" s="224"/>
      <c r="D319" s="224"/>
      <c r="E319" s="55"/>
      <c r="F319" s="225"/>
      <c r="G319" s="225"/>
      <c r="H319" s="225"/>
      <c r="I319" s="54"/>
      <c r="J319" s="226"/>
      <c r="K319" s="99"/>
      <c r="L319" s="227"/>
      <c r="M319" s="228"/>
      <c r="N319" s="225"/>
      <c r="O319" s="229"/>
      <c r="P319" s="228"/>
      <c r="Q319" s="228"/>
      <c r="R319" s="54"/>
      <c r="S319" s="54"/>
      <c r="T319" s="55"/>
      <c r="U319" s="54"/>
      <c r="V319" s="54"/>
      <c r="W319" s="54"/>
      <c r="X319" s="54"/>
      <c r="Y319" s="54"/>
      <c r="Z319" s="54"/>
    </row>
    <row r="320" spans="1:26" ht="18.75" customHeight="1" x14ac:dyDescent="0.2">
      <c r="A320" s="54"/>
      <c r="B320" s="54"/>
      <c r="C320" s="224"/>
      <c r="D320" s="224"/>
      <c r="E320" s="55"/>
      <c r="F320" s="225"/>
      <c r="G320" s="225"/>
      <c r="H320" s="225"/>
      <c r="I320" s="54"/>
      <c r="J320" s="226"/>
      <c r="K320" s="99"/>
      <c r="L320" s="227"/>
      <c r="M320" s="228"/>
      <c r="N320" s="225"/>
      <c r="O320" s="229"/>
      <c r="P320" s="228"/>
      <c r="Q320" s="228"/>
      <c r="R320" s="54"/>
      <c r="S320" s="54"/>
      <c r="T320" s="55"/>
      <c r="U320" s="54"/>
      <c r="V320" s="54"/>
      <c r="W320" s="54"/>
      <c r="X320" s="54"/>
      <c r="Y320" s="54"/>
      <c r="Z320" s="54"/>
    </row>
    <row r="321" spans="1:26" ht="18.75" customHeight="1" x14ac:dyDescent="0.2">
      <c r="A321" s="54"/>
      <c r="B321" s="54"/>
      <c r="C321" s="224"/>
      <c r="D321" s="224"/>
      <c r="E321" s="55"/>
      <c r="F321" s="225"/>
      <c r="G321" s="225"/>
      <c r="H321" s="225"/>
      <c r="I321" s="54"/>
      <c r="J321" s="226"/>
      <c r="K321" s="99"/>
      <c r="L321" s="227"/>
      <c r="M321" s="228"/>
      <c r="N321" s="225"/>
      <c r="O321" s="229"/>
      <c r="P321" s="228"/>
      <c r="Q321" s="228"/>
      <c r="R321" s="54"/>
      <c r="S321" s="54"/>
      <c r="T321" s="55"/>
      <c r="U321" s="54"/>
      <c r="V321" s="54"/>
      <c r="W321" s="54"/>
      <c r="X321" s="54"/>
      <c r="Y321" s="54"/>
      <c r="Z321" s="54"/>
    </row>
    <row r="322" spans="1:26" ht="18.75" customHeight="1" x14ac:dyDescent="0.2">
      <c r="A322" s="54"/>
      <c r="B322" s="54"/>
      <c r="C322" s="224"/>
      <c r="D322" s="224"/>
      <c r="E322" s="55"/>
      <c r="F322" s="225"/>
      <c r="G322" s="225"/>
      <c r="H322" s="225"/>
      <c r="I322" s="54"/>
      <c r="J322" s="226"/>
      <c r="K322" s="99"/>
      <c r="L322" s="227"/>
      <c r="M322" s="228"/>
      <c r="N322" s="225"/>
      <c r="O322" s="229"/>
      <c r="P322" s="228"/>
      <c r="Q322" s="228"/>
      <c r="R322" s="54"/>
      <c r="S322" s="54"/>
      <c r="T322" s="55"/>
      <c r="U322" s="54"/>
      <c r="V322" s="54"/>
      <c r="W322" s="54"/>
      <c r="X322" s="54"/>
      <c r="Y322" s="54"/>
      <c r="Z322" s="54"/>
    </row>
    <row r="323" spans="1:26" ht="18.75" customHeight="1" x14ac:dyDescent="0.2">
      <c r="A323" s="54"/>
      <c r="B323" s="54"/>
      <c r="C323" s="224"/>
      <c r="D323" s="224"/>
      <c r="E323" s="55"/>
      <c r="F323" s="225"/>
      <c r="G323" s="225"/>
      <c r="H323" s="225"/>
      <c r="I323" s="54"/>
      <c r="J323" s="226"/>
      <c r="K323" s="99"/>
      <c r="L323" s="227"/>
      <c r="M323" s="228"/>
      <c r="N323" s="225"/>
      <c r="O323" s="229"/>
      <c r="P323" s="228"/>
      <c r="Q323" s="228"/>
      <c r="R323" s="54"/>
      <c r="S323" s="54"/>
      <c r="T323" s="55"/>
      <c r="U323" s="54"/>
      <c r="V323" s="54"/>
      <c r="W323" s="54"/>
      <c r="X323" s="54"/>
      <c r="Y323" s="54"/>
      <c r="Z323" s="54"/>
    </row>
    <row r="324" spans="1:26" ht="18.75" customHeight="1" x14ac:dyDescent="0.2">
      <c r="A324" s="54"/>
      <c r="B324" s="54"/>
      <c r="C324" s="224"/>
      <c r="D324" s="224"/>
      <c r="E324" s="55"/>
      <c r="F324" s="225"/>
      <c r="G324" s="225"/>
      <c r="H324" s="225"/>
      <c r="I324" s="54"/>
      <c r="J324" s="226"/>
      <c r="K324" s="99"/>
      <c r="L324" s="227"/>
      <c r="M324" s="228"/>
      <c r="N324" s="225"/>
      <c r="O324" s="229"/>
      <c r="P324" s="228"/>
      <c r="Q324" s="228"/>
      <c r="R324" s="54"/>
      <c r="S324" s="54"/>
      <c r="T324" s="55"/>
      <c r="U324" s="54"/>
      <c r="V324" s="54"/>
      <c r="W324" s="54"/>
      <c r="X324" s="54"/>
      <c r="Y324" s="54"/>
      <c r="Z324" s="54"/>
    </row>
    <row r="325" spans="1:26" ht="18.75" customHeight="1" x14ac:dyDescent="0.2">
      <c r="A325" s="54"/>
      <c r="B325" s="54"/>
      <c r="C325" s="224"/>
      <c r="D325" s="224"/>
      <c r="E325" s="55"/>
      <c r="F325" s="225"/>
      <c r="G325" s="225"/>
      <c r="H325" s="225"/>
      <c r="I325" s="54"/>
      <c r="J325" s="226"/>
      <c r="K325" s="99"/>
      <c r="L325" s="227"/>
      <c r="M325" s="228"/>
      <c r="N325" s="225"/>
      <c r="O325" s="229"/>
      <c r="P325" s="228"/>
      <c r="Q325" s="228"/>
      <c r="R325" s="54"/>
      <c r="S325" s="54"/>
      <c r="T325" s="55"/>
      <c r="U325" s="54"/>
      <c r="V325" s="54"/>
      <c r="W325" s="54"/>
      <c r="X325" s="54"/>
      <c r="Y325" s="54"/>
      <c r="Z325" s="54"/>
    </row>
    <row r="326" spans="1:26" ht="18.75" customHeight="1" x14ac:dyDescent="0.2">
      <c r="A326" s="54"/>
      <c r="B326" s="54"/>
      <c r="C326" s="224"/>
      <c r="D326" s="224"/>
      <c r="E326" s="55"/>
      <c r="F326" s="225"/>
      <c r="G326" s="225"/>
      <c r="H326" s="225"/>
      <c r="I326" s="54"/>
      <c r="J326" s="226"/>
      <c r="K326" s="99"/>
      <c r="L326" s="227"/>
      <c r="M326" s="228"/>
      <c r="N326" s="225"/>
      <c r="O326" s="229"/>
      <c r="P326" s="228"/>
      <c r="Q326" s="228"/>
      <c r="R326" s="54"/>
      <c r="S326" s="54"/>
      <c r="T326" s="55"/>
      <c r="U326" s="54"/>
      <c r="V326" s="54"/>
      <c r="W326" s="54"/>
      <c r="X326" s="54"/>
      <c r="Y326" s="54"/>
      <c r="Z326" s="54"/>
    </row>
    <row r="327" spans="1:26" ht="18.75" customHeight="1" x14ac:dyDescent="0.2">
      <c r="A327" s="54"/>
      <c r="B327" s="54"/>
      <c r="C327" s="224"/>
      <c r="D327" s="224"/>
      <c r="E327" s="55"/>
      <c r="F327" s="225"/>
      <c r="G327" s="225"/>
      <c r="H327" s="225"/>
      <c r="I327" s="54"/>
      <c r="J327" s="226"/>
      <c r="K327" s="99"/>
      <c r="L327" s="227"/>
      <c r="M327" s="228"/>
      <c r="N327" s="225"/>
      <c r="O327" s="229"/>
      <c r="P327" s="228"/>
      <c r="Q327" s="228"/>
      <c r="R327" s="54"/>
      <c r="S327" s="54"/>
      <c r="T327" s="55"/>
      <c r="U327" s="54"/>
      <c r="V327" s="54"/>
      <c r="W327" s="54"/>
      <c r="X327" s="54"/>
      <c r="Y327" s="54"/>
      <c r="Z327" s="54"/>
    </row>
    <row r="328" spans="1:26" ht="18.75" customHeight="1" x14ac:dyDescent="0.2">
      <c r="A328" s="54"/>
      <c r="B328" s="54"/>
      <c r="C328" s="224"/>
      <c r="D328" s="224"/>
      <c r="E328" s="55"/>
      <c r="F328" s="225"/>
      <c r="G328" s="225"/>
      <c r="H328" s="225"/>
      <c r="I328" s="54"/>
      <c r="J328" s="226"/>
      <c r="K328" s="99"/>
      <c r="L328" s="227"/>
      <c r="M328" s="228"/>
      <c r="N328" s="225"/>
      <c r="O328" s="229"/>
      <c r="P328" s="228"/>
      <c r="Q328" s="228"/>
      <c r="R328" s="54"/>
      <c r="S328" s="54"/>
      <c r="T328" s="55"/>
      <c r="U328" s="54"/>
      <c r="V328" s="54"/>
      <c r="W328" s="54"/>
      <c r="X328" s="54"/>
      <c r="Y328" s="54"/>
      <c r="Z328" s="54"/>
    </row>
    <row r="329" spans="1:26" ht="18.75" customHeight="1" x14ac:dyDescent="0.2">
      <c r="A329" s="54"/>
      <c r="B329" s="54"/>
      <c r="C329" s="224"/>
      <c r="D329" s="224"/>
      <c r="E329" s="55"/>
      <c r="F329" s="225"/>
      <c r="G329" s="225"/>
      <c r="H329" s="225"/>
      <c r="I329" s="54"/>
      <c r="J329" s="226"/>
      <c r="K329" s="99"/>
      <c r="L329" s="227"/>
      <c r="M329" s="228"/>
      <c r="N329" s="225"/>
      <c r="O329" s="229"/>
      <c r="P329" s="228"/>
      <c r="Q329" s="228"/>
      <c r="R329" s="54"/>
      <c r="S329" s="54"/>
      <c r="T329" s="55"/>
      <c r="U329" s="54"/>
      <c r="V329" s="54"/>
      <c r="W329" s="54"/>
      <c r="X329" s="54"/>
      <c r="Y329" s="54"/>
      <c r="Z329" s="54"/>
    </row>
    <row r="330" spans="1:26" ht="18.75" customHeight="1" x14ac:dyDescent="0.2">
      <c r="A330" s="54"/>
      <c r="B330" s="54"/>
      <c r="C330" s="224"/>
      <c r="D330" s="224"/>
      <c r="E330" s="55"/>
      <c r="F330" s="225"/>
      <c r="G330" s="225"/>
      <c r="H330" s="225"/>
      <c r="I330" s="54"/>
      <c r="J330" s="226"/>
      <c r="K330" s="99"/>
      <c r="L330" s="227"/>
      <c r="M330" s="228"/>
      <c r="N330" s="225"/>
      <c r="O330" s="229"/>
      <c r="P330" s="228"/>
      <c r="Q330" s="228"/>
      <c r="R330" s="54"/>
      <c r="S330" s="54"/>
      <c r="T330" s="55"/>
      <c r="U330" s="54"/>
      <c r="V330" s="54"/>
      <c r="W330" s="54"/>
      <c r="X330" s="54"/>
      <c r="Y330" s="54"/>
      <c r="Z330" s="54"/>
    </row>
    <row r="331" spans="1:26" ht="18.75" customHeight="1" x14ac:dyDescent="0.2">
      <c r="A331" s="54"/>
      <c r="B331" s="54"/>
      <c r="C331" s="224"/>
      <c r="D331" s="224"/>
      <c r="E331" s="55"/>
      <c r="F331" s="225"/>
      <c r="G331" s="225"/>
      <c r="H331" s="225"/>
      <c r="I331" s="54"/>
      <c r="J331" s="226"/>
      <c r="K331" s="99"/>
      <c r="L331" s="227"/>
      <c r="M331" s="228"/>
      <c r="N331" s="225"/>
      <c r="O331" s="229"/>
      <c r="P331" s="228"/>
      <c r="Q331" s="228"/>
      <c r="R331" s="54"/>
      <c r="S331" s="54"/>
      <c r="T331" s="55"/>
      <c r="U331" s="54"/>
      <c r="V331" s="54"/>
      <c r="W331" s="54"/>
      <c r="X331" s="54"/>
      <c r="Y331" s="54"/>
      <c r="Z331" s="54"/>
    </row>
    <row r="332" spans="1:26" ht="18.75" customHeight="1" x14ac:dyDescent="0.2">
      <c r="A332" s="54"/>
      <c r="B332" s="54"/>
      <c r="C332" s="224"/>
      <c r="D332" s="224"/>
      <c r="E332" s="55"/>
      <c r="F332" s="225"/>
      <c r="G332" s="225"/>
      <c r="H332" s="225"/>
      <c r="I332" s="54"/>
      <c r="J332" s="226"/>
      <c r="K332" s="99"/>
      <c r="L332" s="227"/>
      <c r="M332" s="228"/>
      <c r="N332" s="225"/>
      <c r="O332" s="229"/>
      <c r="P332" s="228"/>
      <c r="Q332" s="228"/>
      <c r="R332" s="54"/>
      <c r="S332" s="54"/>
      <c r="T332" s="55"/>
      <c r="U332" s="54"/>
      <c r="V332" s="54"/>
      <c r="W332" s="54"/>
      <c r="X332" s="54"/>
      <c r="Y332" s="54"/>
      <c r="Z332" s="54"/>
    </row>
    <row r="333" spans="1:26" ht="18.75" customHeight="1" x14ac:dyDescent="0.2">
      <c r="A333" s="54"/>
      <c r="B333" s="54"/>
      <c r="C333" s="224"/>
      <c r="D333" s="224"/>
      <c r="E333" s="55"/>
      <c r="F333" s="225"/>
      <c r="G333" s="225"/>
      <c r="H333" s="225"/>
      <c r="I333" s="54"/>
      <c r="J333" s="226"/>
      <c r="K333" s="99"/>
      <c r="L333" s="227"/>
      <c r="M333" s="228"/>
      <c r="N333" s="225"/>
      <c r="O333" s="229"/>
      <c r="P333" s="228"/>
      <c r="Q333" s="228"/>
      <c r="R333" s="54"/>
      <c r="S333" s="54"/>
      <c r="T333" s="55"/>
      <c r="U333" s="54"/>
      <c r="V333" s="54"/>
      <c r="W333" s="54"/>
      <c r="X333" s="54"/>
      <c r="Y333" s="54"/>
      <c r="Z333" s="54"/>
    </row>
    <row r="334" spans="1:26" ht="18.75" customHeight="1" x14ac:dyDescent="0.2">
      <c r="A334" s="54"/>
      <c r="B334" s="54"/>
      <c r="C334" s="224"/>
      <c r="D334" s="224"/>
      <c r="E334" s="55"/>
      <c r="F334" s="225"/>
      <c r="G334" s="225"/>
      <c r="H334" s="225"/>
      <c r="I334" s="54"/>
      <c r="J334" s="226"/>
      <c r="K334" s="99"/>
      <c r="L334" s="227"/>
      <c r="M334" s="228"/>
      <c r="N334" s="225"/>
      <c r="O334" s="229"/>
      <c r="P334" s="228"/>
      <c r="Q334" s="228"/>
      <c r="R334" s="54"/>
      <c r="S334" s="54"/>
      <c r="T334" s="55"/>
      <c r="U334" s="54"/>
      <c r="V334" s="54"/>
      <c r="W334" s="54"/>
      <c r="X334" s="54"/>
      <c r="Y334" s="54"/>
      <c r="Z334" s="54"/>
    </row>
    <row r="335" spans="1:26" ht="18.75" customHeight="1" x14ac:dyDescent="0.2">
      <c r="A335" s="54"/>
      <c r="B335" s="54"/>
      <c r="C335" s="224"/>
      <c r="D335" s="224"/>
      <c r="E335" s="55"/>
      <c r="F335" s="225"/>
      <c r="G335" s="225"/>
      <c r="H335" s="225"/>
      <c r="I335" s="54"/>
      <c r="J335" s="226"/>
      <c r="K335" s="99"/>
      <c r="L335" s="227"/>
      <c r="M335" s="228"/>
      <c r="N335" s="225"/>
      <c r="O335" s="229"/>
      <c r="P335" s="228"/>
      <c r="Q335" s="228"/>
      <c r="R335" s="54"/>
      <c r="S335" s="54"/>
      <c r="T335" s="55"/>
      <c r="U335" s="54"/>
      <c r="V335" s="54"/>
      <c r="W335" s="54"/>
      <c r="X335" s="54"/>
      <c r="Y335" s="54"/>
      <c r="Z335" s="54"/>
    </row>
    <row r="336" spans="1:26" ht="18.75" customHeight="1" x14ac:dyDescent="0.2">
      <c r="A336" s="54"/>
      <c r="B336" s="54"/>
      <c r="C336" s="224"/>
      <c r="D336" s="224"/>
      <c r="E336" s="55"/>
      <c r="F336" s="225"/>
      <c r="G336" s="225"/>
      <c r="H336" s="225"/>
      <c r="I336" s="54"/>
      <c r="J336" s="226"/>
      <c r="K336" s="99"/>
      <c r="L336" s="227"/>
      <c r="M336" s="228"/>
      <c r="N336" s="225"/>
      <c r="O336" s="229"/>
      <c r="P336" s="228"/>
      <c r="Q336" s="228"/>
      <c r="R336" s="54"/>
      <c r="S336" s="54"/>
      <c r="T336" s="55"/>
      <c r="U336" s="54"/>
      <c r="V336" s="54"/>
      <c r="W336" s="54"/>
      <c r="X336" s="54"/>
      <c r="Y336" s="54"/>
      <c r="Z336" s="54"/>
    </row>
    <row r="337" spans="1:26" ht="18.75" customHeight="1" x14ac:dyDescent="0.2">
      <c r="A337" s="54"/>
      <c r="B337" s="54"/>
      <c r="C337" s="224"/>
      <c r="D337" s="224"/>
      <c r="E337" s="55"/>
      <c r="F337" s="225"/>
      <c r="G337" s="225"/>
      <c r="H337" s="225"/>
      <c r="I337" s="54"/>
      <c r="J337" s="226"/>
      <c r="K337" s="99"/>
      <c r="L337" s="227"/>
      <c r="M337" s="228"/>
      <c r="N337" s="225"/>
      <c r="O337" s="229"/>
      <c r="P337" s="228"/>
      <c r="Q337" s="228"/>
      <c r="R337" s="54"/>
      <c r="S337" s="54"/>
      <c r="T337" s="55"/>
      <c r="U337" s="54"/>
      <c r="V337" s="54"/>
      <c r="W337" s="54"/>
      <c r="X337" s="54"/>
      <c r="Y337" s="54"/>
      <c r="Z337" s="54"/>
    </row>
    <row r="338" spans="1:26" ht="18.75" customHeight="1" x14ac:dyDescent="0.2">
      <c r="A338" s="54"/>
      <c r="B338" s="54"/>
      <c r="C338" s="224"/>
      <c r="D338" s="224"/>
      <c r="E338" s="55"/>
      <c r="F338" s="225"/>
      <c r="G338" s="225"/>
      <c r="H338" s="225"/>
      <c r="I338" s="54"/>
      <c r="J338" s="226"/>
      <c r="K338" s="99"/>
      <c r="L338" s="227"/>
      <c r="M338" s="228"/>
      <c r="N338" s="225"/>
      <c r="O338" s="229"/>
      <c r="P338" s="228"/>
      <c r="Q338" s="228"/>
      <c r="R338" s="54"/>
      <c r="S338" s="54"/>
      <c r="T338" s="55"/>
      <c r="U338" s="54"/>
      <c r="V338" s="54"/>
      <c r="W338" s="54"/>
      <c r="X338" s="54"/>
      <c r="Y338" s="54"/>
      <c r="Z338" s="54"/>
    </row>
    <row r="339" spans="1:26" ht="18.75" customHeight="1" x14ac:dyDescent="0.2">
      <c r="A339" s="54"/>
      <c r="B339" s="54"/>
      <c r="C339" s="224"/>
      <c r="D339" s="224"/>
      <c r="E339" s="55"/>
      <c r="F339" s="225"/>
      <c r="G339" s="225"/>
      <c r="H339" s="225"/>
      <c r="I339" s="54"/>
      <c r="J339" s="226"/>
      <c r="K339" s="99"/>
      <c r="L339" s="227"/>
      <c r="M339" s="228"/>
      <c r="N339" s="225"/>
      <c r="O339" s="229"/>
      <c r="P339" s="228"/>
      <c r="Q339" s="228"/>
      <c r="R339" s="54"/>
      <c r="S339" s="54"/>
      <c r="T339" s="55"/>
      <c r="U339" s="54"/>
      <c r="V339" s="54"/>
      <c r="W339" s="54"/>
      <c r="X339" s="54"/>
      <c r="Y339" s="54"/>
      <c r="Z339" s="54"/>
    </row>
    <row r="340" spans="1:26" ht="18.75" customHeight="1" x14ac:dyDescent="0.2">
      <c r="A340" s="54"/>
      <c r="B340" s="54"/>
      <c r="C340" s="224"/>
      <c r="D340" s="224"/>
      <c r="E340" s="55"/>
      <c r="F340" s="225"/>
      <c r="G340" s="225"/>
      <c r="H340" s="225"/>
      <c r="I340" s="54"/>
      <c r="J340" s="226"/>
      <c r="K340" s="99"/>
      <c r="L340" s="227"/>
      <c r="M340" s="228"/>
      <c r="N340" s="225"/>
      <c r="O340" s="229"/>
      <c r="P340" s="228"/>
      <c r="Q340" s="228"/>
      <c r="R340" s="54"/>
      <c r="S340" s="54"/>
      <c r="T340" s="55"/>
      <c r="U340" s="54"/>
      <c r="V340" s="54"/>
      <c r="W340" s="54"/>
      <c r="X340" s="54"/>
      <c r="Y340" s="54"/>
      <c r="Z340" s="54"/>
    </row>
    <row r="341" spans="1:26" ht="18.75" customHeight="1" x14ac:dyDescent="0.2">
      <c r="A341" s="54"/>
      <c r="B341" s="54"/>
      <c r="C341" s="224"/>
      <c r="D341" s="224"/>
      <c r="E341" s="55"/>
      <c r="F341" s="225"/>
      <c r="G341" s="225"/>
      <c r="H341" s="225"/>
      <c r="I341" s="54"/>
      <c r="J341" s="226"/>
      <c r="K341" s="99"/>
      <c r="L341" s="227"/>
      <c r="M341" s="228"/>
      <c r="N341" s="225"/>
      <c r="O341" s="229"/>
      <c r="P341" s="228"/>
      <c r="Q341" s="228"/>
      <c r="R341" s="54"/>
      <c r="S341" s="54"/>
      <c r="T341" s="55"/>
      <c r="U341" s="54"/>
      <c r="V341" s="54"/>
      <c r="W341" s="54"/>
      <c r="X341" s="54"/>
      <c r="Y341" s="54"/>
      <c r="Z341" s="54"/>
    </row>
    <row r="342" spans="1:26" ht="18.75" customHeight="1" x14ac:dyDescent="0.2">
      <c r="A342" s="54"/>
      <c r="B342" s="54"/>
      <c r="C342" s="224"/>
      <c r="D342" s="224"/>
      <c r="E342" s="55"/>
      <c r="F342" s="225"/>
      <c r="G342" s="225"/>
      <c r="H342" s="225"/>
      <c r="I342" s="54"/>
      <c r="J342" s="226"/>
      <c r="K342" s="99"/>
      <c r="L342" s="227"/>
      <c r="M342" s="228"/>
      <c r="N342" s="225"/>
      <c r="O342" s="229"/>
      <c r="P342" s="228"/>
      <c r="Q342" s="228"/>
      <c r="R342" s="54"/>
      <c r="S342" s="54"/>
      <c r="T342" s="55"/>
      <c r="U342" s="54"/>
      <c r="V342" s="54"/>
      <c r="W342" s="54"/>
      <c r="X342" s="54"/>
      <c r="Y342" s="54"/>
      <c r="Z342" s="54"/>
    </row>
    <row r="343" spans="1:26" ht="18.75" customHeight="1" x14ac:dyDescent="0.2">
      <c r="A343" s="54"/>
      <c r="B343" s="54"/>
      <c r="C343" s="224"/>
      <c r="D343" s="224"/>
      <c r="E343" s="55"/>
      <c r="F343" s="225"/>
      <c r="G343" s="225"/>
      <c r="H343" s="225"/>
      <c r="I343" s="54"/>
      <c r="J343" s="226"/>
      <c r="K343" s="99"/>
      <c r="L343" s="227"/>
      <c r="M343" s="228"/>
      <c r="N343" s="225"/>
      <c r="O343" s="229"/>
      <c r="P343" s="228"/>
      <c r="Q343" s="228"/>
      <c r="R343" s="54"/>
      <c r="S343" s="54"/>
      <c r="T343" s="55"/>
      <c r="U343" s="54"/>
      <c r="V343" s="54"/>
      <c r="W343" s="54"/>
      <c r="X343" s="54"/>
      <c r="Y343" s="54"/>
      <c r="Z343" s="54"/>
    </row>
    <row r="344" spans="1:26" ht="18.75" customHeight="1" x14ac:dyDescent="0.2">
      <c r="A344" s="54"/>
      <c r="B344" s="54"/>
      <c r="C344" s="224"/>
      <c r="D344" s="224"/>
      <c r="E344" s="55"/>
      <c r="F344" s="225"/>
      <c r="G344" s="225"/>
      <c r="H344" s="225"/>
      <c r="I344" s="54"/>
      <c r="J344" s="226"/>
      <c r="K344" s="99"/>
      <c r="L344" s="227"/>
      <c r="M344" s="228"/>
      <c r="N344" s="225"/>
      <c r="O344" s="229"/>
      <c r="P344" s="228"/>
      <c r="Q344" s="228"/>
      <c r="R344" s="54"/>
      <c r="S344" s="54"/>
      <c r="T344" s="55"/>
      <c r="U344" s="54"/>
      <c r="V344" s="54"/>
      <c r="W344" s="54"/>
      <c r="X344" s="54"/>
      <c r="Y344" s="54"/>
      <c r="Z344" s="54"/>
    </row>
    <row r="345" spans="1:26" ht="18.75" customHeight="1" x14ac:dyDescent="0.2">
      <c r="A345" s="54"/>
      <c r="B345" s="54"/>
      <c r="C345" s="224"/>
      <c r="D345" s="224"/>
      <c r="E345" s="55"/>
      <c r="F345" s="225"/>
      <c r="G345" s="225"/>
      <c r="H345" s="225"/>
      <c r="I345" s="54"/>
      <c r="J345" s="226"/>
      <c r="K345" s="99"/>
      <c r="L345" s="227"/>
      <c r="M345" s="228"/>
      <c r="N345" s="225"/>
      <c r="O345" s="229"/>
      <c r="P345" s="228"/>
      <c r="Q345" s="228"/>
      <c r="R345" s="54"/>
      <c r="S345" s="54"/>
      <c r="T345" s="55"/>
      <c r="U345" s="54"/>
      <c r="V345" s="54"/>
      <c r="W345" s="54"/>
      <c r="X345" s="54"/>
      <c r="Y345" s="54"/>
      <c r="Z345" s="54"/>
    </row>
    <row r="346" spans="1:26" ht="18.75" customHeight="1" x14ac:dyDescent="0.2">
      <c r="A346" s="54"/>
      <c r="B346" s="54"/>
      <c r="C346" s="224"/>
      <c r="D346" s="224"/>
      <c r="E346" s="55"/>
      <c r="F346" s="225"/>
      <c r="G346" s="225"/>
      <c r="H346" s="225"/>
      <c r="I346" s="54"/>
      <c r="J346" s="226"/>
      <c r="K346" s="99"/>
      <c r="L346" s="227"/>
      <c r="M346" s="228"/>
      <c r="N346" s="225"/>
      <c r="O346" s="229"/>
      <c r="P346" s="228"/>
      <c r="Q346" s="228"/>
      <c r="R346" s="54"/>
      <c r="S346" s="54"/>
      <c r="T346" s="55"/>
      <c r="U346" s="54"/>
      <c r="V346" s="54"/>
      <c r="W346" s="54"/>
      <c r="X346" s="54"/>
      <c r="Y346" s="54"/>
      <c r="Z346" s="54"/>
    </row>
    <row r="347" spans="1:26" ht="18.75" customHeight="1" x14ac:dyDescent="0.2">
      <c r="A347" s="54"/>
      <c r="B347" s="54"/>
      <c r="C347" s="224"/>
      <c r="D347" s="224"/>
      <c r="E347" s="55"/>
      <c r="F347" s="225"/>
      <c r="G347" s="225"/>
      <c r="H347" s="225"/>
      <c r="I347" s="54"/>
      <c r="J347" s="226"/>
      <c r="K347" s="99"/>
      <c r="L347" s="227"/>
      <c r="M347" s="228"/>
      <c r="N347" s="225"/>
      <c r="O347" s="229"/>
      <c r="P347" s="228"/>
      <c r="Q347" s="228"/>
      <c r="R347" s="54"/>
      <c r="S347" s="54"/>
      <c r="T347" s="55"/>
      <c r="U347" s="54"/>
      <c r="V347" s="54"/>
      <c r="W347" s="54"/>
      <c r="X347" s="54"/>
      <c r="Y347" s="54"/>
      <c r="Z347" s="54"/>
    </row>
    <row r="348" spans="1:26" ht="18.75" customHeight="1" x14ac:dyDescent="0.2">
      <c r="A348" s="54"/>
      <c r="B348" s="54"/>
      <c r="C348" s="224"/>
      <c r="D348" s="224"/>
      <c r="E348" s="55"/>
      <c r="F348" s="225"/>
      <c r="G348" s="225"/>
      <c r="H348" s="225"/>
      <c r="I348" s="54"/>
      <c r="J348" s="226"/>
      <c r="K348" s="99"/>
      <c r="L348" s="227"/>
      <c r="M348" s="228"/>
      <c r="N348" s="225"/>
      <c r="O348" s="229"/>
      <c r="P348" s="228"/>
      <c r="Q348" s="228"/>
      <c r="R348" s="54"/>
      <c r="S348" s="54"/>
      <c r="T348" s="55"/>
      <c r="U348" s="54"/>
      <c r="V348" s="54"/>
      <c r="W348" s="54"/>
      <c r="X348" s="54"/>
      <c r="Y348" s="54"/>
      <c r="Z348" s="54"/>
    </row>
    <row r="349" spans="1:26" ht="18.75" customHeight="1" x14ac:dyDescent="0.2">
      <c r="A349" s="54"/>
      <c r="B349" s="54"/>
      <c r="C349" s="224"/>
      <c r="D349" s="224"/>
      <c r="E349" s="55"/>
      <c r="F349" s="225"/>
      <c r="G349" s="225"/>
      <c r="H349" s="225"/>
      <c r="I349" s="54"/>
      <c r="J349" s="226"/>
      <c r="K349" s="99"/>
      <c r="L349" s="227"/>
      <c r="M349" s="228"/>
      <c r="N349" s="225"/>
      <c r="O349" s="229"/>
      <c r="P349" s="228"/>
      <c r="Q349" s="228"/>
      <c r="R349" s="54"/>
      <c r="S349" s="54"/>
      <c r="T349" s="55"/>
      <c r="U349" s="54"/>
      <c r="V349" s="54"/>
      <c r="W349" s="54"/>
      <c r="X349" s="54"/>
      <c r="Y349" s="54"/>
      <c r="Z349" s="54"/>
    </row>
    <row r="350" spans="1:26" ht="18.75" customHeight="1" x14ac:dyDescent="0.2">
      <c r="A350" s="54"/>
      <c r="B350" s="54"/>
      <c r="C350" s="224"/>
      <c r="D350" s="224"/>
      <c r="E350" s="55"/>
      <c r="F350" s="225"/>
      <c r="G350" s="225"/>
      <c r="H350" s="225"/>
      <c r="I350" s="54"/>
      <c r="J350" s="226"/>
      <c r="K350" s="99"/>
      <c r="L350" s="227"/>
      <c r="M350" s="228"/>
      <c r="N350" s="225"/>
      <c r="O350" s="229"/>
      <c r="P350" s="228"/>
      <c r="Q350" s="228"/>
      <c r="R350" s="54"/>
      <c r="S350" s="54"/>
      <c r="T350" s="55"/>
      <c r="U350" s="54"/>
      <c r="V350" s="54"/>
      <c r="W350" s="54"/>
      <c r="X350" s="54"/>
      <c r="Y350" s="54"/>
      <c r="Z350" s="54"/>
    </row>
    <row r="351" spans="1:26" ht="18.75" customHeight="1" x14ac:dyDescent="0.2">
      <c r="A351" s="54"/>
      <c r="B351" s="54"/>
      <c r="C351" s="224"/>
      <c r="D351" s="224"/>
      <c r="E351" s="55"/>
      <c r="F351" s="225"/>
      <c r="G351" s="225"/>
      <c r="H351" s="225"/>
      <c r="I351" s="54"/>
      <c r="J351" s="226"/>
      <c r="K351" s="99"/>
      <c r="L351" s="227"/>
      <c r="M351" s="228"/>
      <c r="N351" s="225"/>
      <c r="O351" s="229"/>
      <c r="P351" s="228"/>
      <c r="Q351" s="228"/>
      <c r="R351" s="54"/>
      <c r="S351" s="54"/>
      <c r="T351" s="55"/>
      <c r="U351" s="54"/>
      <c r="V351" s="54"/>
      <c r="W351" s="54"/>
      <c r="X351" s="54"/>
      <c r="Y351" s="54"/>
      <c r="Z351" s="54"/>
    </row>
    <row r="352" spans="1:26" ht="18.75" customHeight="1" x14ac:dyDescent="0.2">
      <c r="A352" s="54"/>
      <c r="B352" s="54"/>
      <c r="C352" s="224"/>
      <c r="D352" s="224"/>
      <c r="E352" s="55"/>
      <c r="F352" s="225"/>
      <c r="G352" s="225"/>
      <c r="H352" s="225"/>
      <c r="I352" s="54"/>
      <c r="J352" s="226"/>
      <c r="K352" s="99"/>
      <c r="L352" s="227"/>
      <c r="M352" s="228"/>
      <c r="N352" s="225"/>
      <c r="O352" s="229"/>
      <c r="P352" s="228"/>
      <c r="Q352" s="228"/>
      <c r="R352" s="54"/>
      <c r="S352" s="54"/>
      <c r="T352" s="55"/>
      <c r="U352" s="54"/>
      <c r="V352" s="54"/>
      <c r="W352" s="54"/>
      <c r="X352" s="54"/>
      <c r="Y352" s="54"/>
      <c r="Z352" s="54"/>
    </row>
    <row r="353" spans="1:26" ht="18.75" customHeight="1" x14ac:dyDescent="0.2">
      <c r="A353" s="54"/>
      <c r="B353" s="54"/>
      <c r="C353" s="224"/>
      <c r="D353" s="224"/>
      <c r="E353" s="55"/>
      <c r="F353" s="225"/>
      <c r="G353" s="225"/>
      <c r="H353" s="225"/>
      <c r="I353" s="54"/>
      <c r="J353" s="226"/>
      <c r="K353" s="99"/>
      <c r="L353" s="227"/>
      <c r="M353" s="228"/>
      <c r="N353" s="225"/>
      <c r="O353" s="229"/>
      <c r="P353" s="228"/>
      <c r="Q353" s="228"/>
      <c r="R353" s="54"/>
      <c r="S353" s="54"/>
      <c r="T353" s="55"/>
      <c r="U353" s="54"/>
      <c r="V353" s="54"/>
      <c r="W353" s="54"/>
      <c r="X353" s="54"/>
      <c r="Y353" s="54"/>
      <c r="Z353" s="54"/>
    </row>
    <row r="354" spans="1:26" ht="18.75" customHeight="1" x14ac:dyDescent="0.2">
      <c r="A354" s="54"/>
      <c r="B354" s="54"/>
      <c r="C354" s="224"/>
      <c r="D354" s="224"/>
      <c r="E354" s="55"/>
      <c r="F354" s="225"/>
      <c r="G354" s="225"/>
      <c r="H354" s="225"/>
      <c r="I354" s="54"/>
      <c r="J354" s="226"/>
      <c r="K354" s="99"/>
      <c r="L354" s="227"/>
      <c r="M354" s="228"/>
      <c r="N354" s="225"/>
      <c r="O354" s="229"/>
      <c r="P354" s="228"/>
      <c r="Q354" s="228"/>
      <c r="R354" s="54"/>
      <c r="S354" s="54"/>
      <c r="T354" s="55"/>
      <c r="U354" s="54"/>
      <c r="V354" s="54"/>
      <c r="W354" s="54"/>
      <c r="X354" s="54"/>
      <c r="Y354" s="54"/>
      <c r="Z354" s="54"/>
    </row>
    <row r="355" spans="1:26" ht="18.75" customHeight="1" x14ac:dyDescent="0.2">
      <c r="A355" s="54"/>
      <c r="B355" s="54"/>
      <c r="C355" s="224"/>
      <c r="D355" s="224"/>
      <c r="E355" s="55"/>
      <c r="F355" s="225"/>
      <c r="G355" s="225"/>
      <c r="H355" s="225"/>
      <c r="I355" s="54"/>
      <c r="J355" s="226"/>
      <c r="K355" s="99"/>
      <c r="L355" s="227"/>
      <c r="M355" s="228"/>
      <c r="N355" s="225"/>
      <c r="O355" s="229"/>
      <c r="P355" s="228"/>
      <c r="Q355" s="228"/>
      <c r="R355" s="54"/>
      <c r="S355" s="54"/>
      <c r="T355" s="55"/>
      <c r="U355" s="54"/>
      <c r="V355" s="54"/>
      <c r="W355" s="54"/>
      <c r="X355" s="54"/>
      <c r="Y355" s="54"/>
      <c r="Z355" s="54"/>
    </row>
    <row r="356" spans="1:26" ht="18.75" customHeight="1" x14ac:dyDescent="0.2">
      <c r="A356" s="54"/>
      <c r="B356" s="54"/>
      <c r="C356" s="224"/>
      <c r="D356" s="224"/>
      <c r="E356" s="55"/>
      <c r="F356" s="225"/>
      <c r="G356" s="225"/>
      <c r="H356" s="225"/>
      <c r="I356" s="54"/>
      <c r="J356" s="226"/>
      <c r="K356" s="99"/>
      <c r="L356" s="227"/>
      <c r="M356" s="228"/>
      <c r="N356" s="225"/>
      <c r="O356" s="229"/>
      <c r="P356" s="228"/>
      <c r="Q356" s="228"/>
      <c r="R356" s="54"/>
      <c r="S356" s="54"/>
      <c r="T356" s="55"/>
      <c r="U356" s="54"/>
      <c r="V356" s="54"/>
      <c r="W356" s="54"/>
      <c r="X356" s="54"/>
      <c r="Y356" s="54"/>
      <c r="Z356" s="54"/>
    </row>
    <row r="357" spans="1:26" ht="18.75" customHeight="1" x14ac:dyDescent="0.2">
      <c r="A357" s="54"/>
      <c r="B357" s="54"/>
      <c r="C357" s="224"/>
      <c r="D357" s="224"/>
      <c r="E357" s="55"/>
      <c r="F357" s="225"/>
      <c r="G357" s="225"/>
      <c r="H357" s="225"/>
      <c r="I357" s="54"/>
      <c r="J357" s="226"/>
      <c r="K357" s="99"/>
      <c r="L357" s="227"/>
      <c r="M357" s="228"/>
      <c r="N357" s="225"/>
      <c r="O357" s="229"/>
      <c r="P357" s="228"/>
      <c r="Q357" s="228"/>
      <c r="R357" s="54"/>
      <c r="S357" s="54"/>
      <c r="T357" s="55"/>
      <c r="U357" s="54"/>
      <c r="V357" s="54"/>
      <c r="W357" s="54"/>
      <c r="X357" s="54"/>
      <c r="Y357" s="54"/>
      <c r="Z357" s="54"/>
    </row>
    <row r="358" spans="1:26" ht="18.75" customHeight="1" x14ac:dyDescent="0.2">
      <c r="A358" s="54"/>
      <c r="B358" s="54"/>
      <c r="C358" s="224"/>
      <c r="D358" s="224"/>
      <c r="E358" s="55"/>
      <c r="F358" s="225"/>
      <c r="G358" s="225"/>
      <c r="H358" s="225"/>
      <c r="I358" s="54"/>
      <c r="J358" s="226"/>
      <c r="K358" s="99"/>
      <c r="L358" s="227"/>
      <c r="M358" s="228"/>
      <c r="N358" s="225"/>
      <c r="O358" s="229"/>
      <c r="P358" s="228"/>
      <c r="Q358" s="228"/>
      <c r="R358" s="54"/>
      <c r="S358" s="54"/>
      <c r="T358" s="55"/>
      <c r="U358" s="54"/>
      <c r="V358" s="54"/>
      <c r="W358" s="54"/>
      <c r="X358" s="54"/>
      <c r="Y358" s="54"/>
      <c r="Z358" s="54"/>
    </row>
    <row r="359" spans="1:26" ht="18.75" customHeight="1" x14ac:dyDescent="0.2">
      <c r="A359" s="54"/>
      <c r="B359" s="54"/>
      <c r="C359" s="224"/>
      <c r="D359" s="224"/>
      <c r="E359" s="55"/>
      <c r="F359" s="225"/>
      <c r="G359" s="225"/>
      <c r="H359" s="225"/>
      <c r="I359" s="54"/>
      <c r="J359" s="226"/>
      <c r="K359" s="99"/>
      <c r="L359" s="227"/>
      <c r="M359" s="228"/>
      <c r="N359" s="225"/>
      <c r="O359" s="229"/>
      <c r="P359" s="228"/>
      <c r="Q359" s="228"/>
      <c r="R359" s="54"/>
      <c r="S359" s="54"/>
      <c r="T359" s="55"/>
      <c r="U359" s="54"/>
      <c r="V359" s="54"/>
      <c r="W359" s="54"/>
      <c r="X359" s="54"/>
      <c r="Y359" s="54"/>
      <c r="Z359" s="54"/>
    </row>
    <row r="360" spans="1:26" ht="18.75" customHeight="1" x14ac:dyDescent="0.2">
      <c r="A360" s="54"/>
      <c r="B360" s="54"/>
      <c r="C360" s="224"/>
      <c r="D360" s="224"/>
      <c r="E360" s="55"/>
      <c r="F360" s="225"/>
      <c r="G360" s="225"/>
      <c r="H360" s="225"/>
      <c r="I360" s="54"/>
      <c r="J360" s="226"/>
      <c r="K360" s="99"/>
      <c r="L360" s="227"/>
      <c r="M360" s="228"/>
      <c r="N360" s="225"/>
      <c r="O360" s="229"/>
      <c r="P360" s="228"/>
      <c r="Q360" s="228"/>
      <c r="R360" s="54"/>
      <c r="S360" s="54"/>
      <c r="T360" s="55"/>
      <c r="U360" s="54"/>
      <c r="V360" s="54"/>
      <c r="W360" s="54"/>
      <c r="X360" s="54"/>
      <c r="Y360" s="54"/>
      <c r="Z360" s="54"/>
    </row>
    <row r="361" spans="1:26" ht="18.75" customHeight="1" x14ac:dyDescent="0.2">
      <c r="A361" s="54"/>
      <c r="B361" s="54"/>
      <c r="C361" s="224"/>
      <c r="D361" s="224"/>
      <c r="E361" s="55"/>
      <c r="F361" s="225"/>
      <c r="G361" s="225"/>
      <c r="H361" s="225"/>
      <c r="I361" s="54"/>
      <c r="J361" s="226"/>
      <c r="K361" s="99"/>
      <c r="L361" s="227"/>
      <c r="M361" s="228"/>
      <c r="N361" s="225"/>
      <c r="O361" s="229"/>
      <c r="P361" s="228"/>
      <c r="Q361" s="228"/>
      <c r="R361" s="54"/>
      <c r="S361" s="54"/>
      <c r="T361" s="55"/>
      <c r="U361" s="54"/>
      <c r="V361" s="54"/>
      <c r="W361" s="54"/>
      <c r="X361" s="54"/>
      <c r="Y361" s="54"/>
      <c r="Z361" s="54"/>
    </row>
    <row r="362" spans="1:26" ht="18.75" customHeight="1" x14ac:dyDescent="0.2">
      <c r="A362" s="54"/>
      <c r="B362" s="54"/>
      <c r="C362" s="224"/>
      <c r="D362" s="224"/>
      <c r="E362" s="55"/>
      <c r="F362" s="225"/>
      <c r="G362" s="225"/>
      <c r="H362" s="225"/>
      <c r="I362" s="54"/>
      <c r="J362" s="226"/>
      <c r="K362" s="99"/>
      <c r="L362" s="227"/>
      <c r="M362" s="228"/>
      <c r="N362" s="225"/>
      <c r="O362" s="229"/>
      <c r="P362" s="228"/>
      <c r="Q362" s="228"/>
      <c r="R362" s="54"/>
      <c r="S362" s="54"/>
      <c r="T362" s="55"/>
      <c r="U362" s="54"/>
      <c r="V362" s="54"/>
      <c r="W362" s="54"/>
      <c r="X362" s="54"/>
      <c r="Y362" s="54"/>
      <c r="Z362" s="54"/>
    </row>
    <row r="363" spans="1:26" ht="18.75" customHeight="1" x14ac:dyDescent="0.2">
      <c r="A363" s="54"/>
      <c r="B363" s="54"/>
      <c r="C363" s="224"/>
      <c r="D363" s="224"/>
      <c r="E363" s="55"/>
      <c r="F363" s="225"/>
      <c r="G363" s="225"/>
      <c r="H363" s="225"/>
      <c r="I363" s="54"/>
      <c r="J363" s="226"/>
      <c r="K363" s="99"/>
      <c r="L363" s="227"/>
      <c r="M363" s="228"/>
      <c r="N363" s="225"/>
      <c r="O363" s="229"/>
      <c r="P363" s="228"/>
      <c r="Q363" s="228"/>
      <c r="R363" s="54"/>
      <c r="S363" s="54"/>
      <c r="T363" s="55"/>
      <c r="U363" s="54"/>
      <c r="V363" s="54"/>
      <c r="W363" s="54"/>
      <c r="X363" s="54"/>
      <c r="Y363" s="54"/>
      <c r="Z363" s="54"/>
    </row>
    <row r="364" spans="1:26" ht="18.75" customHeight="1" x14ac:dyDescent="0.2">
      <c r="A364" s="54"/>
      <c r="B364" s="54"/>
      <c r="C364" s="224"/>
      <c r="D364" s="224"/>
      <c r="E364" s="55"/>
      <c r="F364" s="225"/>
      <c r="G364" s="225"/>
      <c r="H364" s="225"/>
      <c r="I364" s="54"/>
      <c r="J364" s="226"/>
      <c r="K364" s="99"/>
      <c r="L364" s="227"/>
      <c r="M364" s="228"/>
      <c r="N364" s="225"/>
      <c r="O364" s="229"/>
      <c r="P364" s="228"/>
      <c r="Q364" s="228"/>
      <c r="R364" s="54"/>
      <c r="S364" s="54"/>
      <c r="T364" s="55"/>
      <c r="U364" s="54"/>
      <c r="V364" s="54"/>
      <c r="W364" s="54"/>
      <c r="X364" s="54"/>
      <c r="Y364" s="54"/>
      <c r="Z364" s="54"/>
    </row>
    <row r="365" spans="1:26" ht="18.75" customHeight="1" x14ac:dyDescent="0.2">
      <c r="A365" s="54"/>
      <c r="B365" s="54"/>
      <c r="C365" s="224"/>
      <c r="D365" s="224"/>
      <c r="E365" s="55"/>
      <c r="F365" s="225"/>
      <c r="G365" s="225"/>
      <c r="H365" s="225"/>
      <c r="I365" s="54"/>
      <c r="J365" s="226"/>
      <c r="K365" s="99"/>
      <c r="L365" s="227"/>
      <c r="M365" s="228"/>
      <c r="N365" s="225"/>
      <c r="O365" s="229"/>
      <c r="P365" s="228"/>
      <c r="Q365" s="228"/>
      <c r="R365" s="54"/>
      <c r="S365" s="54"/>
      <c r="T365" s="55"/>
      <c r="U365" s="54"/>
      <c r="V365" s="54"/>
      <c r="W365" s="54"/>
      <c r="X365" s="54"/>
      <c r="Y365" s="54"/>
      <c r="Z365" s="54"/>
    </row>
    <row r="366" spans="1:26" ht="18.75" customHeight="1" x14ac:dyDescent="0.2">
      <c r="A366" s="54"/>
      <c r="B366" s="54"/>
      <c r="C366" s="224"/>
      <c r="D366" s="224"/>
      <c r="E366" s="55"/>
      <c r="F366" s="225"/>
      <c r="G366" s="225"/>
      <c r="H366" s="225"/>
      <c r="I366" s="54"/>
      <c r="J366" s="226"/>
      <c r="K366" s="99"/>
      <c r="L366" s="227"/>
      <c r="M366" s="228"/>
      <c r="N366" s="225"/>
      <c r="O366" s="229"/>
      <c r="P366" s="228"/>
      <c r="Q366" s="228"/>
      <c r="R366" s="54"/>
      <c r="S366" s="54"/>
      <c r="T366" s="55"/>
      <c r="U366" s="54"/>
      <c r="V366" s="54"/>
      <c r="W366" s="54"/>
      <c r="X366" s="54"/>
      <c r="Y366" s="54"/>
      <c r="Z366" s="54"/>
    </row>
    <row r="367" spans="1:26" ht="18.75" customHeight="1" x14ac:dyDescent="0.2">
      <c r="A367" s="54"/>
      <c r="B367" s="54"/>
      <c r="C367" s="224"/>
      <c r="D367" s="224"/>
      <c r="E367" s="55"/>
      <c r="F367" s="225"/>
      <c r="G367" s="225"/>
      <c r="H367" s="225"/>
      <c r="I367" s="54"/>
      <c r="J367" s="226"/>
      <c r="K367" s="99"/>
      <c r="L367" s="227"/>
      <c r="M367" s="228"/>
      <c r="N367" s="225"/>
      <c r="O367" s="229"/>
      <c r="P367" s="228"/>
      <c r="Q367" s="228"/>
      <c r="R367" s="54"/>
      <c r="S367" s="54"/>
      <c r="T367" s="55"/>
      <c r="U367" s="54"/>
      <c r="V367" s="54"/>
      <c r="W367" s="54"/>
      <c r="X367" s="54"/>
      <c r="Y367" s="54"/>
      <c r="Z367" s="54"/>
    </row>
    <row r="368" spans="1:26" ht="18.75" customHeight="1" x14ac:dyDescent="0.2">
      <c r="A368" s="54"/>
      <c r="B368" s="54"/>
      <c r="C368" s="224"/>
      <c r="D368" s="224"/>
      <c r="E368" s="55"/>
      <c r="F368" s="225"/>
      <c r="G368" s="225"/>
      <c r="H368" s="225"/>
      <c r="I368" s="54"/>
      <c r="J368" s="226"/>
      <c r="K368" s="99"/>
      <c r="L368" s="227"/>
      <c r="M368" s="228"/>
      <c r="N368" s="225"/>
      <c r="O368" s="229"/>
      <c r="P368" s="228"/>
      <c r="Q368" s="228"/>
      <c r="R368" s="54"/>
      <c r="S368" s="54"/>
      <c r="T368" s="55"/>
      <c r="U368" s="54"/>
      <c r="V368" s="54"/>
      <c r="W368" s="54"/>
      <c r="X368" s="54"/>
      <c r="Y368" s="54"/>
      <c r="Z368" s="54"/>
    </row>
    <row r="369" spans="1:26" ht="18.75" customHeight="1" x14ac:dyDescent="0.2">
      <c r="A369" s="54"/>
      <c r="B369" s="54"/>
      <c r="C369" s="224"/>
      <c r="D369" s="224"/>
      <c r="E369" s="55"/>
      <c r="F369" s="225"/>
      <c r="G369" s="225"/>
      <c r="H369" s="225"/>
      <c r="I369" s="54"/>
      <c r="J369" s="226"/>
      <c r="K369" s="99"/>
      <c r="L369" s="227"/>
      <c r="M369" s="228"/>
      <c r="N369" s="225"/>
      <c r="O369" s="229"/>
      <c r="P369" s="228"/>
      <c r="Q369" s="228"/>
      <c r="R369" s="54"/>
      <c r="S369" s="54"/>
      <c r="T369" s="55"/>
      <c r="U369" s="54"/>
      <c r="V369" s="54"/>
      <c r="W369" s="54"/>
      <c r="X369" s="54"/>
      <c r="Y369" s="54"/>
      <c r="Z369" s="54"/>
    </row>
    <row r="370" spans="1:26" ht="18.75" customHeight="1" x14ac:dyDescent="0.2">
      <c r="A370" s="54"/>
      <c r="B370" s="54"/>
      <c r="C370" s="224"/>
      <c r="D370" s="224"/>
      <c r="E370" s="55"/>
      <c r="F370" s="225"/>
      <c r="G370" s="225"/>
      <c r="H370" s="225"/>
      <c r="I370" s="54"/>
      <c r="J370" s="226"/>
      <c r="K370" s="99"/>
      <c r="L370" s="227"/>
      <c r="M370" s="228"/>
      <c r="N370" s="225"/>
      <c r="O370" s="229"/>
      <c r="P370" s="228"/>
      <c r="Q370" s="228"/>
      <c r="R370" s="54"/>
      <c r="S370" s="54"/>
      <c r="T370" s="55"/>
      <c r="U370" s="54"/>
      <c r="V370" s="54"/>
      <c r="W370" s="54"/>
      <c r="X370" s="54"/>
      <c r="Y370" s="54"/>
      <c r="Z370" s="54"/>
    </row>
    <row r="371" spans="1:26" ht="18.75" customHeight="1" x14ac:dyDescent="0.2">
      <c r="A371" s="54"/>
      <c r="B371" s="54"/>
      <c r="C371" s="224"/>
      <c r="D371" s="224"/>
      <c r="E371" s="55"/>
      <c r="F371" s="225"/>
      <c r="G371" s="225"/>
      <c r="H371" s="225"/>
      <c r="I371" s="54"/>
      <c r="J371" s="226"/>
      <c r="K371" s="99"/>
      <c r="L371" s="227"/>
      <c r="M371" s="228"/>
      <c r="N371" s="225"/>
      <c r="O371" s="229"/>
      <c r="P371" s="228"/>
      <c r="Q371" s="228"/>
      <c r="R371" s="54"/>
      <c r="S371" s="54"/>
      <c r="T371" s="55"/>
      <c r="U371" s="54"/>
      <c r="V371" s="54"/>
      <c r="W371" s="54"/>
      <c r="X371" s="54"/>
      <c r="Y371" s="54"/>
      <c r="Z371" s="54"/>
    </row>
    <row r="372" spans="1:26" ht="18.75" customHeight="1" x14ac:dyDescent="0.2">
      <c r="A372" s="54"/>
      <c r="B372" s="54"/>
      <c r="C372" s="224"/>
      <c r="D372" s="224"/>
      <c r="E372" s="55"/>
      <c r="F372" s="225"/>
      <c r="G372" s="225"/>
      <c r="H372" s="225"/>
      <c r="I372" s="54"/>
      <c r="J372" s="226"/>
      <c r="K372" s="99"/>
      <c r="L372" s="227"/>
      <c r="M372" s="228"/>
      <c r="N372" s="225"/>
      <c r="O372" s="229"/>
      <c r="P372" s="228"/>
      <c r="Q372" s="228"/>
      <c r="R372" s="54"/>
      <c r="S372" s="54"/>
      <c r="T372" s="55"/>
      <c r="U372" s="54"/>
      <c r="V372" s="54"/>
      <c r="W372" s="54"/>
      <c r="X372" s="54"/>
      <c r="Y372" s="54"/>
      <c r="Z372" s="54"/>
    </row>
    <row r="373" spans="1:26" ht="18.75" customHeight="1" x14ac:dyDescent="0.2">
      <c r="A373" s="54"/>
      <c r="B373" s="54"/>
      <c r="C373" s="224"/>
      <c r="D373" s="224"/>
      <c r="E373" s="55"/>
      <c r="F373" s="225"/>
      <c r="G373" s="225"/>
      <c r="H373" s="225"/>
      <c r="I373" s="54"/>
      <c r="J373" s="226"/>
      <c r="K373" s="99"/>
      <c r="L373" s="227"/>
      <c r="M373" s="228"/>
      <c r="N373" s="225"/>
      <c r="O373" s="229"/>
      <c r="P373" s="228"/>
      <c r="Q373" s="228"/>
      <c r="R373" s="54"/>
      <c r="S373" s="54"/>
      <c r="T373" s="55"/>
      <c r="U373" s="54"/>
      <c r="V373" s="54"/>
      <c r="W373" s="54"/>
      <c r="X373" s="54"/>
      <c r="Y373" s="54"/>
      <c r="Z373" s="54"/>
    </row>
    <row r="374" spans="1:26" ht="18.75" customHeight="1" x14ac:dyDescent="0.2">
      <c r="A374" s="54"/>
      <c r="B374" s="54"/>
      <c r="C374" s="224"/>
      <c r="D374" s="224"/>
      <c r="E374" s="55"/>
      <c r="F374" s="225"/>
      <c r="G374" s="225"/>
      <c r="H374" s="225"/>
      <c r="I374" s="54"/>
      <c r="J374" s="226"/>
      <c r="K374" s="99"/>
      <c r="L374" s="227"/>
      <c r="M374" s="228"/>
      <c r="N374" s="225"/>
      <c r="O374" s="229"/>
      <c r="P374" s="228"/>
      <c r="Q374" s="228"/>
      <c r="R374" s="54"/>
      <c r="S374" s="54"/>
      <c r="T374" s="55"/>
      <c r="U374" s="54"/>
      <c r="V374" s="54"/>
      <c r="W374" s="54"/>
      <c r="X374" s="54"/>
      <c r="Y374" s="54"/>
      <c r="Z374" s="54"/>
    </row>
    <row r="375" spans="1:26" ht="18.75" customHeight="1" x14ac:dyDescent="0.2">
      <c r="A375" s="54"/>
      <c r="B375" s="54"/>
      <c r="C375" s="224"/>
      <c r="D375" s="224"/>
      <c r="E375" s="55"/>
      <c r="F375" s="225"/>
      <c r="G375" s="225"/>
      <c r="H375" s="225"/>
      <c r="I375" s="54"/>
      <c r="J375" s="226"/>
      <c r="K375" s="99"/>
      <c r="L375" s="227"/>
      <c r="M375" s="228"/>
      <c r="N375" s="225"/>
      <c r="O375" s="229"/>
      <c r="P375" s="228"/>
      <c r="Q375" s="228"/>
      <c r="R375" s="54"/>
      <c r="S375" s="54"/>
      <c r="T375" s="55"/>
      <c r="U375" s="54"/>
      <c r="V375" s="54"/>
      <c r="W375" s="54"/>
      <c r="X375" s="54"/>
      <c r="Y375" s="54"/>
      <c r="Z375" s="54"/>
    </row>
    <row r="376" spans="1:26" ht="18.75" customHeight="1" x14ac:dyDescent="0.2">
      <c r="A376" s="54"/>
      <c r="B376" s="54"/>
      <c r="C376" s="224"/>
      <c r="D376" s="224"/>
      <c r="E376" s="55"/>
      <c r="F376" s="225"/>
      <c r="G376" s="225"/>
      <c r="H376" s="225"/>
      <c r="I376" s="54"/>
      <c r="J376" s="226"/>
      <c r="K376" s="99"/>
      <c r="L376" s="227"/>
      <c r="M376" s="228"/>
      <c r="N376" s="225"/>
      <c r="O376" s="229"/>
      <c r="P376" s="228"/>
      <c r="Q376" s="228"/>
      <c r="R376" s="54"/>
      <c r="S376" s="54"/>
      <c r="T376" s="55"/>
      <c r="U376" s="54"/>
      <c r="V376" s="54"/>
      <c r="W376" s="54"/>
      <c r="X376" s="54"/>
      <c r="Y376" s="54"/>
      <c r="Z376" s="54"/>
    </row>
    <row r="377" spans="1:26" ht="18.75" customHeight="1" x14ac:dyDescent="0.2">
      <c r="A377" s="54"/>
      <c r="B377" s="54"/>
      <c r="C377" s="224"/>
      <c r="D377" s="224"/>
      <c r="E377" s="55"/>
      <c r="F377" s="225"/>
      <c r="G377" s="225"/>
      <c r="H377" s="225"/>
      <c r="I377" s="54"/>
      <c r="J377" s="226"/>
      <c r="K377" s="99"/>
      <c r="L377" s="227"/>
      <c r="M377" s="228"/>
      <c r="N377" s="225"/>
      <c r="O377" s="229"/>
      <c r="P377" s="228"/>
      <c r="Q377" s="228"/>
      <c r="R377" s="54"/>
      <c r="S377" s="54"/>
      <c r="T377" s="55"/>
      <c r="U377" s="54"/>
      <c r="V377" s="54"/>
      <c r="W377" s="54"/>
      <c r="X377" s="54"/>
      <c r="Y377" s="54"/>
      <c r="Z377" s="54"/>
    </row>
    <row r="378" spans="1:26" ht="18.75" customHeight="1" x14ac:dyDescent="0.2">
      <c r="A378" s="54"/>
      <c r="B378" s="54"/>
      <c r="C378" s="224"/>
      <c r="D378" s="224"/>
      <c r="E378" s="55"/>
      <c r="F378" s="225"/>
      <c r="G378" s="225"/>
      <c r="H378" s="225"/>
      <c r="I378" s="54"/>
      <c r="J378" s="226"/>
      <c r="K378" s="99"/>
      <c r="L378" s="227"/>
      <c r="M378" s="228"/>
      <c r="N378" s="225"/>
      <c r="O378" s="229"/>
      <c r="P378" s="228"/>
      <c r="Q378" s="228"/>
      <c r="R378" s="54"/>
      <c r="S378" s="54"/>
      <c r="T378" s="55"/>
      <c r="U378" s="54"/>
      <c r="V378" s="54"/>
      <c r="W378" s="54"/>
      <c r="X378" s="54"/>
      <c r="Y378" s="54"/>
      <c r="Z378" s="54"/>
    </row>
    <row r="379" spans="1:26" ht="18.75" customHeight="1" x14ac:dyDescent="0.2">
      <c r="A379" s="54"/>
      <c r="B379" s="54"/>
      <c r="C379" s="224"/>
      <c r="D379" s="224"/>
      <c r="E379" s="55"/>
      <c r="F379" s="225"/>
      <c r="G379" s="225"/>
      <c r="H379" s="225"/>
      <c r="I379" s="54"/>
      <c r="J379" s="226"/>
      <c r="K379" s="99"/>
      <c r="L379" s="227"/>
      <c r="M379" s="228"/>
      <c r="N379" s="225"/>
      <c r="O379" s="229"/>
      <c r="P379" s="228"/>
      <c r="Q379" s="228"/>
      <c r="R379" s="54"/>
      <c r="S379" s="54"/>
      <c r="T379" s="55"/>
      <c r="U379" s="54"/>
      <c r="V379" s="54"/>
      <c r="W379" s="54"/>
      <c r="X379" s="54"/>
      <c r="Y379" s="54"/>
      <c r="Z379" s="54"/>
    </row>
    <row r="380" spans="1:26" ht="18.75" customHeight="1" x14ac:dyDescent="0.2">
      <c r="A380" s="54"/>
      <c r="B380" s="54"/>
      <c r="C380" s="224"/>
      <c r="D380" s="224"/>
      <c r="E380" s="55"/>
      <c r="F380" s="225"/>
      <c r="G380" s="225"/>
      <c r="H380" s="225"/>
      <c r="I380" s="54"/>
      <c r="J380" s="226"/>
      <c r="K380" s="99"/>
      <c r="L380" s="227"/>
      <c r="M380" s="228"/>
      <c r="N380" s="225"/>
      <c r="O380" s="229"/>
      <c r="P380" s="228"/>
      <c r="Q380" s="228"/>
      <c r="R380" s="54"/>
      <c r="S380" s="54"/>
      <c r="T380" s="55"/>
      <c r="U380" s="54"/>
      <c r="V380" s="54"/>
      <c r="W380" s="54"/>
      <c r="X380" s="54"/>
      <c r="Y380" s="54"/>
      <c r="Z380" s="54"/>
    </row>
    <row r="381" spans="1:26" ht="18.75" customHeight="1" x14ac:dyDescent="0.2">
      <c r="A381" s="54"/>
      <c r="B381" s="54"/>
      <c r="C381" s="224"/>
      <c r="D381" s="224"/>
      <c r="E381" s="55"/>
      <c r="F381" s="225"/>
      <c r="G381" s="225"/>
      <c r="H381" s="225"/>
      <c r="I381" s="54"/>
      <c r="J381" s="226"/>
      <c r="K381" s="99"/>
      <c r="L381" s="227"/>
      <c r="M381" s="228"/>
      <c r="N381" s="225"/>
      <c r="O381" s="229"/>
      <c r="P381" s="228"/>
      <c r="Q381" s="228"/>
      <c r="R381" s="54"/>
      <c r="S381" s="54"/>
      <c r="T381" s="55"/>
      <c r="U381" s="54"/>
      <c r="V381" s="54"/>
      <c r="W381" s="54"/>
      <c r="X381" s="54"/>
      <c r="Y381" s="54"/>
      <c r="Z381" s="54"/>
    </row>
    <row r="382" spans="1:26" ht="18.75" customHeight="1" x14ac:dyDescent="0.2">
      <c r="A382" s="54"/>
      <c r="B382" s="54"/>
      <c r="C382" s="224"/>
      <c r="D382" s="224"/>
      <c r="E382" s="55"/>
      <c r="F382" s="225"/>
      <c r="G382" s="225"/>
      <c r="H382" s="225"/>
      <c r="I382" s="54"/>
      <c r="J382" s="226"/>
      <c r="K382" s="99"/>
      <c r="L382" s="227"/>
      <c r="M382" s="228"/>
      <c r="N382" s="225"/>
      <c r="O382" s="229"/>
      <c r="P382" s="228"/>
      <c r="Q382" s="228"/>
      <c r="R382" s="54"/>
      <c r="S382" s="54"/>
      <c r="T382" s="55"/>
      <c r="U382" s="54"/>
      <c r="V382" s="54"/>
      <c r="W382" s="54"/>
      <c r="X382" s="54"/>
      <c r="Y382" s="54"/>
      <c r="Z382" s="54"/>
    </row>
    <row r="383" spans="1:26" ht="18.75" customHeight="1" x14ac:dyDescent="0.2">
      <c r="A383" s="54"/>
      <c r="B383" s="54"/>
      <c r="C383" s="224"/>
      <c r="D383" s="224"/>
      <c r="E383" s="55"/>
      <c r="F383" s="225"/>
      <c r="G383" s="225"/>
      <c r="H383" s="225"/>
      <c r="I383" s="54"/>
      <c r="J383" s="226"/>
      <c r="K383" s="99"/>
      <c r="L383" s="227"/>
      <c r="M383" s="228"/>
      <c r="N383" s="225"/>
      <c r="O383" s="229"/>
      <c r="P383" s="228"/>
      <c r="Q383" s="228"/>
      <c r="R383" s="54"/>
      <c r="S383" s="54"/>
      <c r="T383" s="55"/>
      <c r="U383" s="54"/>
      <c r="V383" s="54"/>
      <c r="W383" s="54"/>
      <c r="X383" s="54"/>
      <c r="Y383" s="54"/>
      <c r="Z383" s="54"/>
    </row>
    <row r="384" spans="1:26" ht="18.75" customHeight="1" x14ac:dyDescent="0.2">
      <c r="A384" s="54"/>
      <c r="B384" s="54"/>
      <c r="C384" s="224"/>
      <c r="D384" s="224"/>
      <c r="E384" s="55"/>
      <c r="F384" s="225"/>
      <c r="G384" s="225"/>
      <c r="H384" s="225"/>
      <c r="I384" s="54"/>
      <c r="J384" s="226"/>
      <c r="K384" s="99"/>
      <c r="L384" s="227"/>
      <c r="M384" s="228"/>
      <c r="N384" s="225"/>
      <c r="O384" s="229"/>
      <c r="P384" s="228"/>
      <c r="Q384" s="228"/>
      <c r="R384" s="54"/>
      <c r="S384" s="54"/>
      <c r="T384" s="55"/>
      <c r="U384" s="54"/>
      <c r="V384" s="54"/>
      <c r="W384" s="54"/>
      <c r="X384" s="54"/>
      <c r="Y384" s="54"/>
      <c r="Z384" s="54"/>
    </row>
    <row r="385" spans="1:26" ht="18.75" customHeight="1" x14ac:dyDescent="0.2">
      <c r="A385" s="54"/>
      <c r="B385" s="54"/>
      <c r="C385" s="224"/>
      <c r="D385" s="224"/>
      <c r="E385" s="55"/>
      <c r="F385" s="225"/>
      <c r="G385" s="225"/>
      <c r="H385" s="225"/>
      <c r="I385" s="54"/>
      <c r="J385" s="226"/>
      <c r="K385" s="99"/>
      <c r="L385" s="227"/>
      <c r="M385" s="228"/>
      <c r="N385" s="225"/>
      <c r="O385" s="229"/>
      <c r="P385" s="228"/>
      <c r="Q385" s="228"/>
      <c r="R385" s="54"/>
      <c r="S385" s="54"/>
      <c r="T385" s="55"/>
      <c r="U385" s="54"/>
      <c r="V385" s="54"/>
      <c r="W385" s="54"/>
      <c r="X385" s="54"/>
      <c r="Y385" s="54"/>
      <c r="Z385" s="54"/>
    </row>
    <row r="386" spans="1:26" ht="18.75" customHeight="1" x14ac:dyDescent="0.2">
      <c r="A386" s="54"/>
      <c r="B386" s="54"/>
      <c r="C386" s="224"/>
      <c r="D386" s="224"/>
      <c r="E386" s="55"/>
      <c r="F386" s="225"/>
      <c r="G386" s="225"/>
      <c r="H386" s="225"/>
      <c r="I386" s="54"/>
      <c r="J386" s="226"/>
      <c r="K386" s="99"/>
      <c r="L386" s="227"/>
      <c r="M386" s="228"/>
      <c r="N386" s="225"/>
      <c r="O386" s="229"/>
      <c r="P386" s="228"/>
      <c r="Q386" s="228"/>
      <c r="R386" s="54"/>
      <c r="S386" s="54"/>
      <c r="T386" s="55"/>
      <c r="U386" s="54"/>
      <c r="V386" s="54"/>
      <c r="W386" s="54"/>
      <c r="X386" s="54"/>
      <c r="Y386" s="54"/>
      <c r="Z386" s="54"/>
    </row>
    <row r="387" spans="1:26" ht="18.75" customHeight="1" x14ac:dyDescent="0.2">
      <c r="A387" s="54"/>
      <c r="B387" s="54"/>
      <c r="C387" s="224"/>
      <c r="D387" s="224"/>
      <c r="E387" s="55"/>
      <c r="F387" s="225"/>
      <c r="G387" s="225"/>
      <c r="H387" s="225"/>
      <c r="I387" s="54"/>
      <c r="J387" s="226"/>
      <c r="K387" s="99"/>
      <c r="L387" s="227"/>
      <c r="M387" s="228"/>
      <c r="N387" s="225"/>
      <c r="O387" s="229"/>
      <c r="P387" s="228"/>
      <c r="Q387" s="228"/>
      <c r="R387" s="54"/>
      <c r="S387" s="54"/>
      <c r="T387" s="55"/>
      <c r="U387" s="54"/>
      <c r="V387" s="54"/>
      <c r="W387" s="54"/>
      <c r="X387" s="54"/>
      <c r="Y387" s="54"/>
      <c r="Z387" s="54"/>
    </row>
    <row r="388" spans="1:26" ht="18.75" customHeight="1" x14ac:dyDescent="0.2">
      <c r="A388" s="54"/>
      <c r="B388" s="54"/>
      <c r="C388" s="224"/>
      <c r="D388" s="224"/>
      <c r="E388" s="55"/>
      <c r="F388" s="225"/>
      <c r="G388" s="225"/>
      <c r="H388" s="225"/>
      <c r="I388" s="54"/>
      <c r="J388" s="226"/>
      <c r="K388" s="99"/>
      <c r="L388" s="227"/>
      <c r="M388" s="228"/>
      <c r="N388" s="225"/>
      <c r="O388" s="229"/>
      <c r="P388" s="228"/>
      <c r="Q388" s="228"/>
      <c r="R388" s="54"/>
      <c r="S388" s="54"/>
      <c r="T388" s="55"/>
      <c r="U388" s="54"/>
      <c r="V388" s="54"/>
      <c r="W388" s="54"/>
      <c r="X388" s="54"/>
      <c r="Y388" s="54"/>
      <c r="Z388" s="54"/>
    </row>
    <row r="389" spans="1:26" ht="18.75" customHeight="1" x14ac:dyDescent="0.2">
      <c r="A389" s="54"/>
      <c r="B389" s="54"/>
      <c r="C389" s="224"/>
      <c r="D389" s="224"/>
      <c r="E389" s="55"/>
      <c r="F389" s="225"/>
      <c r="G389" s="225"/>
      <c r="H389" s="225"/>
      <c r="I389" s="54"/>
      <c r="J389" s="226"/>
      <c r="K389" s="99"/>
      <c r="L389" s="227"/>
      <c r="M389" s="228"/>
      <c r="N389" s="225"/>
      <c r="O389" s="229"/>
      <c r="P389" s="228"/>
      <c r="Q389" s="228"/>
      <c r="R389" s="54"/>
      <c r="S389" s="54"/>
      <c r="T389" s="55"/>
      <c r="U389" s="54"/>
      <c r="V389" s="54"/>
      <c r="W389" s="54"/>
      <c r="X389" s="54"/>
      <c r="Y389" s="54"/>
      <c r="Z389" s="54"/>
    </row>
    <row r="390" spans="1:26" ht="18.75" customHeight="1" x14ac:dyDescent="0.2">
      <c r="A390" s="54"/>
      <c r="B390" s="54"/>
      <c r="C390" s="224"/>
      <c r="D390" s="224"/>
      <c r="E390" s="55"/>
      <c r="F390" s="225"/>
      <c r="G390" s="225"/>
      <c r="H390" s="225"/>
      <c r="I390" s="54"/>
      <c r="J390" s="226"/>
      <c r="K390" s="99"/>
      <c r="L390" s="227"/>
      <c r="M390" s="228"/>
      <c r="N390" s="225"/>
      <c r="O390" s="229"/>
      <c r="P390" s="228"/>
      <c r="Q390" s="228"/>
      <c r="R390" s="54"/>
      <c r="S390" s="54"/>
      <c r="T390" s="55"/>
      <c r="U390" s="54"/>
      <c r="V390" s="54"/>
      <c r="W390" s="54"/>
      <c r="X390" s="54"/>
      <c r="Y390" s="54"/>
      <c r="Z390" s="54"/>
    </row>
    <row r="391" spans="1:26" ht="18.75" customHeight="1" x14ac:dyDescent="0.2">
      <c r="A391" s="54"/>
      <c r="B391" s="54"/>
      <c r="C391" s="224"/>
      <c r="D391" s="224"/>
      <c r="E391" s="55"/>
      <c r="F391" s="225"/>
      <c r="G391" s="225"/>
      <c r="H391" s="225"/>
      <c r="I391" s="54"/>
      <c r="J391" s="226"/>
      <c r="K391" s="99"/>
      <c r="L391" s="227"/>
      <c r="M391" s="228"/>
      <c r="N391" s="225"/>
      <c r="O391" s="229"/>
      <c r="P391" s="228"/>
      <c r="Q391" s="228"/>
      <c r="R391" s="54"/>
      <c r="S391" s="54"/>
      <c r="T391" s="55"/>
      <c r="U391" s="54"/>
      <c r="V391" s="54"/>
      <c r="W391" s="54"/>
      <c r="X391" s="54"/>
      <c r="Y391" s="54"/>
      <c r="Z391" s="54"/>
    </row>
    <row r="392" spans="1:26" ht="18.75" customHeight="1" x14ac:dyDescent="0.2">
      <c r="A392" s="54"/>
      <c r="B392" s="54"/>
      <c r="C392" s="224"/>
      <c r="D392" s="224"/>
      <c r="E392" s="55"/>
      <c r="F392" s="225"/>
      <c r="G392" s="225"/>
      <c r="H392" s="225"/>
      <c r="I392" s="54"/>
      <c r="J392" s="226"/>
      <c r="K392" s="99"/>
      <c r="L392" s="227"/>
      <c r="M392" s="228"/>
      <c r="N392" s="225"/>
      <c r="O392" s="229"/>
      <c r="P392" s="228"/>
      <c r="Q392" s="228"/>
      <c r="R392" s="54"/>
      <c r="S392" s="54"/>
      <c r="T392" s="55"/>
      <c r="U392" s="54"/>
      <c r="V392" s="54"/>
      <c r="W392" s="54"/>
      <c r="X392" s="54"/>
      <c r="Y392" s="54"/>
      <c r="Z392" s="54"/>
    </row>
    <row r="393" spans="1:26" ht="18.75" customHeight="1" x14ac:dyDescent="0.2">
      <c r="A393" s="54"/>
      <c r="B393" s="54"/>
      <c r="C393" s="224"/>
      <c r="D393" s="224"/>
      <c r="E393" s="55"/>
      <c r="F393" s="225"/>
      <c r="G393" s="225"/>
      <c r="H393" s="225"/>
      <c r="I393" s="54"/>
      <c r="J393" s="226"/>
      <c r="K393" s="99"/>
      <c r="L393" s="227"/>
      <c r="M393" s="228"/>
      <c r="N393" s="225"/>
      <c r="O393" s="229"/>
      <c r="P393" s="228"/>
      <c r="Q393" s="228"/>
      <c r="R393" s="54"/>
      <c r="S393" s="54"/>
      <c r="T393" s="55"/>
      <c r="U393" s="54"/>
      <c r="V393" s="54"/>
      <c r="W393" s="54"/>
      <c r="X393" s="54"/>
      <c r="Y393" s="54"/>
      <c r="Z393" s="54"/>
    </row>
    <row r="394" spans="1:26" ht="18.75" customHeight="1" x14ac:dyDescent="0.2">
      <c r="A394" s="54"/>
      <c r="B394" s="54"/>
      <c r="C394" s="224"/>
      <c r="D394" s="224"/>
      <c r="E394" s="55"/>
      <c r="F394" s="225"/>
      <c r="G394" s="225"/>
      <c r="H394" s="225"/>
      <c r="I394" s="54"/>
      <c r="J394" s="226"/>
      <c r="K394" s="99"/>
      <c r="L394" s="227"/>
      <c r="M394" s="228"/>
      <c r="N394" s="225"/>
      <c r="O394" s="229"/>
      <c r="P394" s="228"/>
      <c r="Q394" s="228"/>
      <c r="R394" s="54"/>
      <c r="S394" s="54"/>
      <c r="T394" s="55"/>
      <c r="U394" s="54"/>
      <c r="V394" s="54"/>
      <c r="W394" s="54"/>
      <c r="X394" s="54"/>
      <c r="Y394" s="54"/>
      <c r="Z394" s="54"/>
    </row>
    <row r="395" spans="1:26" ht="18.75" customHeight="1" x14ac:dyDescent="0.2">
      <c r="A395" s="54"/>
      <c r="B395" s="54"/>
      <c r="C395" s="224"/>
      <c r="D395" s="224"/>
      <c r="E395" s="55"/>
      <c r="F395" s="225"/>
      <c r="G395" s="225"/>
      <c r="H395" s="225"/>
      <c r="I395" s="54"/>
      <c r="J395" s="226"/>
      <c r="K395" s="99"/>
      <c r="L395" s="227"/>
      <c r="M395" s="228"/>
      <c r="N395" s="225"/>
      <c r="O395" s="229"/>
      <c r="P395" s="228"/>
      <c r="Q395" s="228"/>
      <c r="R395" s="54"/>
      <c r="S395" s="54"/>
      <c r="T395" s="55"/>
      <c r="U395" s="54"/>
      <c r="V395" s="54"/>
      <c r="W395" s="54"/>
      <c r="X395" s="54"/>
      <c r="Y395" s="54"/>
      <c r="Z395" s="54"/>
    </row>
    <row r="396" spans="1:26" ht="18.75" customHeight="1" x14ac:dyDescent="0.2">
      <c r="A396" s="54"/>
      <c r="B396" s="54"/>
      <c r="C396" s="224"/>
      <c r="D396" s="224"/>
      <c r="E396" s="55"/>
      <c r="F396" s="225"/>
      <c r="G396" s="225"/>
      <c r="H396" s="225"/>
      <c r="I396" s="54"/>
      <c r="J396" s="226"/>
      <c r="K396" s="99"/>
      <c r="L396" s="227"/>
      <c r="M396" s="228"/>
      <c r="N396" s="225"/>
      <c r="O396" s="229"/>
      <c r="P396" s="228"/>
      <c r="Q396" s="228"/>
      <c r="R396" s="54"/>
      <c r="S396" s="54"/>
      <c r="T396" s="55"/>
      <c r="U396" s="54"/>
      <c r="V396" s="54"/>
      <c r="W396" s="54"/>
      <c r="X396" s="54"/>
      <c r="Y396" s="54"/>
      <c r="Z396" s="54"/>
    </row>
    <row r="397" spans="1:26" ht="18.75" customHeight="1" x14ac:dyDescent="0.2">
      <c r="A397" s="54"/>
      <c r="B397" s="54"/>
      <c r="C397" s="224"/>
      <c r="D397" s="224"/>
      <c r="E397" s="55"/>
      <c r="F397" s="225"/>
      <c r="G397" s="225"/>
      <c r="H397" s="225"/>
      <c r="I397" s="54"/>
      <c r="J397" s="226"/>
      <c r="K397" s="99"/>
      <c r="L397" s="227"/>
      <c r="M397" s="228"/>
      <c r="N397" s="225"/>
      <c r="O397" s="229"/>
      <c r="P397" s="228"/>
      <c r="Q397" s="228"/>
      <c r="R397" s="54"/>
      <c r="S397" s="54"/>
      <c r="T397" s="55"/>
      <c r="U397" s="54"/>
      <c r="V397" s="54"/>
      <c r="W397" s="54"/>
      <c r="X397" s="54"/>
      <c r="Y397" s="54"/>
      <c r="Z397" s="54"/>
    </row>
    <row r="398" spans="1:26" ht="18.75" customHeight="1" x14ac:dyDescent="0.2">
      <c r="A398" s="54"/>
      <c r="B398" s="54"/>
      <c r="C398" s="224"/>
      <c r="D398" s="224"/>
      <c r="E398" s="55"/>
      <c r="F398" s="225"/>
      <c r="G398" s="225"/>
      <c r="H398" s="225"/>
      <c r="I398" s="54"/>
      <c r="J398" s="226"/>
      <c r="K398" s="99"/>
      <c r="L398" s="227"/>
      <c r="M398" s="228"/>
      <c r="N398" s="225"/>
      <c r="O398" s="229"/>
      <c r="P398" s="228"/>
      <c r="Q398" s="228"/>
      <c r="R398" s="54"/>
      <c r="S398" s="54"/>
      <c r="T398" s="55"/>
      <c r="U398" s="54"/>
      <c r="V398" s="54"/>
      <c r="W398" s="54"/>
      <c r="X398" s="54"/>
      <c r="Y398" s="54"/>
      <c r="Z398" s="54"/>
    </row>
    <row r="399" spans="1:26" ht="18.75" customHeight="1" x14ac:dyDescent="0.2">
      <c r="A399" s="54"/>
      <c r="B399" s="54"/>
      <c r="C399" s="224"/>
      <c r="D399" s="224"/>
      <c r="E399" s="55"/>
      <c r="F399" s="225"/>
      <c r="G399" s="225"/>
      <c r="H399" s="225"/>
      <c r="I399" s="54"/>
      <c r="J399" s="226"/>
      <c r="K399" s="99"/>
      <c r="L399" s="227"/>
      <c r="M399" s="228"/>
      <c r="N399" s="225"/>
      <c r="O399" s="229"/>
      <c r="P399" s="228"/>
      <c r="Q399" s="228"/>
      <c r="R399" s="54"/>
      <c r="S399" s="54"/>
      <c r="T399" s="55"/>
      <c r="U399" s="54"/>
      <c r="V399" s="54"/>
      <c r="W399" s="54"/>
      <c r="X399" s="54"/>
      <c r="Y399" s="54"/>
      <c r="Z399" s="54"/>
    </row>
    <row r="400" spans="1:26" ht="18.75" customHeight="1" x14ac:dyDescent="0.2">
      <c r="A400" s="54"/>
      <c r="B400" s="54"/>
      <c r="C400" s="224"/>
      <c r="D400" s="224"/>
      <c r="E400" s="55"/>
      <c r="F400" s="225"/>
      <c r="G400" s="225"/>
      <c r="H400" s="225"/>
      <c r="I400" s="54"/>
      <c r="J400" s="226"/>
      <c r="K400" s="99"/>
      <c r="L400" s="227"/>
      <c r="M400" s="228"/>
      <c r="N400" s="225"/>
      <c r="O400" s="229"/>
      <c r="P400" s="228"/>
      <c r="Q400" s="228"/>
      <c r="R400" s="54"/>
      <c r="S400" s="54"/>
      <c r="T400" s="55"/>
      <c r="U400" s="54"/>
      <c r="V400" s="54"/>
      <c r="W400" s="54"/>
      <c r="X400" s="54"/>
      <c r="Y400" s="54"/>
      <c r="Z400" s="54"/>
    </row>
    <row r="401" spans="1:26" ht="18.75" customHeight="1" x14ac:dyDescent="0.2">
      <c r="A401" s="54"/>
      <c r="B401" s="54"/>
      <c r="C401" s="224"/>
      <c r="D401" s="224"/>
      <c r="E401" s="55"/>
      <c r="F401" s="225"/>
      <c r="G401" s="225"/>
      <c r="H401" s="225"/>
      <c r="I401" s="54"/>
      <c r="J401" s="226"/>
      <c r="K401" s="99"/>
      <c r="L401" s="227"/>
      <c r="M401" s="228"/>
      <c r="N401" s="225"/>
      <c r="O401" s="229"/>
      <c r="P401" s="228"/>
      <c r="Q401" s="228"/>
      <c r="R401" s="54"/>
      <c r="S401" s="54"/>
      <c r="T401" s="55"/>
      <c r="U401" s="54"/>
      <c r="V401" s="54"/>
      <c r="W401" s="54"/>
      <c r="X401" s="54"/>
      <c r="Y401" s="54"/>
      <c r="Z401" s="54"/>
    </row>
    <row r="402" spans="1:26" ht="18.75" customHeight="1" x14ac:dyDescent="0.2">
      <c r="A402" s="54"/>
      <c r="B402" s="54"/>
      <c r="C402" s="224"/>
      <c r="D402" s="224"/>
      <c r="E402" s="55"/>
      <c r="F402" s="225"/>
      <c r="G402" s="225"/>
      <c r="H402" s="225"/>
      <c r="I402" s="54"/>
      <c r="J402" s="226"/>
      <c r="K402" s="99"/>
      <c r="L402" s="227"/>
      <c r="M402" s="228"/>
      <c r="N402" s="225"/>
      <c r="O402" s="229"/>
      <c r="P402" s="228"/>
      <c r="Q402" s="228"/>
      <c r="R402" s="54"/>
      <c r="S402" s="54"/>
      <c r="T402" s="55"/>
      <c r="U402" s="54"/>
      <c r="V402" s="54"/>
      <c r="W402" s="54"/>
      <c r="X402" s="54"/>
      <c r="Y402" s="54"/>
      <c r="Z402" s="54"/>
    </row>
    <row r="403" spans="1:26" ht="18.75" customHeight="1" x14ac:dyDescent="0.2">
      <c r="A403" s="54"/>
      <c r="B403" s="54"/>
      <c r="C403" s="224"/>
      <c r="D403" s="224"/>
      <c r="E403" s="55"/>
      <c r="F403" s="225"/>
      <c r="G403" s="225"/>
      <c r="H403" s="225"/>
      <c r="I403" s="54"/>
      <c r="J403" s="226"/>
      <c r="K403" s="99"/>
      <c r="L403" s="227"/>
      <c r="M403" s="228"/>
      <c r="N403" s="225"/>
      <c r="O403" s="229"/>
      <c r="P403" s="228"/>
      <c r="Q403" s="228"/>
      <c r="R403" s="54"/>
      <c r="S403" s="54"/>
      <c r="T403" s="55"/>
      <c r="U403" s="54"/>
      <c r="V403" s="54"/>
      <c r="W403" s="54"/>
      <c r="X403" s="54"/>
      <c r="Y403" s="54"/>
      <c r="Z403" s="54"/>
    </row>
    <row r="404" spans="1:26" ht="18.75" customHeight="1" x14ac:dyDescent="0.2">
      <c r="A404" s="54"/>
      <c r="B404" s="54"/>
      <c r="C404" s="224"/>
      <c r="D404" s="224"/>
      <c r="E404" s="55"/>
      <c r="F404" s="225"/>
      <c r="G404" s="225"/>
      <c r="H404" s="225"/>
      <c r="I404" s="54"/>
      <c r="J404" s="226"/>
      <c r="K404" s="99"/>
      <c r="L404" s="227"/>
      <c r="M404" s="228"/>
      <c r="N404" s="225"/>
      <c r="O404" s="229"/>
      <c r="P404" s="228"/>
      <c r="Q404" s="228"/>
      <c r="R404" s="54"/>
      <c r="S404" s="54"/>
      <c r="T404" s="55"/>
      <c r="U404" s="54"/>
      <c r="V404" s="54"/>
      <c r="W404" s="54"/>
      <c r="X404" s="54"/>
      <c r="Y404" s="54"/>
      <c r="Z404" s="54"/>
    </row>
    <row r="405" spans="1:26" ht="18.75" customHeight="1" x14ac:dyDescent="0.2">
      <c r="A405" s="54"/>
      <c r="B405" s="54"/>
      <c r="C405" s="224"/>
      <c r="D405" s="224"/>
      <c r="E405" s="55"/>
      <c r="F405" s="225"/>
      <c r="G405" s="225"/>
      <c r="H405" s="225"/>
      <c r="I405" s="54"/>
      <c r="J405" s="226"/>
      <c r="K405" s="99"/>
      <c r="L405" s="227"/>
      <c r="M405" s="228"/>
      <c r="N405" s="225"/>
      <c r="O405" s="229"/>
      <c r="P405" s="228"/>
      <c r="Q405" s="228"/>
      <c r="R405" s="54"/>
      <c r="S405" s="54"/>
      <c r="T405" s="55"/>
      <c r="U405" s="54"/>
      <c r="V405" s="54"/>
      <c r="W405" s="54"/>
      <c r="X405" s="54"/>
      <c r="Y405" s="54"/>
      <c r="Z405" s="54"/>
    </row>
    <row r="406" spans="1:26" ht="18.75" customHeight="1" x14ac:dyDescent="0.2">
      <c r="A406" s="54"/>
      <c r="B406" s="54"/>
      <c r="C406" s="224"/>
      <c r="D406" s="224"/>
      <c r="E406" s="55"/>
      <c r="F406" s="225"/>
      <c r="G406" s="225"/>
      <c r="H406" s="225"/>
      <c r="I406" s="54"/>
      <c r="J406" s="226"/>
      <c r="K406" s="99"/>
      <c r="L406" s="227"/>
      <c r="M406" s="228"/>
      <c r="N406" s="225"/>
      <c r="O406" s="229"/>
      <c r="P406" s="228"/>
      <c r="Q406" s="228"/>
      <c r="R406" s="54"/>
      <c r="S406" s="54"/>
      <c r="T406" s="55"/>
      <c r="U406" s="54"/>
      <c r="V406" s="54"/>
      <c r="W406" s="54"/>
      <c r="X406" s="54"/>
      <c r="Y406" s="54"/>
      <c r="Z406" s="54"/>
    </row>
    <row r="407" spans="1:26" ht="18.75" customHeight="1" x14ac:dyDescent="0.2">
      <c r="A407" s="54"/>
      <c r="B407" s="54"/>
      <c r="C407" s="224"/>
      <c r="D407" s="224"/>
      <c r="E407" s="55"/>
      <c r="F407" s="225"/>
      <c r="G407" s="225"/>
      <c r="H407" s="225"/>
      <c r="I407" s="54"/>
      <c r="J407" s="226"/>
      <c r="K407" s="99"/>
      <c r="L407" s="227"/>
      <c r="M407" s="228"/>
      <c r="N407" s="225"/>
      <c r="O407" s="229"/>
      <c r="P407" s="228"/>
      <c r="Q407" s="228"/>
      <c r="R407" s="54"/>
      <c r="S407" s="54"/>
      <c r="T407" s="55"/>
      <c r="U407" s="54"/>
      <c r="V407" s="54"/>
      <c r="W407" s="54"/>
      <c r="X407" s="54"/>
      <c r="Y407" s="54"/>
      <c r="Z407" s="54"/>
    </row>
    <row r="408" spans="1:26" ht="18.75" customHeight="1" x14ac:dyDescent="0.2">
      <c r="A408" s="54"/>
      <c r="B408" s="54"/>
      <c r="C408" s="224"/>
      <c r="D408" s="224"/>
      <c r="E408" s="55"/>
      <c r="F408" s="225"/>
      <c r="G408" s="225"/>
      <c r="H408" s="225"/>
      <c r="I408" s="54"/>
      <c r="J408" s="226"/>
      <c r="K408" s="99"/>
      <c r="L408" s="227"/>
      <c r="M408" s="228"/>
      <c r="N408" s="225"/>
      <c r="O408" s="229"/>
      <c r="P408" s="228"/>
      <c r="Q408" s="228"/>
      <c r="R408" s="54"/>
      <c r="S408" s="54"/>
      <c r="T408" s="55"/>
      <c r="U408" s="54"/>
      <c r="V408" s="54"/>
      <c r="W408" s="54"/>
      <c r="X408" s="54"/>
      <c r="Y408" s="54"/>
      <c r="Z408" s="54"/>
    </row>
    <row r="409" spans="1:26" ht="18.75" customHeight="1" x14ac:dyDescent="0.2">
      <c r="A409" s="54"/>
      <c r="B409" s="54"/>
      <c r="C409" s="224"/>
      <c r="D409" s="224"/>
      <c r="E409" s="55"/>
      <c r="F409" s="225"/>
      <c r="G409" s="225"/>
      <c r="H409" s="225"/>
      <c r="I409" s="54"/>
      <c r="J409" s="226"/>
      <c r="K409" s="99"/>
      <c r="L409" s="227"/>
      <c r="M409" s="228"/>
      <c r="N409" s="225"/>
      <c r="O409" s="229"/>
      <c r="P409" s="228"/>
      <c r="Q409" s="228"/>
      <c r="R409" s="54"/>
      <c r="S409" s="54"/>
      <c r="T409" s="55"/>
      <c r="U409" s="54"/>
      <c r="V409" s="54"/>
      <c r="W409" s="54"/>
      <c r="X409" s="54"/>
      <c r="Y409" s="54"/>
      <c r="Z409" s="54"/>
    </row>
    <row r="410" spans="1:26" ht="18.75" customHeight="1" x14ac:dyDescent="0.2">
      <c r="A410" s="54"/>
      <c r="B410" s="54"/>
      <c r="C410" s="224"/>
      <c r="D410" s="224"/>
      <c r="E410" s="55"/>
      <c r="F410" s="225"/>
      <c r="G410" s="225"/>
      <c r="H410" s="225"/>
      <c r="I410" s="54"/>
      <c r="J410" s="226"/>
      <c r="K410" s="99"/>
      <c r="L410" s="227"/>
      <c r="M410" s="228"/>
      <c r="N410" s="225"/>
      <c r="O410" s="229"/>
      <c r="P410" s="228"/>
      <c r="Q410" s="228"/>
      <c r="R410" s="54"/>
      <c r="S410" s="54"/>
      <c r="T410" s="55"/>
      <c r="U410" s="54"/>
      <c r="V410" s="54"/>
      <c r="W410" s="54"/>
      <c r="X410" s="54"/>
      <c r="Y410" s="54"/>
      <c r="Z410" s="54"/>
    </row>
    <row r="411" spans="1:26" ht="18.75" customHeight="1" x14ac:dyDescent="0.2">
      <c r="A411" s="54"/>
      <c r="B411" s="54"/>
      <c r="C411" s="224"/>
      <c r="D411" s="224"/>
      <c r="E411" s="55"/>
      <c r="F411" s="225"/>
      <c r="G411" s="225"/>
      <c r="H411" s="225"/>
      <c r="I411" s="54"/>
      <c r="J411" s="226"/>
      <c r="K411" s="99"/>
      <c r="L411" s="227"/>
      <c r="M411" s="228"/>
      <c r="N411" s="225"/>
      <c r="O411" s="229"/>
      <c r="P411" s="228"/>
      <c r="Q411" s="228"/>
      <c r="R411" s="54"/>
      <c r="S411" s="54"/>
      <c r="T411" s="55"/>
      <c r="U411" s="54"/>
      <c r="V411" s="54"/>
      <c r="W411" s="54"/>
      <c r="X411" s="54"/>
      <c r="Y411" s="54"/>
      <c r="Z411" s="54"/>
    </row>
    <row r="412" spans="1:26" ht="18.75" customHeight="1" x14ac:dyDescent="0.2">
      <c r="A412" s="54"/>
      <c r="B412" s="54"/>
      <c r="C412" s="224"/>
      <c r="D412" s="224"/>
      <c r="E412" s="55"/>
      <c r="F412" s="225"/>
      <c r="G412" s="225"/>
      <c r="H412" s="225"/>
      <c r="I412" s="54"/>
      <c r="J412" s="226"/>
      <c r="K412" s="99"/>
      <c r="L412" s="227"/>
      <c r="M412" s="228"/>
      <c r="N412" s="225"/>
      <c r="O412" s="229"/>
      <c r="P412" s="228"/>
      <c r="Q412" s="228"/>
      <c r="R412" s="54"/>
      <c r="S412" s="54"/>
      <c r="T412" s="55"/>
      <c r="U412" s="54"/>
      <c r="V412" s="54"/>
      <c r="W412" s="54"/>
      <c r="X412" s="54"/>
      <c r="Y412" s="54"/>
      <c r="Z412" s="54"/>
    </row>
    <row r="413" spans="1:26" ht="18.75" customHeight="1" x14ac:dyDescent="0.2">
      <c r="A413" s="54"/>
      <c r="B413" s="54"/>
      <c r="C413" s="224"/>
      <c r="D413" s="224"/>
      <c r="E413" s="55"/>
      <c r="F413" s="225"/>
      <c r="G413" s="225"/>
      <c r="H413" s="225"/>
      <c r="I413" s="54"/>
      <c r="J413" s="226"/>
      <c r="K413" s="99"/>
      <c r="L413" s="227"/>
      <c r="M413" s="228"/>
      <c r="N413" s="225"/>
      <c r="O413" s="229"/>
      <c r="P413" s="228"/>
      <c r="Q413" s="228"/>
      <c r="R413" s="54"/>
      <c r="S413" s="54"/>
      <c r="T413" s="55"/>
      <c r="U413" s="54"/>
      <c r="V413" s="54"/>
      <c r="W413" s="54"/>
      <c r="X413" s="54"/>
      <c r="Y413" s="54"/>
      <c r="Z413" s="54"/>
    </row>
    <row r="414" spans="1:26" ht="18.75" customHeight="1" x14ac:dyDescent="0.2">
      <c r="A414" s="54"/>
      <c r="B414" s="54"/>
      <c r="C414" s="224"/>
      <c r="D414" s="224"/>
      <c r="E414" s="55"/>
      <c r="F414" s="225"/>
      <c r="G414" s="225"/>
      <c r="H414" s="225"/>
      <c r="I414" s="54"/>
      <c r="J414" s="226"/>
      <c r="K414" s="99"/>
      <c r="L414" s="227"/>
      <c r="M414" s="228"/>
      <c r="N414" s="225"/>
      <c r="O414" s="229"/>
      <c r="P414" s="228"/>
      <c r="Q414" s="228"/>
      <c r="R414" s="54"/>
      <c r="S414" s="54"/>
      <c r="T414" s="55"/>
      <c r="U414" s="54"/>
      <c r="V414" s="54"/>
      <c r="W414" s="54"/>
      <c r="X414" s="54"/>
      <c r="Y414" s="54"/>
      <c r="Z414" s="54"/>
    </row>
    <row r="415" spans="1:26" ht="18.75" customHeight="1" x14ac:dyDescent="0.2">
      <c r="A415" s="54"/>
      <c r="B415" s="54"/>
      <c r="C415" s="224"/>
      <c r="D415" s="224"/>
      <c r="E415" s="55"/>
      <c r="F415" s="225"/>
      <c r="G415" s="225"/>
      <c r="H415" s="225"/>
      <c r="I415" s="54"/>
      <c r="J415" s="226"/>
      <c r="K415" s="99"/>
      <c r="L415" s="227"/>
      <c r="M415" s="228"/>
      <c r="N415" s="225"/>
      <c r="O415" s="229"/>
      <c r="P415" s="228"/>
      <c r="Q415" s="228"/>
      <c r="R415" s="54"/>
      <c r="S415" s="54"/>
      <c r="T415" s="55"/>
      <c r="U415" s="54"/>
      <c r="V415" s="54"/>
      <c r="W415" s="54"/>
      <c r="X415" s="54"/>
      <c r="Y415" s="54"/>
      <c r="Z415" s="54"/>
    </row>
    <row r="416" spans="1:26" ht="18.75" customHeight="1" x14ac:dyDescent="0.2">
      <c r="A416" s="54"/>
      <c r="B416" s="54"/>
      <c r="C416" s="224"/>
      <c r="D416" s="224"/>
      <c r="E416" s="55"/>
      <c r="F416" s="225"/>
      <c r="G416" s="225"/>
      <c r="H416" s="225"/>
      <c r="I416" s="54"/>
      <c r="J416" s="226"/>
      <c r="K416" s="99"/>
      <c r="L416" s="227"/>
      <c r="M416" s="228"/>
      <c r="N416" s="225"/>
      <c r="O416" s="229"/>
      <c r="P416" s="228"/>
      <c r="Q416" s="228"/>
      <c r="R416" s="54"/>
      <c r="S416" s="54"/>
      <c r="T416" s="55"/>
      <c r="U416" s="54"/>
      <c r="V416" s="54"/>
      <c r="W416" s="54"/>
      <c r="X416" s="54"/>
      <c r="Y416" s="54"/>
      <c r="Z416" s="54"/>
    </row>
    <row r="417" spans="1:26" ht="18.75" customHeight="1" x14ac:dyDescent="0.2">
      <c r="A417" s="54"/>
      <c r="B417" s="54"/>
      <c r="C417" s="224"/>
      <c r="D417" s="224"/>
      <c r="E417" s="55"/>
      <c r="F417" s="225"/>
      <c r="G417" s="225"/>
      <c r="H417" s="225"/>
      <c r="I417" s="54"/>
      <c r="J417" s="226"/>
      <c r="K417" s="99"/>
      <c r="L417" s="227"/>
      <c r="M417" s="228"/>
      <c r="N417" s="225"/>
      <c r="O417" s="229"/>
      <c r="P417" s="228"/>
      <c r="Q417" s="228"/>
      <c r="R417" s="54"/>
      <c r="S417" s="54"/>
      <c r="T417" s="55"/>
      <c r="U417" s="54"/>
      <c r="V417" s="54"/>
      <c r="W417" s="54"/>
      <c r="X417" s="54"/>
      <c r="Y417" s="54"/>
      <c r="Z417" s="54"/>
    </row>
    <row r="418" spans="1:26" ht="18.75" customHeight="1" x14ac:dyDescent="0.2">
      <c r="A418" s="54"/>
      <c r="B418" s="54"/>
      <c r="C418" s="224"/>
      <c r="D418" s="224"/>
      <c r="E418" s="55"/>
      <c r="F418" s="225"/>
      <c r="G418" s="225"/>
      <c r="H418" s="225"/>
      <c r="I418" s="54"/>
      <c r="J418" s="226"/>
      <c r="K418" s="99"/>
      <c r="L418" s="227"/>
      <c r="M418" s="228"/>
      <c r="N418" s="225"/>
      <c r="O418" s="229"/>
      <c r="P418" s="228"/>
      <c r="Q418" s="228"/>
      <c r="R418" s="54"/>
      <c r="S418" s="54"/>
      <c r="T418" s="55"/>
      <c r="U418" s="54"/>
      <c r="V418" s="54"/>
      <c r="W418" s="54"/>
      <c r="X418" s="54"/>
      <c r="Y418" s="54"/>
      <c r="Z418" s="54"/>
    </row>
    <row r="419" spans="1:26" ht="18.75" customHeight="1" x14ac:dyDescent="0.2">
      <c r="A419" s="54"/>
      <c r="B419" s="54"/>
      <c r="C419" s="224"/>
      <c r="D419" s="224"/>
      <c r="E419" s="55"/>
      <c r="F419" s="225"/>
      <c r="G419" s="225"/>
      <c r="H419" s="225"/>
      <c r="I419" s="54"/>
      <c r="J419" s="226"/>
      <c r="K419" s="99"/>
      <c r="L419" s="227"/>
      <c r="M419" s="228"/>
      <c r="N419" s="225"/>
      <c r="O419" s="229"/>
      <c r="P419" s="228"/>
      <c r="Q419" s="228"/>
      <c r="R419" s="54"/>
      <c r="S419" s="54"/>
      <c r="T419" s="55"/>
      <c r="U419" s="54"/>
      <c r="V419" s="54"/>
      <c r="W419" s="54"/>
      <c r="X419" s="54"/>
      <c r="Y419" s="54"/>
      <c r="Z419" s="54"/>
    </row>
    <row r="420" spans="1:26" ht="18.75" customHeight="1" x14ac:dyDescent="0.2">
      <c r="A420" s="54"/>
      <c r="B420" s="54"/>
      <c r="C420" s="224"/>
      <c r="D420" s="224"/>
      <c r="E420" s="55"/>
      <c r="F420" s="225"/>
      <c r="G420" s="225"/>
      <c r="H420" s="225"/>
      <c r="I420" s="54"/>
      <c r="J420" s="226"/>
      <c r="K420" s="99"/>
      <c r="L420" s="227"/>
      <c r="M420" s="228"/>
      <c r="N420" s="225"/>
      <c r="O420" s="229"/>
      <c r="P420" s="228"/>
      <c r="Q420" s="228"/>
      <c r="R420" s="54"/>
      <c r="S420" s="54"/>
      <c r="T420" s="55"/>
      <c r="U420" s="54"/>
      <c r="V420" s="54"/>
      <c r="W420" s="54"/>
      <c r="X420" s="54"/>
      <c r="Y420" s="54"/>
      <c r="Z420" s="54"/>
    </row>
    <row r="421" spans="1:26" ht="18.75" customHeight="1" x14ac:dyDescent="0.2">
      <c r="A421" s="54"/>
      <c r="B421" s="54"/>
      <c r="C421" s="224"/>
      <c r="D421" s="224"/>
      <c r="E421" s="55"/>
      <c r="F421" s="225"/>
      <c r="G421" s="225"/>
      <c r="H421" s="225"/>
      <c r="I421" s="54"/>
      <c r="J421" s="226"/>
      <c r="K421" s="99"/>
      <c r="L421" s="227"/>
      <c r="M421" s="228"/>
      <c r="N421" s="225"/>
      <c r="O421" s="229"/>
      <c r="P421" s="228"/>
      <c r="Q421" s="228"/>
      <c r="R421" s="54"/>
      <c r="S421" s="54"/>
      <c r="T421" s="55"/>
      <c r="U421" s="54"/>
      <c r="V421" s="54"/>
      <c r="W421" s="54"/>
      <c r="X421" s="54"/>
      <c r="Y421" s="54"/>
      <c r="Z421" s="54"/>
    </row>
    <row r="422" spans="1:26" ht="18.75" customHeight="1" x14ac:dyDescent="0.2">
      <c r="A422" s="54"/>
      <c r="B422" s="54"/>
      <c r="C422" s="224"/>
      <c r="D422" s="224"/>
      <c r="E422" s="55"/>
      <c r="F422" s="225"/>
      <c r="G422" s="225"/>
      <c r="H422" s="225"/>
      <c r="I422" s="54"/>
      <c r="J422" s="226"/>
      <c r="K422" s="99"/>
      <c r="L422" s="227"/>
      <c r="M422" s="228"/>
      <c r="N422" s="225"/>
      <c r="O422" s="229"/>
      <c r="P422" s="228"/>
      <c r="Q422" s="228"/>
      <c r="R422" s="54"/>
      <c r="S422" s="54"/>
      <c r="T422" s="55"/>
      <c r="U422" s="54"/>
      <c r="V422" s="54"/>
      <c r="W422" s="54"/>
      <c r="X422" s="54"/>
      <c r="Y422" s="54"/>
      <c r="Z422" s="54"/>
    </row>
    <row r="423" spans="1:26" ht="18.75" customHeight="1" x14ac:dyDescent="0.2">
      <c r="A423" s="54"/>
      <c r="B423" s="54"/>
      <c r="C423" s="224"/>
      <c r="D423" s="224"/>
      <c r="E423" s="55"/>
      <c r="F423" s="225"/>
      <c r="G423" s="225"/>
      <c r="H423" s="225"/>
      <c r="I423" s="54"/>
      <c r="J423" s="226"/>
      <c r="K423" s="99"/>
      <c r="L423" s="227"/>
      <c r="M423" s="228"/>
      <c r="N423" s="225"/>
      <c r="O423" s="229"/>
      <c r="P423" s="228"/>
      <c r="Q423" s="228"/>
      <c r="R423" s="54"/>
      <c r="S423" s="54"/>
      <c r="T423" s="55"/>
      <c r="U423" s="54"/>
      <c r="V423" s="54"/>
      <c r="W423" s="54"/>
      <c r="X423" s="54"/>
      <c r="Y423" s="54"/>
      <c r="Z423" s="54"/>
    </row>
    <row r="424" spans="1:26" ht="18.75" customHeight="1" x14ac:dyDescent="0.2">
      <c r="A424" s="54"/>
      <c r="B424" s="54"/>
      <c r="C424" s="224"/>
      <c r="D424" s="224"/>
      <c r="E424" s="55"/>
      <c r="F424" s="225"/>
      <c r="G424" s="225"/>
      <c r="H424" s="225"/>
      <c r="I424" s="54"/>
      <c r="J424" s="226"/>
      <c r="K424" s="99"/>
      <c r="L424" s="227"/>
      <c r="M424" s="228"/>
      <c r="N424" s="225"/>
      <c r="O424" s="229"/>
      <c r="P424" s="228"/>
      <c r="Q424" s="228"/>
      <c r="R424" s="54"/>
      <c r="S424" s="54"/>
      <c r="T424" s="55"/>
      <c r="U424" s="54"/>
      <c r="V424" s="54"/>
      <c r="W424" s="54"/>
      <c r="X424" s="54"/>
      <c r="Y424" s="54"/>
      <c r="Z424" s="54"/>
    </row>
    <row r="425" spans="1:26" ht="18.75" customHeight="1" x14ac:dyDescent="0.2">
      <c r="A425" s="54"/>
      <c r="B425" s="54"/>
      <c r="C425" s="224"/>
      <c r="D425" s="224"/>
      <c r="E425" s="55"/>
      <c r="F425" s="225"/>
      <c r="G425" s="225"/>
      <c r="H425" s="225"/>
      <c r="I425" s="54"/>
      <c r="J425" s="226"/>
      <c r="K425" s="99"/>
      <c r="L425" s="227"/>
      <c r="M425" s="228"/>
      <c r="N425" s="225"/>
      <c r="O425" s="229"/>
      <c r="P425" s="228"/>
      <c r="Q425" s="228"/>
      <c r="R425" s="54"/>
      <c r="S425" s="54"/>
      <c r="T425" s="55"/>
      <c r="U425" s="54"/>
      <c r="V425" s="54"/>
      <c r="W425" s="54"/>
      <c r="X425" s="54"/>
      <c r="Y425" s="54"/>
      <c r="Z425" s="54"/>
    </row>
    <row r="426" spans="1:26" ht="18.75" customHeight="1" x14ac:dyDescent="0.2">
      <c r="A426" s="54"/>
      <c r="B426" s="54"/>
      <c r="C426" s="224"/>
      <c r="D426" s="224"/>
      <c r="E426" s="55"/>
      <c r="F426" s="225"/>
      <c r="G426" s="225"/>
      <c r="H426" s="225"/>
      <c r="I426" s="54"/>
      <c r="J426" s="226"/>
      <c r="K426" s="99"/>
      <c r="L426" s="227"/>
      <c r="M426" s="228"/>
      <c r="N426" s="225"/>
      <c r="O426" s="229"/>
      <c r="P426" s="228"/>
      <c r="Q426" s="228"/>
      <c r="R426" s="54"/>
      <c r="S426" s="54"/>
      <c r="T426" s="55"/>
      <c r="U426" s="54"/>
      <c r="V426" s="54"/>
      <c r="W426" s="54"/>
      <c r="X426" s="54"/>
      <c r="Y426" s="54"/>
      <c r="Z426" s="54"/>
    </row>
    <row r="427" spans="1:26" ht="18.75" customHeight="1" x14ac:dyDescent="0.2">
      <c r="A427" s="54"/>
      <c r="B427" s="54"/>
      <c r="C427" s="224"/>
      <c r="D427" s="224"/>
      <c r="E427" s="55"/>
      <c r="F427" s="225"/>
      <c r="G427" s="225"/>
      <c r="H427" s="225"/>
      <c r="I427" s="54"/>
      <c r="J427" s="226"/>
      <c r="K427" s="99"/>
      <c r="L427" s="227"/>
      <c r="M427" s="228"/>
      <c r="N427" s="225"/>
      <c r="O427" s="229"/>
      <c r="P427" s="228"/>
      <c r="Q427" s="228"/>
      <c r="R427" s="54"/>
      <c r="S427" s="54"/>
      <c r="T427" s="55"/>
      <c r="U427" s="54"/>
      <c r="V427" s="54"/>
      <c r="W427" s="54"/>
      <c r="X427" s="54"/>
      <c r="Y427" s="54"/>
      <c r="Z427" s="54"/>
    </row>
    <row r="428" spans="1:26" ht="18.75" customHeight="1" x14ac:dyDescent="0.2">
      <c r="A428" s="54"/>
      <c r="B428" s="54"/>
      <c r="C428" s="224"/>
      <c r="D428" s="224"/>
      <c r="E428" s="55"/>
      <c r="F428" s="225"/>
      <c r="G428" s="225"/>
      <c r="H428" s="225"/>
      <c r="I428" s="54"/>
      <c r="J428" s="226"/>
      <c r="K428" s="99"/>
      <c r="L428" s="227"/>
      <c r="M428" s="228"/>
      <c r="N428" s="225"/>
      <c r="O428" s="229"/>
      <c r="P428" s="228"/>
      <c r="Q428" s="228"/>
      <c r="R428" s="54"/>
      <c r="S428" s="54"/>
      <c r="T428" s="55"/>
      <c r="U428" s="54"/>
      <c r="V428" s="54"/>
      <c r="W428" s="54"/>
      <c r="X428" s="54"/>
      <c r="Y428" s="54"/>
      <c r="Z428" s="54"/>
    </row>
    <row r="429" spans="1:26" ht="18.75" customHeight="1" x14ac:dyDescent="0.2">
      <c r="A429" s="54"/>
      <c r="B429" s="54"/>
      <c r="C429" s="224"/>
      <c r="D429" s="224"/>
      <c r="E429" s="55"/>
      <c r="F429" s="225"/>
      <c r="G429" s="225"/>
      <c r="H429" s="225"/>
      <c r="I429" s="54"/>
      <c r="J429" s="226"/>
      <c r="K429" s="99"/>
      <c r="L429" s="227"/>
      <c r="M429" s="228"/>
      <c r="N429" s="225"/>
      <c r="O429" s="229"/>
      <c r="P429" s="228"/>
      <c r="Q429" s="228"/>
      <c r="R429" s="54"/>
      <c r="S429" s="54"/>
      <c r="T429" s="55"/>
      <c r="U429" s="54"/>
      <c r="V429" s="54"/>
      <c r="W429" s="54"/>
      <c r="X429" s="54"/>
      <c r="Y429" s="54"/>
      <c r="Z429" s="54"/>
    </row>
    <row r="430" spans="1:26" ht="18.75" customHeight="1" x14ac:dyDescent="0.2">
      <c r="A430" s="54"/>
      <c r="B430" s="54"/>
      <c r="C430" s="224"/>
      <c r="D430" s="224"/>
      <c r="E430" s="55"/>
      <c r="F430" s="225"/>
      <c r="G430" s="225"/>
      <c r="H430" s="225"/>
      <c r="I430" s="54"/>
      <c r="J430" s="226"/>
      <c r="K430" s="99"/>
      <c r="L430" s="227"/>
      <c r="M430" s="228"/>
      <c r="N430" s="225"/>
      <c r="O430" s="229"/>
      <c r="P430" s="228"/>
      <c r="Q430" s="228"/>
      <c r="R430" s="54"/>
      <c r="S430" s="54"/>
      <c r="T430" s="55"/>
      <c r="U430" s="54"/>
      <c r="V430" s="54"/>
      <c r="W430" s="54"/>
      <c r="X430" s="54"/>
      <c r="Y430" s="54"/>
      <c r="Z430" s="54"/>
    </row>
    <row r="431" spans="1:26" ht="18.75" customHeight="1" x14ac:dyDescent="0.2">
      <c r="A431" s="54"/>
      <c r="B431" s="54"/>
      <c r="C431" s="224"/>
      <c r="D431" s="224"/>
      <c r="E431" s="55"/>
      <c r="F431" s="225"/>
      <c r="G431" s="225"/>
      <c r="H431" s="225"/>
      <c r="I431" s="54"/>
      <c r="J431" s="226"/>
      <c r="K431" s="99"/>
      <c r="L431" s="227"/>
      <c r="M431" s="228"/>
      <c r="N431" s="225"/>
      <c r="O431" s="229"/>
      <c r="P431" s="228"/>
      <c r="Q431" s="228"/>
      <c r="R431" s="54"/>
      <c r="S431" s="54"/>
      <c r="T431" s="55"/>
      <c r="U431" s="54"/>
      <c r="V431" s="54"/>
      <c r="W431" s="54"/>
      <c r="X431" s="54"/>
      <c r="Y431" s="54"/>
      <c r="Z431" s="54"/>
    </row>
    <row r="432" spans="1:26" ht="18.75" customHeight="1" x14ac:dyDescent="0.2">
      <c r="A432" s="54"/>
      <c r="B432" s="54"/>
      <c r="C432" s="224"/>
      <c r="D432" s="224"/>
      <c r="E432" s="55"/>
      <c r="F432" s="225"/>
      <c r="G432" s="225"/>
      <c r="H432" s="225"/>
      <c r="I432" s="54"/>
      <c r="J432" s="226"/>
      <c r="K432" s="99"/>
      <c r="L432" s="227"/>
      <c r="M432" s="228"/>
      <c r="N432" s="225"/>
      <c r="O432" s="229"/>
      <c r="P432" s="228"/>
      <c r="Q432" s="228"/>
      <c r="R432" s="54"/>
      <c r="S432" s="54"/>
      <c r="T432" s="55"/>
      <c r="U432" s="54"/>
      <c r="V432" s="54"/>
      <c r="W432" s="54"/>
      <c r="X432" s="54"/>
      <c r="Y432" s="54"/>
      <c r="Z432" s="54"/>
    </row>
    <row r="433" spans="1:26" ht="18.75" customHeight="1" x14ac:dyDescent="0.2">
      <c r="A433" s="54"/>
      <c r="B433" s="54"/>
      <c r="C433" s="224"/>
      <c r="D433" s="224"/>
      <c r="E433" s="55"/>
      <c r="F433" s="225"/>
      <c r="G433" s="225"/>
      <c r="H433" s="225"/>
      <c r="I433" s="54"/>
      <c r="J433" s="226"/>
      <c r="K433" s="99"/>
      <c r="L433" s="227"/>
      <c r="M433" s="228"/>
      <c r="N433" s="225"/>
      <c r="O433" s="229"/>
      <c r="P433" s="228"/>
      <c r="Q433" s="228"/>
      <c r="R433" s="54"/>
      <c r="S433" s="54"/>
      <c r="T433" s="55"/>
      <c r="U433" s="54"/>
      <c r="V433" s="54"/>
      <c r="W433" s="54"/>
      <c r="X433" s="54"/>
      <c r="Y433" s="54"/>
      <c r="Z433" s="54"/>
    </row>
    <row r="434" spans="1:26" ht="18.75" customHeight="1" x14ac:dyDescent="0.2">
      <c r="A434" s="54"/>
      <c r="B434" s="54"/>
      <c r="C434" s="224"/>
      <c r="D434" s="224"/>
      <c r="E434" s="55"/>
      <c r="F434" s="225"/>
      <c r="G434" s="225"/>
      <c r="H434" s="225"/>
      <c r="I434" s="54"/>
      <c r="J434" s="226"/>
      <c r="K434" s="99"/>
      <c r="L434" s="227"/>
      <c r="M434" s="228"/>
      <c r="N434" s="225"/>
      <c r="O434" s="229"/>
      <c r="P434" s="228"/>
      <c r="Q434" s="228"/>
      <c r="R434" s="54"/>
      <c r="S434" s="54"/>
      <c r="T434" s="55"/>
      <c r="U434" s="54"/>
      <c r="V434" s="54"/>
      <c r="W434" s="54"/>
      <c r="X434" s="54"/>
      <c r="Y434" s="54"/>
      <c r="Z434" s="54"/>
    </row>
    <row r="435" spans="1:26" ht="18.75" customHeight="1" x14ac:dyDescent="0.2">
      <c r="A435" s="54"/>
      <c r="B435" s="54"/>
      <c r="C435" s="224"/>
      <c r="D435" s="224"/>
      <c r="E435" s="55"/>
      <c r="F435" s="225"/>
      <c r="G435" s="225"/>
      <c r="H435" s="225"/>
      <c r="I435" s="54"/>
      <c r="J435" s="226"/>
      <c r="K435" s="99"/>
      <c r="L435" s="227"/>
      <c r="M435" s="228"/>
      <c r="N435" s="225"/>
      <c r="O435" s="229"/>
      <c r="P435" s="228"/>
      <c r="Q435" s="228"/>
      <c r="R435" s="54"/>
      <c r="S435" s="54"/>
      <c r="T435" s="55"/>
      <c r="U435" s="54"/>
      <c r="V435" s="54"/>
      <c r="W435" s="54"/>
      <c r="X435" s="54"/>
      <c r="Y435" s="54"/>
      <c r="Z435" s="54"/>
    </row>
    <row r="436" spans="1:26" ht="18.75" customHeight="1" x14ac:dyDescent="0.2">
      <c r="A436" s="54"/>
      <c r="B436" s="54"/>
      <c r="C436" s="224"/>
      <c r="D436" s="224"/>
      <c r="E436" s="55"/>
      <c r="F436" s="225"/>
      <c r="G436" s="225"/>
      <c r="H436" s="225"/>
      <c r="I436" s="54"/>
      <c r="J436" s="226"/>
      <c r="K436" s="99"/>
      <c r="L436" s="227"/>
      <c r="M436" s="228"/>
      <c r="N436" s="225"/>
      <c r="O436" s="229"/>
      <c r="P436" s="228"/>
      <c r="Q436" s="228"/>
      <c r="R436" s="54"/>
      <c r="S436" s="54"/>
      <c r="T436" s="55"/>
      <c r="U436" s="54"/>
      <c r="V436" s="54"/>
      <c r="W436" s="54"/>
      <c r="X436" s="54"/>
      <c r="Y436" s="54"/>
      <c r="Z436" s="54"/>
    </row>
    <row r="437" spans="1:26" ht="18.75" customHeight="1" x14ac:dyDescent="0.2">
      <c r="A437" s="54"/>
      <c r="B437" s="54"/>
      <c r="C437" s="224"/>
      <c r="D437" s="224"/>
      <c r="E437" s="55"/>
      <c r="F437" s="225"/>
      <c r="G437" s="225"/>
      <c r="H437" s="225"/>
      <c r="I437" s="54"/>
      <c r="J437" s="226"/>
      <c r="K437" s="99"/>
      <c r="L437" s="227"/>
      <c r="M437" s="228"/>
      <c r="N437" s="225"/>
      <c r="O437" s="229"/>
      <c r="P437" s="228"/>
      <c r="Q437" s="228"/>
      <c r="R437" s="54"/>
      <c r="S437" s="54"/>
      <c r="T437" s="55"/>
      <c r="U437" s="54"/>
      <c r="V437" s="54"/>
      <c r="W437" s="54"/>
      <c r="X437" s="54"/>
      <c r="Y437" s="54"/>
      <c r="Z437" s="54"/>
    </row>
    <row r="438" spans="1:26" ht="18.75" customHeight="1" x14ac:dyDescent="0.2">
      <c r="A438" s="54"/>
      <c r="B438" s="54"/>
      <c r="C438" s="224"/>
      <c r="D438" s="224"/>
      <c r="E438" s="55"/>
      <c r="F438" s="225"/>
      <c r="G438" s="225"/>
      <c r="H438" s="225"/>
      <c r="I438" s="54"/>
      <c r="J438" s="226"/>
      <c r="K438" s="99"/>
      <c r="L438" s="227"/>
      <c r="M438" s="228"/>
      <c r="N438" s="225"/>
      <c r="O438" s="229"/>
      <c r="P438" s="228"/>
      <c r="Q438" s="228"/>
      <c r="R438" s="54"/>
      <c r="S438" s="54"/>
      <c r="T438" s="55"/>
      <c r="U438" s="54"/>
      <c r="V438" s="54"/>
      <c r="W438" s="54"/>
      <c r="X438" s="54"/>
      <c r="Y438" s="54"/>
      <c r="Z438" s="54"/>
    </row>
    <row r="439" spans="1:26" ht="18.75" customHeight="1" x14ac:dyDescent="0.2">
      <c r="A439" s="54"/>
      <c r="B439" s="54"/>
      <c r="C439" s="224"/>
      <c r="D439" s="224"/>
      <c r="E439" s="55"/>
      <c r="F439" s="225"/>
      <c r="G439" s="225"/>
      <c r="H439" s="225"/>
      <c r="I439" s="54"/>
      <c r="J439" s="226"/>
      <c r="K439" s="99"/>
      <c r="L439" s="227"/>
      <c r="M439" s="228"/>
      <c r="N439" s="225"/>
      <c r="O439" s="229"/>
      <c r="P439" s="228"/>
      <c r="Q439" s="228"/>
      <c r="R439" s="54"/>
      <c r="S439" s="54"/>
      <c r="T439" s="55"/>
      <c r="U439" s="54"/>
      <c r="V439" s="54"/>
      <c r="W439" s="54"/>
      <c r="X439" s="54"/>
      <c r="Y439" s="54"/>
      <c r="Z439" s="54"/>
    </row>
    <row r="440" spans="1:26" ht="18.75" customHeight="1" x14ac:dyDescent="0.2">
      <c r="A440" s="54"/>
      <c r="B440" s="54"/>
      <c r="C440" s="224"/>
      <c r="D440" s="224"/>
      <c r="E440" s="55"/>
      <c r="F440" s="225"/>
      <c r="G440" s="225"/>
      <c r="H440" s="225"/>
      <c r="I440" s="54"/>
      <c r="J440" s="226"/>
      <c r="K440" s="99"/>
      <c r="L440" s="227"/>
      <c r="M440" s="228"/>
      <c r="N440" s="225"/>
      <c r="O440" s="229"/>
      <c r="P440" s="228"/>
      <c r="Q440" s="228"/>
      <c r="R440" s="54"/>
      <c r="S440" s="54"/>
      <c r="T440" s="55"/>
      <c r="U440" s="54"/>
      <c r="V440" s="54"/>
      <c r="W440" s="54"/>
      <c r="X440" s="54"/>
      <c r="Y440" s="54"/>
      <c r="Z440" s="54"/>
    </row>
    <row r="441" spans="1:26" ht="18.75" customHeight="1" x14ac:dyDescent="0.2">
      <c r="A441" s="54"/>
      <c r="B441" s="54"/>
      <c r="C441" s="224"/>
      <c r="D441" s="224"/>
      <c r="E441" s="55"/>
      <c r="F441" s="225"/>
      <c r="G441" s="225"/>
      <c r="H441" s="225"/>
      <c r="I441" s="54"/>
      <c r="J441" s="226"/>
      <c r="K441" s="99"/>
      <c r="L441" s="227"/>
      <c r="M441" s="228"/>
      <c r="N441" s="225"/>
      <c r="O441" s="229"/>
      <c r="P441" s="228"/>
      <c r="Q441" s="228"/>
      <c r="R441" s="54"/>
      <c r="S441" s="54"/>
      <c r="T441" s="55"/>
      <c r="U441" s="54"/>
      <c r="V441" s="54"/>
      <c r="W441" s="54"/>
      <c r="X441" s="54"/>
      <c r="Y441" s="54"/>
      <c r="Z441" s="54"/>
    </row>
    <row r="442" spans="1:26" ht="18.75" customHeight="1" x14ac:dyDescent="0.2">
      <c r="A442" s="54"/>
      <c r="B442" s="54"/>
      <c r="C442" s="224"/>
      <c r="D442" s="224"/>
      <c r="E442" s="55"/>
      <c r="F442" s="225"/>
      <c r="G442" s="225"/>
      <c r="H442" s="225"/>
      <c r="I442" s="54"/>
      <c r="J442" s="226"/>
      <c r="K442" s="99"/>
      <c r="L442" s="227"/>
      <c r="M442" s="228"/>
      <c r="N442" s="225"/>
      <c r="O442" s="229"/>
      <c r="P442" s="228"/>
      <c r="Q442" s="228"/>
      <c r="R442" s="54"/>
      <c r="S442" s="54"/>
      <c r="T442" s="55"/>
      <c r="U442" s="54"/>
      <c r="V442" s="54"/>
      <c r="W442" s="54"/>
      <c r="X442" s="54"/>
      <c r="Y442" s="54"/>
      <c r="Z442" s="54"/>
    </row>
    <row r="443" spans="1:26" ht="18.75" customHeight="1" x14ac:dyDescent="0.2">
      <c r="A443" s="54"/>
      <c r="B443" s="54"/>
      <c r="C443" s="224"/>
      <c r="D443" s="224"/>
      <c r="E443" s="55"/>
      <c r="F443" s="225"/>
      <c r="G443" s="225"/>
      <c r="H443" s="225"/>
      <c r="I443" s="54"/>
      <c r="J443" s="226"/>
      <c r="K443" s="99"/>
      <c r="L443" s="227"/>
      <c r="M443" s="228"/>
      <c r="N443" s="225"/>
      <c r="O443" s="229"/>
      <c r="P443" s="228"/>
      <c r="Q443" s="228"/>
      <c r="R443" s="54"/>
      <c r="S443" s="54"/>
      <c r="T443" s="55"/>
      <c r="U443" s="54"/>
      <c r="V443" s="54"/>
      <c r="W443" s="54"/>
      <c r="X443" s="54"/>
      <c r="Y443" s="54"/>
      <c r="Z443" s="54"/>
    </row>
    <row r="444" spans="1:26" ht="18.75" customHeight="1" x14ac:dyDescent="0.2">
      <c r="A444" s="54"/>
      <c r="B444" s="54"/>
      <c r="C444" s="224"/>
      <c r="D444" s="224"/>
      <c r="E444" s="55"/>
      <c r="F444" s="225"/>
      <c r="G444" s="225"/>
      <c r="H444" s="225"/>
      <c r="I444" s="54"/>
      <c r="J444" s="226"/>
      <c r="K444" s="99"/>
      <c r="L444" s="227"/>
      <c r="M444" s="228"/>
      <c r="N444" s="225"/>
      <c r="O444" s="229"/>
      <c r="P444" s="228"/>
      <c r="Q444" s="228"/>
      <c r="R444" s="54"/>
      <c r="S444" s="54"/>
      <c r="T444" s="55"/>
      <c r="U444" s="54"/>
      <c r="V444" s="54"/>
      <c r="W444" s="54"/>
      <c r="X444" s="54"/>
      <c r="Y444" s="54"/>
      <c r="Z444" s="54"/>
    </row>
    <row r="445" spans="1:26" ht="18.75" customHeight="1" x14ac:dyDescent="0.2">
      <c r="A445" s="54"/>
      <c r="B445" s="54"/>
      <c r="C445" s="224"/>
      <c r="D445" s="224"/>
      <c r="E445" s="55"/>
      <c r="F445" s="225"/>
      <c r="G445" s="225"/>
      <c r="H445" s="225"/>
      <c r="I445" s="54"/>
      <c r="J445" s="226"/>
      <c r="K445" s="99"/>
      <c r="L445" s="227"/>
      <c r="M445" s="228"/>
      <c r="N445" s="225"/>
      <c r="O445" s="229"/>
      <c r="P445" s="228"/>
      <c r="Q445" s="228"/>
      <c r="R445" s="54"/>
      <c r="S445" s="54"/>
      <c r="T445" s="55"/>
      <c r="U445" s="54"/>
      <c r="V445" s="54"/>
      <c r="W445" s="54"/>
      <c r="X445" s="54"/>
      <c r="Y445" s="54"/>
      <c r="Z445" s="54"/>
    </row>
    <row r="446" spans="1:26" ht="18.75" customHeight="1" x14ac:dyDescent="0.2">
      <c r="A446" s="54"/>
      <c r="B446" s="54"/>
      <c r="C446" s="224"/>
      <c r="D446" s="224"/>
      <c r="E446" s="55"/>
      <c r="F446" s="225"/>
      <c r="G446" s="225"/>
      <c r="H446" s="225"/>
      <c r="I446" s="54"/>
      <c r="J446" s="226"/>
      <c r="K446" s="99"/>
      <c r="L446" s="227"/>
      <c r="M446" s="228"/>
      <c r="N446" s="225"/>
      <c r="O446" s="229"/>
      <c r="P446" s="228"/>
      <c r="Q446" s="228"/>
      <c r="R446" s="54"/>
      <c r="S446" s="54"/>
      <c r="T446" s="55"/>
      <c r="U446" s="54"/>
      <c r="V446" s="54"/>
      <c r="W446" s="54"/>
      <c r="X446" s="54"/>
      <c r="Y446" s="54"/>
      <c r="Z446" s="54"/>
    </row>
    <row r="447" spans="1:26" ht="18.75" customHeight="1" x14ac:dyDescent="0.2">
      <c r="A447" s="54"/>
      <c r="B447" s="54"/>
      <c r="C447" s="224"/>
      <c r="D447" s="224"/>
      <c r="E447" s="55"/>
      <c r="F447" s="225"/>
      <c r="G447" s="225"/>
      <c r="H447" s="225"/>
      <c r="I447" s="54"/>
      <c r="J447" s="226"/>
      <c r="K447" s="99"/>
      <c r="L447" s="227"/>
      <c r="M447" s="228"/>
      <c r="N447" s="225"/>
      <c r="O447" s="229"/>
      <c r="P447" s="228"/>
      <c r="Q447" s="228"/>
      <c r="R447" s="54"/>
      <c r="S447" s="54"/>
      <c r="T447" s="55"/>
      <c r="U447" s="54"/>
      <c r="V447" s="54"/>
      <c r="W447" s="54"/>
      <c r="X447" s="54"/>
      <c r="Y447" s="54"/>
      <c r="Z447" s="54"/>
    </row>
    <row r="448" spans="1:26" ht="18.75" customHeight="1" x14ac:dyDescent="0.2">
      <c r="A448" s="54"/>
      <c r="B448" s="54"/>
      <c r="C448" s="224"/>
      <c r="D448" s="224"/>
      <c r="E448" s="55"/>
      <c r="F448" s="225"/>
      <c r="G448" s="225"/>
      <c r="H448" s="225"/>
      <c r="I448" s="54"/>
      <c r="J448" s="226"/>
      <c r="K448" s="99"/>
      <c r="L448" s="227"/>
      <c r="M448" s="228"/>
      <c r="N448" s="225"/>
      <c r="O448" s="229"/>
      <c r="P448" s="228"/>
      <c r="Q448" s="228"/>
      <c r="R448" s="54"/>
      <c r="S448" s="54"/>
      <c r="T448" s="55"/>
      <c r="U448" s="54"/>
      <c r="V448" s="54"/>
      <c r="W448" s="54"/>
      <c r="X448" s="54"/>
      <c r="Y448" s="54"/>
      <c r="Z448" s="54"/>
    </row>
    <row r="449" spans="1:26" ht="18.75" customHeight="1" x14ac:dyDescent="0.2">
      <c r="A449" s="54"/>
      <c r="B449" s="54"/>
      <c r="C449" s="224"/>
      <c r="D449" s="224"/>
      <c r="E449" s="55"/>
      <c r="F449" s="225"/>
      <c r="G449" s="225"/>
      <c r="H449" s="225"/>
      <c r="I449" s="54"/>
      <c r="J449" s="226"/>
      <c r="K449" s="99"/>
      <c r="L449" s="227"/>
      <c r="M449" s="228"/>
      <c r="N449" s="225"/>
      <c r="O449" s="229"/>
      <c r="P449" s="228"/>
      <c r="Q449" s="228"/>
      <c r="R449" s="54"/>
      <c r="S449" s="54"/>
      <c r="T449" s="55"/>
      <c r="U449" s="54"/>
      <c r="V449" s="54"/>
      <c r="W449" s="54"/>
      <c r="X449" s="54"/>
      <c r="Y449" s="54"/>
      <c r="Z449" s="54"/>
    </row>
    <row r="450" spans="1:26" ht="18.75" customHeight="1" x14ac:dyDescent="0.2">
      <c r="A450" s="54"/>
      <c r="B450" s="54"/>
      <c r="C450" s="224"/>
      <c r="D450" s="224"/>
      <c r="E450" s="55"/>
      <c r="F450" s="225"/>
      <c r="G450" s="225"/>
      <c r="H450" s="225"/>
      <c r="I450" s="54"/>
      <c r="J450" s="226"/>
      <c r="K450" s="99"/>
      <c r="L450" s="227"/>
      <c r="M450" s="228"/>
      <c r="N450" s="225"/>
      <c r="O450" s="229"/>
      <c r="P450" s="228"/>
      <c r="Q450" s="228"/>
      <c r="R450" s="54"/>
      <c r="S450" s="54"/>
      <c r="T450" s="55"/>
      <c r="U450" s="54"/>
      <c r="V450" s="54"/>
      <c r="W450" s="54"/>
      <c r="X450" s="54"/>
      <c r="Y450" s="54"/>
      <c r="Z450" s="54"/>
    </row>
    <row r="451" spans="1:26" ht="18.75" customHeight="1" x14ac:dyDescent="0.2">
      <c r="A451" s="54"/>
      <c r="B451" s="54"/>
      <c r="C451" s="224"/>
      <c r="D451" s="224"/>
      <c r="E451" s="55"/>
      <c r="F451" s="225"/>
      <c r="G451" s="225"/>
      <c r="H451" s="225"/>
      <c r="I451" s="54"/>
      <c r="J451" s="226"/>
      <c r="K451" s="99"/>
      <c r="L451" s="227"/>
      <c r="M451" s="228"/>
      <c r="N451" s="225"/>
      <c r="O451" s="229"/>
      <c r="P451" s="228"/>
      <c r="Q451" s="228"/>
      <c r="R451" s="54"/>
      <c r="S451" s="54"/>
      <c r="T451" s="55"/>
      <c r="U451" s="54"/>
      <c r="V451" s="54"/>
      <c r="W451" s="54"/>
      <c r="X451" s="54"/>
      <c r="Y451" s="54"/>
      <c r="Z451" s="54"/>
    </row>
    <row r="452" spans="1:26" ht="18.75" customHeight="1" x14ac:dyDescent="0.2">
      <c r="A452" s="54"/>
      <c r="B452" s="54"/>
      <c r="C452" s="224"/>
      <c r="D452" s="224"/>
      <c r="E452" s="55"/>
      <c r="F452" s="225"/>
      <c r="G452" s="225"/>
      <c r="H452" s="225"/>
      <c r="I452" s="54"/>
      <c r="J452" s="226"/>
      <c r="K452" s="99"/>
      <c r="L452" s="227"/>
      <c r="M452" s="228"/>
      <c r="N452" s="225"/>
      <c r="O452" s="229"/>
      <c r="P452" s="228"/>
      <c r="Q452" s="228"/>
      <c r="R452" s="54"/>
      <c r="S452" s="54"/>
      <c r="T452" s="55"/>
      <c r="U452" s="54"/>
      <c r="V452" s="54"/>
      <c r="W452" s="54"/>
      <c r="X452" s="54"/>
      <c r="Y452" s="54"/>
      <c r="Z452" s="54"/>
    </row>
    <row r="453" spans="1:26" ht="18.75" customHeight="1" x14ac:dyDescent="0.2">
      <c r="A453" s="54"/>
      <c r="B453" s="54"/>
      <c r="C453" s="224"/>
      <c r="D453" s="224"/>
      <c r="E453" s="55"/>
      <c r="F453" s="225"/>
      <c r="G453" s="225"/>
      <c r="H453" s="225"/>
      <c r="I453" s="54"/>
      <c r="J453" s="226"/>
      <c r="K453" s="99"/>
      <c r="L453" s="227"/>
      <c r="M453" s="228"/>
      <c r="N453" s="225"/>
      <c r="O453" s="229"/>
      <c r="P453" s="228"/>
      <c r="Q453" s="228"/>
      <c r="R453" s="54"/>
      <c r="S453" s="54"/>
      <c r="T453" s="55"/>
      <c r="U453" s="54"/>
      <c r="V453" s="54"/>
      <c r="W453" s="54"/>
      <c r="X453" s="54"/>
      <c r="Y453" s="54"/>
      <c r="Z453" s="54"/>
    </row>
    <row r="454" spans="1:26" ht="18.75" customHeight="1" x14ac:dyDescent="0.2">
      <c r="A454" s="54"/>
      <c r="B454" s="54"/>
      <c r="C454" s="224"/>
      <c r="D454" s="224"/>
      <c r="E454" s="55"/>
      <c r="F454" s="225"/>
      <c r="G454" s="225"/>
      <c r="H454" s="225"/>
      <c r="I454" s="54"/>
      <c r="J454" s="226"/>
      <c r="K454" s="99"/>
      <c r="L454" s="227"/>
      <c r="M454" s="228"/>
      <c r="N454" s="225"/>
      <c r="O454" s="229"/>
      <c r="P454" s="228"/>
      <c r="Q454" s="228"/>
      <c r="R454" s="54"/>
      <c r="S454" s="54"/>
      <c r="T454" s="55"/>
      <c r="U454" s="54"/>
      <c r="V454" s="54"/>
      <c r="W454" s="54"/>
      <c r="X454" s="54"/>
      <c r="Y454" s="54"/>
      <c r="Z454" s="54"/>
    </row>
    <row r="455" spans="1:26" ht="18.75" customHeight="1" x14ac:dyDescent="0.2">
      <c r="A455" s="54"/>
      <c r="B455" s="54"/>
      <c r="C455" s="224"/>
      <c r="D455" s="224"/>
      <c r="E455" s="55"/>
      <c r="F455" s="225"/>
      <c r="G455" s="225"/>
      <c r="H455" s="225"/>
      <c r="I455" s="54"/>
      <c r="J455" s="226"/>
      <c r="K455" s="99"/>
      <c r="L455" s="227"/>
      <c r="M455" s="228"/>
      <c r="N455" s="225"/>
      <c r="O455" s="229"/>
      <c r="P455" s="228"/>
      <c r="Q455" s="228"/>
      <c r="R455" s="54"/>
      <c r="S455" s="54"/>
      <c r="T455" s="55"/>
      <c r="U455" s="54"/>
      <c r="V455" s="54"/>
      <c r="W455" s="54"/>
      <c r="X455" s="54"/>
      <c r="Y455" s="54"/>
      <c r="Z455" s="54"/>
    </row>
    <row r="456" spans="1:26" ht="18.75" customHeight="1" x14ac:dyDescent="0.2">
      <c r="A456" s="54"/>
      <c r="B456" s="54"/>
      <c r="C456" s="224"/>
      <c r="D456" s="224"/>
      <c r="E456" s="55"/>
      <c r="F456" s="225"/>
      <c r="G456" s="225"/>
      <c r="H456" s="225"/>
      <c r="I456" s="54"/>
      <c r="J456" s="226"/>
      <c r="K456" s="99"/>
      <c r="L456" s="227"/>
      <c r="M456" s="228"/>
      <c r="N456" s="225"/>
      <c r="O456" s="229"/>
      <c r="P456" s="228"/>
      <c r="Q456" s="228"/>
      <c r="R456" s="54"/>
      <c r="S456" s="54"/>
      <c r="T456" s="55"/>
      <c r="U456" s="54"/>
      <c r="V456" s="54"/>
      <c r="W456" s="54"/>
      <c r="X456" s="54"/>
      <c r="Y456" s="54"/>
      <c r="Z456" s="54"/>
    </row>
    <row r="457" spans="1:26" ht="18.75" customHeight="1" x14ac:dyDescent="0.2">
      <c r="A457" s="54"/>
      <c r="B457" s="54"/>
      <c r="C457" s="224"/>
      <c r="D457" s="224"/>
      <c r="E457" s="55"/>
      <c r="F457" s="225"/>
      <c r="G457" s="225"/>
      <c r="H457" s="225"/>
      <c r="I457" s="54"/>
      <c r="J457" s="226"/>
      <c r="K457" s="99"/>
      <c r="L457" s="227"/>
      <c r="M457" s="228"/>
      <c r="N457" s="225"/>
      <c r="O457" s="229"/>
      <c r="P457" s="228"/>
      <c r="Q457" s="228"/>
      <c r="R457" s="54"/>
      <c r="S457" s="54"/>
      <c r="T457" s="55"/>
      <c r="U457" s="54"/>
      <c r="V457" s="54"/>
      <c r="W457" s="54"/>
      <c r="X457" s="54"/>
      <c r="Y457" s="54"/>
      <c r="Z457" s="54"/>
    </row>
    <row r="458" spans="1:26" ht="18.75" customHeight="1" x14ac:dyDescent="0.2">
      <c r="A458" s="54"/>
      <c r="B458" s="54"/>
      <c r="C458" s="224"/>
      <c r="D458" s="224"/>
      <c r="E458" s="55"/>
      <c r="F458" s="225"/>
      <c r="G458" s="225"/>
      <c r="H458" s="225"/>
      <c r="I458" s="54"/>
      <c r="J458" s="226"/>
      <c r="K458" s="99"/>
      <c r="L458" s="227"/>
      <c r="M458" s="228"/>
      <c r="N458" s="225"/>
      <c r="O458" s="229"/>
      <c r="P458" s="228"/>
      <c r="Q458" s="228"/>
      <c r="R458" s="54"/>
      <c r="S458" s="54"/>
      <c r="T458" s="55"/>
      <c r="U458" s="54"/>
      <c r="V458" s="54"/>
      <c r="W458" s="54"/>
      <c r="X458" s="54"/>
      <c r="Y458" s="54"/>
      <c r="Z458" s="54"/>
    </row>
    <row r="459" spans="1:26" ht="18.75" customHeight="1" x14ac:dyDescent="0.2">
      <c r="A459" s="54"/>
      <c r="B459" s="54"/>
      <c r="C459" s="224"/>
      <c r="D459" s="224"/>
      <c r="E459" s="55"/>
      <c r="F459" s="225"/>
      <c r="G459" s="225"/>
      <c r="H459" s="225"/>
      <c r="I459" s="54"/>
      <c r="J459" s="226"/>
      <c r="K459" s="99"/>
      <c r="L459" s="227"/>
      <c r="M459" s="228"/>
      <c r="N459" s="225"/>
      <c r="O459" s="229"/>
      <c r="P459" s="228"/>
      <c r="Q459" s="228"/>
      <c r="R459" s="54"/>
      <c r="S459" s="54"/>
      <c r="T459" s="55"/>
      <c r="U459" s="54"/>
      <c r="V459" s="54"/>
      <c r="W459" s="54"/>
      <c r="X459" s="54"/>
      <c r="Y459" s="54"/>
      <c r="Z459" s="54"/>
    </row>
    <row r="460" spans="1:26" ht="18.75" customHeight="1" x14ac:dyDescent="0.2">
      <c r="A460" s="54"/>
      <c r="B460" s="54"/>
      <c r="C460" s="224"/>
      <c r="D460" s="224"/>
      <c r="E460" s="55"/>
      <c r="F460" s="225"/>
      <c r="G460" s="225"/>
      <c r="H460" s="225"/>
      <c r="I460" s="54"/>
      <c r="J460" s="226"/>
      <c r="K460" s="99"/>
      <c r="L460" s="227"/>
      <c r="M460" s="228"/>
      <c r="N460" s="225"/>
      <c r="O460" s="229"/>
      <c r="P460" s="228"/>
      <c r="Q460" s="228"/>
      <c r="R460" s="54"/>
      <c r="S460" s="54"/>
      <c r="T460" s="55"/>
      <c r="U460" s="54"/>
      <c r="V460" s="54"/>
      <c r="W460" s="54"/>
      <c r="X460" s="54"/>
      <c r="Y460" s="54"/>
      <c r="Z460" s="54"/>
    </row>
    <row r="461" spans="1:26" ht="18.75" customHeight="1" x14ac:dyDescent="0.2">
      <c r="A461" s="54"/>
      <c r="B461" s="54"/>
      <c r="C461" s="224"/>
      <c r="D461" s="224"/>
      <c r="E461" s="55"/>
      <c r="F461" s="225"/>
      <c r="G461" s="225"/>
      <c r="H461" s="225"/>
      <c r="I461" s="54"/>
      <c r="J461" s="226"/>
      <c r="K461" s="99"/>
      <c r="L461" s="227"/>
      <c r="M461" s="228"/>
      <c r="N461" s="225"/>
      <c r="O461" s="229"/>
      <c r="P461" s="228"/>
      <c r="Q461" s="228"/>
      <c r="R461" s="54"/>
      <c r="S461" s="54"/>
      <c r="T461" s="55"/>
      <c r="U461" s="54"/>
      <c r="V461" s="54"/>
      <c r="W461" s="54"/>
      <c r="X461" s="54"/>
      <c r="Y461" s="54"/>
      <c r="Z461" s="54"/>
    </row>
    <row r="462" spans="1:26" ht="18.75" customHeight="1" x14ac:dyDescent="0.2">
      <c r="A462" s="54"/>
      <c r="B462" s="54"/>
      <c r="C462" s="224"/>
      <c r="D462" s="224"/>
      <c r="E462" s="55"/>
      <c r="F462" s="225"/>
      <c r="G462" s="225"/>
      <c r="H462" s="225"/>
      <c r="I462" s="54"/>
      <c r="J462" s="226"/>
      <c r="K462" s="99"/>
      <c r="L462" s="227"/>
      <c r="M462" s="228"/>
      <c r="N462" s="225"/>
      <c r="O462" s="229"/>
      <c r="P462" s="228"/>
      <c r="Q462" s="228"/>
      <c r="R462" s="54"/>
      <c r="S462" s="54"/>
      <c r="T462" s="55"/>
      <c r="U462" s="54"/>
      <c r="V462" s="54"/>
      <c r="W462" s="54"/>
      <c r="X462" s="54"/>
      <c r="Y462" s="54"/>
      <c r="Z462" s="54"/>
    </row>
    <row r="463" spans="1:26" ht="18.75" customHeight="1" x14ac:dyDescent="0.2">
      <c r="A463" s="54"/>
      <c r="B463" s="54"/>
      <c r="C463" s="224"/>
      <c r="D463" s="224"/>
      <c r="E463" s="55"/>
      <c r="F463" s="225"/>
      <c r="G463" s="225"/>
      <c r="H463" s="225"/>
      <c r="I463" s="54"/>
      <c r="J463" s="226"/>
      <c r="K463" s="99"/>
      <c r="L463" s="227"/>
      <c r="M463" s="228"/>
      <c r="N463" s="225"/>
      <c r="O463" s="229"/>
      <c r="P463" s="228"/>
      <c r="Q463" s="228"/>
      <c r="R463" s="54"/>
      <c r="S463" s="54"/>
      <c r="T463" s="55"/>
      <c r="U463" s="54"/>
      <c r="V463" s="54"/>
      <c r="W463" s="54"/>
      <c r="X463" s="54"/>
      <c r="Y463" s="54"/>
      <c r="Z463" s="54"/>
    </row>
    <row r="464" spans="1:26" ht="18.75" customHeight="1" x14ac:dyDescent="0.2">
      <c r="A464" s="54"/>
      <c r="B464" s="54"/>
      <c r="C464" s="224"/>
      <c r="D464" s="224"/>
      <c r="E464" s="55"/>
      <c r="F464" s="225"/>
      <c r="G464" s="225"/>
      <c r="H464" s="225"/>
      <c r="I464" s="54"/>
      <c r="J464" s="226"/>
      <c r="K464" s="99"/>
      <c r="L464" s="227"/>
      <c r="M464" s="228"/>
      <c r="N464" s="225"/>
      <c r="O464" s="229"/>
      <c r="P464" s="228"/>
      <c r="Q464" s="228"/>
      <c r="R464" s="54"/>
      <c r="S464" s="54"/>
      <c r="T464" s="55"/>
      <c r="U464" s="54"/>
      <c r="V464" s="54"/>
      <c r="W464" s="54"/>
      <c r="X464" s="54"/>
      <c r="Y464" s="54"/>
      <c r="Z464" s="54"/>
    </row>
    <row r="465" spans="1:26" ht="18.75" customHeight="1" x14ac:dyDescent="0.2">
      <c r="A465" s="54"/>
      <c r="B465" s="54"/>
      <c r="C465" s="224"/>
      <c r="D465" s="224"/>
      <c r="E465" s="55"/>
      <c r="F465" s="225"/>
      <c r="G465" s="225"/>
      <c r="H465" s="225"/>
      <c r="I465" s="54"/>
      <c r="J465" s="226"/>
      <c r="K465" s="99"/>
      <c r="L465" s="227"/>
      <c r="M465" s="228"/>
      <c r="N465" s="225"/>
      <c r="O465" s="229"/>
      <c r="P465" s="228"/>
      <c r="Q465" s="228"/>
      <c r="R465" s="54"/>
      <c r="S465" s="54"/>
      <c r="T465" s="55"/>
      <c r="U465" s="54"/>
      <c r="V465" s="54"/>
      <c r="W465" s="54"/>
      <c r="X465" s="54"/>
      <c r="Y465" s="54"/>
      <c r="Z465" s="54"/>
    </row>
    <row r="466" spans="1:26" ht="18.75" customHeight="1" x14ac:dyDescent="0.2">
      <c r="A466" s="54"/>
      <c r="B466" s="54"/>
      <c r="C466" s="224"/>
      <c r="D466" s="224"/>
      <c r="E466" s="55"/>
      <c r="F466" s="225"/>
      <c r="G466" s="225"/>
      <c r="H466" s="225"/>
      <c r="I466" s="54"/>
      <c r="J466" s="226"/>
      <c r="K466" s="99"/>
      <c r="L466" s="227"/>
      <c r="M466" s="228"/>
      <c r="N466" s="225"/>
      <c r="O466" s="229"/>
      <c r="P466" s="228"/>
      <c r="Q466" s="228"/>
      <c r="R466" s="54"/>
      <c r="S466" s="54"/>
      <c r="T466" s="55"/>
      <c r="U466" s="54"/>
      <c r="V466" s="54"/>
      <c r="W466" s="54"/>
      <c r="X466" s="54"/>
      <c r="Y466" s="54"/>
      <c r="Z466" s="54"/>
    </row>
    <row r="467" spans="1:26" ht="18.75" customHeight="1" x14ac:dyDescent="0.2">
      <c r="A467" s="54"/>
      <c r="B467" s="54"/>
      <c r="C467" s="224"/>
      <c r="D467" s="224"/>
      <c r="E467" s="55"/>
      <c r="F467" s="225"/>
      <c r="G467" s="225"/>
      <c r="H467" s="225"/>
      <c r="I467" s="54"/>
      <c r="J467" s="226"/>
      <c r="K467" s="99"/>
      <c r="L467" s="227"/>
      <c r="M467" s="228"/>
      <c r="N467" s="225"/>
      <c r="O467" s="229"/>
      <c r="P467" s="228"/>
      <c r="Q467" s="228"/>
      <c r="R467" s="54"/>
      <c r="S467" s="54"/>
      <c r="T467" s="55"/>
      <c r="U467" s="54"/>
      <c r="V467" s="54"/>
      <c r="W467" s="54"/>
      <c r="X467" s="54"/>
      <c r="Y467" s="54"/>
      <c r="Z467" s="54"/>
    </row>
    <row r="468" spans="1:26" ht="18.75" customHeight="1" x14ac:dyDescent="0.2">
      <c r="A468" s="54"/>
      <c r="B468" s="54"/>
      <c r="C468" s="224"/>
      <c r="D468" s="224"/>
      <c r="E468" s="55"/>
      <c r="F468" s="225"/>
      <c r="G468" s="225"/>
      <c r="H468" s="225"/>
      <c r="I468" s="54"/>
      <c r="J468" s="226"/>
      <c r="K468" s="99"/>
      <c r="L468" s="227"/>
      <c r="M468" s="228"/>
      <c r="N468" s="225"/>
      <c r="O468" s="229"/>
      <c r="P468" s="228"/>
      <c r="Q468" s="228"/>
      <c r="R468" s="54"/>
      <c r="S468" s="54"/>
      <c r="T468" s="55"/>
      <c r="U468" s="54"/>
      <c r="V468" s="54"/>
      <c r="W468" s="54"/>
      <c r="X468" s="54"/>
      <c r="Y468" s="54"/>
      <c r="Z468" s="54"/>
    </row>
    <row r="469" spans="1:26" ht="18.75" customHeight="1" x14ac:dyDescent="0.2">
      <c r="A469" s="54"/>
      <c r="B469" s="54"/>
      <c r="C469" s="224"/>
      <c r="D469" s="224"/>
      <c r="E469" s="55"/>
      <c r="F469" s="225"/>
      <c r="G469" s="225"/>
      <c r="H469" s="225"/>
      <c r="I469" s="54"/>
      <c r="J469" s="226"/>
      <c r="K469" s="99"/>
      <c r="L469" s="227"/>
      <c r="M469" s="228"/>
      <c r="N469" s="225"/>
      <c r="O469" s="229"/>
      <c r="P469" s="228"/>
      <c r="Q469" s="228"/>
      <c r="R469" s="54"/>
      <c r="S469" s="54"/>
      <c r="T469" s="55"/>
      <c r="U469" s="54"/>
      <c r="V469" s="54"/>
      <c r="W469" s="54"/>
      <c r="X469" s="54"/>
      <c r="Y469" s="54"/>
      <c r="Z469" s="54"/>
    </row>
    <row r="470" spans="1:26" ht="18.75" customHeight="1" x14ac:dyDescent="0.2">
      <c r="A470" s="54"/>
      <c r="B470" s="54"/>
      <c r="C470" s="224"/>
      <c r="D470" s="224"/>
      <c r="E470" s="55"/>
      <c r="F470" s="225"/>
      <c r="G470" s="225"/>
      <c r="H470" s="225"/>
      <c r="I470" s="54"/>
      <c r="J470" s="226"/>
      <c r="K470" s="99"/>
      <c r="L470" s="227"/>
      <c r="M470" s="228"/>
      <c r="N470" s="225"/>
      <c r="O470" s="229"/>
      <c r="P470" s="228"/>
      <c r="Q470" s="228"/>
      <c r="R470" s="54"/>
      <c r="S470" s="54"/>
      <c r="T470" s="55"/>
      <c r="U470" s="54"/>
      <c r="V470" s="54"/>
      <c r="W470" s="54"/>
      <c r="X470" s="54"/>
      <c r="Y470" s="54"/>
      <c r="Z470" s="54"/>
    </row>
    <row r="471" spans="1:26" ht="18.75" customHeight="1" x14ac:dyDescent="0.2">
      <c r="A471" s="54"/>
      <c r="B471" s="54"/>
      <c r="C471" s="224"/>
      <c r="D471" s="224"/>
      <c r="E471" s="55"/>
      <c r="F471" s="225"/>
      <c r="G471" s="225"/>
      <c r="H471" s="225"/>
      <c r="I471" s="54"/>
      <c r="J471" s="226"/>
      <c r="K471" s="99"/>
      <c r="L471" s="227"/>
      <c r="M471" s="228"/>
      <c r="N471" s="225"/>
      <c r="O471" s="229"/>
      <c r="P471" s="228"/>
      <c r="Q471" s="228"/>
      <c r="R471" s="54"/>
      <c r="S471" s="54"/>
      <c r="T471" s="55"/>
      <c r="U471" s="54"/>
      <c r="V471" s="54"/>
      <c r="W471" s="54"/>
      <c r="X471" s="54"/>
      <c r="Y471" s="54"/>
      <c r="Z471" s="54"/>
    </row>
    <row r="472" spans="1:26" ht="18.75" customHeight="1" x14ac:dyDescent="0.2">
      <c r="A472" s="54"/>
      <c r="B472" s="54"/>
      <c r="C472" s="224"/>
      <c r="D472" s="224"/>
      <c r="E472" s="55"/>
      <c r="F472" s="225"/>
      <c r="G472" s="225"/>
      <c r="H472" s="225"/>
      <c r="I472" s="54"/>
      <c r="J472" s="226"/>
      <c r="K472" s="99"/>
      <c r="L472" s="227"/>
      <c r="M472" s="228"/>
      <c r="N472" s="225"/>
      <c r="O472" s="229"/>
      <c r="P472" s="228"/>
      <c r="Q472" s="228"/>
      <c r="R472" s="54"/>
      <c r="S472" s="54"/>
      <c r="T472" s="55"/>
      <c r="U472" s="54"/>
      <c r="V472" s="54"/>
      <c r="W472" s="54"/>
      <c r="X472" s="54"/>
      <c r="Y472" s="54"/>
      <c r="Z472" s="54"/>
    </row>
    <row r="473" spans="1:26" ht="18.75" customHeight="1" x14ac:dyDescent="0.2">
      <c r="A473" s="54"/>
      <c r="B473" s="54"/>
      <c r="C473" s="224"/>
      <c r="D473" s="224"/>
      <c r="E473" s="55"/>
      <c r="F473" s="225"/>
      <c r="G473" s="225"/>
      <c r="H473" s="225"/>
      <c r="I473" s="54"/>
      <c r="J473" s="226"/>
      <c r="K473" s="99"/>
      <c r="L473" s="227"/>
      <c r="M473" s="228"/>
      <c r="N473" s="225"/>
      <c r="O473" s="229"/>
      <c r="P473" s="228"/>
      <c r="Q473" s="228"/>
      <c r="R473" s="54"/>
      <c r="S473" s="54"/>
      <c r="T473" s="55"/>
      <c r="U473" s="54"/>
      <c r="V473" s="54"/>
      <c r="W473" s="54"/>
      <c r="X473" s="54"/>
      <c r="Y473" s="54"/>
      <c r="Z473" s="54"/>
    </row>
    <row r="474" spans="1:26" ht="18.75" customHeight="1" x14ac:dyDescent="0.2">
      <c r="A474" s="54"/>
      <c r="B474" s="54"/>
      <c r="C474" s="224"/>
      <c r="D474" s="224"/>
      <c r="E474" s="55"/>
      <c r="F474" s="225"/>
      <c r="G474" s="225"/>
      <c r="H474" s="225"/>
      <c r="I474" s="54"/>
      <c r="J474" s="226"/>
      <c r="K474" s="99"/>
      <c r="L474" s="227"/>
      <c r="M474" s="228"/>
      <c r="N474" s="225"/>
      <c r="O474" s="229"/>
      <c r="P474" s="228"/>
      <c r="Q474" s="228"/>
      <c r="R474" s="54"/>
      <c r="S474" s="54"/>
      <c r="T474" s="55"/>
      <c r="U474" s="54"/>
      <c r="V474" s="54"/>
      <c r="W474" s="54"/>
      <c r="X474" s="54"/>
      <c r="Y474" s="54"/>
      <c r="Z474" s="54"/>
    </row>
    <row r="475" spans="1:26" ht="18.75" customHeight="1" x14ac:dyDescent="0.2">
      <c r="A475" s="54"/>
      <c r="B475" s="54"/>
      <c r="C475" s="224"/>
      <c r="D475" s="224"/>
      <c r="E475" s="55"/>
      <c r="F475" s="225"/>
      <c r="G475" s="225"/>
      <c r="H475" s="225"/>
      <c r="I475" s="54"/>
      <c r="J475" s="226"/>
      <c r="K475" s="99"/>
      <c r="L475" s="227"/>
      <c r="M475" s="228"/>
      <c r="N475" s="225"/>
      <c r="O475" s="229"/>
      <c r="P475" s="228"/>
      <c r="Q475" s="228"/>
      <c r="R475" s="54"/>
      <c r="S475" s="54"/>
      <c r="T475" s="55"/>
      <c r="U475" s="54"/>
      <c r="V475" s="54"/>
      <c r="W475" s="54"/>
      <c r="X475" s="54"/>
      <c r="Y475" s="54"/>
      <c r="Z475" s="54"/>
    </row>
    <row r="476" spans="1:26" ht="18.75" customHeight="1" x14ac:dyDescent="0.2">
      <c r="A476" s="54"/>
      <c r="B476" s="54"/>
      <c r="C476" s="224"/>
      <c r="D476" s="224"/>
      <c r="E476" s="55"/>
      <c r="F476" s="225"/>
      <c r="G476" s="225"/>
      <c r="H476" s="225"/>
      <c r="I476" s="54"/>
      <c r="J476" s="226"/>
      <c r="K476" s="99"/>
      <c r="L476" s="227"/>
      <c r="M476" s="228"/>
      <c r="N476" s="225"/>
      <c r="O476" s="229"/>
      <c r="P476" s="228"/>
      <c r="Q476" s="228"/>
      <c r="R476" s="54"/>
      <c r="S476" s="54"/>
      <c r="T476" s="55"/>
      <c r="U476" s="54"/>
      <c r="V476" s="54"/>
      <c r="W476" s="54"/>
      <c r="X476" s="54"/>
      <c r="Y476" s="54"/>
      <c r="Z476" s="54"/>
    </row>
    <row r="477" spans="1:26" ht="18.75" customHeight="1" x14ac:dyDescent="0.2">
      <c r="A477" s="54"/>
      <c r="B477" s="54"/>
      <c r="C477" s="224"/>
      <c r="D477" s="224"/>
      <c r="E477" s="55"/>
      <c r="F477" s="225"/>
      <c r="G477" s="225"/>
      <c r="H477" s="225"/>
      <c r="I477" s="54"/>
      <c r="J477" s="226"/>
      <c r="K477" s="99"/>
      <c r="L477" s="227"/>
      <c r="M477" s="228"/>
      <c r="N477" s="225"/>
      <c r="O477" s="229"/>
      <c r="P477" s="228"/>
      <c r="Q477" s="228"/>
      <c r="R477" s="54"/>
      <c r="S477" s="54"/>
      <c r="T477" s="55"/>
      <c r="U477" s="54"/>
      <c r="V477" s="54"/>
      <c r="W477" s="54"/>
      <c r="X477" s="54"/>
      <c r="Y477" s="54"/>
      <c r="Z477" s="54"/>
    </row>
    <row r="478" spans="1:26" ht="18.75" customHeight="1" x14ac:dyDescent="0.2">
      <c r="A478" s="54"/>
      <c r="B478" s="54"/>
      <c r="C478" s="224"/>
      <c r="D478" s="224"/>
      <c r="E478" s="55"/>
      <c r="F478" s="225"/>
      <c r="G478" s="225"/>
      <c r="H478" s="225"/>
      <c r="I478" s="54"/>
      <c r="J478" s="226"/>
      <c r="K478" s="99"/>
      <c r="L478" s="227"/>
      <c r="M478" s="228"/>
      <c r="N478" s="225"/>
      <c r="O478" s="229"/>
      <c r="P478" s="228"/>
      <c r="Q478" s="228"/>
      <c r="R478" s="54"/>
      <c r="S478" s="54"/>
      <c r="T478" s="55"/>
      <c r="U478" s="54"/>
      <c r="V478" s="54"/>
      <c r="W478" s="54"/>
      <c r="X478" s="54"/>
      <c r="Y478" s="54"/>
      <c r="Z478" s="54"/>
    </row>
    <row r="479" spans="1:26" ht="18.75" customHeight="1" x14ac:dyDescent="0.2">
      <c r="A479" s="54"/>
      <c r="B479" s="54"/>
      <c r="C479" s="224"/>
      <c r="D479" s="224"/>
      <c r="E479" s="55"/>
      <c r="F479" s="225"/>
      <c r="G479" s="225"/>
      <c r="H479" s="225"/>
      <c r="I479" s="54"/>
      <c r="J479" s="226"/>
      <c r="K479" s="99"/>
      <c r="L479" s="227"/>
      <c r="M479" s="228"/>
      <c r="N479" s="225"/>
      <c r="O479" s="229"/>
      <c r="P479" s="228"/>
      <c r="Q479" s="228"/>
      <c r="R479" s="54"/>
      <c r="S479" s="54"/>
      <c r="T479" s="55"/>
      <c r="U479" s="54"/>
      <c r="V479" s="54"/>
      <c r="W479" s="54"/>
      <c r="X479" s="54"/>
      <c r="Y479" s="54"/>
      <c r="Z479" s="54"/>
    </row>
    <row r="480" spans="1:26" ht="18.75" customHeight="1" x14ac:dyDescent="0.2">
      <c r="A480" s="54"/>
      <c r="B480" s="54"/>
      <c r="C480" s="224"/>
      <c r="D480" s="224"/>
      <c r="E480" s="55"/>
      <c r="F480" s="225"/>
      <c r="G480" s="225"/>
      <c r="H480" s="225"/>
      <c r="I480" s="54"/>
      <c r="J480" s="226"/>
      <c r="K480" s="99"/>
      <c r="L480" s="227"/>
      <c r="M480" s="228"/>
      <c r="N480" s="225"/>
      <c r="O480" s="229"/>
      <c r="P480" s="228"/>
      <c r="Q480" s="228"/>
      <c r="R480" s="54"/>
      <c r="S480" s="54"/>
      <c r="T480" s="55"/>
      <c r="U480" s="54"/>
      <c r="V480" s="54"/>
      <c r="W480" s="54"/>
      <c r="X480" s="54"/>
      <c r="Y480" s="54"/>
      <c r="Z480" s="54"/>
    </row>
    <row r="481" spans="1:26" ht="18.75" customHeight="1" x14ac:dyDescent="0.2">
      <c r="A481" s="54"/>
      <c r="B481" s="54"/>
      <c r="C481" s="224"/>
      <c r="D481" s="224"/>
      <c r="E481" s="55"/>
      <c r="F481" s="225"/>
      <c r="G481" s="225"/>
      <c r="H481" s="225"/>
      <c r="I481" s="54"/>
      <c r="J481" s="226"/>
      <c r="K481" s="99"/>
      <c r="L481" s="227"/>
      <c r="M481" s="228"/>
      <c r="N481" s="225"/>
      <c r="O481" s="229"/>
      <c r="P481" s="228"/>
      <c r="Q481" s="228"/>
      <c r="R481" s="54"/>
      <c r="S481" s="54"/>
      <c r="T481" s="55"/>
      <c r="U481" s="54"/>
      <c r="V481" s="54"/>
      <c r="W481" s="54"/>
      <c r="X481" s="54"/>
      <c r="Y481" s="54"/>
      <c r="Z481" s="54"/>
    </row>
    <row r="482" spans="1:26" ht="18.75" customHeight="1" x14ac:dyDescent="0.2">
      <c r="A482" s="54"/>
      <c r="B482" s="54"/>
      <c r="C482" s="224"/>
      <c r="D482" s="224"/>
      <c r="E482" s="55"/>
      <c r="F482" s="225"/>
      <c r="G482" s="225"/>
      <c r="H482" s="225"/>
      <c r="I482" s="54"/>
      <c r="J482" s="226"/>
      <c r="K482" s="99"/>
      <c r="L482" s="227"/>
      <c r="M482" s="228"/>
      <c r="N482" s="225"/>
      <c r="O482" s="229"/>
      <c r="P482" s="228"/>
      <c r="Q482" s="228"/>
      <c r="R482" s="54"/>
      <c r="S482" s="54"/>
      <c r="T482" s="55"/>
      <c r="U482" s="54"/>
      <c r="V482" s="54"/>
      <c r="W482" s="54"/>
      <c r="X482" s="54"/>
      <c r="Y482" s="54"/>
      <c r="Z482" s="54"/>
    </row>
    <row r="483" spans="1:26" ht="18.75" customHeight="1" x14ac:dyDescent="0.2">
      <c r="A483" s="54"/>
      <c r="B483" s="54"/>
      <c r="C483" s="224"/>
      <c r="D483" s="224"/>
      <c r="E483" s="55"/>
      <c r="F483" s="225"/>
      <c r="G483" s="225"/>
      <c r="H483" s="225"/>
      <c r="I483" s="54"/>
      <c r="J483" s="226"/>
      <c r="K483" s="99"/>
      <c r="L483" s="227"/>
      <c r="M483" s="228"/>
      <c r="N483" s="225"/>
      <c r="O483" s="229"/>
      <c r="P483" s="228"/>
      <c r="Q483" s="228"/>
      <c r="R483" s="54"/>
      <c r="S483" s="54"/>
      <c r="T483" s="55"/>
      <c r="U483" s="54"/>
      <c r="V483" s="54"/>
      <c r="W483" s="54"/>
      <c r="X483" s="54"/>
      <c r="Y483" s="54"/>
      <c r="Z483" s="54"/>
    </row>
    <row r="484" spans="1:26" ht="18.75" customHeight="1" x14ac:dyDescent="0.2">
      <c r="A484" s="54"/>
      <c r="B484" s="54"/>
      <c r="C484" s="224"/>
      <c r="D484" s="224"/>
      <c r="E484" s="55"/>
      <c r="F484" s="225"/>
      <c r="G484" s="225"/>
      <c r="H484" s="225"/>
      <c r="I484" s="54"/>
      <c r="J484" s="226"/>
      <c r="K484" s="99"/>
      <c r="L484" s="227"/>
      <c r="M484" s="228"/>
      <c r="N484" s="225"/>
      <c r="O484" s="229"/>
      <c r="P484" s="228"/>
      <c r="Q484" s="228"/>
      <c r="R484" s="54"/>
      <c r="S484" s="54"/>
      <c r="T484" s="55"/>
      <c r="U484" s="54"/>
      <c r="V484" s="54"/>
      <c r="W484" s="54"/>
      <c r="X484" s="54"/>
      <c r="Y484" s="54"/>
      <c r="Z484" s="54"/>
    </row>
    <row r="485" spans="1:26" ht="18.75" customHeight="1" x14ac:dyDescent="0.2">
      <c r="A485" s="54"/>
      <c r="B485" s="54"/>
      <c r="C485" s="224"/>
      <c r="D485" s="224"/>
      <c r="E485" s="55"/>
      <c r="F485" s="225"/>
      <c r="G485" s="225"/>
      <c r="H485" s="225"/>
      <c r="I485" s="54"/>
      <c r="J485" s="226"/>
      <c r="K485" s="99"/>
      <c r="L485" s="227"/>
      <c r="M485" s="228"/>
      <c r="N485" s="225"/>
      <c r="O485" s="229"/>
      <c r="P485" s="228"/>
      <c r="Q485" s="228"/>
      <c r="R485" s="54"/>
      <c r="S485" s="54"/>
      <c r="T485" s="55"/>
      <c r="U485" s="54"/>
      <c r="V485" s="54"/>
      <c r="W485" s="54"/>
      <c r="X485" s="54"/>
      <c r="Y485" s="54"/>
      <c r="Z485" s="54"/>
    </row>
    <row r="486" spans="1:26" ht="18.75" customHeight="1" x14ac:dyDescent="0.2">
      <c r="A486" s="54"/>
      <c r="B486" s="54"/>
      <c r="C486" s="224"/>
      <c r="D486" s="224"/>
      <c r="E486" s="55"/>
      <c r="F486" s="225"/>
      <c r="G486" s="225"/>
      <c r="H486" s="225"/>
      <c r="I486" s="54"/>
      <c r="J486" s="226"/>
      <c r="K486" s="99"/>
      <c r="L486" s="227"/>
      <c r="M486" s="228"/>
      <c r="N486" s="225"/>
      <c r="O486" s="229"/>
      <c r="P486" s="228"/>
      <c r="Q486" s="228"/>
      <c r="R486" s="54"/>
      <c r="S486" s="54"/>
      <c r="T486" s="55"/>
      <c r="U486" s="54"/>
      <c r="V486" s="54"/>
      <c r="W486" s="54"/>
      <c r="X486" s="54"/>
      <c r="Y486" s="54"/>
      <c r="Z486" s="54"/>
    </row>
    <row r="487" spans="1:26" ht="18.75" customHeight="1" x14ac:dyDescent="0.2">
      <c r="A487" s="54"/>
      <c r="B487" s="54"/>
      <c r="C487" s="224"/>
      <c r="D487" s="224"/>
      <c r="E487" s="55"/>
      <c r="F487" s="225"/>
      <c r="G487" s="225"/>
      <c r="H487" s="225"/>
      <c r="I487" s="54"/>
      <c r="J487" s="226"/>
      <c r="K487" s="99"/>
      <c r="L487" s="227"/>
      <c r="M487" s="228"/>
      <c r="N487" s="225"/>
      <c r="O487" s="229"/>
      <c r="P487" s="228"/>
      <c r="Q487" s="228"/>
      <c r="R487" s="54"/>
      <c r="S487" s="54"/>
      <c r="T487" s="55"/>
      <c r="U487" s="54"/>
      <c r="V487" s="54"/>
      <c r="W487" s="54"/>
      <c r="X487" s="54"/>
      <c r="Y487" s="54"/>
      <c r="Z487" s="54"/>
    </row>
    <row r="488" spans="1:26" ht="18.75" customHeight="1" x14ac:dyDescent="0.2">
      <c r="A488" s="54"/>
      <c r="B488" s="54"/>
      <c r="C488" s="224"/>
      <c r="D488" s="224"/>
      <c r="E488" s="55"/>
      <c r="F488" s="225"/>
      <c r="G488" s="225"/>
      <c r="H488" s="225"/>
      <c r="I488" s="54"/>
      <c r="J488" s="226"/>
      <c r="K488" s="99"/>
      <c r="L488" s="227"/>
      <c r="M488" s="228"/>
      <c r="N488" s="225"/>
      <c r="O488" s="229"/>
      <c r="P488" s="228"/>
      <c r="Q488" s="228"/>
      <c r="R488" s="54"/>
      <c r="S488" s="54"/>
      <c r="T488" s="55"/>
      <c r="U488" s="54"/>
      <c r="V488" s="54"/>
      <c r="W488" s="54"/>
      <c r="X488" s="54"/>
      <c r="Y488" s="54"/>
      <c r="Z488" s="54"/>
    </row>
    <row r="489" spans="1:26" ht="18.75" customHeight="1" x14ac:dyDescent="0.2">
      <c r="A489" s="54"/>
      <c r="B489" s="54"/>
      <c r="C489" s="224"/>
      <c r="D489" s="224"/>
      <c r="E489" s="55"/>
      <c r="F489" s="225"/>
      <c r="G489" s="225"/>
      <c r="H489" s="225"/>
      <c r="I489" s="54"/>
      <c r="J489" s="226"/>
      <c r="K489" s="99"/>
      <c r="L489" s="227"/>
      <c r="M489" s="228"/>
      <c r="N489" s="225"/>
      <c r="O489" s="229"/>
      <c r="P489" s="228"/>
      <c r="Q489" s="228"/>
      <c r="R489" s="54"/>
      <c r="S489" s="54"/>
      <c r="T489" s="55"/>
      <c r="U489" s="54"/>
      <c r="V489" s="54"/>
      <c r="W489" s="54"/>
      <c r="X489" s="54"/>
      <c r="Y489" s="54"/>
      <c r="Z489" s="54"/>
    </row>
    <row r="490" spans="1:26" ht="18.75" customHeight="1" x14ac:dyDescent="0.2">
      <c r="A490" s="54"/>
      <c r="B490" s="54"/>
      <c r="C490" s="224"/>
      <c r="D490" s="224"/>
      <c r="E490" s="55"/>
      <c r="F490" s="225"/>
      <c r="G490" s="225"/>
      <c r="H490" s="225"/>
      <c r="I490" s="54"/>
      <c r="J490" s="226"/>
      <c r="K490" s="99"/>
      <c r="L490" s="227"/>
      <c r="M490" s="228"/>
      <c r="N490" s="225"/>
      <c r="O490" s="229"/>
      <c r="P490" s="228"/>
      <c r="Q490" s="228"/>
      <c r="R490" s="54"/>
      <c r="S490" s="54"/>
      <c r="T490" s="55"/>
      <c r="U490" s="54"/>
      <c r="V490" s="54"/>
      <c r="W490" s="54"/>
      <c r="X490" s="54"/>
      <c r="Y490" s="54"/>
      <c r="Z490" s="54"/>
    </row>
    <row r="491" spans="1:26" ht="18.75" customHeight="1" x14ac:dyDescent="0.2">
      <c r="A491" s="54"/>
      <c r="B491" s="54"/>
      <c r="C491" s="224"/>
      <c r="D491" s="224"/>
      <c r="E491" s="55"/>
      <c r="F491" s="225"/>
      <c r="G491" s="225"/>
      <c r="H491" s="225"/>
      <c r="I491" s="54"/>
      <c r="J491" s="226"/>
      <c r="K491" s="99"/>
      <c r="L491" s="227"/>
      <c r="M491" s="228"/>
      <c r="N491" s="225"/>
      <c r="O491" s="229"/>
      <c r="P491" s="228"/>
      <c r="Q491" s="228"/>
      <c r="R491" s="54"/>
      <c r="S491" s="54"/>
      <c r="T491" s="55"/>
      <c r="U491" s="54"/>
      <c r="V491" s="54"/>
      <c r="W491" s="54"/>
      <c r="X491" s="54"/>
      <c r="Y491" s="54"/>
      <c r="Z491" s="54"/>
    </row>
    <row r="492" spans="1:26" ht="18.75" customHeight="1" x14ac:dyDescent="0.2">
      <c r="A492" s="54"/>
      <c r="B492" s="54"/>
      <c r="C492" s="224"/>
      <c r="D492" s="224"/>
      <c r="E492" s="55"/>
      <c r="F492" s="225"/>
      <c r="G492" s="225"/>
      <c r="H492" s="225"/>
      <c r="I492" s="54"/>
      <c r="J492" s="226"/>
      <c r="K492" s="99"/>
      <c r="L492" s="227"/>
      <c r="M492" s="228"/>
      <c r="N492" s="225"/>
      <c r="O492" s="229"/>
      <c r="P492" s="228"/>
      <c r="Q492" s="228"/>
      <c r="R492" s="54"/>
      <c r="S492" s="54"/>
      <c r="T492" s="55"/>
      <c r="U492" s="54"/>
      <c r="V492" s="54"/>
      <c r="W492" s="54"/>
      <c r="X492" s="54"/>
      <c r="Y492" s="54"/>
      <c r="Z492" s="54"/>
    </row>
    <row r="493" spans="1:26" ht="18.75" customHeight="1" x14ac:dyDescent="0.2">
      <c r="A493" s="54"/>
      <c r="B493" s="54"/>
      <c r="C493" s="224"/>
      <c r="D493" s="224"/>
      <c r="E493" s="55"/>
      <c r="F493" s="225"/>
      <c r="G493" s="225"/>
      <c r="H493" s="225"/>
      <c r="I493" s="54"/>
      <c r="J493" s="226"/>
      <c r="K493" s="99"/>
      <c r="L493" s="227"/>
      <c r="M493" s="228"/>
      <c r="N493" s="225"/>
      <c r="O493" s="229"/>
      <c r="P493" s="228"/>
      <c r="Q493" s="228"/>
      <c r="R493" s="54"/>
      <c r="S493" s="54"/>
      <c r="T493" s="55"/>
      <c r="U493" s="54"/>
      <c r="V493" s="54"/>
      <c r="W493" s="54"/>
      <c r="X493" s="54"/>
      <c r="Y493" s="54"/>
      <c r="Z493" s="54"/>
    </row>
    <row r="494" spans="1:26" ht="18.75" customHeight="1" x14ac:dyDescent="0.2">
      <c r="A494" s="54"/>
      <c r="B494" s="54"/>
      <c r="C494" s="224"/>
      <c r="D494" s="224"/>
      <c r="E494" s="55"/>
      <c r="F494" s="225"/>
      <c r="G494" s="225"/>
      <c r="H494" s="225"/>
      <c r="I494" s="54"/>
      <c r="J494" s="226"/>
      <c r="K494" s="99"/>
      <c r="L494" s="227"/>
      <c r="M494" s="228"/>
      <c r="N494" s="225"/>
      <c r="O494" s="229"/>
      <c r="P494" s="228"/>
      <c r="Q494" s="228"/>
      <c r="R494" s="54"/>
      <c r="S494" s="54"/>
      <c r="T494" s="55"/>
      <c r="U494" s="54"/>
      <c r="V494" s="54"/>
      <c r="W494" s="54"/>
      <c r="X494" s="54"/>
      <c r="Y494" s="54"/>
      <c r="Z494" s="54"/>
    </row>
    <row r="495" spans="1:26" ht="18.75" customHeight="1" x14ac:dyDescent="0.2">
      <c r="A495" s="54"/>
      <c r="B495" s="54"/>
      <c r="C495" s="224"/>
      <c r="D495" s="224"/>
      <c r="E495" s="55"/>
      <c r="F495" s="225"/>
      <c r="G495" s="225"/>
      <c r="H495" s="225"/>
      <c r="I495" s="54"/>
      <c r="J495" s="226"/>
      <c r="K495" s="99"/>
      <c r="L495" s="227"/>
      <c r="M495" s="228"/>
      <c r="N495" s="225"/>
      <c r="O495" s="229"/>
      <c r="P495" s="228"/>
      <c r="Q495" s="228"/>
      <c r="R495" s="54"/>
      <c r="S495" s="54"/>
      <c r="T495" s="55"/>
      <c r="U495" s="54"/>
      <c r="V495" s="54"/>
      <c r="W495" s="54"/>
      <c r="X495" s="54"/>
      <c r="Y495" s="54"/>
      <c r="Z495" s="54"/>
    </row>
    <row r="496" spans="1:26" ht="18.75" customHeight="1" x14ac:dyDescent="0.2">
      <c r="A496" s="54"/>
      <c r="B496" s="54"/>
      <c r="C496" s="224"/>
      <c r="D496" s="224"/>
      <c r="E496" s="55"/>
      <c r="F496" s="225"/>
      <c r="G496" s="225"/>
      <c r="H496" s="225"/>
      <c r="I496" s="54"/>
      <c r="J496" s="226"/>
      <c r="K496" s="99"/>
      <c r="L496" s="227"/>
      <c r="M496" s="228"/>
      <c r="N496" s="225"/>
      <c r="O496" s="229"/>
      <c r="P496" s="228"/>
      <c r="Q496" s="228"/>
      <c r="R496" s="54"/>
      <c r="S496" s="54"/>
      <c r="T496" s="55"/>
      <c r="U496" s="54"/>
      <c r="V496" s="54"/>
      <c r="W496" s="54"/>
      <c r="X496" s="54"/>
      <c r="Y496" s="54"/>
      <c r="Z496" s="54"/>
    </row>
    <row r="497" spans="1:26" ht="18.75" customHeight="1" x14ac:dyDescent="0.2">
      <c r="A497" s="54"/>
      <c r="B497" s="54"/>
      <c r="C497" s="224"/>
      <c r="D497" s="224"/>
      <c r="E497" s="55"/>
      <c r="F497" s="225"/>
      <c r="G497" s="225"/>
      <c r="H497" s="225"/>
      <c r="I497" s="54"/>
      <c r="J497" s="226"/>
      <c r="K497" s="99"/>
      <c r="L497" s="227"/>
      <c r="M497" s="228"/>
      <c r="N497" s="225"/>
      <c r="O497" s="229"/>
      <c r="P497" s="228"/>
      <c r="Q497" s="228"/>
      <c r="R497" s="54"/>
      <c r="S497" s="54"/>
      <c r="T497" s="55"/>
      <c r="U497" s="54"/>
      <c r="V497" s="54"/>
      <c r="W497" s="54"/>
      <c r="X497" s="54"/>
      <c r="Y497" s="54"/>
      <c r="Z497" s="54"/>
    </row>
    <row r="498" spans="1:26" ht="18.75" customHeight="1" x14ac:dyDescent="0.2">
      <c r="A498" s="54"/>
      <c r="B498" s="54"/>
      <c r="C498" s="224"/>
      <c r="D498" s="224"/>
      <c r="E498" s="55"/>
      <c r="F498" s="225"/>
      <c r="G498" s="225"/>
      <c r="H498" s="225"/>
      <c r="I498" s="54"/>
      <c r="J498" s="226"/>
      <c r="K498" s="99"/>
      <c r="L498" s="227"/>
      <c r="M498" s="228"/>
      <c r="N498" s="225"/>
      <c r="O498" s="229"/>
      <c r="P498" s="228"/>
      <c r="Q498" s="228"/>
      <c r="R498" s="54"/>
      <c r="S498" s="54"/>
      <c r="T498" s="55"/>
      <c r="U498" s="54"/>
      <c r="V498" s="54"/>
      <c r="W498" s="54"/>
      <c r="X498" s="54"/>
      <c r="Y498" s="54"/>
      <c r="Z498" s="54"/>
    </row>
    <row r="499" spans="1:26" ht="18.75" customHeight="1" x14ac:dyDescent="0.2">
      <c r="A499" s="54"/>
      <c r="B499" s="54"/>
      <c r="C499" s="224"/>
      <c r="D499" s="224"/>
      <c r="E499" s="55"/>
      <c r="F499" s="225"/>
      <c r="G499" s="225"/>
      <c r="H499" s="225"/>
      <c r="I499" s="54"/>
      <c r="J499" s="226"/>
      <c r="K499" s="99"/>
      <c r="L499" s="227"/>
      <c r="M499" s="228"/>
      <c r="N499" s="225"/>
      <c r="O499" s="229"/>
      <c r="P499" s="228"/>
      <c r="Q499" s="228"/>
      <c r="R499" s="54"/>
      <c r="S499" s="54"/>
      <c r="T499" s="55"/>
      <c r="U499" s="54"/>
      <c r="V499" s="54"/>
      <c r="W499" s="54"/>
      <c r="X499" s="54"/>
      <c r="Y499" s="54"/>
      <c r="Z499" s="54"/>
    </row>
    <row r="500" spans="1:26" ht="18.75" customHeight="1" x14ac:dyDescent="0.2">
      <c r="A500" s="54"/>
      <c r="B500" s="54"/>
      <c r="C500" s="224"/>
      <c r="D500" s="224"/>
      <c r="E500" s="55"/>
      <c r="F500" s="225"/>
      <c r="G500" s="225"/>
      <c r="H500" s="225"/>
      <c r="I500" s="54"/>
      <c r="J500" s="226"/>
      <c r="K500" s="99"/>
      <c r="L500" s="227"/>
      <c r="M500" s="228"/>
      <c r="N500" s="225"/>
      <c r="O500" s="229"/>
      <c r="P500" s="228"/>
      <c r="Q500" s="228"/>
      <c r="R500" s="54"/>
      <c r="S500" s="54"/>
      <c r="T500" s="55"/>
      <c r="U500" s="54"/>
      <c r="V500" s="54"/>
      <c r="W500" s="54"/>
      <c r="X500" s="54"/>
      <c r="Y500" s="54"/>
      <c r="Z500" s="54"/>
    </row>
    <row r="501" spans="1:26" ht="18.75" customHeight="1" x14ac:dyDescent="0.2">
      <c r="A501" s="54"/>
      <c r="B501" s="54"/>
      <c r="C501" s="224"/>
      <c r="D501" s="224"/>
      <c r="E501" s="55"/>
      <c r="F501" s="225"/>
      <c r="G501" s="225"/>
      <c r="H501" s="225"/>
      <c r="I501" s="54"/>
      <c r="J501" s="226"/>
      <c r="K501" s="99"/>
      <c r="L501" s="227"/>
      <c r="M501" s="228"/>
      <c r="N501" s="225"/>
      <c r="O501" s="229"/>
      <c r="P501" s="228"/>
      <c r="Q501" s="228"/>
      <c r="R501" s="54"/>
      <c r="S501" s="54"/>
      <c r="T501" s="55"/>
      <c r="U501" s="54"/>
      <c r="V501" s="54"/>
      <c r="W501" s="54"/>
      <c r="X501" s="54"/>
      <c r="Y501" s="54"/>
      <c r="Z501" s="54"/>
    </row>
    <row r="502" spans="1:26" ht="18.75" customHeight="1" x14ac:dyDescent="0.2">
      <c r="A502" s="54"/>
      <c r="B502" s="54"/>
      <c r="C502" s="224"/>
      <c r="D502" s="224"/>
      <c r="E502" s="55"/>
      <c r="F502" s="225"/>
      <c r="G502" s="225"/>
      <c r="H502" s="225"/>
      <c r="I502" s="54"/>
      <c r="J502" s="226"/>
      <c r="K502" s="99"/>
      <c r="L502" s="227"/>
      <c r="M502" s="228"/>
      <c r="N502" s="225"/>
      <c r="O502" s="229"/>
      <c r="P502" s="228"/>
      <c r="Q502" s="228"/>
      <c r="R502" s="54"/>
      <c r="S502" s="54"/>
      <c r="T502" s="55"/>
      <c r="U502" s="54"/>
      <c r="V502" s="54"/>
      <c r="W502" s="54"/>
      <c r="X502" s="54"/>
      <c r="Y502" s="54"/>
      <c r="Z502" s="54"/>
    </row>
    <row r="503" spans="1:26" ht="18.75" customHeight="1" x14ac:dyDescent="0.2">
      <c r="A503" s="54"/>
      <c r="B503" s="54"/>
      <c r="C503" s="224"/>
      <c r="D503" s="224"/>
      <c r="E503" s="55"/>
      <c r="F503" s="225"/>
      <c r="G503" s="225"/>
      <c r="H503" s="225"/>
      <c r="I503" s="54"/>
      <c r="J503" s="226"/>
      <c r="K503" s="99"/>
      <c r="L503" s="227"/>
      <c r="M503" s="228"/>
      <c r="N503" s="225"/>
      <c r="O503" s="229"/>
      <c r="P503" s="228"/>
      <c r="Q503" s="228"/>
      <c r="R503" s="54"/>
      <c r="S503" s="54"/>
      <c r="T503" s="55"/>
      <c r="U503" s="54"/>
      <c r="V503" s="54"/>
      <c r="W503" s="54"/>
      <c r="X503" s="54"/>
      <c r="Y503" s="54"/>
      <c r="Z503" s="54"/>
    </row>
    <row r="504" spans="1:26" ht="18.75" customHeight="1" x14ac:dyDescent="0.2">
      <c r="A504" s="54"/>
      <c r="B504" s="54"/>
      <c r="C504" s="224"/>
      <c r="D504" s="224"/>
      <c r="E504" s="55"/>
      <c r="F504" s="225"/>
      <c r="G504" s="225"/>
      <c r="H504" s="225"/>
      <c r="I504" s="54"/>
      <c r="J504" s="226"/>
      <c r="K504" s="99"/>
      <c r="L504" s="227"/>
      <c r="M504" s="228"/>
      <c r="N504" s="225"/>
      <c r="O504" s="229"/>
      <c r="P504" s="228"/>
      <c r="Q504" s="228"/>
      <c r="R504" s="54"/>
      <c r="S504" s="54"/>
      <c r="T504" s="55"/>
      <c r="U504" s="54"/>
      <c r="V504" s="54"/>
      <c r="W504" s="54"/>
      <c r="X504" s="54"/>
      <c r="Y504" s="54"/>
      <c r="Z504" s="54"/>
    </row>
    <row r="505" spans="1:26" ht="18.75" customHeight="1" x14ac:dyDescent="0.2">
      <c r="A505" s="54"/>
      <c r="B505" s="54"/>
      <c r="C505" s="224"/>
      <c r="D505" s="224"/>
      <c r="E505" s="55"/>
      <c r="F505" s="225"/>
      <c r="G505" s="225"/>
      <c r="H505" s="225"/>
      <c r="I505" s="54"/>
      <c r="J505" s="226"/>
      <c r="K505" s="99"/>
      <c r="L505" s="227"/>
      <c r="M505" s="228"/>
      <c r="N505" s="225"/>
      <c r="O505" s="229"/>
      <c r="P505" s="228"/>
      <c r="Q505" s="228"/>
      <c r="R505" s="54"/>
      <c r="S505" s="54"/>
      <c r="T505" s="55"/>
      <c r="U505" s="54"/>
      <c r="V505" s="54"/>
      <c r="W505" s="54"/>
      <c r="X505" s="54"/>
      <c r="Y505" s="54"/>
      <c r="Z505" s="54"/>
    </row>
    <row r="506" spans="1:26" ht="18.75" customHeight="1" x14ac:dyDescent="0.2">
      <c r="A506" s="54"/>
      <c r="B506" s="54"/>
      <c r="C506" s="224"/>
      <c r="D506" s="224"/>
      <c r="E506" s="55"/>
      <c r="F506" s="225"/>
      <c r="G506" s="225"/>
      <c r="H506" s="225"/>
      <c r="I506" s="54"/>
      <c r="J506" s="226"/>
      <c r="K506" s="99"/>
      <c r="L506" s="227"/>
      <c r="M506" s="228"/>
      <c r="N506" s="225"/>
      <c r="O506" s="229"/>
      <c r="P506" s="228"/>
      <c r="Q506" s="228"/>
      <c r="R506" s="54"/>
      <c r="S506" s="54"/>
      <c r="T506" s="55"/>
      <c r="U506" s="54"/>
      <c r="V506" s="54"/>
      <c r="W506" s="54"/>
      <c r="X506" s="54"/>
      <c r="Y506" s="54"/>
      <c r="Z506" s="54"/>
    </row>
    <row r="507" spans="1:26" ht="18.75" customHeight="1" x14ac:dyDescent="0.2">
      <c r="A507" s="54"/>
      <c r="B507" s="54"/>
      <c r="C507" s="224"/>
      <c r="D507" s="224"/>
      <c r="E507" s="55"/>
      <c r="F507" s="225"/>
      <c r="G507" s="225"/>
      <c r="H507" s="225"/>
      <c r="I507" s="54"/>
      <c r="J507" s="226"/>
      <c r="K507" s="99"/>
      <c r="L507" s="227"/>
      <c r="M507" s="228"/>
      <c r="N507" s="225"/>
      <c r="O507" s="229"/>
      <c r="P507" s="228"/>
      <c r="Q507" s="228"/>
      <c r="R507" s="54"/>
      <c r="S507" s="54"/>
      <c r="T507" s="55"/>
      <c r="U507" s="54"/>
      <c r="V507" s="54"/>
      <c r="W507" s="54"/>
      <c r="X507" s="54"/>
      <c r="Y507" s="54"/>
      <c r="Z507" s="54"/>
    </row>
    <row r="508" spans="1:26" ht="18.75" customHeight="1" x14ac:dyDescent="0.2">
      <c r="A508" s="54"/>
      <c r="B508" s="54"/>
      <c r="C508" s="224"/>
      <c r="D508" s="224"/>
      <c r="E508" s="55"/>
      <c r="F508" s="225"/>
      <c r="G508" s="225"/>
      <c r="H508" s="225"/>
      <c r="I508" s="54"/>
      <c r="J508" s="226"/>
      <c r="K508" s="99"/>
      <c r="L508" s="227"/>
      <c r="M508" s="228"/>
      <c r="N508" s="225"/>
      <c r="O508" s="229"/>
      <c r="P508" s="228"/>
      <c r="Q508" s="228"/>
      <c r="R508" s="54"/>
      <c r="S508" s="54"/>
      <c r="T508" s="55"/>
      <c r="U508" s="54"/>
      <c r="V508" s="54"/>
      <c r="W508" s="54"/>
      <c r="X508" s="54"/>
      <c r="Y508" s="54"/>
      <c r="Z508" s="54"/>
    </row>
    <row r="509" spans="1:26" ht="18.75" customHeight="1" x14ac:dyDescent="0.2">
      <c r="A509" s="54"/>
      <c r="B509" s="54"/>
      <c r="C509" s="224"/>
      <c r="D509" s="224"/>
      <c r="E509" s="55"/>
      <c r="F509" s="225"/>
      <c r="G509" s="225"/>
      <c r="H509" s="225"/>
      <c r="I509" s="54"/>
      <c r="J509" s="226"/>
      <c r="K509" s="99"/>
      <c r="L509" s="227"/>
      <c r="M509" s="228"/>
      <c r="N509" s="225"/>
      <c r="O509" s="229"/>
      <c r="P509" s="228"/>
      <c r="Q509" s="228"/>
      <c r="R509" s="54"/>
      <c r="S509" s="54"/>
      <c r="T509" s="55"/>
      <c r="U509" s="54"/>
      <c r="V509" s="54"/>
      <c r="W509" s="54"/>
      <c r="X509" s="54"/>
      <c r="Y509" s="54"/>
      <c r="Z509" s="54"/>
    </row>
    <row r="510" spans="1:26" ht="18.75" customHeight="1" x14ac:dyDescent="0.2">
      <c r="A510" s="54"/>
      <c r="B510" s="54"/>
      <c r="C510" s="224"/>
      <c r="D510" s="224"/>
      <c r="E510" s="55"/>
      <c r="F510" s="225"/>
      <c r="G510" s="225"/>
      <c r="H510" s="225"/>
      <c r="I510" s="54"/>
      <c r="J510" s="226"/>
      <c r="K510" s="99"/>
      <c r="L510" s="227"/>
      <c r="M510" s="228"/>
      <c r="N510" s="225"/>
      <c r="O510" s="229"/>
      <c r="P510" s="228"/>
      <c r="Q510" s="228"/>
      <c r="R510" s="54"/>
      <c r="S510" s="54"/>
      <c r="T510" s="55"/>
      <c r="U510" s="54"/>
      <c r="V510" s="54"/>
      <c r="W510" s="54"/>
      <c r="X510" s="54"/>
      <c r="Y510" s="54"/>
      <c r="Z510" s="54"/>
    </row>
    <row r="511" spans="1:26" ht="18.75" customHeight="1" x14ac:dyDescent="0.2">
      <c r="A511" s="54"/>
      <c r="B511" s="54"/>
      <c r="C511" s="224"/>
      <c r="D511" s="224"/>
      <c r="E511" s="55"/>
      <c r="F511" s="225"/>
      <c r="G511" s="225"/>
      <c r="H511" s="225"/>
      <c r="I511" s="54"/>
      <c r="J511" s="226"/>
      <c r="K511" s="99"/>
      <c r="L511" s="227"/>
      <c r="M511" s="228"/>
      <c r="N511" s="225"/>
      <c r="O511" s="229"/>
      <c r="P511" s="228"/>
      <c r="Q511" s="228"/>
      <c r="R511" s="54"/>
      <c r="S511" s="54"/>
      <c r="T511" s="55"/>
      <c r="U511" s="54"/>
      <c r="V511" s="54"/>
      <c r="W511" s="54"/>
      <c r="X511" s="54"/>
      <c r="Y511" s="54"/>
      <c r="Z511" s="54"/>
    </row>
    <row r="512" spans="1:26" ht="18.75" customHeight="1" x14ac:dyDescent="0.2">
      <c r="A512" s="54"/>
      <c r="B512" s="54"/>
      <c r="C512" s="224"/>
      <c r="D512" s="224"/>
      <c r="E512" s="55"/>
      <c r="F512" s="225"/>
      <c r="G512" s="225"/>
      <c r="H512" s="225"/>
      <c r="I512" s="54"/>
      <c r="J512" s="226"/>
      <c r="K512" s="99"/>
      <c r="L512" s="227"/>
      <c r="M512" s="228"/>
      <c r="N512" s="225"/>
      <c r="O512" s="229"/>
      <c r="P512" s="228"/>
      <c r="Q512" s="228"/>
      <c r="R512" s="54"/>
      <c r="S512" s="54"/>
      <c r="T512" s="55"/>
      <c r="U512" s="54"/>
      <c r="V512" s="54"/>
      <c r="W512" s="54"/>
      <c r="X512" s="54"/>
      <c r="Y512" s="54"/>
      <c r="Z512" s="54"/>
    </row>
    <row r="513" spans="1:26" ht="18.75" customHeight="1" x14ac:dyDescent="0.2">
      <c r="A513" s="54"/>
      <c r="B513" s="54"/>
      <c r="C513" s="224"/>
      <c r="D513" s="224"/>
      <c r="E513" s="55"/>
      <c r="F513" s="225"/>
      <c r="G513" s="225"/>
      <c r="H513" s="225"/>
      <c r="I513" s="54"/>
      <c r="J513" s="226"/>
      <c r="K513" s="99"/>
      <c r="L513" s="227"/>
      <c r="M513" s="228"/>
      <c r="N513" s="225"/>
      <c r="O513" s="229"/>
      <c r="P513" s="228"/>
      <c r="Q513" s="228"/>
      <c r="R513" s="54"/>
      <c r="S513" s="54"/>
      <c r="T513" s="55"/>
      <c r="U513" s="54"/>
      <c r="V513" s="54"/>
      <c r="W513" s="54"/>
      <c r="X513" s="54"/>
      <c r="Y513" s="54"/>
      <c r="Z513" s="54"/>
    </row>
    <row r="514" spans="1:26" ht="18.75" customHeight="1" x14ac:dyDescent="0.2">
      <c r="A514" s="54"/>
      <c r="B514" s="54"/>
      <c r="C514" s="224"/>
      <c r="D514" s="224"/>
      <c r="E514" s="55"/>
      <c r="F514" s="225"/>
      <c r="G514" s="225"/>
      <c r="H514" s="225"/>
      <c r="I514" s="54"/>
      <c r="J514" s="226"/>
      <c r="K514" s="99"/>
      <c r="L514" s="227"/>
      <c r="M514" s="228"/>
      <c r="N514" s="225"/>
      <c r="O514" s="229"/>
      <c r="P514" s="228"/>
      <c r="Q514" s="228"/>
      <c r="R514" s="54"/>
      <c r="S514" s="54"/>
      <c r="T514" s="55"/>
      <c r="U514" s="54"/>
      <c r="V514" s="54"/>
      <c r="W514" s="54"/>
      <c r="X514" s="54"/>
      <c r="Y514" s="54"/>
      <c r="Z514" s="54"/>
    </row>
    <row r="515" spans="1:26" ht="18.75" customHeight="1" x14ac:dyDescent="0.2">
      <c r="A515" s="54"/>
      <c r="B515" s="54"/>
      <c r="C515" s="224"/>
      <c r="D515" s="224"/>
      <c r="E515" s="55"/>
      <c r="F515" s="225"/>
      <c r="G515" s="225"/>
      <c r="H515" s="225"/>
      <c r="I515" s="54"/>
      <c r="J515" s="226"/>
      <c r="K515" s="99"/>
      <c r="L515" s="227"/>
      <c r="M515" s="228"/>
      <c r="N515" s="225"/>
      <c r="O515" s="229"/>
      <c r="P515" s="228"/>
      <c r="Q515" s="228"/>
      <c r="R515" s="54"/>
      <c r="S515" s="54"/>
      <c r="T515" s="55"/>
      <c r="U515" s="54"/>
      <c r="V515" s="54"/>
      <c r="W515" s="54"/>
      <c r="X515" s="54"/>
      <c r="Y515" s="54"/>
      <c r="Z515" s="54"/>
    </row>
    <row r="516" spans="1:26" ht="18.75" customHeight="1" x14ac:dyDescent="0.2">
      <c r="A516" s="54"/>
      <c r="B516" s="54"/>
      <c r="C516" s="224"/>
      <c r="D516" s="224"/>
      <c r="E516" s="55"/>
      <c r="F516" s="225"/>
      <c r="G516" s="225"/>
      <c r="H516" s="225"/>
      <c r="I516" s="54"/>
      <c r="J516" s="226"/>
      <c r="K516" s="99"/>
      <c r="L516" s="227"/>
      <c r="M516" s="228"/>
      <c r="N516" s="225"/>
      <c r="O516" s="229"/>
      <c r="P516" s="228"/>
      <c r="Q516" s="228"/>
      <c r="R516" s="54"/>
      <c r="S516" s="54"/>
      <c r="T516" s="55"/>
      <c r="U516" s="54"/>
      <c r="V516" s="54"/>
      <c r="W516" s="54"/>
      <c r="X516" s="54"/>
      <c r="Y516" s="54"/>
      <c r="Z516" s="54"/>
    </row>
    <row r="517" spans="1:26" ht="18.75" customHeight="1" x14ac:dyDescent="0.2">
      <c r="A517" s="54"/>
      <c r="B517" s="54"/>
      <c r="C517" s="224"/>
      <c r="D517" s="224"/>
      <c r="E517" s="55"/>
      <c r="F517" s="225"/>
      <c r="G517" s="225"/>
      <c r="H517" s="225"/>
      <c r="I517" s="54"/>
      <c r="J517" s="226"/>
      <c r="K517" s="99"/>
      <c r="L517" s="227"/>
      <c r="M517" s="228"/>
      <c r="N517" s="225"/>
      <c r="O517" s="229"/>
      <c r="P517" s="228"/>
      <c r="Q517" s="228"/>
      <c r="R517" s="54"/>
      <c r="S517" s="54"/>
      <c r="T517" s="55"/>
      <c r="U517" s="54"/>
      <c r="V517" s="54"/>
      <c r="W517" s="54"/>
      <c r="X517" s="54"/>
      <c r="Y517" s="54"/>
      <c r="Z517" s="54"/>
    </row>
    <row r="518" spans="1:26" ht="18.75" customHeight="1" x14ac:dyDescent="0.2">
      <c r="A518" s="54"/>
      <c r="B518" s="54"/>
      <c r="C518" s="224"/>
      <c r="D518" s="224"/>
      <c r="E518" s="55"/>
      <c r="F518" s="225"/>
      <c r="G518" s="225"/>
      <c r="H518" s="225"/>
      <c r="I518" s="54"/>
      <c r="J518" s="226"/>
      <c r="K518" s="99"/>
      <c r="L518" s="227"/>
      <c r="M518" s="228"/>
      <c r="N518" s="225"/>
      <c r="O518" s="229"/>
      <c r="P518" s="228"/>
      <c r="Q518" s="228"/>
      <c r="R518" s="54"/>
      <c r="S518" s="54"/>
      <c r="T518" s="55"/>
      <c r="U518" s="54"/>
      <c r="V518" s="54"/>
      <c r="W518" s="54"/>
      <c r="X518" s="54"/>
      <c r="Y518" s="54"/>
      <c r="Z518" s="54"/>
    </row>
    <row r="519" spans="1:26" ht="18.75" customHeight="1" x14ac:dyDescent="0.2">
      <c r="A519" s="54"/>
      <c r="B519" s="54"/>
      <c r="C519" s="224"/>
      <c r="D519" s="224"/>
      <c r="E519" s="55"/>
      <c r="F519" s="225"/>
      <c r="G519" s="225"/>
      <c r="H519" s="225"/>
      <c r="I519" s="54"/>
      <c r="J519" s="226"/>
      <c r="K519" s="99"/>
      <c r="L519" s="227"/>
      <c r="M519" s="228"/>
      <c r="N519" s="225"/>
      <c r="O519" s="229"/>
      <c r="P519" s="228"/>
      <c r="Q519" s="228"/>
      <c r="R519" s="54"/>
      <c r="S519" s="54"/>
      <c r="T519" s="55"/>
      <c r="U519" s="54"/>
      <c r="V519" s="54"/>
      <c r="W519" s="54"/>
      <c r="X519" s="54"/>
      <c r="Y519" s="54"/>
      <c r="Z519" s="54"/>
    </row>
    <row r="520" spans="1:26" ht="18.75" customHeight="1" x14ac:dyDescent="0.2">
      <c r="A520" s="54"/>
      <c r="B520" s="54"/>
      <c r="C520" s="224"/>
      <c r="D520" s="224"/>
      <c r="E520" s="55"/>
      <c r="F520" s="225"/>
      <c r="G520" s="225"/>
      <c r="H520" s="225"/>
      <c r="I520" s="54"/>
      <c r="J520" s="226"/>
      <c r="K520" s="99"/>
      <c r="L520" s="227"/>
      <c r="M520" s="228"/>
      <c r="N520" s="225"/>
      <c r="O520" s="229"/>
      <c r="P520" s="228"/>
      <c r="Q520" s="228"/>
      <c r="R520" s="54"/>
      <c r="S520" s="54"/>
      <c r="T520" s="55"/>
      <c r="U520" s="54"/>
      <c r="V520" s="54"/>
      <c r="W520" s="54"/>
      <c r="X520" s="54"/>
      <c r="Y520" s="54"/>
      <c r="Z520" s="54"/>
    </row>
    <row r="521" spans="1:26" ht="18.75" customHeight="1" x14ac:dyDescent="0.2">
      <c r="A521" s="54"/>
      <c r="B521" s="54"/>
      <c r="C521" s="224"/>
      <c r="D521" s="224"/>
      <c r="E521" s="55"/>
      <c r="F521" s="225"/>
      <c r="G521" s="225"/>
      <c r="H521" s="225"/>
      <c r="I521" s="54"/>
      <c r="J521" s="226"/>
      <c r="K521" s="99"/>
      <c r="L521" s="227"/>
      <c r="M521" s="228"/>
      <c r="N521" s="225"/>
      <c r="O521" s="229"/>
      <c r="P521" s="228"/>
      <c r="Q521" s="228"/>
      <c r="R521" s="54"/>
      <c r="S521" s="54"/>
      <c r="T521" s="55"/>
      <c r="U521" s="54"/>
      <c r="V521" s="54"/>
      <c r="W521" s="54"/>
      <c r="X521" s="54"/>
      <c r="Y521" s="54"/>
      <c r="Z521" s="54"/>
    </row>
    <row r="522" spans="1:26" ht="18.75" customHeight="1" x14ac:dyDescent="0.2">
      <c r="A522" s="54"/>
      <c r="B522" s="54"/>
      <c r="C522" s="224"/>
      <c r="D522" s="224"/>
      <c r="E522" s="55"/>
      <c r="F522" s="225"/>
      <c r="G522" s="225"/>
      <c r="H522" s="225"/>
      <c r="I522" s="54"/>
      <c r="J522" s="226"/>
      <c r="K522" s="99"/>
      <c r="L522" s="227"/>
      <c r="M522" s="228"/>
      <c r="N522" s="225"/>
      <c r="O522" s="229"/>
      <c r="P522" s="228"/>
      <c r="Q522" s="228"/>
      <c r="R522" s="54"/>
      <c r="S522" s="54"/>
      <c r="T522" s="55"/>
      <c r="U522" s="54"/>
      <c r="V522" s="54"/>
      <c r="W522" s="54"/>
      <c r="X522" s="54"/>
      <c r="Y522" s="54"/>
      <c r="Z522" s="54"/>
    </row>
    <row r="523" spans="1:26" ht="18.75" customHeight="1" x14ac:dyDescent="0.2">
      <c r="A523" s="54"/>
      <c r="B523" s="54"/>
      <c r="C523" s="224"/>
      <c r="D523" s="224"/>
      <c r="E523" s="55"/>
      <c r="F523" s="225"/>
      <c r="G523" s="225"/>
      <c r="H523" s="225"/>
      <c r="I523" s="54"/>
      <c r="J523" s="226"/>
      <c r="K523" s="99"/>
      <c r="L523" s="227"/>
      <c r="M523" s="228"/>
      <c r="N523" s="225"/>
      <c r="O523" s="229"/>
      <c r="P523" s="228"/>
      <c r="Q523" s="228"/>
      <c r="R523" s="54"/>
      <c r="S523" s="54"/>
      <c r="T523" s="55"/>
      <c r="U523" s="54"/>
      <c r="V523" s="54"/>
      <c r="W523" s="54"/>
      <c r="X523" s="54"/>
      <c r="Y523" s="54"/>
      <c r="Z523" s="54"/>
    </row>
    <row r="524" spans="1:26" ht="18.75" customHeight="1" x14ac:dyDescent="0.2">
      <c r="A524" s="54"/>
      <c r="B524" s="54"/>
      <c r="C524" s="224"/>
      <c r="D524" s="224"/>
      <c r="E524" s="55"/>
      <c r="F524" s="225"/>
      <c r="G524" s="225"/>
      <c r="H524" s="225"/>
      <c r="I524" s="54"/>
      <c r="J524" s="226"/>
      <c r="K524" s="99"/>
      <c r="L524" s="227"/>
      <c r="M524" s="228"/>
      <c r="N524" s="225"/>
      <c r="O524" s="229"/>
      <c r="P524" s="228"/>
      <c r="Q524" s="228"/>
      <c r="R524" s="54"/>
      <c r="S524" s="54"/>
      <c r="T524" s="55"/>
      <c r="U524" s="54"/>
      <c r="V524" s="54"/>
      <c r="W524" s="54"/>
      <c r="X524" s="54"/>
      <c r="Y524" s="54"/>
      <c r="Z524" s="54"/>
    </row>
    <row r="525" spans="1:26" ht="18.75" customHeight="1" x14ac:dyDescent="0.2">
      <c r="A525" s="54"/>
      <c r="B525" s="54"/>
      <c r="C525" s="224"/>
      <c r="D525" s="224"/>
      <c r="E525" s="55"/>
      <c r="F525" s="225"/>
      <c r="G525" s="225"/>
      <c r="H525" s="225"/>
      <c r="I525" s="54"/>
      <c r="J525" s="226"/>
      <c r="K525" s="99"/>
      <c r="L525" s="227"/>
      <c r="M525" s="228"/>
      <c r="N525" s="225"/>
      <c r="O525" s="229"/>
      <c r="P525" s="228"/>
      <c r="Q525" s="228"/>
      <c r="R525" s="54"/>
      <c r="S525" s="54"/>
      <c r="T525" s="55"/>
      <c r="U525" s="54"/>
      <c r="V525" s="54"/>
      <c r="W525" s="54"/>
      <c r="X525" s="54"/>
      <c r="Y525" s="54"/>
      <c r="Z525" s="54"/>
    </row>
    <row r="526" spans="1:26" ht="18.75" customHeight="1" x14ac:dyDescent="0.2">
      <c r="A526" s="54"/>
      <c r="B526" s="54"/>
      <c r="C526" s="224"/>
      <c r="D526" s="224"/>
      <c r="E526" s="55"/>
      <c r="F526" s="225"/>
      <c r="G526" s="225"/>
      <c r="H526" s="225"/>
      <c r="I526" s="54"/>
      <c r="J526" s="226"/>
      <c r="K526" s="99"/>
      <c r="L526" s="227"/>
      <c r="M526" s="228"/>
      <c r="N526" s="225"/>
      <c r="O526" s="229"/>
      <c r="P526" s="228"/>
      <c r="Q526" s="228"/>
      <c r="R526" s="54"/>
      <c r="S526" s="54"/>
      <c r="T526" s="55"/>
      <c r="U526" s="54"/>
      <c r="V526" s="54"/>
      <c r="W526" s="54"/>
      <c r="X526" s="54"/>
      <c r="Y526" s="54"/>
      <c r="Z526" s="54"/>
    </row>
    <row r="527" spans="1:26" ht="18.75" customHeight="1" x14ac:dyDescent="0.2">
      <c r="A527" s="54"/>
      <c r="B527" s="54"/>
      <c r="C527" s="224"/>
      <c r="D527" s="224"/>
      <c r="E527" s="55"/>
      <c r="F527" s="225"/>
      <c r="G527" s="225"/>
      <c r="H527" s="225"/>
      <c r="I527" s="54"/>
      <c r="J527" s="226"/>
      <c r="K527" s="99"/>
      <c r="L527" s="227"/>
      <c r="M527" s="228"/>
      <c r="N527" s="225"/>
      <c r="O527" s="229"/>
      <c r="P527" s="228"/>
      <c r="Q527" s="228"/>
      <c r="R527" s="54"/>
      <c r="S527" s="54"/>
      <c r="T527" s="55"/>
      <c r="U527" s="54"/>
      <c r="V527" s="54"/>
      <c r="W527" s="54"/>
      <c r="X527" s="54"/>
      <c r="Y527" s="54"/>
      <c r="Z527" s="54"/>
    </row>
    <row r="528" spans="1:26" ht="18.75" customHeight="1" x14ac:dyDescent="0.2">
      <c r="A528" s="54"/>
      <c r="B528" s="54"/>
      <c r="C528" s="224"/>
      <c r="D528" s="224"/>
      <c r="E528" s="55"/>
      <c r="F528" s="225"/>
      <c r="G528" s="225"/>
      <c r="H528" s="225"/>
      <c r="I528" s="54"/>
      <c r="J528" s="226"/>
      <c r="K528" s="99"/>
      <c r="L528" s="227"/>
      <c r="M528" s="228"/>
      <c r="N528" s="225"/>
      <c r="O528" s="229"/>
      <c r="P528" s="228"/>
      <c r="Q528" s="228"/>
      <c r="R528" s="54"/>
      <c r="S528" s="54"/>
      <c r="T528" s="55"/>
      <c r="U528" s="54"/>
      <c r="V528" s="54"/>
      <c r="W528" s="54"/>
      <c r="X528" s="54"/>
      <c r="Y528" s="54"/>
      <c r="Z528" s="54"/>
    </row>
    <row r="529" spans="1:26" ht="18.75" customHeight="1" x14ac:dyDescent="0.2">
      <c r="A529" s="54"/>
      <c r="B529" s="54"/>
      <c r="C529" s="224"/>
      <c r="D529" s="224"/>
      <c r="E529" s="55"/>
      <c r="F529" s="225"/>
      <c r="G529" s="225"/>
      <c r="H529" s="225"/>
      <c r="I529" s="54"/>
      <c r="J529" s="226"/>
      <c r="K529" s="99"/>
      <c r="L529" s="227"/>
      <c r="M529" s="228"/>
      <c r="N529" s="225"/>
      <c r="O529" s="229"/>
      <c r="P529" s="228"/>
      <c r="Q529" s="228"/>
      <c r="R529" s="54"/>
      <c r="S529" s="54"/>
      <c r="T529" s="55"/>
      <c r="U529" s="54"/>
      <c r="V529" s="54"/>
      <c r="W529" s="54"/>
      <c r="X529" s="54"/>
      <c r="Y529" s="54"/>
      <c r="Z529" s="54"/>
    </row>
    <row r="530" spans="1:26" ht="18.75" customHeight="1" x14ac:dyDescent="0.2">
      <c r="A530" s="54"/>
      <c r="B530" s="54"/>
      <c r="C530" s="224"/>
      <c r="D530" s="224"/>
      <c r="E530" s="55"/>
      <c r="F530" s="225"/>
      <c r="G530" s="225"/>
      <c r="H530" s="225"/>
      <c r="I530" s="54"/>
      <c r="J530" s="226"/>
      <c r="K530" s="99"/>
      <c r="L530" s="227"/>
      <c r="M530" s="228"/>
      <c r="N530" s="225"/>
      <c r="O530" s="229"/>
      <c r="P530" s="228"/>
      <c r="Q530" s="228"/>
      <c r="R530" s="54"/>
      <c r="S530" s="54"/>
      <c r="T530" s="55"/>
      <c r="U530" s="54"/>
      <c r="V530" s="54"/>
      <c r="W530" s="54"/>
      <c r="X530" s="54"/>
      <c r="Y530" s="54"/>
      <c r="Z530" s="54"/>
    </row>
    <row r="531" spans="1:26" ht="18.75" customHeight="1" x14ac:dyDescent="0.2">
      <c r="A531" s="54"/>
      <c r="B531" s="54"/>
      <c r="C531" s="224"/>
      <c r="D531" s="224"/>
      <c r="E531" s="55"/>
      <c r="F531" s="225"/>
      <c r="G531" s="225"/>
      <c r="H531" s="225"/>
      <c r="I531" s="54"/>
      <c r="J531" s="226"/>
      <c r="K531" s="99"/>
      <c r="L531" s="227"/>
      <c r="M531" s="228"/>
      <c r="N531" s="225"/>
      <c r="O531" s="229"/>
      <c r="P531" s="228"/>
      <c r="Q531" s="228"/>
      <c r="R531" s="54"/>
      <c r="S531" s="54"/>
      <c r="T531" s="55"/>
      <c r="U531" s="54"/>
      <c r="V531" s="54"/>
      <c r="W531" s="54"/>
      <c r="X531" s="54"/>
      <c r="Y531" s="54"/>
      <c r="Z531" s="54"/>
    </row>
    <row r="532" spans="1:26" ht="18.75" customHeight="1" x14ac:dyDescent="0.2">
      <c r="A532" s="54"/>
      <c r="B532" s="54"/>
      <c r="C532" s="224"/>
      <c r="D532" s="224"/>
      <c r="E532" s="55"/>
      <c r="F532" s="225"/>
      <c r="G532" s="225"/>
      <c r="H532" s="225"/>
      <c r="I532" s="54"/>
      <c r="J532" s="226"/>
      <c r="K532" s="99"/>
      <c r="L532" s="227"/>
      <c r="M532" s="228"/>
      <c r="N532" s="225"/>
      <c r="O532" s="229"/>
      <c r="P532" s="228"/>
      <c r="Q532" s="228"/>
      <c r="R532" s="54"/>
      <c r="S532" s="54"/>
      <c r="T532" s="55"/>
      <c r="U532" s="54"/>
      <c r="V532" s="54"/>
      <c r="W532" s="54"/>
      <c r="X532" s="54"/>
      <c r="Y532" s="54"/>
      <c r="Z532" s="54"/>
    </row>
    <row r="533" spans="1:26" ht="18.75" customHeight="1" x14ac:dyDescent="0.2">
      <c r="A533" s="54"/>
      <c r="B533" s="54"/>
      <c r="C533" s="224"/>
      <c r="D533" s="224"/>
      <c r="E533" s="55"/>
      <c r="F533" s="225"/>
      <c r="G533" s="225"/>
      <c r="H533" s="225"/>
      <c r="I533" s="54"/>
      <c r="J533" s="226"/>
      <c r="K533" s="99"/>
      <c r="L533" s="227"/>
      <c r="M533" s="228"/>
      <c r="N533" s="225"/>
      <c r="O533" s="229"/>
      <c r="P533" s="228"/>
      <c r="Q533" s="228"/>
      <c r="R533" s="54"/>
      <c r="S533" s="54"/>
      <c r="T533" s="55"/>
      <c r="U533" s="54"/>
      <c r="V533" s="54"/>
      <c r="W533" s="54"/>
      <c r="X533" s="54"/>
      <c r="Y533" s="54"/>
      <c r="Z533" s="54"/>
    </row>
    <row r="534" spans="1:26" ht="18.75" customHeight="1" x14ac:dyDescent="0.2">
      <c r="A534" s="54"/>
      <c r="B534" s="54"/>
      <c r="C534" s="224"/>
      <c r="D534" s="224"/>
      <c r="E534" s="55"/>
      <c r="F534" s="225"/>
      <c r="G534" s="225"/>
      <c r="H534" s="225"/>
      <c r="I534" s="54"/>
      <c r="J534" s="226"/>
      <c r="K534" s="99"/>
      <c r="L534" s="227"/>
      <c r="M534" s="228"/>
      <c r="N534" s="225"/>
      <c r="O534" s="229"/>
      <c r="P534" s="228"/>
      <c r="Q534" s="228"/>
      <c r="R534" s="54"/>
      <c r="S534" s="54"/>
      <c r="T534" s="55"/>
      <c r="U534" s="54"/>
      <c r="V534" s="54"/>
      <c r="W534" s="54"/>
      <c r="X534" s="54"/>
      <c r="Y534" s="54"/>
      <c r="Z534" s="54"/>
    </row>
    <row r="535" spans="1:26" ht="18.75" customHeight="1" x14ac:dyDescent="0.2">
      <c r="A535" s="54"/>
      <c r="B535" s="54"/>
      <c r="C535" s="224"/>
      <c r="D535" s="224"/>
      <c r="E535" s="55"/>
      <c r="F535" s="225"/>
      <c r="G535" s="225"/>
      <c r="H535" s="225"/>
      <c r="I535" s="54"/>
      <c r="J535" s="226"/>
      <c r="K535" s="99"/>
      <c r="L535" s="227"/>
      <c r="M535" s="228"/>
      <c r="N535" s="225"/>
      <c r="O535" s="229"/>
      <c r="P535" s="228"/>
      <c r="Q535" s="228"/>
      <c r="R535" s="54"/>
      <c r="S535" s="54"/>
      <c r="T535" s="55"/>
      <c r="U535" s="54"/>
      <c r="V535" s="54"/>
      <c r="W535" s="54"/>
      <c r="X535" s="54"/>
      <c r="Y535" s="54"/>
      <c r="Z535" s="54"/>
    </row>
    <row r="536" spans="1:26" ht="18.75" customHeight="1" x14ac:dyDescent="0.2">
      <c r="A536" s="54"/>
      <c r="B536" s="54"/>
      <c r="C536" s="224"/>
      <c r="D536" s="224"/>
      <c r="E536" s="55"/>
      <c r="F536" s="225"/>
      <c r="G536" s="225"/>
      <c r="H536" s="225"/>
      <c r="I536" s="54"/>
      <c r="J536" s="226"/>
      <c r="K536" s="99"/>
      <c r="L536" s="227"/>
      <c r="M536" s="228"/>
      <c r="N536" s="225"/>
      <c r="O536" s="229"/>
      <c r="P536" s="228"/>
      <c r="Q536" s="228"/>
      <c r="R536" s="54"/>
      <c r="S536" s="54"/>
      <c r="T536" s="55"/>
      <c r="U536" s="54"/>
      <c r="V536" s="54"/>
      <c r="W536" s="54"/>
      <c r="X536" s="54"/>
      <c r="Y536" s="54"/>
      <c r="Z536" s="54"/>
    </row>
    <row r="537" spans="1:26" ht="18.75" customHeight="1" x14ac:dyDescent="0.2">
      <c r="A537" s="54"/>
      <c r="B537" s="54"/>
      <c r="C537" s="224"/>
      <c r="D537" s="224"/>
      <c r="E537" s="55"/>
      <c r="F537" s="225"/>
      <c r="G537" s="225"/>
      <c r="H537" s="225"/>
      <c r="I537" s="54"/>
      <c r="J537" s="226"/>
      <c r="K537" s="99"/>
      <c r="L537" s="227"/>
      <c r="M537" s="228"/>
      <c r="N537" s="225"/>
      <c r="O537" s="229"/>
      <c r="P537" s="228"/>
      <c r="Q537" s="228"/>
      <c r="R537" s="54"/>
      <c r="S537" s="54"/>
      <c r="T537" s="55"/>
      <c r="U537" s="54"/>
      <c r="V537" s="54"/>
      <c r="W537" s="54"/>
      <c r="X537" s="54"/>
      <c r="Y537" s="54"/>
      <c r="Z537" s="54"/>
    </row>
    <row r="538" spans="1:26" ht="18.75" customHeight="1" x14ac:dyDescent="0.2">
      <c r="A538" s="54"/>
      <c r="B538" s="54"/>
      <c r="C538" s="224"/>
      <c r="D538" s="224"/>
      <c r="E538" s="55"/>
      <c r="F538" s="225"/>
      <c r="G538" s="225"/>
      <c r="H538" s="225"/>
      <c r="I538" s="54"/>
      <c r="J538" s="226"/>
      <c r="K538" s="99"/>
      <c r="L538" s="227"/>
      <c r="M538" s="228"/>
      <c r="N538" s="225"/>
      <c r="O538" s="229"/>
      <c r="P538" s="228"/>
      <c r="Q538" s="228"/>
      <c r="R538" s="54"/>
      <c r="S538" s="54"/>
      <c r="T538" s="55"/>
      <c r="U538" s="54"/>
      <c r="V538" s="54"/>
      <c r="W538" s="54"/>
      <c r="X538" s="54"/>
      <c r="Y538" s="54"/>
      <c r="Z538" s="54"/>
    </row>
    <row r="539" spans="1:26" ht="18.75" customHeight="1" x14ac:dyDescent="0.2">
      <c r="A539" s="54"/>
      <c r="B539" s="54"/>
      <c r="C539" s="224"/>
      <c r="D539" s="224"/>
      <c r="E539" s="55"/>
      <c r="F539" s="225"/>
      <c r="G539" s="225"/>
      <c r="H539" s="225"/>
      <c r="I539" s="54"/>
      <c r="J539" s="226"/>
      <c r="K539" s="99"/>
      <c r="L539" s="227"/>
      <c r="M539" s="228"/>
      <c r="N539" s="225"/>
      <c r="O539" s="229"/>
      <c r="P539" s="228"/>
      <c r="Q539" s="228"/>
      <c r="R539" s="54"/>
      <c r="S539" s="54"/>
      <c r="T539" s="55"/>
      <c r="U539" s="54"/>
      <c r="V539" s="54"/>
      <c r="W539" s="54"/>
      <c r="X539" s="54"/>
      <c r="Y539" s="54"/>
      <c r="Z539" s="54"/>
    </row>
    <row r="540" spans="1:26" ht="18.75" customHeight="1" x14ac:dyDescent="0.2">
      <c r="A540" s="54"/>
      <c r="B540" s="54"/>
      <c r="C540" s="224"/>
      <c r="D540" s="224"/>
      <c r="E540" s="55"/>
      <c r="F540" s="225"/>
      <c r="G540" s="225"/>
      <c r="H540" s="225"/>
      <c r="I540" s="54"/>
      <c r="J540" s="226"/>
      <c r="K540" s="99"/>
      <c r="L540" s="227"/>
      <c r="M540" s="228"/>
      <c r="N540" s="225"/>
      <c r="O540" s="229"/>
      <c r="P540" s="228"/>
      <c r="Q540" s="228"/>
      <c r="R540" s="54"/>
      <c r="S540" s="54"/>
      <c r="T540" s="55"/>
      <c r="U540" s="54"/>
      <c r="V540" s="54"/>
      <c r="W540" s="54"/>
      <c r="X540" s="54"/>
      <c r="Y540" s="54"/>
      <c r="Z540" s="54"/>
    </row>
    <row r="541" spans="1:26" ht="18.75" customHeight="1" x14ac:dyDescent="0.2">
      <c r="A541" s="54"/>
      <c r="B541" s="54"/>
      <c r="C541" s="224"/>
      <c r="D541" s="224"/>
      <c r="E541" s="55"/>
      <c r="F541" s="225"/>
      <c r="G541" s="225"/>
      <c r="H541" s="225"/>
      <c r="I541" s="54"/>
      <c r="J541" s="226"/>
      <c r="K541" s="99"/>
      <c r="L541" s="227"/>
      <c r="M541" s="228"/>
      <c r="N541" s="225"/>
      <c r="O541" s="229"/>
      <c r="P541" s="228"/>
      <c r="Q541" s="228"/>
      <c r="R541" s="54"/>
      <c r="S541" s="54"/>
      <c r="T541" s="55"/>
      <c r="U541" s="54"/>
      <c r="V541" s="54"/>
      <c r="W541" s="54"/>
      <c r="X541" s="54"/>
      <c r="Y541" s="54"/>
      <c r="Z541" s="54"/>
    </row>
    <row r="542" spans="1:26" ht="18.75" customHeight="1" x14ac:dyDescent="0.2">
      <c r="A542" s="54"/>
      <c r="B542" s="54"/>
      <c r="C542" s="224"/>
      <c r="D542" s="224"/>
      <c r="E542" s="55"/>
      <c r="F542" s="225"/>
      <c r="G542" s="225"/>
      <c r="H542" s="225"/>
      <c r="I542" s="54"/>
      <c r="J542" s="226"/>
      <c r="K542" s="99"/>
      <c r="L542" s="227"/>
      <c r="M542" s="228"/>
      <c r="N542" s="225"/>
      <c r="O542" s="229"/>
      <c r="P542" s="228"/>
      <c r="Q542" s="228"/>
      <c r="R542" s="54"/>
      <c r="S542" s="54"/>
      <c r="T542" s="55"/>
      <c r="U542" s="54"/>
      <c r="V542" s="54"/>
      <c r="W542" s="54"/>
      <c r="X542" s="54"/>
      <c r="Y542" s="54"/>
      <c r="Z542" s="54"/>
    </row>
    <row r="543" spans="1:26" ht="18.75" customHeight="1" x14ac:dyDescent="0.2">
      <c r="A543" s="54"/>
      <c r="B543" s="54"/>
      <c r="C543" s="224"/>
      <c r="D543" s="224"/>
      <c r="E543" s="55"/>
      <c r="F543" s="225"/>
      <c r="G543" s="225"/>
      <c r="H543" s="225"/>
      <c r="I543" s="54"/>
      <c r="J543" s="226"/>
      <c r="K543" s="99"/>
      <c r="L543" s="227"/>
      <c r="M543" s="228"/>
      <c r="N543" s="225"/>
      <c r="O543" s="229"/>
      <c r="P543" s="228"/>
      <c r="Q543" s="228"/>
      <c r="R543" s="54"/>
      <c r="S543" s="54"/>
      <c r="T543" s="55"/>
      <c r="U543" s="54"/>
      <c r="V543" s="54"/>
      <c r="W543" s="54"/>
      <c r="X543" s="54"/>
      <c r="Y543" s="54"/>
      <c r="Z543" s="54"/>
    </row>
    <row r="544" spans="1:26" ht="18.75" customHeight="1" x14ac:dyDescent="0.2">
      <c r="A544" s="54"/>
      <c r="B544" s="54"/>
      <c r="C544" s="224"/>
      <c r="D544" s="224"/>
      <c r="E544" s="55"/>
      <c r="F544" s="225"/>
      <c r="G544" s="225"/>
      <c r="H544" s="225"/>
      <c r="I544" s="54"/>
      <c r="J544" s="226"/>
      <c r="K544" s="99"/>
      <c r="L544" s="227"/>
      <c r="M544" s="228"/>
      <c r="N544" s="225"/>
      <c r="O544" s="229"/>
      <c r="P544" s="228"/>
      <c r="Q544" s="228"/>
      <c r="R544" s="54"/>
      <c r="S544" s="54"/>
      <c r="T544" s="55"/>
      <c r="U544" s="54"/>
      <c r="V544" s="54"/>
      <c r="W544" s="54"/>
      <c r="X544" s="54"/>
      <c r="Y544" s="54"/>
      <c r="Z544" s="54"/>
    </row>
    <row r="545" spans="1:26" ht="18.75" customHeight="1" x14ac:dyDescent="0.2">
      <c r="A545" s="54"/>
      <c r="B545" s="54"/>
      <c r="C545" s="224"/>
      <c r="D545" s="224"/>
      <c r="E545" s="55"/>
      <c r="F545" s="225"/>
      <c r="G545" s="225"/>
      <c r="H545" s="225"/>
      <c r="I545" s="54"/>
      <c r="J545" s="226"/>
      <c r="K545" s="99"/>
      <c r="L545" s="227"/>
      <c r="M545" s="228"/>
      <c r="N545" s="225"/>
      <c r="O545" s="229"/>
      <c r="P545" s="228"/>
      <c r="Q545" s="228"/>
      <c r="R545" s="54"/>
      <c r="S545" s="54"/>
      <c r="T545" s="55"/>
      <c r="U545" s="54"/>
      <c r="V545" s="54"/>
      <c r="W545" s="54"/>
      <c r="X545" s="54"/>
      <c r="Y545" s="54"/>
      <c r="Z545" s="54"/>
    </row>
    <row r="546" spans="1:26" ht="18.75" customHeight="1" x14ac:dyDescent="0.2">
      <c r="A546" s="54"/>
      <c r="B546" s="54"/>
      <c r="C546" s="224"/>
      <c r="D546" s="224"/>
      <c r="E546" s="55"/>
      <c r="F546" s="225"/>
      <c r="G546" s="225"/>
      <c r="H546" s="225"/>
      <c r="I546" s="54"/>
      <c r="J546" s="226"/>
      <c r="K546" s="99"/>
      <c r="L546" s="227"/>
      <c r="M546" s="228"/>
      <c r="N546" s="225"/>
      <c r="O546" s="229"/>
      <c r="P546" s="228"/>
      <c r="Q546" s="228"/>
      <c r="R546" s="54"/>
      <c r="S546" s="54"/>
      <c r="T546" s="55"/>
      <c r="U546" s="54"/>
      <c r="V546" s="54"/>
      <c r="W546" s="54"/>
      <c r="X546" s="54"/>
      <c r="Y546" s="54"/>
      <c r="Z546" s="54"/>
    </row>
    <row r="547" spans="1:26" ht="18.75" customHeight="1" x14ac:dyDescent="0.2">
      <c r="A547" s="54"/>
      <c r="B547" s="54"/>
      <c r="C547" s="224"/>
      <c r="D547" s="224"/>
      <c r="E547" s="55"/>
      <c r="F547" s="225"/>
      <c r="G547" s="225"/>
      <c r="H547" s="225"/>
      <c r="I547" s="54"/>
      <c r="J547" s="226"/>
      <c r="K547" s="99"/>
      <c r="L547" s="227"/>
      <c r="M547" s="228"/>
      <c r="N547" s="225"/>
      <c r="O547" s="229"/>
      <c r="P547" s="228"/>
      <c r="Q547" s="228"/>
      <c r="R547" s="54"/>
      <c r="S547" s="54"/>
      <c r="T547" s="55"/>
      <c r="U547" s="54"/>
      <c r="V547" s="54"/>
      <c r="W547" s="54"/>
      <c r="X547" s="54"/>
      <c r="Y547" s="54"/>
      <c r="Z547" s="54"/>
    </row>
    <row r="548" spans="1:26" ht="18.75" customHeight="1" x14ac:dyDescent="0.2">
      <c r="A548" s="54"/>
      <c r="B548" s="54"/>
      <c r="C548" s="224"/>
      <c r="D548" s="224"/>
      <c r="E548" s="55"/>
      <c r="F548" s="225"/>
      <c r="G548" s="225"/>
      <c r="H548" s="225"/>
      <c r="I548" s="54"/>
      <c r="J548" s="226"/>
      <c r="K548" s="99"/>
      <c r="L548" s="227"/>
      <c r="M548" s="228"/>
      <c r="N548" s="225"/>
      <c r="O548" s="229"/>
      <c r="P548" s="228"/>
      <c r="Q548" s="228"/>
      <c r="R548" s="54"/>
      <c r="S548" s="54"/>
      <c r="T548" s="55"/>
      <c r="U548" s="54"/>
      <c r="V548" s="54"/>
      <c r="W548" s="54"/>
      <c r="X548" s="54"/>
      <c r="Y548" s="54"/>
      <c r="Z548" s="54"/>
    </row>
    <row r="549" spans="1:26" ht="18.75" customHeight="1" x14ac:dyDescent="0.2">
      <c r="A549" s="54"/>
      <c r="B549" s="54"/>
      <c r="C549" s="224"/>
      <c r="D549" s="224"/>
      <c r="E549" s="55"/>
      <c r="F549" s="225"/>
      <c r="G549" s="225"/>
      <c r="H549" s="225"/>
      <c r="I549" s="54"/>
      <c r="J549" s="226"/>
      <c r="K549" s="99"/>
      <c r="L549" s="227"/>
      <c r="M549" s="228"/>
      <c r="N549" s="225"/>
      <c r="O549" s="229"/>
      <c r="P549" s="228"/>
      <c r="Q549" s="228"/>
      <c r="R549" s="54"/>
      <c r="S549" s="54"/>
      <c r="T549" s="55"/>
      <c r="U549" s="54"/>
      <c r="V549" s="54"/>
      <c r="W549" s="54"/>
      <c r="X549" s="54"/>
      <c r="Y549" s="54"/>
      <c r="Z549" s="54"/>
    </row>
    <row r="550" spans="1:26" ht="18.75" customHeight="1" x14ac:dyDescent="0.2">
      <c r="A550" s="54"/>
      <c r="B550" s="54"/>
      <c r="C550" s="224"/>
      <c r="D550" s="224"/>
      <c r="E550" s="55"/>
      <c r="F550" s="225"/>
      <c r="G550" s="225"/>
      <c r="H550" s="225"/>
      <c r="I550" s="54"/>
      <c r="J550" s="226"/>
      <c r="K550" s="99"/>
      <c r="L550" s="227"/>
      <c r="M550" s="228"/>
      <c r="N550" s="225"/>
      <c r="O550" s="229"/>
      <c r="P550" s="228"/>
      <c r="Q550" s="228"/>
      <c r="R550" s="54"/>
      <c r="S550" s="54"/>
      <c r="T550" s="55"/>
      <c r="U550" s="54"/>
      <c r="V550" s="54"/>
      <c r="W550" s="54"/>
      <c r="X550" s="54"/>
      <c r="Y550" s="54"/>
      <c r="Z550" s="54"/>
    </row>
    <row r="551" spans="1:26" ht="18.75" customHeight="1" x14ac:dyDescent="0.2">
      <c r="A551" s="54"/>
      <c r="B551" s="54"/>
      <c r="C551" s="224"/>
      <c r="D551" s="224"/>
      <c r="E551" s="55"/>
      <c r="F551" s="225"/>
      <c r="G551" s="225"/>
      <c r="H551" s="225"/>
      <c r="I551" s="54"/>
      <c r="J551" s="226"/>
      <c r="K551" s="99"/>
      <c r="L551" s="227"/>
      <c r="M551" s="228"/>
      <c r="N551" s="225"/>
      <c r="O551" s="229"/>
      <c r="P551" s="228"/>
      <c r="Q551" s="228"/>
      <c r="R551" s="54"/>
      <c r="S551" s="54"/>
      <c r="T551" s="55"/>
      <c r="U551" s="54"/>
      <c r="V551" s="54"/>
      <c r="W551" s="54"/>
      <c r="X551" s="54"/>
      <c r="Y551" s="54"/>
      <c r="Z551" s="54"/>
    </row>
    <row r="552" spans="1:26" ht="18.75" customHeight="1" x14ac:dyDescent="0.2">
      <c r="A552" s="54"/>
      <c r="B552" s="54"/>
      <c r="C552" s="224"/>
      <c r="D552" s="224"/>
      <c r="E552" s="55"/>
      <c r="F552" s="225"/>
      <c r="G552" s="225"/>
      <c r="H552" s="225"/>
      <c r="I552" s="54"/>
      <c r="J552" s="226"/>
      <c r="K552" s="99"/>
      <c r="L552" s="227"/>
      <c r="M552" s="228"/>
      <c r="N552" s="225"/>
      <c r="O552" s="229"/>
      <c r="P552" s="228"/>
      <c r="Q552" s="228"/>
      <c r="R552" s="54"/>
      <c r="S552" s="54"/>
      <c r="T552" s="55"/>
      <c r="U552" s="54"/>
      <c r="V552" s="54"/>
      <c r="W552" s="54"/>
      <c r="X552" s="54"/>
      <c r="Y552" s="54"/>
      <c r="Z552" s="54"/>
    </row>
    <row r="553" spans="1:26" ht="18.75" customHeight="1" x14ac:dyDescent="0.2">
      <c r="A553" s="54"/>
      <c r="B553" s="54"/>
      <c r="C553" s="224"/>
      <c r="D553" s="224"/>
      <c r="E553" s="55"/>
      <c r="F553" s="225"/>
      <c r="G553" s="225"/>
      <c r="H553" s="225"/>
      <c r="I553" s="54"/>
      <c r="J553" s="226"/>
      <c r="K553" s="99"/>
      <c r="L553" s="227"/>
      <c r="M553" s="228"/>
      <c r="N553" s="225"/>
      <c r="O553" s="229"/>
      <c r="P553" s="228"/>
      <c r="Q553" s="228"/>
      <c r="R553" s="54"/>
      <c r="S553" s="54"/>
      <c r="T553" s="55"/>
      <c r="U553" s="54"/>
      <c r="V553" s="54"/>
      <c r="W553" s="54"/>
      <c r="X553" s="54"/>
      <c r="Y553" s="54"/>
      <c r="Z553" s="54"/>
    </row>
    <row r="554" spans="1:26" ht="18.75" customHeight="1" x14ac:dyDescent="0.2">
      <c r="A554" s="54"/>
      <c r="B554" s="54"/>
      <c r="C554" s="224"/>
      <c r="D554" s="224"/>
      <c r="E554" s="55"/>
      <c r="F554" s="225"/>
      <c r="G554" s="225"/>
      <c r="H554" s="225"/>
      <c r="I554" s="54"/>
      <c r="J554" s="226"/>
      <c r="K554" s="99"/>
      <c r="L554" s="227"/>
      <c r="M554" s="228"/>
      <c r="N554" s="225"/>
      <c r="O554" s="229"/>
      <c r="P554" s="228"/>
      <c r="Q554" s="228"/>
      <c r="R554" s="54"/>
      <c r="S554" s="54"/>
      <c r="T554" s="55"/>
      <c r="U554" s="54"/>
      <c r="V554" s="54"/>
      <c r="W554" s="54"/>
      <c r="X554" s="54"/>
      <c r="Y554" s="54"/>
      <c r="Z554" s="54"/>
    </row>
    <row r="555" spans="1:26" ht="18.75" customHeight="1" x14ac:dyDescent="0.2">
      <c r="A555" s="54"/>
      <c r="B555" s="54"/>
      <c r="C555" s="224"/>
      <c r="D555" s="224"/>
      <c r="E555" s="55"/>
      <c r="F555" s="225"/>
      <c r="G555" s="225"/>
      <c r="H555" s="225"/>
      <c r="I555" s="54"/>
      <c r="J555" s="226"/>
      <c r="K555" s="99"/>
      <c r="L555" s="227"/>
      <c r="M555" s="228"/>
      <c r="N555" s="225"/>
      <c r="O555" s="229"/>
      <c r="P555" s="228"/>
      <c r="Q555" s="228"/>
      <c r="R555" s="54"/>
      <c r="S555" s="54"/>
      <c r="T555" s="55"/>
      <c r="U555" s="54"/>
      <c r="V555" s="54"/>
      <c r="W555" s="54"/>
      <c r="X555" s="54"/>
      <c r="Y555" s="54"/>
      <c r="Z555" s="54"/>
    </row>
    <row r="556" spans="1:26" ht="18.75" customHeight="1" x14ac:dyDescent="0.2">
      <c r="A556" s="54"/>
      <c r="B556" s="54"/>
      <c r="C556" s="224"/>
      <c r="D556" s="224"/>
      <c r="E556" s="55"/>
      <c r="F556" s="225"/>
      <c r="G556" s="225"/>
      <c r="H556" s="225"/>
      <c r="I556" s="54"/>
      <c r="J556" s="226"/>
      <c r="K556" s="99"/>
      <c r="L556" s="227"/>
      <c r="M556" s="228"/>
      <c r="N556" s="225"/>
      <c r="O556" s="229"/>
      <c r="P556" s="228"/>
      <c r="Q556" s="228"/>
      <c r="R556" s="54"/>
      <c r="S556" s="54"/>
      <c r="T556" s="55"/>
      <c r="U556" s="54"/>
      <c r="V556" s="54"/>
      <c r="W556" s="54"/>
      <c r="X556" s="54"/>
      <c r="Y556" s="54"/>
      <c r="Z556" s="54"/>
    </row>
    <row r="557" spans="1:26" ht="18.75" customHeight="1" x14ac:dyDescent="0.2">
      <c r="A557" s="54"/>
      <c r="B557" s="54"/>
      <c r="C557" s="224"/>
      <c r="D557" s="224"/>
      <c r="E557" s="55"/>
      <c r="F557" s="225"/>
      <c r="G557" s="225"/>
      <c r="H557" s="225"/>
      <c r="I557" s="54"/>
      <c r="J557" s="226"/>
      <c r="K557" s="99"/>
      <c r="L557" s="227"/>
      <c r="M557" s="228"/>
      <c r="N557" s="225"/>
      <c r="O557" s="229"/>
      <c r="P557" s="228"/>
      <c r="Q557" s="228"/>
      <c r="R557" s="54"/>
      <c r="S557" s="54"/>
      <c r="T557" s="55"/>
      <c r="U557" s="54"/>
      <c r="V557" s="54"/>
      <c r="W557" s="54"/>
      <c r="X557" s="54"/>
      <c r="Y557" s="54"/>
      <c r="Z557" s="54"/>
    </row>
    <row r="558" spans="1:26" ht="18.75" customHeight="1" x14ac:dyDescent="0.2">
      <c r="A558" s="54"/>
      <c r="B558" s="54"/>
      <c r="C558" s="224"/>
      <c r="D558" s="224"/>
      <c r="E558" s="55"/>
      <c r="F558" s="225"/>
      <c r="G558" s="225"/>
      <c r="H558" s="225"/>
      <c r="I558" s="54"/>
      <c r="J558" s="226"/>
      <c r="K558" s="99"/>
      <c r="L558" s="227"/>
      <c r="M558" s="228"/>
      <c r="N558" s="225"/>
      <c r="O558" s="229"/>
      <c r="P558" s="228"/>
      <c r="Q558" s="228"/>
      <c r="R558" s="54"/>
      <c r="S558" s="54"/>
      <c r="T558" s="55"/>
      <c r="U558" s="54"/>
      <c r="V558" s="54"/>
      <c r="W558" s="54"/>
      <c r="X558" s="54"/>
      <c r="Y558" s="54"/>
      <c r="Z558" s="54"/>
    </row>
    <row r="559" spans="1:26" ht="18.75" customHeight="1" x14ac:dyDescent="0.2">
      <c r="A559" s="54"/>
      <c r="B559" s="54"/>
      <c r="C559" s="224"/>
      <c r="D559" s="224"/>
      <c r="E559" s="55"/>
      <c r="F559" s="225"/>
      <c r="G559" s="225"/>
      <c r="H559" s="225"/>
      <c r="I559" s="54"/>
      <c r="J559" s="226"/>
      <c r="K559" s="99"/>
      <c r="L559" s="227"/>
      <c r="M559" s="228"/>
      <c r="N559" s="225"/>
      <c r="O559" s="229"/>
      <c r="P559" s="228"/>
      <c r="Q559" s="228"/>
      <c r="R559" s="54"/>
      <c r="S559" s="54"/>
      <c r="T559" s="55"/>
      <c r="U559" s="54"/>
      <c r="V559" s="54"/>
      <c r="W559" s="54"/>
      <c r="X559" s="54"/>
      <c r="Y559" s="54"/>
      <c r="Z559" s="54"/>
    </row>
    <row r="560" spans="1:26" ht="18.75" customHeight="1" x14ac:dyDescent="0.2">
      <c r="A560" s="54"/>
      <c r="B560" s="54"/>
      <c r="C560" s="224"/>
      <c r="D560" s="224"/>
      <c r="E560" s="55"/>
      <c r="F560" s="225"/>
      <c r="G560" s="225"/>
      <c r="H560" s="225"/>
      <c r="I560" s="54"/>
      <c r="J560" s="226"/>
      <c r="K560" s="99"/>
      <c r="L560" s="227"/>
      <c r="M560" s="228"/>
      <c r="N560" s="225"/>
      <c r="O560" s="229"/>
      <c r="P560" s="228"/>
      <c r="Q560" s="228"/>
      <c r="R560" s="54"/>
      <c r="S560" s="54"/>
      <c r="T560" s="55"/>
      <c r="U560" s="54"/>
      <c r="V560" s="54"/>
      <c r="W560" s="54"/>
      <c r="X560" s="54"/>
      <c r="Y560" s="54"/>
      <c r="Z560" s="54"/>
    </row>
    <row r="561" spans="1:26" ht="18.75" customHeight="1" x14ac:dyDescent="0.2">
      <c r="A561" s="54"/>
      <c r="B561" s="54"/>
      <c r="C561" s="224"/>
      <c r="D561" s="224"/>
      <c r="E561" s="55"/>
      <c r="F561" s="225"/>
      <c r="G561" s="225"/>
      <c r="H561" s="225"/>
      <c r="I561" s="54"/>
      <c r="J561" s="226"/>
      <c r="K561" s="99"/>
      <c r="L561" s="227"/>
      <c r="M561" s="228"/>
      <c r="N561" s="225"/>
      <c r="O561" s="229"/>
      <c r="P561" s="228"/>
      <c r="Q561" s="228"/>
      <c r="R561" s="54"/>
      <c r="S561" s="54"/>
      <c r="T561" s="55"/>
      <c r="U561" s="54"/>
      <c r="V561" s="54"/>
      <c r="W561" s="54"/>
      <c r="X561" s="54"/>
      <c r="Y561" s="54"/>
      <c r="Z561" s="54"/>
    </row>
    <row r="562" spans="1:26" ht="18.75" customHeight="1" x14ac:dyDescent="0.2">
      <c r="A562" s="54"/>
      <c r="B562" s="54"/>
      <c r="C562" s="224"/>
      <c r="D562" s="224"/>
      <c r="E562" s="55"/>
      <c r="F562" s="225"/>
      <c r="G562" s="225"/>
      <c r="H562" s="225"/>
      <c r="I562" s="54"/>
      <c r="J562" s="226"/>
      <c r="K562" s="99"/>
      <c r="L562" s="227"/>
      <c r="M562" s="228"/>
      <c r="N562" s="225"/>
      <c r="O562" s="229"/>
      <c r="P562" s="228"/>
      <c r="Q562" s="228"/>
      <c r="R562" s="54"/>
      <c r="S562" s="54"/>
      <c r="T562" s="55"/>
      <c r="U562" s="54"/>
      <c r="V562" s="54"/>
      <c r="W562" s="54"/>
      <c r="X562" s="54"/>
      <c r="Y562" s="54"/>
      <c r="Z562" s="54"/>
    </row>
    <row r="563" spans="1:26" ht="18.75" customHeight="1" x14ac:dyDescent="0.2">
      <c r="A563" s="54"/>
      <c r="B563" s="54"/>
      <c r="C563" s="224"/>
      <c r="D563" s="224"/>
      <c r="E563" s="55"/>
      <c r="F563" s="225"/>
      <c r="G563" s="225"/>
      <c r="H563" s="225"/>
      <c r="I563" s="54"/>
      <c r="J563" s="226"/>
      <c r="K563" s="99"/>
      <c r="L563" s="227"/>
      <c r="M563" s="228"/>
      <c r="N563" s="225"/>
      <c r="O563" s="229"/>
      <c r="P563" s="228"/>
      <c r="Q563" s="228"/>
      <c r="R563" s="54"/>
      <c r="S563" s="54"/>
      <c r="T563" s="55"/>
      <c r="U563" s="54"/>
      <c r="V563" s="54"/>
      <c r="W563" s="54"/>
      <c r="X563" s="54"/>
      <c r="Y563" s="54"/>
      <c r="Z563" s="54"/>
    </row>
    <row r="564" spans="1:26" ht="18.75" customHeight="1" x14ac:dyDescent="0.2">
      <c r="A564" s="54"/>
      <c r="B564" s="54"/>
      <c r="C564" s="224"/>
      <c r="D564" s="224"/>
      <c r="E564" s="55"/>
      <c r="F564" s="225"/>
      <c r="G564" s="225"/>
      <c r="H564" s="225"/>
      <c r="I564" s="54"/>
      <c r="J564" s="226"/>
      <c r="K564" s="99"/>
      <c r="L564" s="227"/>
      <c r="M564" s="228"/>
      <c r="N564" s="225"/>
      <c r="O564" s="229"/>
      <c r="P564" s="228"/>
      <c r="Q564" s="228"/>
      <c r="R564" s="54"/>
      <c r="S564" s="54"/>
      <c r="T564" s="55"/>
      <c r="U564" s="54"/>
      <c r="V564" s="54"/>
      <c r="W564" s="54"/>
      <c r="X564" s="54"/>
      <c r="Y564" s="54"/>
      <c r="Z564" s="54"/>
    </row>
    <row r="565" spans="1:26" ht="18.75" customHeight="1" x14ac:dyDescent="0.2">
      <c r="A565" s="54"/>
      <c r="B565" s="54"/>
      <c r="C565" s="224"/>
      <c r="D565" s="224"/>
      <c r="E565" s="55"/>
      <c r="F565" s="225"/>
      <c r="G565" s="225"/>
      <c r="H565" s="225"/>
      <c r="I565" s="54"/>
      <c r="J565" s="226"/>
      <c r="K565" s="99"/>
      <c r="L565" s="227"/>
      <c r="M565" s="228"/>
      <c r="N565" s="225"/>
      <c r="O565" s="229"/>
      <c r="P565" s="228"/>
      <c r="Q565" s="228"/>
      <c r="R565" s="54"/>
      <c r="S565" s="54"/>
      <c r="T565" s="55"/>
      <c r="U565" s="54"/>
      <c r="V565" s="54"/>
      <c r="W565" s="54"/>
      <c r="X565" s="54"/>
      <c r="Y565" s="54"/>
      <c r="Z565" s="54"/>
    </row>
    <row r="566" spans="1:26" ht="18.75" customHeight="1" x14ac:dyDescent="0.2">
      <c r="A566" s="54"/>
      <c r="B566" s="54"/>
      <c r="C566" s="224"/>
      <c r="D566" s="224"/>
      <c r="E566" s="55"/>
      <c r="F566" s="225"/>
      <c r="G566" s="225"/>
      <c r="H566" s="225"/>
      <c r="I566" s="54"/>
      <c r="J566" s="226"/>
      <c r="K566" s="99"/>
      <c r="L566" s="227"/>
      <c r="M566" s="228"/>
      <c r="N566" s="225"/>
      <c r="O566" s="229"/>
      <c r="P566" s="228"/>
      <c r="Q566" s="228"/>
      <c r="R566" s="54"/>
      <c r="S566" s="54"/>
      <c r="T566" s="55"/>
      <c r="U566" s="54"/>
      <c r="V566" s="54"/>
      <c r="W566" s="54"/>
      <c r="X566" s="54"/>
      <c r="Y566" s="54"/>
      <c r="Z566" s="54"/>
    </row>
    <row r="567" spans="1:26" ht="18.75" customHeight="1" x14ac:dyDescent="0.2">
      <c r="A567" s="54"/>
      <c r="B567" s="54"/>
      <c r="C567" s="224"/>
      <c r="D567" s="224"/>
      <c r="E567" s="55"/>
      <c r="F567" s="225"/>
      <c r="G567" s="225"/>
      <c r="H567" s="225"/>
      <c r="I567" s="54"/>
      <c r="J567" s="226"/>
      <c r="K567" s="99"/>
      <c r="L567" s="227"/>
      <c r="M567" s="228"/>
      <c r="N567" s="225"/>
      <c r="O567" s="229"/>
      <c r="P567" s="228"/>
      <c r="Q567" s="228"/>
      <c r="R567" s="54"/>
      <c r="S567" s="54"/>
      <c r="T567" s="55"/>
      <c r="U567" s="54"/>
      <c r="V567" s="54"/>
      <c r="W567" s="54"/>
      <c r="X567" s="54"/>
      <c r="Y567" s="54"/>
      <c r="Z567" s="54"/>
    </row>
    <row r="568" spans="1:26" ht="18.75" customHeight="1" x14ac:dyDescent="0.2">
      <c r="A568" s="54"/>
      <c r="B568" s="54"/>
      <c r="C568" s="224"/>
      <c r="D568" s="224"/>
      <c r="E568" s="55"/>
      <c r="F568" s="225"/>
      <c r="G568" s="225"/>
      <c r="H568" s="225"/>
      <c r="I568" s="54"/>
      <c r="J568" s="226"/>
      <c r="K568" s="99"/>
      <c r="L568" s="227"/>
      <c r="M568" s="228"/>
      <c r="N568" s="225"/>
      <c r="O568" s="229"/>
      <c r="P568" s="228"/>
      <c r="Q568" s="228"/>
      <c r="R568" s="54"/>
      <c r="S568" s="54"/>
      <c r="T568" s="55"/>
      <c r="U568" s="54"/>
      <c r="V568" s="54"/>
      <c r="W568" s="54"/>
      <c r="X568" s="54"/>
      <c r="Y568" s="54"/>
      <c r="Z568" s="54"/>
    </row>
    <row r="569" spans="1:26" ht="18.75" customHeight="1" x14ac:dyDescent="0.2">
      <c r="A569" s="54"/>
      <c r="B569" s="54"/>
      <c r="C569" s="224"/>
      <c r="D569" s="224"/>
      <c r="E569" s="55"/>
      <c r="F569" s="225"/>
      <c r="G569" s="225"/>
      <c r="H569" s="225"/>
      <c r="I569" s="54"/>
      <c r="J569" s="226"/>
      <c r="K569" s="99"/>
      <c r="L569" s="227"/>
      <c r="M569" s="228"/>
      <c r="N569" s="225"/>
      <c r="O569" s="229"/>
      <c r="P569" s="228"/>
      <c r="Q569" s="228"/>
      <c r="R569" s="54"/>
      <c r="S569" s="54"/>
      <c r="T569" s="55"/>
      <c r="U569" s="54"/>
      <c r="V569" s="54"/>
      <c r="W569" s="54"/>
      <c r="X569" s="54"/>
      <c r="Y569" s="54"/>
      <c r="Z569" s="54"/>
    </row>
    <row r="570" spans="1:26" ht="18.75" customHeight="1" x14ac:dyDescent="0.2">
      <c r="A570" s="54"/>
      <c r="B570" s="54"/>
      <c r="C570" s="224"/>
      <c r="D570" s="224"/>
      <c r="E570" s="55"/>
      <c r="F570" s="225"/>
      <c r="G570" s="225"/>
      <c r="H570" s="225"/>
      <c r="I570" s="54"/>
      <c r="J570" s="226"/>
      <c r="K570" s="99"/>
      <c r="L570" s="227"/>
      <c r="M570" s="228"/>
      <c r="N570" s="225"/>
      <c r="O570" s="229"/>
      <c r="P570" s="228"/>
      <c r="Q570" s="228"/>
      <c r="R570" s="54"/>
      <c r="S570" s="54"/>
      <c r="T570" s="55"/>
      <c r="U570" s="54"/>
      <c r="V570" s="54"/>
      <c r="W570" s="54"/>
      <c r="X570" s="54"/>
      <c r="Y570" s="54"/>
      <c r="Z570" s="54"/>
    </row>
    <row r="571" spans="1:26" ht="18.75" customHeight="1" x14ac:dyDescent="0.2">
      <c r="A571" s="54"/>
      <c r="B571" s="54"/>
      <c r="C571" s="224"/>
      <c r="D571" s="224"/>
      <c r="E571" s="55"/>
      <c r="F571" s="225"/>
      <c r="G571" s="225"/>
      <c r="H571" s="225"/>
      <c r="I571" s="54"/>
      <c r="J571" s="226"/>
      <c r="K571" s="99"/>
      <c r="L571" s="227"/>
      <c r="M571" s="228"/>
      <c r="N571" s="225"/>
      <c r="O571" s="229"/>
      <c r="P571" s="228"/>
      <c r="Q571" s="228"/>
      <c r="R571" s="54"/>
      <c r="S571" s="54"/>
      <c r="T571" s="55"/>
      <c r="U571" s="54"/>
      <c r="V571" s="54"/>
      <c r="W571" s="54"/>
      <c r="X571" s="54"/>
      <c r="Y571" s="54"/>
      <c r="Z571" s="54"/>
    </row>
    <row r="572" spans="1:26" ht="18.75" customHeight="1" x14ac:dyDescent="0.2">
      <c r="A572" s="54"/>
      <c r="B572" s="54"/>
      <c r="C572" s="224"/>
      <c r="D572" s="224"/>
      <c r="E572" s="55"/>
      <c r="F572" s="225"/>
      <c r="G572" s="225"/>
      <c r="H572" s="225"/>
      <c r="I572" s="54"/>
      <c r="J572" s="226"/>
      <c r="K572" s="99"/>
      <c r="L572" s="227"/>
      <c r="M572" s="228"/>
      <c r="N572" s="225"/>
      <c r="O572" s="229"/>
      <c r="P572" s="228"/>
      <c r="Q572" s="228"/>
      <c r="R572" s="54"/>
      <c r="S572" s="54"/>
      <c r="T572" s="55"/>
      <c r="U572" s="54"/>
      <c r="V572" s="54"/>
      <c r="W572" s="54"/>
      <c r="X572" s="54"/>
      <c r="Y572" s="54"/>
      <c r="Z572" s="54"/>
    </row>
    <row r="573" spans="1:26" ht="18.75" customHeight="1" x14ac:dyDescent="0.2">
      <c r="A573" s="54"/>
      <c r="B573" s="54"/>
      <c r="C573" s="224"/>
      <c r="D573" s="224"/>
      <c r="E573" s="55"/>
      <c r="F573" s="225"/>
      <c r="G573" s="225"/>
      <c r="H573" s="225"/>
      <c r="I573" s="54"/>
      <c r="J573" s="226"/>
      <c r="K573" s="99"/>
      <c r="L573" s="227"/>
      <c r="M573" s="228"/>
      <c r="N573" s="225"/>
      <c r="O573" s="229"/>
      <c r="P573" s="228"/>
      <c r="Q573" s="228"/>
      <c r="R573" s="54"/>
      <c r="S573" s="54"/>
      <c r="T573" s="55"/>
      <c r="U573" s="54"/>
      <c r="V573" s="54"/>
      <c r="W573" s="54"/>
      <c r="X573" s="54"/>
      <c r="Y573" s="54"/>
      <c r="Z573" s="54"/>
    </row>
    <row r="574" spans="1:26" ht="18.75" customHeight="1" x14ac:dyDescent="0.2">
      <c r="A574" s="54"/>
      <c r="B574" s="54"/>
      <c r="C574" s="224"/>
      <c r="D574" s="224"/>
      <c r="E574" s="55"/>
      <c r="F574" s="225"/>
      <c r="G574" s="225"/>
      <c r="H574" s="225"/>
      <c r="I574" s="54"/>
      <c r="J574" s="226"/>
      <c r="K574" s="99"/>
      <c r="L574" s="227"/>
      <c r="M574" s="228"/>
      <c r="N574" s="225"/>
      <c r="O574" s="229"/>
      <c r="P574" s="228"/>
      <c r="Q574" s="228"/>
      <c r="R574" s="54"/>
      <c r="S574" s="54"/>
      <c r="T574" s="55"/>
      <c r="U574" s="54"/>
      <c r="V574" s="54"/>
      <c r="W574" s="54"/>
      <c r="X574" s="54"/>
      <c r="Y574" s="54"/>
      <c r="Z574" s="54"/>
    </row>
    <row r="575" spans="1:26" ht="18.75" customHeight="1" x14ac:dyDescent="0.2">
      <c r="A575" s="54"/>
      <c r="B575" s="54"/>
      <c r="C575" s="224"/>
      <c r="D575" s="224"/>
      <c r="E575" s="55"/>
      <c r="F575" s="225"/>
      <c r="G575" s="225"/>
      <c r="H575" s="225"/>
      <c r="I575" s="54"/>
      <c r="J575" s="226"/>
      <c r="K575" s="99"/>
      <c r="L575" s="227"/>
      <c r="M575" s="228"/>
      <c r="N575" s="225"/>
      <c r="O575" s="229"/>
      <c r="P575" s="228"/>
      <c r="Q575" s="228"/>
      <c r="R575" s="54"/>
      <c r="S575" s="54"/>
      <c r="T575" s="55"/>
      <c r="U575" s="54"/>
      <c r="V575" s="54"/>
      <c r="W575" s="54"/>
      <c r="X575" s="54"/>
      <c r="Y575" s="54"/>
      <c r="Z575" s="54"/>
    </row>
    <row r="576" spans="1:26" ht="18.75" customHeight="1" x14ac:dyDescent="0.2">
      <c r="A576" s="54"/>
      <c r="B576" s="54"/>
      <c r="C576" s="224"/>
      <c r="D576" s="224"/>
      <c r="E576" s="55"/>
      <c r="F576" s="225"/>
      <c r="G576" s="225"/>
      <c r="H576" s="225"/>
      <c r="I576" s="54"/>
      <c r="J576" s="226"/>
      <c r="K576" s="99"/>
      <c r="L576" s="227"/>
      <c r="M576" s="228"/>
      <c r="N576" s="225"/>
      <c r="O576" s="229"/>
      <c r="P576" s="228"/>
      <c r="Q576" s="228"/>
      <c r="R576" s="54"/>
      <c r="S576" s="54"/>
      <c r="T576" s="55"/>
      <c r="U576" s="54"/>
      <c r="V576" s="54"/>
      <c r="W576" s="54"/>
      <c r="X576" s="54"/>
      <c r="Y576" s="54"/>
      <c r="Z576" s="54"/>
    </row>
    <row r="577" spans="1:26" ht="18.75" customHeight="1" x14ac:dyDescent="0.2">
      <c r="A577" s="54"/>
      <c r="B577" s="54"/>
      <c r="C577" s="224"/>
      <c r="D577" s="224"/>
      <c r="E577" s="55"/>
      <c r="F577" s="225"/>
      <c r="G577" s="225"/>
      <c r="H577" s="225"/>
      <c r="I577" s="54"/>
      <c r="J577" s="226"/>
      <c r="K577" s="99"/>
      <c r="L577" s="227"/>
      <c r="M577" s="228"/>
      <c r="N577" s="225"/>
      <c r="O577" s="229"/>
      <c r="P577" s="228"/>
      <c r="Q577" s="228"/>
      <c r="R577" s="54"/>
      <c r="S577" s="54"/>
      <c r="T577" s="55"/>
      <c r="U577" s="54"/>
      <c r="V577" s="54"/>
      <c r="W577" s="54"/>
      <c r="X577" s="54"/>
      <c r="Y577" s="54"/>
      <c r="Z577" s="54"/>
    </row>
    <row r="578" spans="1:26" ht="18.75" customHeight="1" x14ac:dyDescent="0.2">
      <c r="A578" s="54"/>
      <c r="B578" s="54"/>
      <c r="C578" s="224"/>
      <c r="D578" s="224"/>
      <c r="E578" s="55"/>
      <c r="F578" s="225"/>
      <c r="G578" s="225"/>
      <c r="H578" s="225"/>
      <c r="I578" s="54"/>
      <c r="J578" s="226"/>
      <c r="K578" s="99"/>
      <c r="L578" s="227"/>
      <c r="M578" s="228"/>
      <c r="N578" s="225"/>
      <c r="O578" s="229"/>
      <c r="P578" s="228"/>
      <c r="Q578" s="228"/>
      <c r="R578" s="54"/>
      <c r="S578" s="54"/>
      <c r="T578" s="55"/>
      <c r="U578" s="54"/>
      <c r="V578" s="54"/>
      <c r="W578" s="54"/>
      <c r="X578" s="54"/>
      <c r="Y578" s="54"/>
      <c r="Z578" s="54"/>
    </row>
    <row r="579" spans="1:26" ht="18.75" customHeight="1" x14ac:dyDescent="0.2">
      <c r="A579" s="54"/>
      <c r="B579" s="54"/>
      <c r="C579" s="224"/>
      <c r="D579" s="224"/>
      <c r="E579" s="55"/>
      <c r="F579" s="225"/>
      <c r="G579" s="225"/>
      <c r="H579" s="225"/>
      <c r="I579" s="54"/>
      <c r="J579" s="226"/>
      <c r="K579" s="99"/>
      <c r="L579" s="227"/>
      <c r="M579" s="228"/>
      <c r="N579" s="225"/>
      <c r="O579" s="229"/>
      <c r="P579" s="228"/>
      <c r="Q579" s="228"/>
      <c r="R579" s="54"/>
      <c r="S579" s="54"/>
      <c r="T579" s="55"/>
      <c r="U579" s="54"/>
      <c r="V579" s="54"/>
      <c r="W579" s="54"/>
      <c r="X579" s="54"/>
      <c r="Y579" s="54"/>
      <c r="Z579" s="54"/>
    </row>
    <row r="580" spans="1:26" ht="18.75" customHeight="1" x14ac:dyDescent="0.2">
      <c r="A580" s="54"/>
      <c r="B580" s="54"/>
      <c r="C580" s="224"/>
      <c r="D580" s="224"/>
      <c r="E580" s="55"/>
      <c r="F580" s="225"/>
      <c r="G580" s="225"/>
      <c r="H580" s="225"/>
      <c r="I580" s="54"/>
      <c r="J580" s="226"/>
      <c r="K580" s="99"/>
      <c r="L580" s="227"/>
      <c r="M580" s="228"/>
      <c r="N580" s="225"/>
      <c r="O580" s="229"/>
      <c r="P580" s="228"/>
      <c r="Q580" s="228"/>
      <c r="R580" s="54"/>
      <c r="S580" s="54"/>
      <c r="T580" s="55"/>
      <c r="U580" s="54"/>
      <c r="V580" s="54"/>
      <c r="W580" s="54"/>
      <c r="X580" s="54"/>
      <c r="Y580" s="54"/>
      <c r="Z580" s="54"/>
    </row>
    <row r="581" spans="1:26" ht="18.75" customHeight="1" x14ac:dyDescent="0.2">
      <c r="A581" s="54"/>
      <c r="B581" s="54"/>
      <c r="C581" s="224"/>
      <c r="D581" s="224"/>
      <c r="E581" s="55"/>
      <c r="F581" s="225"/>
      <c r="G581" s="225"/>
      <c r="H581" s="225"/>
      <c r="I581" s="54"/>
      <c r="J581" s="226"/>
      <c r="K581" s="99"/>
      <c r="L581" s="227"/>
      <c r="M581" s="228"/>
      <c r="N581" s="225"/>
      <c r="O581" s="229"/>
      <c r="P581" s="228"/>
      <c r="Q581" s="228"/>
      <c r="R581" s="54"/>
      <c r="S581" s="54"/>
      <c r="T581" s="55"/>
      <c r="U581" s="54"/>
      <c r="V581" s="54"/>
      <c r="W581" s="54"/>
      <c r="X581" s="54"/>
      <c r="Y581" s="54"/>
      <c r="Z581" s="54"/>
    </row>
    <row r="582" spans="1:26" ht="18.75" customHeight="1" x14ac:dyDescent="0.2">
      <c r="A582" s="54"/>
      <c r="B582" s="54"/>
      <c r="C582" s="224"/>
      <c r="D582" s="224"/>
      <c r="E582" s="55"/>
      <c r="F582" s="225"/>
      <c r="G582" s="225"/>
      <c r="H582" s="225"/>
      <c r="I582" s="54"/>
      <c r="J582" s="226"/>
      <c r="K582" s="99"/>
      <c r="L582" s="227"/>
      <c r="M582" s="228"/>
      <c r="N582" s="225"/>
      <c r="O582" s="229"/>
      <c r="P582" s="228"/>
      <c r="Q582" s="228"/>
      <c r="R582" s="54"/>
      <c r="S582" s="54"/>
      <c r="T582" s="55"/>
      <c r="U582" s="54"/>
      <c r="V582" s="54"/>
      <c r="W582" s="54"/>
      <c r="X582" s="54"/>
      <c r="Y582" s="54"/>
      <c r="Z582" s="54"/>
    </row>
    <row r="583" spans="1:26" ht="18.75" customHeight="1" x14ac:dyDescent="0.2">
      <c r="A583" s="54"/>
      <c r="B583" s="54"/>
      <c r="C583" s="224"/>
      <c r="D583" s="224"/>
      <c r="E583" s="55"/>
      <c r="F583" s="225"/>
      <c r="G583" s="225"/>
      <c r="H583" s="225"/>
      <c r="I583" s="54"/>
      <c r="J583" s="226"/>
      <c r="K583" s="99"/>
      <c r="L583" s="227"/>
      <c r="M583" s="228"/>
      <c r="N583" s="225"/>
      <c r="O583" s="229"/>
      <c r="P583" s="228"/>
      <c r="Q583" s="228"/>
      <c r="R583" s="54"/>
      <c r="S583" s="54"/>
      <c r="T583" s="55"/>
      <c r="U583" s="54"/>
      <c r="V583" s="54"/>
      <c r="W583" s="54"/>
      <c r="X583" s="54"/>
      <c r="Y583" s="54"/>
      <c r="Z583" s="54"/>
    </row>
    <row r="584" spans="1:26" ht="18.75" customHeight="1" x14ac:dyDescent="0.2">
      <c r="A584" s="54"/>
      <c r="B584" s="54"/>
      <c r="C584" s="224"/>
      <c r="D584" s="224"/>
      <c r="E584" s="55"/>
      <c r="F584" s="225"/>
      <c r="G584" s="225"/>
      <c r="H584" s="225"/>
      <c r="I584" s="54"/>
      <c r="J584" s="226"/>
      <c r="K584" s="99"/>
      <c r="L584" s="227"/>
      <c r="M584" s="228"/>
      <c r="N584" s="225"/>
      <c r="O584" s="229"/>
      <c r="P584" s="228"/>
      <c r="Q584" s="228"/>
      <c r="R584" s="54"/>
      <c r="S584" s="54"/>
      <c r="T584" s="55"/>
      <c r="U584" s="54"/>
      <c r="V584" s="54"/>
      <c r="W584" s="54"/>
      <c r="X584" s="54"/>
      <c r="Y584" s="54"/>
      <c r="Z584" s="54"/>
    </row>
    <row r="585" spans="1:26" ht="18.75" customHeight="1" x14ac:dyDescent="0.2">
      <c r="A585" s="54"/>
      <c r="B585" s="54"/>
      <c r="C585" s="224"/>
      <c r="D585" s="224"/>
      <c r="E585" s="55"/>
      <c r="F585" s="225"/>
      <c r="G585" s="225"/>
      <c r="H585" s="225"/>
      <c r="I585" s="54"/>
      <c r="J585" s="226"/>
      <c r="K585" s="99"/>
      <c r="L585" s="227"/>
      <c r="M585" s="228"/>
      <c r="N585" s="225"/>
      <c r="O585" s="229"/>
      <c r="P585" s="228"/>
      <c r="Q585" s="228"/>
      <c r="R585" s="54"/>
      <c r="S585" s="54"/>
      <c r="T585" s="55"/>
      <c r="U585" s="54"/>
      <c r="V585" s="54"/>
      <c r="W585" s="54"/>
      <c r="X585" s="54"/>
      <c r="Y585" s="54"/>
      <c r="Z585" s="54"/>
    </row>
    <row r="586" spans="1:26" ht="18.75" customHeight="1" x14ac:dyDescent="0.2">
      <c r="A586" s="54"/>
      <c r="B586" s="54"/>
      <c r="C586" s="224"/>
      <c r="D586" s="224"/>
      <c r="E586" s="55"/>
      <c r="F586" s="225"/>
      <c r="G586" s="225"/>
      <c r="H586" s="225"/>
      <c r="I586" s="54"/>
      <c r="J586" s="226"/>
      <c r="K586" s="99"/>
      <c r="L586" s="227"/>
      <c r="M586" s="228"/>
      <c r="N586" s="225"/>
      <c r="O586" s="229"/>
      <c r="P586" s="228"/>
      <c r="Q586" s="228"/>
      <c r="R586" s="54"/>
      <c r="S586" s="54"/>
      <c r="T586" s="55"/>
      <c r="U586" s="54"/>
      <c r="V586" s="54"/>
      <c r="W586" s="54"/>
      <c r="X586" s="54"/>
      <c r="Y586" s="54"/>
      <c r="Z586" s="54"/>
    </row>
    <row r="587" spans="1:26" ht="18.75" customHeight="1" x14ac:dyDescent="0.2">
      <c r="A587" s="54"/>
      <c r="B587" s="54"/>
      <c r="C587" s="224"/>
      <c r="D587" s="224"/>
      <c r="E587" s="55"/>
      <c r="F587" s="225"/>
      <c r="G587" s="225"/>
      <c r="H587" s="225"/>
      <c r="I587" s="54"/>
      <c r="J587" s="226"/>
      <c r="K587" s="99"/>
      <c r="L587" s="227"/>
      <c r="M587" s="228"/>
      <c r="N587" s="225"/>
      <c r="O587" s="229"/>
      <c r="P587" s="228"/>
      <c r="Q587" s="228"/>
      <c r="R587" s="54"/>
      <c r="S587" s="54"/>
      <c r="T587" s="55"/>
      <c r="U587" s="54"/>
      <c r="V587" s="54"/>
      <c r="W587" s="54"/>
      <c r="X587" s="54"/>
      <c r="Y587" s="54"/>
      <c r="Z587" s="54"/>
    </row>
    <row r="588" spans="1:26" ht="18.75" customHeight="1" x14ac:dyDescent="0.2">
      <c r="A588" s="54"/>
      <c r="B588" s="54"/>
      <c r="C588" s="224"/>
      <c r="D588" s="224"/>
      <c r="E588" s="55"/>
      <c r="F588" s="225"/>
      <c r="G588" s="225"/>
      <c r="H588" s="225"/>
      <c r="I588" s="54"/>
      <c r="J588" s="226"/>
      <c r="K588" s="99"/>
      <c r="L588" s="227"/>
      <c r="M588" s="228"/>
      <c r="N588" s="225"/>
      <c r="O588" s="229"/>
      <c r="P588" s="228"/>
      <c r="Q588" s="228"/>
      <c r="R588" s="54"/>
      <c r="S588" s="54"/>
      <c r="T588" s="55"/>
      <c r="U588" s="54"/>
      <c r="V588" s="54"/>
      <c r="W588" s="54"/>
      <c r="X588" s="54"/>
      <c r="Y588" s="54"/>
      <c r="Z588" s="54"/>
    </row>
    <row r="589" spans="1:26" ht="18.75" customHeight="1" x14ac:dyDescent="0.2">
      <c r="A589" s="54"/>
      <c r="B589" s="54"/>
      <c r="C589" s="224"/>
      <c r="D589" s="224"/>
      <c r="E589" s="55"/>
      <c r="F589" s="225"/>
      <c r="G589" s="225"/>
      <c r="H589" s="225"/>
      <c r="I589" s="54"/>
      <c r="J589" s="226"/>
      <c r="K589" s="99"/>
      <c r="L589" s="227"/>
      <c r="M589" s="228"/>
      <c r="N589" s="225"/>
      <c r="O589" s="229"/>
      <c r="P589" s="228"/>
      <c r="Q589" s="228"/>
      <c r="R589" s="54"/>
      <c r="S589" s="54"/>
      <c r="T589" s="55"/>
      <c r="U589" s="54"/>
      <c r="V589" s="54"/>
      <c r="W589" s="54"/>
      <c r="X589" s="54"/>
      <c r="Y589" s="54"/>
      <c r="Z589" s="54"/>
    </row>
    <row r="590" spans="1:26" ht="18.75" customHeight="1" x14ac:dyDescent="0.2">
      <c r="A590" s="54"/>
      <c r="B590" s="54"/>
      <c r="C590" s="224"/>
      <c r="D590" s="224"/>
      <c r="E590" s="55"/>
      <c r="F590" s="225"/>
      <c r="G590" s="225"/>
      <c r="H590" s="225"/>
      <c r="I590" s="54"/>
      <c r="J590" s="226"/>
      <c r="K590" s="99"/>
      <c r="L590" s="227"/>
      <c r="M590" s="228"/>
      <c r="N590" s="225"/>
      <c r="O590" s="229"/>
      <c r="P590" s="228"/>
      <c r="Q590" s="228"/>
      <c r="R590" s="54"/>
      <c r="S590" s="54"/>
      <c r="T590" s="55"/>
      <c r="U590" s="54"/>
      <c r="V590" s="54"/>
      <c r="W590" s="54"/>
      <c r="X590" s="54"/>
      <c r="Y590" s="54"/>
      <c r="Z590" s="54"/>
    </row>
    <row r="591" spans="1:26" ht="18.75" customHeight="1" x14ac:dyDescent="0.2">
      <c r="A591" s="54"/>
      <c r="B591" s="54"/>
      <c r="C591" s="224"/>
      <c r="D591" s="224"/>
      <c r="E591" s="55"/>
      <c r="F591" s="225"/>
      <c r="G591" s="225"/>
      <c r="H591" s="225"/>
      <c r="I591" s="54"/>
      <c r="J591" s="226"/>
      <c r="K591" s="99"/>
      <c r="L591" s="227"/>
      <c r="M591" s="228"/>
      <c r="N591" s="225"/>
      <c r="O591" s="229"/>
      <c r="P591" s="228"/>
      <c r="Q591" s="228"/>
      <c r="R591" s="54"/>
      <c r="S591" s="54"/>
      <c r="T591" s="55"/>
      <c r="U591" s="54"/>
      <c r="V591" s="54"/>
      <c r="W591" s="54"/>
      <c r="X591" s="54"/>
      <c r="Y591" s="54"/>
      <c r="Z591" s="54"/>
    </row>
    <row r="592" spans="1:26" ht="18.75" customHeight="1" x14ac:dyDescent="0.2">
      <c r="A592" s="54"/>
      <c r="B592" s="54"/>
      <c r="C592" s="224"/>
      <c r="D592" s="224"/>
      <c r="E592" s="55"/>
      <c r="F592" s="225"/>
      <c r="G592" s="225"/>
      <c r="H592" s="225"/>
      <c r="I592" s="54"/>
      <c r="J592" s="226"/>
      <c r="K592" s="99"/>
      <c r="L592" s="227"/>
      <c r="M592" s="228"/>
      <c r="N592" s="225"/>
      <c r="O592" s="229"/>
      <c r="P592" s="228"/>
      <c r="Q592" s="228"/>
      <c r="R592" s="54"/>
      <c r="S592" s="54"/>
      <c r="T592" s="55"/>
      <c r="U592" s="54"/>
      <c r="V592" s="54"/>
      <c r="W592" s="54"/>
      <c r="X592" s="54"/>
      <c r="Y592" s="54"/>
      <c r="Z592" s="54"/>
    </row>
    <row r="593" spans="1:26" ht="18.75" customHeight="1" x14ac:dyDescent="0.2">
      <c r="A593" s="54"/>
      <c r="B593" s="54"/>
      <c r="C593" s="224"/>
      <c r="D593" s="224"/>
      <c r="E593" s="55"/>
      <c r="F593" s="225"/>
      <c r="G593" s="225"/>
      <c r="H593" s="225"/>
      <c r="I593" s="54"/>
      <c r="J593" s="226"/>
      <c r="K593" s="99"/>
      <c r="L593" s="227"/>
      <c r="M593" s="228"/>
      <c r="N593" s="225"/>
      <c r="O593" s="229"/>
      <c r="P593" s="228"/>
      <c r="Q593" s="228"/>
      <c r="R593" s="54"/>
      <c r="S593" s="54"/>
      <c r="T593" s="55"/>
      <c r="U593" s="54"/>
      <c r="V593" s="54"/>
      <c r="W593" s="54"/>
      <c r="X593" s="54"/>
      <c r="Y593" s="54"/>
      <c r="Z593" s="54"/>
    </row>
    <row r="594" spans="1:26" ht="18.75" customHeight="1" x14ac:dyDescent="0.2">
      <c r="A594" s="54"/>
      <c r="B594" s="54"/>
      <c r="C594" s="224"/>
      <c r="D594" s="224"/>
      <c r="E594" s="55"/>
      <c r="F594" s="225"/>
      <c r="G594" s="225"/>
      <c r="H594" s="225"/>
      <c r="I594" s="54"/>
      <c r="J594" s="226"/>
      <c r="K594" s="99"/>
      <c r="L594" s="227"/>
      <c r="M594" s="228"/>
      <c r="N594" s="225"/>
      <c r="O594" s="229"/>
      <c r="P594" s="228"/>
      <c r="Q594" s="228"/>
      <c r="R594" s="54"/>
      <c r="S594" s="54"/>
      <c r="T594" s="55"/>
      <c r="U594" s="54"/>
      <c r="V594" s="54"/>
      <c r="W594" s="54"/>
      <c r="X594" s="54"/>
      <c r="Y594" s="54"/>
      <c r="Z594" s="54"/>
    </row>
    <row r="595" spans="1:26" ht="18.75" customHeight="1" x14ac:dyDescent="0.2">
      <c r="A595" s="54"/>
      <c r="B595" s="54"/>
      <c r="C595" s="224"/>
      <c r="D595" s="224"/>
      <c r="E595" s="55"/>
      <c r="F595" s="225"/>
      <c r="G595" s="225"/>
      <c r="H595" s="225"/>
      <c r="I595" s="54"/>
      <c r="J595" s="226"/>
      <c r="K595" s="99"/>
      <c r="L595" s="227"/>
      <c r="M595" s="228"/>
      <c r="N595" s="225"/>
      <c r="O595" s="229"/>
      <c r="P595" s="228"/>
      <c r="Q595" s="228"/>
      <c r="R595" s="54"/>
      <c r="S595" s="54"/>
      <c r="T595" s="55"/>
      <c r="U595" s="54"/>
      <c r="V595" s="54"/>
      <c r="W595" s="54"/>
      <c r="X595" s="54"/>
      <c r="Y595" s="54"/>
      <c r="Z595" s="54"/>
    </row>
    <row r="596" spans="1:26" ht="18.75" customHeight="1" x14ac:dyDescent="0.2">
      <c r="A596" s="54"/>
      <c r="B596" s="54"/>
      <c r="C596" s="224"/>
      <c r="D596" s="224"/>
      <c r="E596" s="55"/>
      <c r="F596" s="225"/>
      <c r="G596" s="225"/>
      <c r="H596" s="225"/>
      <c r="I596" s="54"/>
      <c r="J596" s="226"/>
      <c r="K596" s="99"/>
      <c r="L596" s="227"/>
      <c r="M596" s="228"/>
      <c r="N596" s="225"/>
      <c r="O596" s="229"/>
      <c r="P596" s="228"/>
      <c r="Q596" s="228"/>
      <c r="R596" s="54"/>
      <c r="S596" s="54"/>
      <c r="T596" s="55"/>
      <c r="U596" s="54"/>
      <c r="V596" s="54"/>
      <c r="W596" s="54"/>
      <c r="X596" s="54"/>
      <c r="Y596" s="54"/>
      <c r="Z596" s="54"/>
    </row>
    <row r="597" spans="1:26" ht="18.75" customHeight="1" x14ac:dyDescent="0.2">
      <c r="A597" s="54"/>
      <c r="B597" s="54"/>
      <c r="C597" s="224"/>
      <c r="D597" s="224"/>
      <c r="E597" s="55"/>
      <c r="F597" s="225"/>
      <c r="G597" s="225"/>
      <c r="H597" s="225"/>
      <c r="I597" s="54"/>
      <c r="J597" s="226"/>
      <c r="K597" s="99"/>
      <c r="L597" s="227"/>
      <c r="M597" s="228"/>
      <c r="N597" s="225"/>
      <c r="O597" s="229"/>
      <c r="P597" s="228"/>
      <c r="Q597" s="228"/>
      <c r="R597" s="54"/>
      <c r="S597" s="54"/>
      <c r="T597" s="55"/>
      <c r="U597" s="54"/>
      <c r="V597" s="54"/>
      <c r="W597" s="54"/>
      <c r="X597" s="54"/>
      <c r="Y597" s="54"/>
      <c r="Z597" s="54"/>
    </row>
    <row r="598" spans="1:26" ht="18.75" customHeight="1" x14ac:dyDescent="0.2">
      <c r="A598" s="54"/>
      <c r="B598" s="54"/>
      <c r="C598" s="224"/>
      <c r="D598" s="224"/>
      <c r="E598" s="55"/>
      <c r="F598" s="225"/>
      <c r="G598" s="225"/>
      <c r="H598" s="225"/>
      <c r="I598" s="54"/>
      <c r="J598" s="226"/>
      <c r="K598" s="99"/>
      <c r="L598" s="227"/>
      <c r="M598" s="228"/>
      <c r="N598" s="225"/>
      <c r="O598" s="229"/>
      <c r="P598" s="228"/>
      <c r="Q598" s="228"/>
      <c r="R598" s="54"/>
      <c r="S598" s="54"/>
      <c r="T598" s="55"/>
      <c r="U598" s="54"/>
      <c r="V598" s="54"/>
      <c r="W598" s="54"/>
      <c r="X598" s="54"/>
      <c r="Y598" s="54"/>
      <c r="Z598" s="54"/>
    </row>
    <row r="599" spans="1:26" ht="18.75" customHeight="1" x14ac:dyDescent="0.2">
      <c r="A599" s="54"/>
      <c r="B599" s="54"/>
      <c r="C599" s="224"/>
      <c r="D599" s="224"/>
      <c r="E599" s="55"/>
      <c r="F599" s="225"/>
      <c r="G599" s="225"/>
      <c r="H599" s="225"/>
      <c r="I599" s="54"/>
      <c r="J599" s="226"/>
      <c r="K599" s="99"/>
      <c r="L599" s="227"/>
      <c r="M599" s="228"/>
      <c r="N599" s="225"/>
      <c r="O599" s="229"/>
      <c r="P599" s="228"/>
      <c r="Q599" s="228"/>
      <c r="R599" s="54"/>
      <c r="S599" s="54"/>
      <c r="T599" s="55"/>
      <c r="U599" s="54"/>
      <c r="V599" s="54"/>
      <c r="W599" s="54"/>
      <c r="X599" s="54"/>
      <c r="Y599" s="54"/>
      <c r="Z599" s="54"/>
    </row>
    <row r="600" spans="1:26" ht="18.75" customHeight="1" x14ac:dyDescent="0.2">
      <c r="A600" s="54"/>
      <c r="B600" s="54"/>
      <c r="C600" s="224"/>
      <c r="D600" s="224"/>
      <c r="E600" s="55"/>
      <c r="F600" s="225"/>
      <c r="G600" s="225"/>
      <c r="H600" s="225"/>
      <c r="I600" s="54"/>
      <c r="J600" s="226"/>
      <c r="K600" s="99"/>
      <c r="L600" s="227"/>
      <c r="M600" s="228"/>
      <c r="N600" s="225"/>
      <c r="O600" s="229"/>
      <c r="P600" s="228"/>
      <c r="Q600" s="228"/>
      <c r="R600" s="54"/>
      <c r="S600" s="54"/>
      <c r="T600" s="55"/>
      <c r="U600" s="54"/>
      <c r="V600" s="54"/>
      <c r="W600" s="54"/>
      <c r="X600" s="54"/>
      <c r="Y600" s="54"/>
      <c r="Z600" s="54"/>
    </row>
    <row r="601" spans="1:26" ht="18.75" customHeight="1" x14ac:dyDescent="0.2">
      <c r="A601" s="54"/>
      <c r="B601" s="54"/>
      <c r="C601" s="224"/>
      <c r="D601" s="224"/>
      <c r="E601" s="55"/>
      <c r="F601" s="225"/>
      <c r="G601" s="225"/>
      <c r="H601" s="225"/>
      <c r="I601" s="54"/>
      <c r="J601" s="226"/>
      <c r="K601" s="99"/>
      <c r="L601" s="227"/>
      <c r="M601" s="228"/>
      <c r="N601" s="225"/>
      <c r="O601" s="229"/>
      <c r="P601" s="228"/>
      <c r="Q601" s="228"/>
      <c r="R601" s="54"/>
      <c r="S601" s="54"/>
      <c r="T601" s="55"/>
      <c r="U601" s="54"/>
      <c r="V601" s="54"/>
      <c r="W601" s="54"/>
      <c r="X601" s="54"/>
      <c r="Y601" s="54"/>
      <c r="Z601" s="54"/>
    </row>
    <row r="602" spans="1:26" ht="18.75" customHeight="1" x14ac:dyDescent="0.2">
      <c r="A602" s="54"/>
      <c r="B602" s="54"/>
      <c r="C602" s="224"/>
      <c r="D602" s="224"/>
      <c r="E602" s="55"/>
      <c r="F602" s="225"/>
      <c r="G602" s="225"/>
      <c r="H602" s="225"/>
      <c r="I602" s="54"/>
      <c r="J602" s="226"/>
      <c r="K602" s="99"/>
      <c r="L602" s="227"/>
      <c r="M602" s="228"/>
      <c r="N602" s="225"/>
      <c r="O602" s="229"/>
      <c r="P602" s="228"/>
      <c r="Q602" s="228"/>
      <c r="R602" s="54"/>
      <c r="S602" s="54"/>
      <c r="T602" s="55"/>
      <c r="U602" s="54"/>
      <c r="V602" s="54"/>
      <c r="W602" s="54"/>
      <c r="X602" s="54"/>
      <c r="Y602" s="54"/>
      <c r="Z602" s="54"/>
    </row>
    <row r="603" spans="1:26" ht="18.75" customHeight="1" x14ac:dyDescent="0.2">
      <c r="A603" s="54"/>
      <c r="B603" s="54"/>
      <c r="C603" s="224"/>
      <c r="D603" s="224"/>
      <c r="E603" s="55"/>
      <c r="F603" s="225"/>
      <c r="G603" s="225"/>
      <c r="H603" s="225"/>
      <c r="I603" s="54"/>
      <c r="J603" s="226"/>
      <c r="K603" s="99"/>
      <c r="L603" s="227"/>
      <c r="M603" s="228"/>
      <c r="N603" s="225"/>
      <c r="O603" s="229"/>
      <c r="P603" s="228"/>
      <c r="Q603" s="228"/>
      <c r="R603" s="54"/>
      <c r="S603" s="54"/>
      <c r="T603" s="55"/>
      <c r="U603" s="54"/>
      <c r="V603" s="54"/>
      <c r="W603" s="54"/>
      <c r="X603" s="54"/>
      <c r="Y603" s="54"/>
      <c r="Z603" s="54"/>
    </row>
    <row r="604" spans="1:26" ht="18.75" customHeight="1" x14ac:dyDescent="0.2">
      <c r="A604" s="54"/>
      <c r="B604" s="54"/>
      <c r="C604" s="224"/>
      <c r="D604" s="224"/>
      <c r="E604" s="55"/>
      <c r="F604" s="225"/>
      <c r="G604" s="225"/>
      <c r="H604" s="225"/>
      <c r="I604" s="54"/>
      <c r="J604" s="226"/>
      <c r="K604" s="99"/>
      <c r="L604" s="227"/>
      <c r="M604" s="228"/>
      <c r="N604" s="225"/>
      <c r="O604" s="229"/>
      <c r="P604" s="228"/>
      <c r="Q604" s="228"/>
      <c r="R604" s="54"/>
      <c r="S604" s="54"/>
      <c r="T604" s="55"/>
      <c r="U604" s="54"/>
      <c r="V604" s="54"/>
      <c r="W604" s="54"/>
      <c r="X604" s="54"/>
      <c r="Y604" s="54"/>
      <c r="Z604" s="54"/>
    </row>
    <row r="605" spans="1:26" ht="18.75" customHeight="1" x14ac:dyDescent="0.2">
      <c r="A605" s="54"/>
      <c r="B605" s="54"/>
      <c r="C605" s="224"/>
      <c r="D605" s="224"/>
      <c r="E605" s="55"/>
      <c r="F605" s="225"/>
      <c r="G605" s="225"/>
      <c r="H605" s="225"/>
      <c r="I605" s="54"/>
      <c r="J605" s="226"/>
      <c r="K605" s="99"/>
      <c r="L605" s="227"/>
      <c r="M605" s="228"/>
      <c r="N605" s="225"/>
      <c r="O605" s="229"/>
      <c r="P605" s="228"/>
      <c r="Q605" s="228"/>
      <c r="R605" s="54"/>
      <c r="S605" s="54"/>
      <c r="T605" s="55"/>
      <c r="U605" s="54"/>
      <c r="V605" s="54"/>
      <c r="W605" s="54"/>
      <c r="X605" s="54"/>
      <c r="Y605" s="54"/>
      <c r="Z605" s="54"/>
    </row>
    <row r="606" spans="1:26" ht="18.75" customHeight="1" x14ac:dyDescent="0.2">
      <c r="A606" s="54"/>
      <c r="B606" s="54"/>
      <c r="C606" s="224"/>
      <c r="D606" s="224"/>
      <c r="E606" s="55"/>
      <c r="F606" s="225"/>
      <c r="G606" s="225"/>
      <c r="H606" s="225"/>
      <c r="I606" s="54"/>
      <c r="J606" s="226"/>
      <c r="K606" s="99"/>
      <c r="L606" s="227"/>
      <c r="M606" s="228"/>
      <c r="N606" s="225"/>
      <c r="O606" s="229"/>
      <c r="P606" s="228"/>
      <c r="Q606" s="228"/>
      <c r="R606" s="54"/>
      <c r="S606" s="54"/>
      <c r="T606" s="55"/>
      <c r="U606" s="54"/>
      <c r="V606" s="54"/>
      <c r="W606" s="54"/>
      <c r="X606" s="54"/>
      <c r="Y606" s="54"/>
      <c r="Z606" s="54"/>
    </row>
    <row r="607" spans="1:26" ht="18.75" customHeight="1" x14ac:dyDescent="0.2">
      <c r="A607" s="54"/>
      <c r="B607" s="54"/>
      <c r="C607" s="224"/>
      <c r="D607" s="224"/>
      <c r="E607" s="55"/>
      <c r="F607" s="225"/>
      <c r="G607" s="225"/>
      <c r="H607" s="225"/>
      <c r="I607" s="54"/>
      <c r="J607" s="226"/>
      <c r="K607" s="99"/>
      <c r="L607" s="227"/>
      <c r="M607" s="228"/>
      <c r="N607" s="225"/>
      <c r="O607" s="229"/>
      <c r="P607" s="228"/>
      <c r="Q607" s="228"/>
      <c r="R607" s="54"/>
      <c r="S607" s="54"/>
      <c r="T607" s="55"/>
      <c r="U607" s="54"/>
      <c r="V607" s="54"/>
      <c r="W607" s="54"/>
      <c r="X607" s="54"/>
      <c r="Y607" s="54"/>
      <c r="Z607" s="54"/>
    </row>
    <row r="608" spans="1:26" ht="18.75" customHeight="1" x14ac:dyDescent="0.2">
      <c r="A608" s="54"/>
      <c r="B608" s="54"/>
      <c r="C608" s="224"/>
      <c r="D608" s="224"/>
      <c r="E608" s="55"/>
      <c r="F608" s="225"/>
      <c r="G608" s="225"/>
      <c r="H608" s="225"/>
      <c r="I608" s="54"/>
      <c r="J608" s="226"/>
      <c r="K608" s="99"/>
      <c r="L608" s="227"/>
      <c r="M608" s="228"/>
      <c r="N608" s="225"/>
      <c r="O608" s="229"/>
      <c r="P608" s="228"/>
      <c r="Q608" s="228"/>
      <c r="R608" s="54"/>
      <c r="S608" s="54"/>
      <c r="T608" s="55"/>
      <c r="U608" s="54"/>
      <c r="V608" s="54"/>
      <c r="W608" s="54"/>
      <c r="X608" s="54"/>
      <c r="Y608" s="54"/>
      <c r="Z608" s="54"/>
    </row>
    <row r="609" spans="1:26" ht="18.75" customHeight="1" x14ac:dyDescent="0.2">
      <c r="A609" s="54"/>
      <c r="B609" s="54"/>
      <c r="C609" s="224"/>
      <c r="D609" s="224"/>
      <c r="E609" s="55"/>
      <c r="F609" s="225"/>
      <c r="G609" s="225"/>
      <c r="H609" s="225"/>
      <c r="I609" s="54"/>
      <c r="J609" s="226"/>
      <c r="K609" s="99"/>
      <c r="L609" s="227"/>
      <c r="M609" s="228"/>
      <c r="N609" s="225"/>
      <c r="O609" s="229"/>
      <c r="P609" s="228"/>
      <c r="Q609" s="228"/>
      <c r="R609" s="54"/>
      <c r="S609" s="54"/>
      <c r="T609" s="55"/>
      <c r="U609" s="54"/>
      <c r="V609" s="54"/>
      <c r="W609" s="54"/>
      <c r="X609" s="54"/>
      <c r="Y609" s="54"/>
      <c r="Z609" s="54"/>
    </row>
    <row r="610" spans="1:26" ht="18.75" customHeight="1" x14ac:dyDescent="0.2">
      <c r="A610" s="54"/>
      <c r="B610" s="54"/>
      <c r="C610" s="224"/>
      <c r="D610" s="224"/>
      <c r="E610" s="55"/>
      <c r="F610" s="225"/>
      <c r="G610" s="225"/>
      <c r="H610" s="225"/>
      <c r="I610" s="54"/>
      <c r="J610" s="226"/>
      <c r="K610" s="99"/>
      <c r="L610" s="227"/>
      <c r="M610" s="228"/>
      <c r="N610" s="225"/>
      <c r="O610" s="229"/>
      <c r="P610" s="228"/>
      <c r="Q610" s="228"/>
      <c r="R610" s="54"/>
      <c r="S610" s="54"/>
      <c r="T610" s="55"/>
      <c r="U610" s="54"/>
      <c r="V610" s="54"/>
      <c r="W610" s="54"/>
      <c r="X610" s="54"/>
      <c r="Y610" s="54"/>
      <c r="Z610" s="54"/>
    </row>
    <row r="611" spans="1:26" ht="18.75" customHeight="1" x14ac:dyDescent="0.2">
      <c r="A611" s="54"/>
      <c r="B611" s="54"/>
      <c r="C611" s="224"/>
      <c r="D611" s="224"/>
      <c r="E611" s="55"/>
      <c r="F611" s="225"/>
      <c r="G611" s="225"/>
      <c r="H611" s="225"/>
      <c r="I611" s="54"/>
      <c r="J611" s="226"/>
      <c r="K611" s="99"/>
      <c r="L611" s="227"/>
      <c r="M611" s="228"/>
      <c r="N611" s="225"/>
      <c r="O611" s="229"/>
      <c r="P611" s="228"/>
      <c r="Q611" s="228"/>
      <c r="R611" s="54"/>
      <c r="S611" s="54"/>
      <c r="T611" s="55"/>
      <c r="U611" s="54"/>
      <c r="V611" s="54"/>
      <c r="W611" s="54"/>
      <c r="X611" s="54"/>
      <c r="Y611" s="54"/>
      <c r="Z611" s="54"/>
    </row>
    <row r="612" spans="1:26" ht="18.75" customHeight="1" x14ac:dyDescent="0.2">
      <c r="A612" s="54"/>
      <c r="B612" s="54"/>
      <c r="C612" s="224"/>
      <c r="D612" s="224"/>
      <c r="E612" s="55"/>
      <c r="F612" s="225"/>
      <c r="G612" s="225"/>
      <c r="H612" s="225"/>
      <c r="I612" s="54"/>
      <c r="J612" s="226"/>
      <c r="K612" s="99"/>
      <c r="L612" s="227"/>
      <c r="M612" s="228"/>
      <c r="N612" s="225"/>
      <c r="O612" s="229"/>
      <c r="P612" s="228"/>
      <c r="Q612" s="228"/>
      <c r="R612" s="54"/>
      <c r="S612" s="54"/>
      <c r="T612" s="55"/>
      <c r="U612" s="54"/>
      <c r="V612" s="54"/>
      <c r="W612" s="54"/>
      <c r="X612" s="54"/>
      <c r="Y612" s="54"/>
      <c r="Z612" s="54"/>
    </row>
    <row r="613" spans="1:26" ht="18.75" customHeight="1" x14ac:dyDescent="0.2">
      <c r="A613" s="54"/>
      <c r="B613" s="54"/>
      <c r="C613" s="224"/>
      <c r="D613" s="224"/>
      <c r="E613" s="55"/>
      <c r="F613" s="225"/>
      <c r="G613" s="225"/>
      <c r="H613" s="225"/>
      <c r="I613" s="54"/>
      <c r="J613" s="226"/>
      <c r="K613" s="99"/>
      <c r="L613" s="227"/>
      <c r="M613" s="228"/>
      <c r="N613" s="225"/>
      <c r="O613" s="229"/>
      <c r="P613" s="228"/>
      <c r="Q613" s="228"/>
      <c r="R613" s="54"/>
      <c r="S613" s="54"/>
      <c r="T613" s="55"/>
      <c r="U613" s="54"/>
      <c r="V613" s="54"/>
      <c r="W613" s="54"/>
      <c r="X613" s="54"/>
      <c r="Y613" s="54"/>
      <c r="Z613" s="54"/>
    </row>
    <row r="614" spans="1:26" ht="18.75" customHeight="1" x14ac:dyDescent="0.2">
      <c r="A614" s="54"/>
      <c r="B614" s="54"/>
      <c r="C614" s="224"/>
      <c r="D614" s="224"/>
      <c r="E614" s="55"/>
      <c r="F614" s="225"/>
      <c r="G614" s="225"/>
      <c r="H614" s="225"/>
      <c r="I614" s="54"/>
      <c r="J614" s="226"/>
      <c r="K614" s="99"/>
      <c r="L614" s="227"/>
      <c r="M614" s="228"/>
      <c r="N614" s="225"/>
      <c r="O614" s="229"/>
      <c r="P614" s="228"/>
      <c r="Q614" s="228"/>
      <c r="R614" s="54"/>
      <c r="S614" s="54"/>
      <c r="T614" s="55"/>
      <c r="U614" s="54"/>
      <c r="V614" s="54"/>
      <c r="W614" s="54"/>
      <c r="X614" s="54"/>
      <c r="Y614" s="54"/>
      <c r="Z614" s="54"/>
    </row>
    <row r="615" spans="1:26" ht="18.75" customHeight="1" x14ac:dyDescent="0.2">
      <c r="A615" s="54"/>
      <c r="B615" s="54"/>
      <c r="C615" s="224"/>
      <c r="D615" s="224"/>
      <c r="E615" s="55"/>
      <c r="F615" s="225"/>
      <c r="G615" s="225"/>
      <c r="H615" s="225"/>
      <c r="I615" s="54"/>
      <c r="J615" s="226"/>
      <c r="K615" s="99"/>
      <c r="L615" s="227"/>
      <c r="M615" s="228"/>
      <c r="N615" s="225"/>
      <c r="O615" s="229"/>
      <c r="P615" s="228"/>
      <c r="Q615" s="228"/>
      <c r="R615" s="54"/>
      <c r="S615" s="54"/>
      <c r="T615" s="55"/>
      <c r="U615" s="54"/>
      <c r="V615" s="54"/>
      <c r="W615" s="54"/>
      <c r="X615" s="54"/>
      <c r="Y615" s="54"/>
      <c r="Z615" s="54"/>
    </row>
    <row r="616" spans="1:26" ht="18.75" customHeight="1" x14ac:dyDescent="0.2">
      <c r="A616" s="54"/>
      <c r="B616" s="54"/>
      <c r="C616" s="224"/>
      <c r="D616" s="224"/>
      <c r="E616" s="55"/>
      <c r="F616" s="225"/>
      <c r="G616" s="225"/>
      <c r="H616" s="225"/>
      <c r="I616" s="54"/>
      <c r="J616" s="226"/>
      <c r="K616" s="99"/>
      <c r="L616" s="227"/>
      <c r="M616" s="228"/>
      <c r="N616" s="225"/>
      <c r="O616" s="229"/>
      <c r="P616" s="228"/>
      <c r="Q616" s="228"/>
      <c r="R616" s="54"/>
      <c r="S616" s="54"/>
      <c r="T616" s="55"/>
      <c r="U616" s="54"/>
      <c r="V616" s="54"/>
      <c r="W616" s="54"/>
      <c r="X616" s="54"/>
      <c r="Y616" s="54"/>
      <c r="Z616" s="54"/>
    </row>
    <row r="617" spans="1:26" ht="18.75" customHeight="1" x14ac:dyDescent="0.2">
      <c r="A617" s="54"/>
      <c r="B617" s="54"/>
      <c r="C617" s="224"/>
      <c r="D617" s="224"/>
      <c r="E617" s="55"/>
      <c r="F617" s="225"/>
      <c r="G617" s="225"/>
      <c r="H617" s="225"/>
      <c r="I617" s="54"/>
      <c r="J617" s="226"/>
      <c r="K617" s="99"/>
      <c r="L617" s="227"/>
      <c r="M617" s="228"/>
      <c r="N617" s="225"/>
      <c r="O617" s="229"/>
      <c r="P617" s="228"/>
      <c r="Q617" s="228"/>
      <c r="R617" s="54"/>
      <c r="S617" s="54"/>
      <c r="T617" s="55"/>
      <c r="U617" s="54"/>
      <c r="V617" s="54"/>
      <c r="W617" s="54"/>
      <c r="X617" s="54"/>
      <c r="Y617" s="54"/>
      <c r="Z617" s="54"/>
    </row>
    <row r="618" spans="1:26" ht="18.75" customHeight="1" x14ac:dyDescent="0.2">
      <c r="A618" s="54"/>
      <c r="B618" s="54"/>
      <c r="C618" s="224"/>
      <c r="D618" s="224"/>
      <c r="E618" s="55"/>
      <c r="F618" s="225"/>
      <c r="G618" s="225"/>
      <c r="H618" s="225"/>
      <c r="I618" s="54"/>
      <c r="J618" s="226"/>
      <c r="K618" s="99"/>
      <c r="L618" s="227"/>
      <c r="M618" s="228"/>
      <c r="N618" s="225"/>
      <c r="O618" s="229"/>
      <c r="P618" s="228"/>
      <c r="Q618" s="228"/>
      <c r="R618" s="54"/>
      <c r="S618" s="54"/>
      <c r="T618" s="55"/>
      <c r="U618" s="54"/>
      <c r="V618" s="54"/>
      <c r="W618" s="54"/>
      <c r="X618" s="54"/>
      <c r="Y618" s="54"/>
      <c r="Z618" s="54"/>
    </row>
    <row r="619" spans="1:26" ht="18.75" customHeight="1" x14ac:dyDescent="0.2">
      <c r="A619" s="54"/>
      <c r="B619" s="54"/>
      <c r="C619" s="224"/>
      <c r="D619" s="224"/>
      <c r="E619" s="55"/>
      <c r="F619" s="225"/>
      <c r="G619" s="225"/>
      <c r="H619" s="225"/>
      <c r="I619" s="54"/>
      <c r="J619" s="226"/>
      <c r="K619" s="99"/>
      <c r="L619" s="227"/>
      <c r="M619" s="228"/>
      <c r="N619" s="225"/>
      <c r="O619" s="229"/>
      <c r="P619" s="228"/>
      <c r="Q619" s="228"/>
      <c r="R619" s="54"/>
      <c r="S619" s="54"/>
      <c r="T619" s="55"/>
      <c r="U619" s="54"/>
      <c r="V619" s="54"/>
      <c r="W619" s="54"/>
      <c r="X619" s="54"/>
      <c r="Y619" s="54"/>
      <c r="Z619" s="54"/>
    </row>
    <row r="620" spans="1:26" ht="18.75" customHeight="1" x14ac:dyDescent="0.2">
      <c r="A620" s="54"/>
      <c r="B620" s="54"/>
      <c r="C620" s="224"/>
      <c r="D620" s="224"/>
      <c r="E620" s="55"/>
      <c r="F620" s="225"/>
      <c r="G620" s="225"/>
      <c r="H620" s="225"/>
      <c r="I620" s="54"/>
      <c r="J620" s="226"/>
      <c r="K620" s="99"/>
      <c r="L620" s="227"/>
      <c r="M620" s="228"/>
      <c r="N620" s="225"/>
      <c r="O620" s="229"/>
      <c r="P620" s="228"/>
      <c r="Q620" s="228"/>
      <c r="R620" s="54"/>
      <c r="S620" s="54"/>
      <c r="T620" s="55"/>
      <c r="U620" s="54"/>
      <c r="V620" s="54"/>
      <c r="W620" s="54"/>
      <c r="X620" s="54"/>
      <c r="Y620" s="54"/>
      <c r="Z620" s="54"/>
    </row>
    <row r="621" spans="1:26" ht="18.75" customHeight="1" x14ac:dyDescent="0.2">
      <c r="A621" s="54"/>
      <c r="B621" s="54"/>
      <c r="C621" s="224"/>
      <c r="D621" s="224"/>
      <c r="E621" s="55"/>
      <c r="F621" s="225"/>
      <c r="G621" s="225"/>
      <c r="H621" s="225"/>
      <c r="I621" s="54"/>
      <c r="J621" s="226"/>
      <c r="K621" s="99"/>
      <c r="L621" s="227"/>
      <c r="M621" s="228"/>
      <c r="N621" s="225"/>
      <c r="O621" s="229"/>
      <c r="P621" s="228"/>
      <c r="Q621" s="228"/>
      <c r="R621" s="54"/>
      <c r="S621" s="54"/>
      <c r="T621" s="55"/>
      <c r="U621" s="54"/>
      <c r="V621" s="54"/>
      <c r="W621" s="54"/>
      <c r="X621" s="54"/>
      <c r="Y621" s="54"/>
      <c r="Z621" s="54"/>
    </row>
    <row r="622" spans="1:26" ht="18.75" customHeight="1" x14ac:dyDescent="0.2">
      <c r="A622" s="54"/>
      <c r="B622" s="54"/>
      <c r="C622" s="224"/>
      <c r="D622" s="224"/>
      <c r="E622" s="55"/>
      <c r="F622" s="225"/>
      <c r="G622" s="225"/>
      <c r="H622" s="225"/>
      <c r="I622" s="54"/>
      <c r="J622" s="226"/>
      <c r="K622" s="99"/>
      <c r="L622" s="227"/>
      <c r="M622" s="228"/>
      <c r="N622" s="225"/>
      <c r="O622" s="229"/>
      <c r="P622" s="228"/>
      <c r="Q622" s="228"/>
      <c r="R622" s="54"/>
      <c r="S622" s="54"/>
      <c r="T622" s="55"/>
      <c r="U622" s="54"/>
      <c r="V622" s="54"/>
      <c r="W622" s="54"/>
      <c r="X622" s="54"/>
      <c r="Y622" s="54"/>
      <c r="Z622" s="54"/>
    </row>
    <row r="623" spans="1:26" ht="18.75" customHeight="1" x14ac:dyDescent="0.2">
      <c r="A623" s="54"/>
      <c r="B623" s="54"/>
      <c r="C623" s="224"/>
      <c r="D623" s="224"/>
      <c r="E623" s="55"/>
      <c r="F623" s="225"/>
      <c r="G623" s="225"/>
      <c r="H623" s="225"/>
      <c r="I623" s="54"/>
      <c r="J623" s="226"/>
      <c r="K623" s="99"/>
      <c r="L623" s="227"/>
      <c r="M623" s="228"/>
      <c r="N623" s="225"/>
      <c r="O623" s="229"/>
      <c r="P623" s="228"/>
      <c r="Q623" s="228"/>
      <c r="R623" s="54"/>
      <c r="S623" s="54"/>
      <c r="T623" s="55"/>
      <c r="U623" s="54"/>
      <c r="V623" s="54"/>
      <c r="W623" s="54"/>
      <c r="X623" s="54"/>
      <c r="Y623" s="54"/>
      <c r="Z623" s="54"/>
    </row>
    <row r="624" spans="1:26" ht="18.75" customHeight="1" x14ac:dyDescent="0.2">
      <c r="A624" s="54"/>
      <c r="B624" s="54"/>
      <c r="C624" s="224"/>
      <c r="D624" s="224"/>
      <c r="E624" s="55"/>
      <c r="F624" s="225"/>
      <c r="G624" s="225"/>
      <c r="H624" s="225"/>
      <c r="I624" s="54"/>
      <c r="J624" s="226"/>
      <c r="K624" s="99"/>
      <c r="L624" s="227"/>
      <c r="M624" s="228"/>
      <c r="N624" s="225"/>
      <c r="O624" s="229"/>
      <c r="P624" s="228"/>
      <c r="Q624" s="228"/>
      <c r="R624" s="54"/>
      <c r="S624" s="54"/>
      <c r="T624" s="55"/>
      <c r="U624" s="54"/>
      <c r="V624" s="54"/>
      <c r="W624" s="54"/>
      <c r="X624" s="54"/>
      <c r="Y624" s="54"/>
      <c r="Z624" s="54"/>
    </row>
    <row r="625" spans="1:26" ht="18.75" customHeight="1" x14ac:dyDescent="0.2">
      <c r="A625" s="54"/>
      <c r="B625" s="54"/>
      <c r="C625" s="224"/>
      <c r="D625" s="224"/>
      <c r="E625" s="55"/>
      <c r="F625" s="225"/>
      <c r="G625" s="225"/>
      <c r="H625" s="225"/>
      <c r="I625" s="54"/>
      <c r="J625" s="226"/>
      <c r="K625" s="99"/>
      <c r="L625" s="227"/>
      <c r="M625" s="228"/>
      <c r="N625" s="225"/>
      <c r="O625" s="229"/>
      <c r="P625" s="228"/>
      <c r="Q625" s="228"/>
      <c r="R625" s="54"/>
      <c r="S625" s="54"/>
      <c r="T625" s="55"/>
      <c r="U625" s="54"/>
      <c r="V625" s="54"/>
      <c r="W625" s="54"/>
      <c r="X625" s="54"/>
      <c r="Y625" s="54"/>
      <c r="Z625" s="54"/>
    </row>
    <row r="626" spans="1:26" ht="18.75" customHeight="1" x14ac:dyDescent="0.2">
      <c r="A626" s="54"/>
      <c r="B626" s="54"/>
      <c r="C626" s="224"/>
      <c r="D626" s="224"/>
      <c r="E626" s="55"/>
      <c r="F626" s="225"/>
      <c r="G626" s="225"/>
      <c r="H626" s="225"/>
      <c r="I626" s="54"/>
      <c r="J626" s="226"/>
      <c r="K626" s="99"/>
      <c r="L626" s="227"/>
      <c r="M626" s="228"/>
      <c r="N626" s="225"/>
      <c r="O626" s="229"/>
      <c r="P626" s="228"/>
      <c r="Q626" s="228"/>
      <c r="R626" s="54"/>
      <c r="S626" s="54"/>
      <c r="T626" s="55"/>
      <c r="U626" s="54"/>
      <c r="V626" s="54"/>
      <c r="W626" s="54"/>
      <c r="X626" s="54"/>
      <c r="Y626" s="54"/>
      <c r="Z626" s="54"/>
    </row>
    <row r="627" spans="1:26" ht="18.75" customHeight="1" x14ac:dyDescent="0.2">
      <c r="A627" s="54"/>
      <c r="B627" s="54"/>
      <c r="C627" s="224"/>
      <c r="D627" s="224"/>
      <c r="E627" s="55"/>
      <c r="F627" s="225"/>
      <c r="G627" s="225"/>
      <c r="H627" s="225"/>
      <c r="I627" s="54"/>
      <c r="J627" s="226"/>
      <c r="K627" s="99"/>
      <c r="L627" s="227"/>
      <c r="M627" s="228"/>
      <c r="N627" s="225"/>
      <c r="O627" s="229"/>
      <c r="P627" s="228"/>
      <c r="Q627" s="228"/>
      <c r="R627" s="54"/>
      <c r="S627" s="54"/>
      <c r="T627" s="55"/>
      <c r="U627" s="54"/>
      <c r="V627" s="54"/>
      <c r="W627" s="54"/>
      <c r="X627" s="54"/>
      <c r="Y627" s="54"/>
      <c r="Z627" s="54"/>
    </row>
    <row r="628" spans="1:26" ht="18.75" customHeight="1" x14ac:dyDescent="0.2">
      <c r="A628" s="54"/>
      <c r="B628" s="54"/>
      <c r="C628" s="224"/>
      <c r="D628" s="224"/>
      <c r="E628" s="55"/>
      <c r="F628" s="225"/>
      <c r="G628" s="225"/>
      <c r="H628" s="225"/>
      <c r="I628" s="54"/>
      <c r="J628" s="226"/>
      <c r="K628" s="99"/>
      <c r="L628" s="227"/>
      <c r="M628" s="228"/>
      <c r="N628" s="225"/>
      <c r="O628" s="229"/>
      <c r="P628" s="228"/>
      <c r="Q628" s="228"/>
      <c r="R628" s="54"/>
      <c r="S628" s="54"/>
      <c r="T628" s="55"/>
      <c r="U628" s="54"/>
      <c r="V628" s="54"/>
      <c r="W628" s="54"/>
      <c r="X628" s="54"/>
      <c r="Y628" s="54"/>
      <c r="Z628" s="54"/>
    </row>
    <row r="629" spans="1:26" ht="18.75" customHeight="1" x14ac:dyDescent="0.2">
      <c r="A629" s="54"/>
      <c r="B629" s="54"/>
      <c r="C629" s="224"/>
      <c r="D629" s="224"/>
      <c r="E629" s="55"/>
      <c r="F629" s="225"/>
      <c r="G629" s="225"/>
      <c r="H629" s="225"/>
      <c r="I629" s="54"/>
      <c r="J629" s="226"/>
      <c r="K629" s="99"/>
      <c r="L629" s="227"/>
      <c r="M629" s="228"/>
      <c r="N629" s="225"/>
      <c r="O629" s="229"/>
      <c r="P629" s="228"/>
      <c r="Q629" s="228"/>
      <c r="R629" s="54"/>
      <c r="S629" s="54"/>
      <c r="T629" s="55"/>
      <c r="U629" s="54"/>
      <c r="V629" s="54"/>
      <c r="W629" s="54"/>
      <c r="X629" s="54"/>
      <c r="Y629" s="54"/>
      <c r="Z629" s="54"/>
    </row>
    <row r="630" spans="1:26" ht="18.75" customHeight="1" x14ac:dyDescent="0.2">
      <c r="A630" s="54"/>
      <c r="B630" s="54"/>
      <c r="C630" s="224"/>
      <c r="D630" s="224"/>
      <c r="E630" s="55"/>
      <c r="F630" s="225"/>
      <c r="G630" s="225"/>
      <c r="H630" s="225"/>
      <c r="I630" s="54"/>
      <c r="J630" s="226"/>
      <c r="K630" s="99"/>
      <c r="L630" s="227"/>
      <c r="M630" s="228"/>
      <c r="N630" s="225"/>
      <c r="O630" s="229"/>
      <c r="P630" s="228"/>
      <c r="Q630" s="228"/>
      <c r="R630" s="54"/>
      <c r="S630" s="54"/>
      <c r="T630" s="55"/>
      <c r="U630" s="54"/>
      <c r="V630" s="54"/>
      <c r="W630" s="54"/>
      <c r="X630" s="54"/>
      <c r="Y630" s="54"/>
      <c r="Z630" s="54"/>
    </row>
    <row r="631" spans="1:26" ht="18.75" customHeight="1" x14ac:dyDescent="0.2">
      <c r="A631" s="54"/>
      <c r="B631" s="54"/>
      <c r="C631" s="224"/>
      <c r="D631" s="224"/>
      <c r="E631" s="55"/>
      <c r="F631" s="225"/>
      <c r="G631" s="225"/>
      <c r="H631" s="225"/>
      <c r="I631" s="54"/>
      <c r="J631" s="226"/>
      <c r="K631" s="99"/>
      <c r="L631" s="227"/>
      <c r="M631" s="228"/>
      <c r="N631" s="225"/>
      <c r="O631" s="229"/>
      <c r="P631" s="228"/>
      <c r="Q631" s="228"/>
      <c r="R631" s="54"/>
      <c r="S631" s="54"/>
      <c r="T631" s="55"/>
      <c r="U631" s="54"/>
      <c r="V631" s="54"/>
      <c r="W631" s="54"/>
      <c r="X631" s="54"/>
      <c r="Y631" s="54"/>
      <c r="Z631" s="54"/>
    </row>
    <row r="632" spans="1:26" ht="18.75" customHeight="1" x14ac:dyDescent="0.2">
      <c r="A632" s="54"/>
      <c r="B632" s="54"/>
      <c r="C632" s="224"/>
      <c r="D632" s="224"/>
      <c r="E632" s="55"/>
      <c r="F632" s="225"/>
      <c r="G632" s="225"/>
      <c r="H632" s="225"/>
      <c r="I632" s="54"/>
      <c r="J632" s="226"/>
      <c r="K632" s="99"/>
      <c r="L632" s="227"/>
      <c r="M632" s="228"/>
      <c r="N632" s="225"/>
      <c r="O632" s="229"/>
      <c r="P632" s="228"/>
      <c r="Q632" s="228"/>
      <c r="R632" s="54"/>
      <c r="S632" s="54"/>
      <c r="T632" s="55"/>
      <c r="U632" s="54"/>
      <c r="V632" s="54"/>
      <c r="W632" s="54"/>
      <c r="X632" s="54"/>
      <c r="Y632" s="54"/>
      <c r="Z632" s="54"/>
    </row>
    <row r="633" spans="1:26" ht="18.75" customHeight="1" x14ac:dyDescent="0.2">
      <c r="A633" s="54"/>
      <c r="B633" s="54"/>
      <c r="C633" s="224"/>
      <c r="D633" s="224"/>
      <c r="E633" s="55"/>
      <c r="F633" s="225"/>
      <c r="G633" s="225"/>
      <c r="H633" s="225"/>
      <c r="I633" s="54"/>
      <c r="J633" s="226"/>
      <c r="K633" s="99"/>
      <c r="L633" s="227"/>
      <c r="M633" s="228"/>
      <c r="N633" s="225"/>
      <c r="O633" s="229"/>
      <c r="P633" s="228"/>
      <c r="Q633" s="228"/>
      <c r="R633" s="54"/>
      <c r="S633" s="54"/>
      <c r="T633" s="55"/>
      <c r="U633" s="54"/>
      <c r="V633" s="54"/>
      <c r="W633" s="54"/>
      <c r="X633" s="54"/>
      <c r="Y633" s="54"/>
      <c r="Z633" s="54"/>
    </row>
    <row r="634" spans="1:26" ht="18.75" customHeight="1" x14ac:dyDescent="0.2">
      <c r="A634" s="54"/>
      <c r="B634" s="54"/>
      <c r="C634" s="224"/>
      <c r="D634" s="224"/>
      <c r="E634" s="55"/>
      <c r="F634" s="225"/>
      <c r="G634" s="225"/>
      <c r="H634" s="225"/>
      <c r="I634" s="54"/>
      <c r="J634" s="226"/>
      <c r="K634" s="99"/>
      <c r="L634" s="227"/>
      <c r="M634" s="228"/>
      <c r="N634" s="225"/>
      <c r="O634" s="229"/>
      <c r="P634" s="228"/>
      <c r="Q634" s="228"/>
      <c r="R634" s="54"/>
      <c r="S634" s="54"/>
      <c r="T634" s="55"/>
      <c r="U634" s="54"/>
      <c r="V634" s="54"/>
      <c r="W634" s="54"/>
      <c r="X634" s="54"/>
      <c r="Y634" s="54"/>
      <c r="Z634" s="54"/>
    </row>
    <row r="635" spans="1:26" ht="18.75" customHeight="1" x14ac:dyDescent="0.2">
      <c r="A635" s="54"/>
      <c r="B635" s="54"/>
      <c r="C635" s="224"/>
      <c r="D635" s="224"/>
      <c r="E635" s="55"/>
      <c r="F635" s="225"/>
      <c r="G635" s="225"/>
      <c r="H635" s="225"/>
      <c r="I635" s="54"/>
      <c r="J635" s="226"/>
      <c r="K635" s="99"/>
      <c r="L635" s="227"/>
      <c r="M635" s="228"/>
      <c r="N635" s="225"/>
      <c r="O635" s="229"/>
      <c r="P635" s="228"/>
      <c r="Q635" s="228"/>
      <c r="R635" s="54"/>
      <c r="S635" s="54"/>
      <c r="T635" s="55"/>
      <c r="U635" s="54"/>
      <c r="V635" s="54"/>
      <c r="W635" s="54"/>
      <c r="X635" s="54"/>
      <c r="Y635" s="54"/>
      <c r="Z635" s="54"/>
    </row>
    <row r="636" spans="1:26" ht="18.75" customHeight="1" x14ac:dyDescent="0.2">
      <c r="A636" s="54"/>
      <c r="B636" s="54"/>
      <c r="C636" s="224"/>
      <c r="D636" s="224"/>
      <c r="E636" s="55"/>
      <c r="F636" s="225"/>
      <c r="G636" s="225"/>
      <c r="H636" s="225"/>
      <c r="I636" s="54"/>
      <c r="J636" s="226"/>
      <c r="K636" s="99"/>
      <c r="L636" s="227"/>
      <c r="M636" s="228"/>
      <c r="N636" s="225"/>
      <c r="O636" s="229"/>
      <c r="P636" s="228"/>
      <c r="Q636" s="228"/>
      <c r="R636" s="54"/>
      <c r="S636" s="54"/>
      <c r="T636" s="55"/>
      <c r="U636" s="54"/>
      <c r="V636" s="54"/>
      <c r="W636" s="54"/>
      <c r="X636" s="54"/>
      <c r="Y636" s="54"/>
      <c r="Z636" s="54"/>
    </row>
    <row r="637" spans="1:26" ht="18.75" customHeight="1" x14ac:dyDescent="0.2">
      <c r="A637" s="54"/>
      <c r="B637" s="54"/>
      <c r="C637" s="224"/>
      <c r="D637" s="224"/>
      <c r="E637" s="55"/>
      <c r="F637" s="225"/>
      <c r="G637" s="225"/>
      <c r="H637" s="225"/>
      <c r="I637" s="54"/>
      <c r="J637" s="226"/>
      <c r="K637" s="99"/>
      <c r="L637" s="227"/>
      <c r="M637" s="228"/>
      <c r="N637" s="225"/>
      <c r="O637" s="229"/>
      <c r="P637" s="228"/>
      <c r="Q637" s="228"/>
      <c r="R637" s="54"/>
      <c r="S637" s="54"/>
      <c r="T637" s="55"/>
      <c r="U637" s="54"/>
      <c r="V637" s="54"/>
      <c r="W637" s="54"/>
      <c r="X637" s="54"/>
      <c r="Y637" s="54"/>
      <c r="Z637" s="54"/>
    </row>
    <row r="638" spans="1:26" ht="18.75" customHeight="1" x14ac:dyDescent="0.2">
      <c r="A638" s="54"/>
      <c r="B638" s="54"/>
      <c r="C638" s="224"/>
      <c r="D638" s="224"/>
      <c r="E638" s="55"/>
      <c r="F638" s="225"/>
      <c r="G638" s="225"/>
      <c r="H638" s="225"/>
      <c r="I638" s="54"/>
      <c r="J638" s="226"/>
      <c r="K638" s="99"/>
      <c r="L638" s="227"/>
      <c r="M638" s="228"/>
      <c r="N638" s="225"/>
      <c r="O638" s="229"/>
      <c r="P638" s="228"/>
      <c r="Q638" s="228"/>
      <c r="R638" s="54"/>
      <c r="S638" s="54"/>
      <c r="T638" s="55"/>
      <c r="U638" s="54"/>
      <c r="V638" s="54"/>
      <c r="W638" s="54"/>
      <c r="X638" s="54"/>
      <c r="Y638" s="54"/>
      <c r="Z638" s="54"/>
    </row>
    <row r="639" spans="1:26" ht="18.75" customHeight="1" x14ac:dyDescent="0.2">
      <c r="A639" s="54"/>
      <c r="B639" s="54"/>
      <c r="C639" s="224"/>
      <c r="D639" s="224"/>
      <c r="E639" s="55"/>
      <c r="F639" s="225"/>
      <c r="G639" s="225"/>
      <c r="H639" s="225"/>
      <c r="I639" s="54"/>
      <c r="J639" s="226"/>
      <c r="K639" s="99"/>
      <c r="L639" s="227"/>
      <c r="M639" s="228"/>
      <c r="N639" s="225"/>
      <c r="O639" s="229"/>
      <c r="P639" s="228"/>
      <c r="Q639" s="228"/>
      <c r="R639" s="54"/>
      <c r="S639" s="54"/>
      <c r="T639" s="55"/>
      <c r="U639" s="54"/>
      <c r="V639" s="54"/>
      <c r="W639" s="54"/>
      <c r="X639" s="54"/>
      <c r="Y639" s="54"/>
      <c r="Z639" s="54"/>
    </row>
    <row r="640" spans="1:26" ht="18.75" customHeight="1" x14ac:dyDescent="0.2">
      <c r="A640" s="54"/>
      <c r="B640" s="54"/>
      <c r="C640" s="224"/>
      <c r="D640" s="224"/>
      <c r="E640" s="55"/>
      <c r="F640" s="225"/>
      <c r="G640" s="225"/>
      <c r="H640" s="225"/>
      <c r="I640" s="54"/>
      <c r="J640" s="226"/>
      <c r="K640" s="99"/>
      <c r="L640" s="227"/>
      <c r="M640" s="228"/>
      <c r="N640" s="225"/>
      <c r="O640" s="229"/>
      <c r="P640" s="228"/>
      <c r="Q640" s="228"/>
      <c r="R640" s="54"/>
      <c r="S640" s="54"/>
      <c r="T640" s="55"/>
      <c r="U640" s="54"/>
      <c r="V640" s="54"/>
      <c r="W640" s="54"/>
      <c r="X640" s="54"/>
      <c r="Y640" s="54"/>
      <c r="Z640" s="54"/>
    </row>
    <row r="641" spans="1:26" ht="18.75" customHeight="1" x14ac:dyDescent="0.2">
      <c r="A641" s="54"/>
      <c r="B641" s="54"/>
      <c r="C641" s="224"/>
      <c r="D641" s="224"/>
      <c r="E641" s="55"/>
      <c r="F641" s="225"/>
      <c r="G641" s="225"/>
      <c r="H641" s="225"/>
      <c r="I641" s="54"/>
      <c r="J641" s="226"/>
      <c r="K641" s="99"/>
      <c r="L641" s="227"/>
      <c r="M641" s="228"/>
      <c r="N641" s="225"/>
      <c r="O641" s="229"/>
      <c r="P641" s="228"/>
      <c r="Q641" s="228"/>
      <c r="R641" s="54"/>
      <c r="S641" s="54"/>
      <c r="T641" s="55"/>
      <c r="U641" s="54"/>
      <c r="V641" s="54"/>
      <c r="W641" s="54"/>
      <c r="X641" s="54"/>
      <c r="Y641" s="54"/>
      <c r="Z641" s="54"/>
    </row>
    <row r="642" spans="1:26" ht="18.75" customHeight="1" x14ac:dyDescent="0.2">
      <c r="A642" s="54"/>
      <c r="B642" s="54"/>
      <c r="C642" s="224"/>
      <c r="D642" s="224"/>
      <c r="E642" s="55"/>
      <c r="F642" s="225"/>
      <c r="G642" s="225"/>
      <c r="H642" s="225"/>
      <c r="I642" s="54"/>
      <c r="J642" s="226"/>
      <c r="K642" s="99"/>
      <c r="L642" s="227"/>
      <c r="M642" s="228"/>
      <c r="N642" s="225"/>
      <c r="O642" s="229"/>
      <c r="P642" s="228"/>
      <c r="Q642" s="228"/>
      <c r="R642" s="54"/>
      <c r="S642" s="54"/>
      <c r="T642" s="55"/>
      <c r="U642" s="54"/>
      <c r="V642" s="54"/>
      <c r="W642" s="54"/>
      <c r="X642" s="54"/>
      <c r="Y642" s="54"/>
      <c r="Z642" s="54"/>
    </row>
    <row r="643" spans="1:26" ht="18.75" customHeight="1" x14ac:dyDescent="0.2">
      <c r="A643" s="54"/>
      <c r="B643" s="54"/>
      <c r="C643" s="224"/>
      <c r="D643" s="224"/>
      <c r="E643" s="55"/>
      <c r="F643" s="225"/>
      <c r="G643" s="225"/>
      <c r="H643" s="225"/>
      <c r="I643" s="54"/>
      <c r="J643" s="226"/>
      <c r="K643" s="99"/>
      <c r="L643" s="227"/>
      <c r="M643" s="228"/>
      <c r="N643" s="225"/>
      <c r="O643" s="229"/>
      <c r="P643" s="228"/>
      <c r="Q643" s="228"/>
      <c r="R643" s="54"/>
      <c r="S643" s="54"/>
      <c r="T643" s="55"/>
      <c r="U643" s="54"/>
      <c r="V643" s="54"/>
      <c r="W643" s="54"/>
      <c r="X643" s="54"/>
      <c r="Y643" s="54"/>
      <c r="Z643" s="54"/>
    </row>
    <row r="644" spans="1:26" ht="18.75" customHeight="1" x14ac:dyDescent="0.2">
      <c r="A644" s="54"/>
      <c r="B644" s="54"/>
      <c r="C644" s="224"/>
      <c r="D644" s="224"/>
      <c r="E644" s="55"/>
      <c r="F644" s="225"/>
      <c r="G644" s="225"/>
      <c r="H644" s="225"/>
      <c r="I644" s="54"/>
      <c r="J644" s="226"/>
      <c r="K644" s="99"/>
      <c r="L644" s="227"/>
      <c r="M644" s="228"/>
      <c r="N644" s="225"/>
      <c r="O644" s="229"/>
      <c r="P644" s="228"/>
      <c r="Q644" s="228"/>
      <c r="R644" s="54"/>
      <c r="S644" s="54"/>
      <c r="T644" s="55"/>
      <c r="U644" s="54"/>
      <c r="V644" s="54"/>
      <c r="W644" s="54"/>
      <c r="X644" s="54"/>
      <c r="Y644" s="54"/>
      <c r="Z644" s="54"/>
    </row>
    <row r="645" spans="1:26" ht="18.75" customHeight="1" x14ac:dyDescent="0.2">
      <c r="A645" s="54"/>
      <c r="B645" s="54"/>
      <c r="C645" s="224"/>
      <c r="D645" s="224"/>
      <c r="E645" s="55"/>
      <c r="F645" s="225"/>
      <c r="G645" s="225"/>
      <c r="H645" s="225"/>
      <c r="I645" s="54"/>
      <c r="J645" s="226"/>
      <c r="K645" s="99"/>
      <c r="L645" s="227"/>
      <c r="M645" s="228"/>
      <c r="N645" s="225"/>
      <c r="O645" s="229"/>
      <c r="P645" s="228"/>
      <c r="Q645" s="228"/>
      <c r="R645" s="54"/>
      <c r="S645" s="54"/>
      <c r="T645" s="55"/>
      <c r="U645" s="54"/>
      <c r="V645" s="54"/>
      <c r="W645" s="54"/>
      <c r="X645" s="54"/>
      <c r="Y645" s="54"/>
      <c r="Z645" s="54"/>
    </row>
    <row r="646" spans="1:26" ht="18.75" customHeight="1" x14ac:dyDescent="0.2">
      <c r="A646" s="54"/>
      <c r="B646" s="54"/>
      <c r="C646" s="224"/>
      <c r="D646" s="224"/>
      <c r="E646" s="55"/>
      <c r="F646" s="225"/>
      <c r="G646" s="225"/>
      <c r="H646" s="225"/>
      <c r="I646" s="54"/>
      <c r="J646" s="226"/>
      <c r="K646" s="99"/>
      <c r="L646" s="227"/>
      <c r="M646" s="228"/>
      <c r="N646" s="225"/>
      <c r="O646" s="229"/>
      <c r="P646" s="228"/>
      <c r="Q646" s="228"/>
      <c r="R646" s="54"/>
      <c r="S646" s="54"/>
      <c r="T646" s="55"/>
      <c r="U646" s="54"/>
      <c r="V646" s="54"/>
      <c r="W646" s="54"/>
      <c r="X646" s="54"/>
      <c r="Y646" s="54"/>
      <c r="Z646" s="54"/>
    </row>
    <row r="647" spans="1:26" ht="18.75" customHeight="1" x14ac:dyDescent="0.2">
      <c r="A647" s="54"/>
      <c r="B647" s="54"/>
      <c r="C647" s="224"/>
      <c r="D647" s="224"/>
      <c r="E647" s="55"/>
      <c r="F647" s="225"/>
      <c r="G647" s="225"/>
      <c r="H647" s="225"/>
      <c r="I647" s="54"/>
      <c r="J647" s="226"/>
      <c r="K647" s="99"/>
      <c r="L647" s="227"/>
      <c r="M647" s="228"/>
      <c r="N647" s="225"/>
      <c r="O647" s="229"/>
      <c r="P647" s="228"/>
      <c r="Q647" s="228"/>
      <c r="R647" s="54"/>
      <c r="S647" s="54"/>
      <c r="T647" s="55"/>
      <c r="U647" s="54"/>
      <c r="V647" s="54"/>
      <c r="W647" s="54"/>
      <c r="X647" s="54"/>
      <c r="Y647" s="54"/>
      <c r="Z647" s="54"/>
    </row>
    <row r="648" spans="1:26" ht="18.75" customHeight="1" x14ac:dyDescent="0.2">
      <c r="A648" s="54"/>
      <c r="B648" s="54"/>
      <c r="C648" s="224"/>
      <c r="D648" s="224"/>
      <c r="E648" s="55"/>
      <c r="F648" s="225"/>
      <c r="G648" s="225"/>
      <c r="H648" s="225"/>
      <c r="I648" s="54"/>
      <c r="J648" s="226"/>
      <c r="K648" s="99"/>
      <c r="L648" s="227"/>
      <c r="M648" s="228"/>
      <c r="N648" s="225"/>
      <c r="O648" s="229"/>
      <c r="P648" s="228"/>
      <c r="Q648" s="228"/>
      <c r="R648" s="54"/>
      <c r="S648" s="54"/>
      <c r="T648" s="55"/>
      <c r="U648" s="54"/>
      <c r="V648" s="54"/>
      <c r="W648" s="54"/>
      <c r="X648" s="54"/>
      <c r="Y648" s="54"/>
      <c r="Z648" s="54"/>
    </row>
    <row r="649" spans="1:26" ht="18.75" customHeight="1" x14ac:dyDescent="0.2">
      <c r="A649" s="54"/>
      <c r="B649" s="54"/>
      <c r="C649" s="224"/>
      <c r="D649" s="224"/>
      <c r="E649" s="55"/>
      <c r="F649" s="225"/>
      <c r="G649" s="225"/>
      <c r="H649" s="225"/>
      <c r="I649" s="54"/>
      <c r="J649" s="226"/>
      <c r="K649" s="99"/>
      <c r="L649" s="227"/>
      <c r="M649" s="228"/>
      <c r="N649" s="225"/>
      <c r="O649" s="229"/>
      <c r="P649" s="228"/>
      <c r="Q649" s="228"/>
      <c r="R649" s="54"/>
      <c r="S649" s="54"/>
      <c r="T649" s="55"/>
      <c r="U649" s="54"/>
      <c r="V649" s="54"/>
      <c r="W649" s="54"/>
      <c r="X649" s="54"/>
      <c r="Y649" s="54"/>
      <c r="Z649" s="54"/>
    </row>
    <row r="650" spans="1:26" ht="18.75" customHeight="1" x14ac:dyDescent="0.2">
      <c r="A650" s="54"/>
      <c r="B650" s="54"/>
      <c r="C650" s="224"/>
      <c r="D650" s="224"/>
      <c r="E650" s="55"/>
      <c r="F650" s="225"/>
      <c r="G650" s="225"/>
      <c r="H650" s="225"/>
      <c r="I650" s="54"/>
      <c r="J650" s="226"/>
      <c r="K650" s="99"/>
      <c r="L650" s="227"/>
      <c r="M650" s="228"/>
      <c r="N650" s="225"/>
      <c r="O650" s="229"/>
      <c r="P650" s="228"/>
      <c r="Q650" s="228"/>
      <c r="R650" s="54"/>
      <c r="S650" s="54"/>
      <c r="T650" s="55"/>
      <c r="U650" s="54"/>
      <c r="V650" s="54"/>
      <c r="W650" s="54"/>
      <c r="X650" s="54"/>
      <c r="Y650" s="54"/>
      <c r="Z650" s="54"/>
    </row>
    <row r="651" spans="1:26" ht="18.75" customHeight="1" x14ac:dyDescent="0.2">
      <c r="A651" s="54"/>
      <c r="B651" s="54"/>
      <c r="C651" s="224"/>
      <c r="D651" s="224"/>
      <c r="E651" s="55"/>
      <c r="F651" s="225"/>
      <c r="G651" s="225"/>
      <c r="H651" s="225"/>
      <c r="I651" s="54"/>
      <c r="J651" s="226"/>
      <c r="K651" s="99"/>
      <c r="L651" s="227"/>
      <c r="M651" s="228"/>
      <c r="N651" s="225"/>
      <c r="O651" s="229"/>
      <c r="P651" s="228"/>
      <c r="Q651" s="228"/>
      <c r="R651" s="54"/>
      <c r="S651" s="54"/>
      <c r="T651" s="55"/>
      <c r="U651" s="54"/>
      <c r="V651" s="54"/>
      <c r="W651" s="54"/>
      <c r="X651" s="54"/>
      <c r="Y651" s="54"/>
      <c r="Z651" s="54"/>
    </row>
    <row r="652" spans="1:26" ht="18.75" customHeight="1" x14ac:dyDescent="0.2">
      <c r="A652" s="54"/>
      <c r="B652" s="54"/>
      <c r="C652" s="224"/>
      <c r="D652" s="224"/>
      <c r="E652" s="55"/>
      <c r="F652" s="225"/>
      <c r="G652" s="225"/>
      <c r="H652" s="225"/>
      <c r="I652" s="54"/>
      <c r="J652" s="226"/>
      <c r="K652" s="99"/>
      <c r="L652" s="227"/>
      <c r="M652" s="228"/>
      <c r="N652" s="225"/>
      <c r="O652" s="229"/>
      <c r="P652" s="228"/>
      <c r="Q652" s="228"/>
      <c r="R652" s="54"/>
      <c r="S652" s="54"/>
      <c r="T652" s="55"/>
      <c r="U652" s="54"/>
      <c r="V652" s="54"/>
      <c r="W652" s="54"/>
      <c r="X652" s="54"/>
      <c r="Y652" s="54"/>
      <c r="Z652" s="54"/>
    </row>
    <row r="653" spans="1:26" ht="18.75" customHeight="1" x14ac:dyDescent="0.2">
      <c r="A653" s="54"/>
      <c r="B653" s="54"/>
      <c r="C653" s="224"/>
      <c r="D653" s="224"/>
      <c r="E653" s="55"/>
      <c r="F653" s="225"/>
      <c r="G653" s="225"/>
      <c r="H653" s="225"/>
      <c r="I653" s="54"/>
      <c r="J653" s="226"/>
      <c r="K653" s="99"/>
      <c r="L653" s="227"/>
      <c r="M653" s="228"/>
      <c r="N653" s="225"/>
      <c r="O653" s="229"/>
      <c r="P653" s="228"/>
      <c r="Q653" s="228"/>
      <c r="R653" s="54"/>
      <c r="S653" s="54"/>
      <c r="T653" s="55"/>
      <c r="U653" s="54"/>
      <c r="V653" s="54"/>
      <c r="W653" s="54"/>
      <c r="X653" s="54"/>
      <c r="Y653" s="54"/>
      <c r="Z653" s="54"/>
    </row>
    <row r="654" spans="1:26" ht="18.75" customHeight="1" x14ac:dyDescent="0.2">
      <c r="A654" s="54"/>
      <c r="B654" s="54"/>
      <c r="C654" s="224"/>
      <c r="D654" s="224"/>
      <c r="E654" s="55"/>
      <c r="F654" s="225"/>
      <c r="G654" s="225"/>
      <c r="H654" s="225"/>
      <c r="I654" s="54"/>
      <c r="J654" s="226"/>
      <c r="K654" s="99"/>
      <c r="L654" s="227"/>
      <c r="M654" s="228"/>
      <c r="N654" s="225"/>
      <c r="O654" s="229"/>
      <c r="P654" s="228"/>
      <c r="Q654" s="228"/>
      <c r="R654" s="54"/>
      <c r="S654" s="54"/>
      <c r="T654" s="55"/>
      <c r="U654" s="54"/>
      <c r="V654" s="54"/>
      <c r="W654" s="54"/>
      <c r="X654" s="54"/>
      <c r="Y654" s="54"/>
      <c r="Z654" s="54"/>
    </row>
    <row r="655" spans="1:26" ht="18.75" customHeight="1" x14ac:dyDescent="0.2">
      <c r="A655" s="54"/>
      <c r="B655" s="54"/>
      <c r="C655" s="224"/>
      <c r="D655" s="224"/>
      <c r="E655" s="55"/>
      <c r="F655" s="225"/>
      <c r="G655" s="225"/>
      <c r="H655" s="225"/>
      <c r="I655" s="54"/>
      <c r="J655" s="226"/>
      <c r="K655" s="99"/>
      <c r="L655" s="227"/>
      <c r="M655" s="228"/>
      <c r="N655" s="225"/>
      <c r="O655" s="229"/>
      <c r="P655" s="228"/>
      <c r="Q655" s="228"/>
      <c r="R655" s="54"/>
      <c r="S655" s="54"/>
      <c r="T655" s="55"/>
      <c r="U655" s="54"/>
      <c r="V655" s="54"/>
      <c r="W655" s="54"/>
      <c r="X655" s="54"/>
      <c r="Y655" s="54"/>
      <c r="Z655" s="54"/>
    </row>
    <row r="656" spans="1:26" ht="18.75" customHeight="1" x14ac:dyDescent="0.2">
      <c r="A656" s="54"/>
      <c r="B656" s="54"/>
      <c r="C656" s="224"/>
      <c r="D656" s="224"/>
      <c r="E656" s="55"/>
      <c r="F656" s="225"/>
      <c r="G656" s="225"/>
      <c r="H656" s="225"/>
      <c r="I656" s="54"/>
      <c r="J656" s="226"/>
      <c r="K656" s="99"/>
      <c r="L656" s="227"/>
      <c r="M656" s="228"/>
      <c r="N656" s="225"/>
      <c r="O656" s="229"/>
      <c r="P656" s="228"/>
      <c r="Q656" s="228"/>
      <c r="R656" s="54"/>
      <c r="S656" s="54"/>
      <c r="T656" s="55"/>
      <c r="U656" s="54"/>
      <c r="V656" s="54"/>
      <c r="W656" s="54"/>
      <c r="X656" s="54"/>
      <c r="Y656" s="54"/>
      <c r="Z656" s="54"/>
    </row>
    <row r="657" spans="1:26" ht="18.75" customHeight="1" x14ac:dyDescent="0.2">
      <c r="A657" s="54"/>
      <c r="B657" s="54"/>
      <c r="C657" s="224"/>
      <c r="D657" s="224"/>
      <c r="E657" s="55"/>
      <c r="F657" s="225"/>
      <c r="G657" s="225"/>
      <c r="H657" s="225"/>
      <c r="I657" s="54"/>
      <c r="J657" s="226"/>
      <c r="K657" s="99"/>
      <c r="L657" s="227"/>
      <c r="M657" s="228"/>
      <c r="N657" s="225"/>
      <c r="O657" s="229"/>
      <c r="P657" s="228"/>
      <c r="Q657" s="228"/>
      <c r="R657" s="54"/>
      <c r="S657" s="54"/>
      <c r="T657" s="55"/>
      <c r="U657" s="54"/>
      <c r="V657" s="54"/>
      <c r="W657" s="54"/>
      <c r="X657" s="54"/>
      <c r="Y657" s="54"/>
      <c r="Z657" s="54"/>
    </row>
    <row r="658" spans="1:26" ht="18.75" customHeight="1" x14ac:dyDescent="0.2">
      <c r="A658" s="54"/>
      <c r="B658" s="54"/>
      <c r="C658" s="224"/>
      <c r="D658" s="224"/>
      <c r="E658" s="55"/>
      <c r="F658" s="225"/>
      <c r="G658" s="225"/>
      <c r="H658" s="225"/>
      <c r="I658" s="54"/>
      <c r="J658" s="226"/>
      <c r="K658" s="99"/>
      <c r="L658" s="227"/>
      <c r="M658" s="228"/>
      <c r="N658" s="225"/>
      <c r="O658" s="229"/>
      <c r="P658" s="228"/>
      <c r="Q658" s="228"/>
      <c r="R658" s="54"/>
      <c r="S658" s="54"/>
      <c r="T658" s="55"/>
      <c r="U658" s="54"/>
      <c r="V658" s="54"/>
      <c r="W658" s="54"/>
      <c r="X658" s="54"/>
      <c r="Y658" s="54"/>
      <c r="Z658" s="54"/>
    </row>
    <row r="659" spans="1:26" ht="18.75" customHeight="1" x14ac:dyDescent="0.2">
      <c r="A659" s="54"/>
      <c r="B659" s="54"/>
      <c r="C659" s="224"/>
      <c r="D659" s="224"/>
      <c r="E659" s="55"/>
      <c r="F659" s="225"/>
      <c r="G659" s="225"/>
      <c r="H659" s="225"/>
      <c r="I659" s="54"/>
      <c r="J659" s="226"/>
      <c r="K659" s="99"/>
      <c r="L659" s="227"/>
      <c r="M659" s="228"/>
      <c r="N659" s="225"/>
      <c r="O659" s="229"/>
      <c r="P659" s="228"/>
      <c r="Q659" s="228"/>
      <c r="R659" s="54"/>
      <c r="S659" s="54"/>
      <c r="T659" s="55"/>
      <c r="U659" s="54"/>
      <c r="V659" s="54"/>
      <c r="W659" s="54"/>
      <c r="X659" s="54"/>
      <c r="Y659" s="54"/>
      <c r="Z659" s="54"/>
    </row>
    <row r="660" spans="1:26" ht="18.75" customHeight="1" x14ac:dyDescent="0.2">
      <c r="A660" s="54"/>
      <c r="B660" s="54"/>
      <c r="C660" s="224"/>
      <c r="D660" s="224"/>
      <c r="E660" s="55"/>
      <c r="F660" s="225"/>
      <c r="G660" s="225"/>
      <c r="H660" s="225"/>
      <c r="I660" s="54"/>
      <c r="J660" s="226"/>
      <c r="K660" s="99"/>
      <c r="L660" s="227"/>
      <c r="M660" s="228"/>
      <c r="N660" s="225"/>
      <c r="O660" s="229"/>
      <c r="P660" s="228"/>
      <c r="Q660" s="228"/>
      <c r="R660" s="54"/>
      <c r="S660" s="54"/>
      <c r="T660" s="55"/>
      <c r="U660" s="54"/>
      <c r="V660" s="54"/>
      <c r="W660" s="54"/>
      <c r="X660" s="54"/>
      <c r="Y660" s="54"/>
      <c r="Z660" s="54"/>
    </row>
    <row r="661" spans="1:26" ht="18.75" customHeight="1" x14ac:dyDescent="0.2">
      <c r="A661" s="54"/>
      <c r="B661" s="54"/>
      <c r="C661" s="224"/>
      <c r="D661" s="224"/>
      <c r="E661" s="55"/>
      <c r="F661" s="225"/>
      <c r="G661" s="225"/>
      <c r="H661" s="225"/>
      <c r="I661" s="54"/>
      <c r="J661" s="226"/>
      <c r="K661" s="99"/>
      <c r="L661" s="227"/>
      <c r="M661" s="228"/>
      <c r="N661" s="225"/>
      <c r="O661" s="229"/>
      <c r="P661" s="228"/>
      <c r="Q661" s="228"/>
      <c r="R661" s="54"/>
      <c r="S661" s="54"/>
      <c r="T661" s="55"/>
      <c r="U661" s="54"/>
      <c r="V661" s="54"/>
      <c r="W661" s="54"/>
      <c r="X661" s="54"/>
      <c r="Y661" s="54"/>
      <c r="Z661" s="54"/>
    </row>
    <row r="662" spans="1:26" ht="18.75" customHeight="1" x14ac:dyDescent="0.2">
      <c r="A662" s="54"/>
      <c r="B662" s="54"/>
      <c r="C662" s="224"/>
      <c r="D662" s="224"/>
      <c r="E662" s="55"/>
      <c r="F662" s="225"/>
      <c r="G662" s="225"/>
      <c r="H662" s="225"/>
      <c r="I662" s="54"/>
      <c r="J662" s="226"/>
      <c r="K662" s="99"/>
      <c r="L662" s="227"/>
      <c r="M662" s="228"/>
      <c r="N662" s="225"/>
      <c r="O662" s="229"/>
      <c r="P662" s="228"/>
      <c r="Q662" s="228"/>
      <c r="R662" s="54"/>
      <c r="S662" s="54"/>
      <c r="T662" s="55"/>
      <c r="U662" s="54"/>
      <c r="V662" s="54"/>
      <c r="W662" s="54"/>
      <c r="X662" s="54"/>
      <c r="Y662" s="54"/>
      <c r="Z662" s="54"/>
    </row>
    <row r="663" spans="1:26" ht="18.75" customHeight="1" x14ac:dyDescent="0.2">
      <c r="A663" s="54"/>
      <c r="B663" s="54"/>
      <c r="C663" s="224"/>
      <c r="D663" s="224"/>
      <c r="E663" s="55"/>
      <c r="F663" s="225"/>
      <c r="G663" s="225"/>
      <c r="H663" s="225"/>
      <c r="I663" s="54"/>
      <c r="J663" s="226"/>
      <c r="K663" s="99"/>
      <c r="L663" s="227"/>
      <c r="M663" s="228"/>
      <c r="N663" s="225"/>
      <c r="O663" s="229"/>
      <c r="P663" s="228"/>
      <c r="Q663" s="228"/>
      <c r="R663" s="54"/>
      <c r="S663" s="54"/>
      <c r="T663" s="55"/>
      <c r="U663" s="54"/>
      <c r="V663" s="54"/>
      <c r="W663" s="54"/>
      <c r="X663" s="54"/>
      <c r="Y663" s="54"/>
      <c r="Z663" s="54"/>
    </row>
    <row r="664" spans="1:26" ht="18.75" customHeight="1" x14ac:dyDescent="0.2">
      <c r="A664" s="54"/>
      <c r="B664" s="54"/>
      <c r="C664" s="224"/>
      <c r="D664" s="224"/>
      <c r="E664" s="55"/>
      <c r="F664" s="225"/>
      <c r="G664" s="225"/>
      <c r="H664" s="225"/>
      <c r="I664" s="54"/>
      <c r="J664" s="226"/>
      <c r="K664" s="99"/>
      <c r="L664" s="227"/>
      <c r="M664" s="228"/>
      <c r="N664" s="225"/>
      <c r="O664" s="229"/>
      <c r="P664" s="228"/>
      <c r="Q664" s="228"/>
      <c r="R664" s="54"/>
      <c r="S664" s="54"/>
      <c r="T664" s="55"/>
      <c r="U664" s="54"/>
      <c r="V664" s="54"/>
      <c r="W664" s="54"/>
      <c r="X664" s="54"/>
      <c r="Y664" s="54"/>
      <c r="Z664" s="54"/>
    </row>
    <row r="665" spans="1:26" ht="18.75" customHeight="1" x14ac:dyDescent="0.2">
      <c r="A665" s="54"/>
      <c r="B665" s="54"/>
      <c r="C665" s="224"/>
      <c r="D665" s="224"/>
      <c r="E665" s="55"/>
      <c r="F665" s="225"/>
      <c r="G665" s="225"/>
      <c r="H665" s="225"/>
      <c r="I665" s="54"/>
      <c r="J665" s="226"/>
      <c r="K665" s="99"/>
      <c r="L665" s="227"/>
      <c r="M665" s="228"/>
      <c r="N665" s="225"/>
      <c r="O665" s="229"/>
      <c r="P665" s="228"/>
      <c r="Q665" s="228"/>
      <c r="R665" s="54"/>
      <c r="S665" s="54"/>
      <c r="T665" s="55"/>
      <c r="U665" s="54"/>
      <c r="V665" s="54"/>
      <c r="W665" s="54"/>
      <c r="X665" s="54"/>
      <c r="Y665" s="54"/>
      <c r="Z665" s="54"/>
    </row>
    <row r="666" spans="1:26" ht="18.75" customHeight="1" x14ac:dyDescent="0.2">
      <c r="A666" s="54"/>
      <c r="B666" s="54"/>
      <c r="C666" s="224"/>
      <c r="D666" s="224"/>
      <c r="E666" s="55"/>
      <c r="F666" s="225"/>
      <c r="G666" s="225"/>
      <c r="H666" s="225"/>
      <c r="I666" s="54"/>
      <c r="J666" s="226"/>
      <c r="K666" s="99"/>
      <c r="L666" s="227"/>
      <c r="M666" s="228"/>
      <c r="N666" s="225"/>
      <c r="O666" s="229"/>
      <c r="P666" s="228"/>
      <c r="Q666" s="228"/>
      <c r="R666" s="54"/>
      <c r="S666" s="54"/>
      <c r="T666" s="55"/>
      <c r="U666" s="54"/>
      <c r="V666" s="54"/>
      <c r="W666" s="54"/>
      <c r="X666" s="54"/>
      <c r="Y666" s="54"/>
      <c r="Z666" s="54"/>
    </row>
    <row r="667" spans="1:26" ht="18.75" customHeight="1" x14ac:dyDescent="0.2">
      <c r="A667" s="54"/>
      <c r="B667" s="54"/>
      <c r="C667" s="224"/>
      <c r="D667" s="224"/>
      <c r="E667" s="55"/>
      <c r="F667" s="225"/>
      <c r="G667" s="225"/>
      <c r="H667" s="225"/>
      <c r="I667" s="54"/>
      <c r="J667" s="226"/>
      <c r="K667" s="99"/>
      <c r="L667" s="227"/>
      <c r="M667" s="228"/>
      <c r="N667" s="225"/>
      <c r="O667" s="229"/>
      <c r="P667" s="228"/>
      <c r="Q667" s="228"/>
      <c r="R667" s="54"/>
      <c r="S667" s="54"/>
      <c r="T667" s="55"/>
      <c r="U667" s="54"/>
      <c r="V667" s="54"/>
      <c r="W667" s="54"/>
      <c r="X667" s="54"/>
      <c r="Y667" s="54"/>
      <c r="Z667" s="54"/>
    </row>
    <row r="668" spans="1:26" ht="18.75" customHeight="1" x14ac:dyDescent="0.2">
      <c r="A668" s="54"/>
      <c r="B668" s="54"/>
      <c r="C668" s="224"/>
      <c r="D668" s="224"/>
      <c r="E668" s="55"/>
      <c r="F668" s="225"/>
      <c r="G668" s="225"/>
      <c r="H668" s="225"/>
      <c r="I668" s="54"/>
      <c r="J668" s="226"/>
      <c r="K668" s="99"/>
      <c r="L668" s="227"/>
      <c r="M668" s="228"/>
      <c r="N668" s="225"/>
      <c r="O668" s="229"/>
      <c r="P668" s="228"/>
      <c r="Q668" s="228"/>
      <c r="R668" s="54"/>
      <c r="S668" s="54"/>
      <c r="T668" s="55"/>
      <c r="U668" s="54"/>
      <c r="V668" s="54"/>
      <c r="W668" s="54"/>
      <c r="X668" s="54"/>
      <c r="Y668" s="54"/>
      <c r="Z668" s="54"/>
    </row>
    <row r="669" spans="1:26" ht="18.75" customHeight="1" x14ac:dyDescent="0.2">
      <c r="A669" s="54"/>
      <c r="B669" s="54"/>
      <c r="C669" s="224"/>
      <c r="D669" s="224"/>
      <c r="E669" s="55"/>
      <c r="F669" s="225"/>
      <c r="G669" s="225"/>
      <c r="H669" s="225"/>
      <c r="I669" s="54"/>
      <c r="J669" s="226"/>
      <c r="K669" s="99"/>
      <c r="L669" s="227"/>
      <c r="M669" s="228"/>
      <c r="N669" s="225"/>
      <c r="O669" s="229"/>
      <c r="P669" s="228"/>
      <c r="Q669" s="228"/>
      <c r="R669" s="54"/>
      <c r="S669" s="54"/>
      <c r="T669" s="55"/>
      <c r="U669" s="54"/>
      <c r="V669" s="54"/>
      <c r="W669" s="54"/>
      <c r="X669" s="54"/>
      <c r="Y669" s="54"/>
      <c r="Z669" s="54"/>
    </row>
    <row r="670" spans="1:26" ht="18.75" customHeight="1" x14ac:dyDescent="0.2">
      <c r="A670" s="54"/>
      <c r="B670" s="54"/>
      <c r="C670" s="224"/>
      <c r="D670" s="224"/>
      <c r="E670" s="55"/>
      <c r="F670" s="225"/>
      <c r="G670" s="225"/>
      <c r="H670" s="225"/>
      <c r="I670" s="54"/>
      <c r="J670" s="226"/>
      <c r="K670" s="99"/>
      <c r="L670" s="227"/>
      <c r="M670" s="228"/>
      <c r="N670" s="225"/>
      <c r="O670" s="229"/>
      <c r="P670" s="228"/>
      <c r="Q670" s="228"/>
      <c r="R670" s="54"/>
      <c r="S670" s="54"/>
      <c r="T670" s="55"/>
      <c r="U670" s="54"/>
      <c r="V670" s="54"/>
      <c r="W670" s="54"/>
      <c r="X670" s="54"/>
      <c r="Y670" s="54"/>
      <c r="Z670" s="54"/>
    </row>
    <row r="671" spans="1:26" ht="18.75" customHeight="1" x14ac:dyDescent="0.2">
      <c r="A671" s="54"/>
      <c r="B671" s="54"/>
      <c r="C671" s="224"/>
      <c r="D671" s="224"/>
      <c r="E671" s="55"/>
      <c r="F671" s="225"/>
      <c r="G671" s="225"/>
      <c r="H671" s="225"/>
      <c r="I671" s="54"/>
      <c r="J671" s="226"/>
      <c r="K671" s="99"/>
      <c r="L671" s="227"/>
      <c r="M671" s="228"/>
      <c r="N671" s="225"/>
      <c r="O671" s="229"/>
      <c r="P671" s="228"/>
      <c r="Q671" s="228"/>
      <c r="R671" s="54"/>
      <c r="S671" s="54"/>
      <c r="T671" s="55"/>
      <c r="U671" s="54"/>
      <c r="V671" s="54"/>
      <c r="W671" s="54"/>
      <c r="X671" s="54"/>
      <c r="Y671" s="54"/>
      <c r="Z671" s="54"/>
    </row>
    <row r="672" spans="1:26" ht="18.75" customHeight="1" x14ac:dyDescent="0.2">
      <c r="A672" s="54"/>
      <c r="B672" s="54"/>
      <c r="C672" s="224"/>
      <c r="D672" s="224"/>
      <c r="E672" s="55"/>
      <c r="F672" s="225"/>
      <c r="G672" s="225"/>
      <c r="H672" s="225"/>
      <c r="I672" s="54"/>
      <c r="J672" s="226"/>
      <c r="K672" s="99"/>
      <c r="L672" s="227"/>
      <c r="M672" s="228"/>
      <c r="N672" s="225"/>
      <c r="O672" s="229"/>
      <c r="P672" s="228"/>
      <c r="Q672" s="228"/>
      <c r="R672" s="54"/>
      <c r="S672" s="54"/>
      <c r="T672" s="55"/>
      <c r="U672" s="54"/>
      <c r="V672" s="54"/>
      <c r="W672" s="54"/>
      <c r="X672" s="54"/>
      <c r="Y672" s="54"/>
      <c r="Z672" s="54"/>
    </row>
    <row r="673" spans="1:26" ht="18.75" customHeight="1" x14ac:dyDescent="0.2">
      <c r="A673" s="54"/>
      <c r="B673" s="54"/>
      <c r="C673" s="224"/>
      <c r="D673" s="224"/>
      <c r="E673" s="55"/>
      <c r="F673" s="225"/>
      <c r="G673" s="225"/>
      <c r="H673" s="225"/>
      <c r="I673" s="54"/>
      <c r="J673" s="226"/>
      <c r="K673" s="99"/>
      <c r="L673" s="227"/>
      <c r="M673" s="228"/>
      <c r="N673" s="225"/>
      <c r="O673" s="229"/>
      <c r="P673" s="228"/>
      <c r="Q673" s="228"/>
      <c r="R673" s="54"/>
      <c r="S673" s="54"/>
      <c r="T673" s="55"/>
      <c r="U673" s="54"/>
      <c r="V673" s="54"/>
      <c r="W673" s="54"/>
      <c r="X673" s="54"/>
      <c r="Y673" s="54"/>
      <c r="Z673" s="54"/>
    </row>
    <row r="674" spans="1:26" ht="18.75" customHeight="1" x14ac:dyDescent="0.2">
      <c r="A674" s="54"/>
      <c r="B674" s="54"/>
      <c r="C674" s="224"/>
      <c r="D674" s="224"/>
      <c r="E674" s="55"/>
      <c r="F674" s="225"/>
      <c r="G674" s="225"/>
      <c r="H674" s="225"/>
      <c r="I674" s="54"/>
      <c r="J674" s="226"/>
      <c r="K674" s="99"/>
      <c r="L674" s="227"/>
      <c r="M674" s="228"/>
      <c r="N674" s="225"/>
      <c r="O674" s="229"/>
      <c r="P674" s="228"/>
      <c r="Q674" s="228"/>
      <c r="R674" s="54"/>
      <c r="S674" s="54"/>
      <c r="T674" s="55"/>
      <c r="U674" s="54"/>
      <c r="V674" s="54"/>
      <c r="W674" s="54"/>
      <c r="X674" s="54"/>
      <c r="Y674" s="54"/>
      <c r="Z674" s="54"/>
    </row>
    <row r="675" spans="1:26" ht="18.75" customHeight="1" x14ac:dyDescent="0.2">
      <c r="A675" s="54"/>
      <c r="B675" s="54"/>
      <c r="C675" s="224"/>
      <c r="D675" s="224"/>
      <c r="E675" s="55"/>
      <c r="F675" s="225"/>
      <c r="G675" s="225"/>
      <c r="H675" s="225"/>
      <c r="I675" s="54"/>
      <c r="J675" s="226"/>
      <c r="K675" s="99"/>
      <c r="L675" s="227"/>
      <c r="M675" s="228"/>
      <c r="N675" s="225"/>
      <c r="O675" s="229"/>
      <c r="P675" s="228"/>
      <c r="Q675" s="228"/>
      <c r="R675" s="54"/>
      <c r="S675" s="54"/>
      <c r="T675" s="55"/>
      <c r="U675" s="54"/>
      <c r="V675" s="54"/>
      <c r="W675" s="54"/>
      <c r="X675" s="54"/>
      <c r="Y675" s="54"/>
      <c r="Z675" s="54"/>
    </row>
    <row r="676" spans="1:26" ht="18.75" customHeight="1" x14ac:dyDescent="0.2">
      <c r="A676" s="54"/>
      <c r="B676" s="54"/>
      <c r="C676" s="224"/>
      <c r="D676" s="224"/>
      <c r="E676" s="55"/>
      <c r="F676" s="225"/>
      <c r="G676" s="225"/>
      <c r="H676" s="225"/>
      <c r="I676" s="54"/>
      <c r="J676" s="226"/>
      <c r="K676" s="99"/>
      <c r="L676" s="227"/>
      <c r="M676" s="228"/>
      <c r="N676" s="225"/>
      <c r="O676" s="229"/>
      <c r="P676" s="228"/>
      <c r="Q676" s="228"/>
      <c r="R676" s="54"/>
      <c r="S676" s="54"/>
      <c r="T676" s="55"/>
      <c r="U676" s="54"/>
      <c r="V676" s="54"/>
      <c r="W676" s="54"/>
      <c r="X676" s="54"/>
      <c r="Y676" s="54"/>
      <c r="Z676" s="54"/>
    </row>
    <row r="677" spans="1:26" ht="18.75" customHeight="1" x14ac:dyDescent="0.2">
      <c r="A677" s="54"/>
      <c r="B677" s="54"/>
      <c r="C677" s="224"/>
      <c r="D677" s="224"/>
      <c r="E677" s="55"/>
      <c r="F677" s="225"/>
      <c r="G677" s="225"/>
      <c r="H677" s="225"/>
      <c r="I677" s="54"/>
      <c r="J677" s="226"/>
      <c r="K677" s="99"/>
      <c r="L677" s="227"/>
      <c r="M677" s="228"/>
      <c r="N677" s="225"/>
      <c r="O677" s="229"/>
      <c r="P677" s="228"/>
      <c r="Q677" s="228"/>
      <c r="R677" s="54"/>
      <c r="S677" s="54"/>
      <c r="T677" s="55"/>
      <c r="U677" s="54"/>
      <c r="V677" s="54"/>
      <c r="W677" s="54"/>
      <c r="X677" s="54"/>
      <c r="Y677" s="54"/>
      <c r="Z677" s="54"/>
    </row>
    <row r="678" spans="1:26" ht="18.75" customHeight="1" x14ac:dyDescent="0.2">
      <c r="A678" s="54"/>
      <c r="B678" s="54"/>
      <c r="C678" s="224"/>
      <c r="D678" s="224"/>
      <c r="E678" s="55"/>
      <c r="F678" s="225"/>
      <c r="G678" s="225"/>
      <c r="H678" s="225"/>
      <c r="I678" s="54"/>
      <c r="J678" s="226"/>
      <c r="K678" s="99"/>
      <c r="L678" s="227"/>
      <c r="M678" s="228"/>
      <c r="N678" s="225"/>
      <c r="O678" s="229"/>
      <c r="P678" s="228"/>
      <c r="Q678" s="228"/>
      <c r="R678" s="54"/>
      <c r="S678" s="54"/>
      <c r="T678" s="55"/>
      <c r="U678" s="54"/>
      <c r="V678" s="54"/>
      <c r="W678" s="54"/>
      <c r="X678" s="54"/>
      <c r="Y678" s="54"/>
      <c r="Z678" s="54"/>
    </row>
    <row r="679" spans="1:26" ht="18.75" customHeight="1" x14ac:dyDescent="0.2">
      <c r="A679" s="54"/>
      <c r="B679" s="54"/>
      <c r="C679" s="224"/>
      <c r="D679" s="224"/>
      <c r="E679" s="55"/>
      <c r="F679" s="225"/>
      <c r="G679" s="225"/>
      <c r="H679" s="225"/>
      <c r="I679" s="54"/>
      <c r="J679" s="226"/>
      <c r="K679" s="99"/>
      <c r="L679" s="227"/>
      <c r="M679" s="228"/>
      <c r="N679" s="225"/>
      <c r="O679" s="229"/>
      <c r="P679" s="228"/>
      <c r="Q679" s="228"/>
      <c r="R679" s="54"/>
      <c r="S679" s="54"/>
      <c r="T679" s="55"/>
      <c r="U679" s="54"/>
      <c r="V679" s="54"/>
      <c r="W679" s="54"/>
      <c r="X679" s="54"/>
      <c r="Y679" s="54"/>
      <c r="Z679" s="54"/>
    </row>
    <row r="680" spans="1:26" ht="18.75" customHeight="1" x14ac:dyDescent="0.2">
      <c r="A680" s="54"/>
      <c r="B680" s="54"/>
      <c r="C680" s="224"/>
      <c r="D680" s="224"/>
      <c r="E680" s="55"/>
      <c r="F680" s="225"/>
      <c r="G680" s="225"/>
      <c r="H680" s="225"/>
      <c r="I680" s="54"/>
      <c r="J680" s="226"/>
      <c r="K680" s="99"/>
      <c r="L680" s="227"/>
      <c r="M680" s="228"/>
      <c r="N680" s="225"/>
      <c r="O680" s="229"/>
      <c r="P680" s="228"/>
      <c r="Q680" s="228"/>
      <c r="R680" s="54"/>
      <c r="S680" s="54"/>
      <c r="T680" s="55"/>
      <c r="U680" s="54"/>
      <c r="V680" s="54"/>
      <c r="W680" s="54"/>
      <c r="X680" s="54"/>
      <c r="Y680" s="54"/>
      <c r="Z680" s="54"/>
    </row>
    <row r="681" spans="1:26" ht="18.75" customHeight="1" x14ac:dyDescent="0.2">
      <c r="A681" s="54"/>
      <c r="B681" s="54"/>
      <c r="C681" s="224"/>
      <c r="D681" s="224"/>
      <c r="E681" s="55"/>
      <c r="F681" s="225"/>
      <c r="G681" s="225"/>
      <c r="H681" s="225"/>
      <c r="I681" s="54"/>
      <c r="J681" s="226"/>
      <c r="K681" s="99"/>
      <c r="L681" s="227"/>
      <c r="M681" s="228"/>
      <c r="N681" s="225"/>
      <c r="O681" s="229"/>
      <c r="P681" s="228"/>
      <c r="Q681" s="228"/>
      <c r="R681" s="54"/>
      <c r="S681" s="54"/>
      <c r="T681" s="55"/>
      <c r="U681" s="54"/>
      <c r="V681" s="54"/>
      <c r="W681" s="54"/>
      <c r="X681" s="54"/>
      <c r="Y681" s="54"/>
      <c r="Z681" s="54"/>
    </row>
    <row r="682" spans="1:26" ht="18.75" customHeight="1" x14ac:dyDescent="0.2">
      <c r="A682" s="54"/>
      <c r="B682" s="54"/>
      <c r="C682" s="224"/>
      <c r="D682" s="224"/>
      <c r="E682" s="55"/>
      <c r="F682" s="225"/>
      <c r="G682" s="225"/>
      <c r="H682" s="225"/>
      <c r="I682" s="54"/>
      <c r="J682" s="226"/>
      <c r="K682" s="99"/>
      <c r="L682" s="227"/>
      <c r="M682" s="228"/>
      <c r="N682" s="225"/>
      <c r="O682" s="229"/>
      <c r="P682" s="228"/>
      <c r="Q682" s="228"/>
      <c r="R682" s="54"/>
      <c r="S682" s="54"/>
      <c r="T682" s="55"/>
      <c r="U682" s="54"/>
      <c r="V682" s="54"/>
      <c r="W682" s="54"/>
      <c r="X682" s="54"/>
      <c r="Y682" s="54"/>
      <c r="Z682" s="54"/>
    </row>
    <row r="683" spans="1:26" ht="18.75" customHeight="1" x14ac:dyDescent="0.2">
      <c r="A683" s="54"/>
      <c r="B683" s="54"/>
      <c r="C683" s="224"/>
      <c r="D683" s="224"/>
      <c r="E683" s="55"/>
      <c r="F683" s="225"/>
      <c r="G683" s="225"/>
      <c r="H683" s="225"/>
      <c r="I683" s="54"/>
      <c r="J683" s="226"/>
      <c r="K683" s="99"/>
      <c r="L683" s="227"/>
      <c r="M683" s="228"/>
      <c r="N683" s="225"/>
      <c r="O683" s="229"/>
      <c r="P683" s="228"/>
      <c r="Q683" s="228"/>
      <c r="R683" s="54"/>
      <c r="S683" s="54"/>
      <c r="T683" s="55"/>
      <c r="U683" s="54"/>
      <c r="V683" s="54"/>
      <c r="W683" s="54"/>
      <c r="X683" s="54"/>
      <c r="Y683" s="54"/>
      <c r="Z683" s="54"/>
    </row>
    <row r="684" spans="1:26" ht="18.75" customHeight="1" x14ac:dyDescent="0.2">
      <c r="A684" s="54"/>
      <c r="B684" s="54"/>
      <c r="C684" s="224"/>
      <c r="D684" s="224"/>
      <c r="E684" s="55"/>
      <c r="F684" s="225"/>
      <c r="G684" s="225"/>
      <c r="H684" s="225"/>
      <c r="I684" s="54"/>
      <c r="J684" s="226"/>
      <c r="K684" s="99"/>
      <c r="L684" s="227"/>
      <c r="M684" s="228"/>
      <c r="N684" s="225"/>
      <c r="O684" s="229"/>
      <c r="P684" s="228"/>
      <c r="Q684" s="228"/>
      <c r="R684" s="54"/>
      <c r="S684" s="54"/>
      <c r="T684" s="55"/>
      <c r="U684" s="54"/>
      <c r="V684" s="54"/>
      <c r="W684" s="54"/>
      <c r="X684" s="54"/>
      <c r="Y684" s="54"/>
      <c r="Z684" s="54"/>
    </row>
    <row r="685" spans="1:26" ht="18.75" customHeight="1" x14ac:dyDescent="0.2">
      <c r="A685" s="54"/>
      <c r="B685" s="54"/>
      <c r="C685" s="224"/>
      <c r="D685" s="224"/>
      <c r="E685" s="55"/>
      <c r="F685" s="225"/>
      <c r="G685" s="225"/>
      <c r="H685" s="225"/>
      <c r="I685" s="54"/>
      <c r="J685" s="226"/>
      <c r="K685" s="99"/>
      <c r="L685" s="227"/>
      <c r="M685" s="228"/>
      <c r="N685" s="225"/>
      <c r="O685" s="229"/>
      <c r="P685" s="228"/>
      <c r="Q685" s="228"/>
      <c r="R685" s="54"/>
      <c r="S685" s="54"/>
      <c r="T685" s="55"/>
      <c r="U685" s="54"/>
      <c r="V685" s="54"/>
      <c r="W685" s="54"/>
      <c r="X685" s="54"/>
      <c r="Y685" s="54"/>
      <c r="Z685" s="54"/>
    </row>
    <row r="686" spans="1:26" ht="18.75" customHeight="1" x14ac:dyDescent="0.2">
      <c r="A686" s="54"/>
      <c r="B686" s="54"/>
      <c r="C686" s="224"/>
      <c r="D686" s="224"/>
      <c r="E686" s="55"/>
      <c r="F686" s="225"/>
      <c r="G686" s="225"/>
      <c r="H686" s="225"/>
      <c r="I686" s="54"/>
      <c r="J686" s="226"/>
      <c r="K686" s="99"/>
      <c r="L686" s="227"/>
      <c r="M686" s="228"/>
      <c r="N686" s="225"/>
      <c r="O686" s="229"/>
      <c r="P686" s="228"/>
      <c r="Q686" s="228"/>
      <c r="R686" s="54"/>
      <c r="S686" s="54"/>
      <c r="T686" s="55"/>
      <c r="U686" s="54"/>
      <c r="V686" s="54"/>
      <c r="W686" s="54"/>
      <c r="X686" s="54"/>
      <c r="Y686" s="54"/>
      <c r="Z686" s="54"/>
    </row>
    <row r="687" spans="1:26" ht="18.75" customHeight="1" x14ac:dyDescent="0.2">
      <c r="A687" s="54"/>
      <c r="B687" s="54"/>
      <c r="C687" s="224"/>
      <c r="D687" s="224"/>
      <c r="E687" s="55"/>
      <c r="F687" s="225"/>
      <c r="G687" s="225"/>
      <c r="H687" s="225"/>
      <c r="I687" s="54"/>
      <c r="J687" s="226"/>
      <c r="K687" s="99"/>
      <c r="L687" s="227"/>
      <c r="M687" s="228"/>
      <c r="N687" s="225"/>
      <c r="O687" s="229"/>
      <c r="P687" s="228"/>
      <c r="Q687" s="228"/>
      <c r="R687" s="54"/>
      <c r="S687" s="54"/>
      <c r="T687" s="55"/>
      <c r="U687" s="54"/>
      <c r="V687" s="54"/>
      <c r="W687" s="54"/>
      <c r="X687" s="54"/>
      <c r="Y687" s="54"/>
      <c r="Z687" s="54"/>
    </row>
    <row r="688" spans="1:26" ht="18.75" customHeight="1" x14ac:dyDescent="0.2">
      <c r="A688" s="54"/>
      <c r="B688" s="54"/>
      <c r="C688" s="224"/>
      <c r="D688" s="224"/>
      <c r="E688" s="55"/>
      <c r="F688" s="225"/>
      <c r="G688" s="225"/>
      <c r="H688" s="225"/>
      <c r="I688" s="54"/>
      <c r="J688" s="226"/>
      <c r="K688" s="99"/>
      <c r="L688" s="227"/>
      <c r="M688" s="228"/>
      <c r="N688" s="225"/>
      <c r="O688" s="229"/>
      <c r="P688" s="228"/>
      <c r="Q688" s="228"/>
      <c r="R688" s="54"/>
      <c r="S688" s="54"/>
      <c r="T688" s="55"/>
      <c r="U688" s="54"/>
      <c r="V688" s="54"/>
      <c r="W688" s="54"/>
      <c r="X688" s="54"/>
      <c r="Y688" s="54"/>
      <c r="Z688" s="54"/>
    </row>
    <row r="689" spans="1:26" ht="18.75" customHeight="1" x14ac:dyDescent="0.2">
      <c r="A689" s="54"/>
      <c r="B689" s="54"/>
      <c r="C689" s="224"/>
      <c r="D689" s="224"/>
      <c r="E689" s="55"/>
      <c r="F689" s="225"/>
      <c r="G689" s="225"/>
      <c r="H689" s="225"/>
      <c r="I689" s="54"/>
      <c r="J689" s="226"/>
      <c r="K689" s="99"/>
      <c r="L689" s="227"/>
      <c r="M689" s="228"/>
      <c r="N689" s="225"/>
      <c r="O689" s="229"/>
      <c r="P689" s="228"/>
      <c r="Q689" s="228"/>
      <c r="R689" s="54"/>
      <c r="S689" s="54"/>
      <c r="T689" s="55"/>
      <c r="U689" s="54"/>
      <c r="V689" s="54"/>
      <c r="W689" s="54"/>
      <c r="X689" s="54"/>
      <c r="Y689" s="54"/>
      <c r="Z689" s="54"/>
    </row>
    <row r="690" spans="1:26" ht="18.75" customHeight="1" x14ac:dyDescent="0.2">
      <c r="A690" s="54"/>
      <c r="B690" s="54"/>
      <c r="C690" s="224"/>
      <c r="D690" s="224"/>
      <c r="E690" s="55"/>
      <c r="F690" s="225"/>
      <c r="G690" s="225"/>
      <c r="H690" s="225"/>
      <c r="I690" s="54"/>
      <c r="J690" s="226"/>
      <c r="K690" s="99"/>
      <c r="L690" s="227"/>
      <c r="M690" s="228"/>
      <c r="N690" s="225"/>
      <c r="O690" s="229"/>
      <c r="P690" s="228"/>
      <c r="Q690" s="228"/>
      <c r="R690" s="54"/>
      <c r="S690" s="54"/>
      <c r="T690" s="55"/>
      <c r="U690" s="54"/>
      <c r="V690" s="54"/>
      <c r="W690" s="54"/>
      <c r="X690" s="54"/>
      <c r="Y690" s="54"/>
      <c r="Z690" s="54"/>
    </row>
    <row r="691" spans="1:26" ht="18.75" customHeight="1" x14ac:dyDescent="0.2">
      <c r="A691" s="54"/>
      <c r="B691" s="54"/>
      <c r="C691" s="224"/>
      <c r="D691" s="224"/>
      <c r="E691" s="55"/>
      <c r="F691" s="225"/>
      <c r="G691" s="225"/>
      <c r="H691" s="225"/>
      <c r="I691" s="54"/>
      <c r="J691" s="226"/>
      <c r="K691" s="99"/>
      <c r="L691" s="227"/>
      <c r="M691" s="228"/>
      <c r="N691" s="225"/>
      <c r="O691" s="229"/>
      <c r="P691" s="228"/>
      <c r="Q691" s="228"/>
      <c r="R691" s="54"/>
      <c r="S691" s="54"/>
      <c r="T691" s="55"/>
      <c r="U691" s="54"/>
      <c r="V691" s="54"/>
      <c r="W691" s="54"/>
      <c r="X691" s="54"/>
      <c r="Y691" s="54"/>
      <c r="Z691" s="54"/>
    </row>
    <row r="692" spans="1:26" ht="18.75" customHeight="1" x14ac:dyDescent="0.2">
      <c r="A692" s="54"/>
      <c r="B692" s="54"/>
      <c r="C692" s="224"/>
      <c r="D692" s="224"/>
      <c r="E692" s="55"/>
      <c r="F692" s="225"/>
      <c r="G692" s="225"/>
      <c r="H692" s="225"/>
      <c r="I692" s="54"/>
      <c r="J692" s="226"/>
      <c r="K692" s="99"/>
      <c r="L692" s="227"/>
      <c r="M692" s="228"/>
      <c r="N692" s="225"/>
      <c r="O692" s="229"/>
      <c r="P692" s="228"/>
      <c r="Q692" s="228"/>
      <c r="R692" s="54"/>
      <c r="S692" s="54"/>
      <c r="T692" s="55"/>
      <c r="U692" s="54"/>
      <c r="V692" s="54"/>
      <c r="W692" s="54"/>
      <c r="X692" s="54"/>
      <c r="Y692" s="54"/>
      <c r="Z692" s="54"/>
    </row>
    <row r="693" spans="1:26" ht="18.75" customHeight="1" x14ac:dyDescent="0.2">
      <c r="A693" s="54"/>
      <c r="B693" s="54"/>
      <c r="C693" s="224"/>
      <c r="D693" s="224"/>
      <c r="E693" s="55"/>
      <c r="F693" s="225"/>
      <c r="G693" s="225"/>
      <c r="H693" s="225"/>
      <c r="I693" s="54"/>
      <c r="J693" s="226"/>
      <c r="K693" s="99"/>
      <c r="L693" s="227"/>
      <c r="M693" s="228"/>
      <c r="N693" s="225"/>
      <c r="O693" s="229"/>
      <c r="P693" s="228"/>
      <c r="Q693" s="228"/>
      <c r="R693" s="54"/>
      <c r="S693" s="54"/>
      <c r="T693" s="55"/>
      <c r="U693" s="54"/>
      <c r="V693" s="54"/>
      <c r="W693" s="54"/>
      <c r="X693" s="54"/>
      <c r="Y693" s="54"/>
      <c r="Z693" s="54"/>
    </row>
    <row r="694" spans="1:26" ht="18.75" customHeight="1" x14ac:dyDescent="0.2">
      <c r="A694" s="54"/>
      <c r="B694" s="54"/>
      <c r="C694" s="224"/>
      <c r="D694" s="224"/>
      <c r="E694" s="55"/>
      <c r="F694" s="225"/>
      <c r="G694" s="225"/>
      <c r="H694" s="225"/>
      <c r="I694" s="54"/>
      <c r="J694" s="226"/>
      <c r="K694" s="99"/>
      <c r="L694" s="227"/>
      <c r="M694" s="228"/>
      <c r="N694" s="225"/>
      <c r="O694" s="229"/>
      <c r="P694" s="228"/>
      <c r="Q694" s="228"/>
      <c r="R694" s="54"/>
      <c r="S694" s="54"/>
      <c r="T694" s="55"/>
      <c r="U694" s="54"/>
      <c r="V694" s="54"/>
      <c r="W694" s="54"/>
      <c r="X694" s="54"/>
      <c r="Y694" s="54"/>
      <c r="Z694" s="54"/>
    </row>
    <row r="695" spans="1:26" ht="18.75" customHeight="1" x14ac:dyDescent="0.2">
      <c r="A695" s="54"/>
      <c r="B695" s="54"/>
      <c r="C695" s="224"/>
      <c r="D695" s="224"/>
      <c r="E695" s="55"/>
      <c r="F695" s="225"/>
      <c r="G695" s="225"/>
      <c r="H695" s="225"/>
      <c r="I695" s="54"/>
      <c r="J695" s="226"/>
      <c r="K695" s="99"/>
      <c r="L695" s="227"/>
      <c r="M695" s="228"/>
      <c r="N695" s="225"/>
      <c r="O695" s="229"/>
      <c r="P695" s="228"/>
      <c r="Q695" s="228"/>
      <c r="R695" s="54"/>
      <c r="S695" s="54"/>
      <c r="T695" s="55"/>
      <c r="U695" s="54"/>
      <c r="V695" s="54"/>
      <c r="W695" s="54"/>
      <c r="X695" s="54"/>
      <c r="Y695" s="54"/>
      <c r="Z695" s="54"/>
    </row>
    <row r="696" spans="1:26" ht="18.75" customHeight="1" x14ac:dyDescent="0.2">
      <c r="A696" s="54"/>
      <c r="B696" s="54"/>
      <c r="C696" s="224"/>
      <c r="D696" s="224"/>
      <c r="E696" s="55"/>
      <c r="F696" s="225"/>
      <c r="G696" s="225"/>
      <c r="H696" s="225"/>
      <c r="I696" s="54"/>
      <c r="J696" s="226"/>
      <c r="K696" s="99"/>
      <c r="L696" s="227"/>
      <c r="M696" s="228"/>
      <c r="N696" s="225"/>
      <c r="O696" s="229"/>
      <c r="P696" s="228"/>
      <c r="Q696" s="228"/>
      <c r="R696" s="54"/>
      <c r="S696" s="54"/>
      <c r="T696" s="55"/>
      <c r="U696" s="54"/>
      <c r="V696" s="54"/>
      <c r="W696" s="54"/>
      <c r="X696" s="54"/>
      <c r="Y696" s="54"/>
      <c r="Z696" s="54"/>
    </row>
    <row r="697" spans="1:26" ht="18.75" customHeight="1" x14ac:dyDescent="0.2">
      <c r="A697" s="54"/>
      <c r="B697" s="54"/>
      <c r="C697" s="224"/>
      <c r="D697" s="224"/>
      <c r="E697" s="55"/>
      <c r="F697" s="225"/>
      <c r="G697" s="225"/>
      <c r="H697" s="225"/>
      <c r="I697" s="54"/>
      <c r="J697" s="226"/>
      <c r="K697" s="99"/>
      <c r="L697" s="227"/>
      <c r="M697" s="228"/>
      <c r="N697" s="225"/>
      <c r="O697" s="229"/>
      <c r="P697" s="228"/>
      <c r="Q697" s="228"/>
      <c r="R697" s="54"/>
      <c r="S697" s="54"/>
      <c r="T697" s="55"/>
      <c r="U697" s="54"/>
      <c r="V697" s="54"/>
      <c r="W697" s="54"/>
      <c r="X697" s="54"/>
      <c r="Y697" s="54"/>
      <c r="Z697" s="54"/>
    </row>
    <row r="698" spans="1:26" ht="18.75" customHeight="1" x14ac:dyDescent="0.2">
      <c r="A698" s="54"/>
      <c r="B698" s="54"/>
      <c r="C698" s="224"/>
      <c r="D698" s="224"/>
      <c r="E698" s="55"/>
      <c r="F698" s="225"/>
      <c r="G698" s="225"/>
      <c r="H698" s="225"/>
      <c r="I698" s="54"/>
      <c r="J698" s="226"/>
      <c r="K698" s="99"/>
      <c r="L698" s="227"/>
      <c r="M698" s="228"/>
      <c r="N698" s="225"/>
      <c r="O698" s="229"/>
      <c r="P698" s="228"/>
      <c r="Q698" s="228"/>
      <c r="R698" s="54"/>
      <c r="S698" s="54"/>
      <c r="T698" s="55"/>
      <c r="U698" s="54"/>
      <c r="V698" s="54"/>
      <c r="W698" s="54"/>
      <c r="X698" s="54"/>
      <c r="Y698" s="54"/>
      <c r="Z698" s="54"/>
    </row>
    <row r="699" spans="1:26" ht="18.75" customHeight="1" x14ac:dyDescent="0.2">
      <c r="A699" s="54"/>
      <c r="B699" s="54"/>
      <c r="C699" s="224"/>
      <c r="D699" s="224"/>
      <c r="E699" s="55"/>
      <c r="F699" s="225"/>
      <c r="G699" s="225"/>
      <c r="H699" s="225"/>
      <c r="I699" s="54"/>
      <c r="J699" s="226"/>
      <c r="K699" s="99"/>
      <c r="L699" s="227"/>
      <c r="M699" s="228"/>
      <c r="N699" s="225"/>
      <c r="O699" s="229"/>
      <c r="P699" s="228"/>
      <c r="Q699" s="228"/>
      <c r="R699" s="54"/>
      <c r="S699" s="54"/>
      <c r="T699" s="55"/>
      <c r="U699" s="54"/>
      <c r="V699" s="54"/>
      <c r="W699" s="54"/>
      <c r="X699" s="54"/>
      <c r="Y699" s="54"/>
      <c r="Z699" s="54"/>
    </row>
    <row r="700" spans="1:26" ht="18.75" customHeight="1" x14ac:dyDescent="0.2">
      <c r="A700" s="54"/>
      <c r="B700" s="54"/>
      <c r="C700" s="224"/>
      <c r="D700" s="224"/>
      <c r="E700" s="55"/>
      <c r="F700" s="225"/>
      <c r="G700" s="225"/>
      <c r="H700" s="225"/>
      <c r="I700" s="54"/>
      <c r="J700" s="226"/>
      <c r="K700" s="99"/>
      <c r="L700" s="227"/>
      <c r="M700" s="228"/>
      <c r="N700" s="225"/>
      <c r="O700" s="229"/>
      <c r="P700" s="228"/>
      <c r="Q700" s="228"/>
      <c r="R700" s="54"/>
      <c r="S700" s="54"/>
      <c r="T700" s="55"/>
      <c r="U700" s="54"/>
      <c r="V700" s="54"/>
      <c r="W700" s="54"/>
      <c r="X700" s="54"/>
      <c r="Y700" s="54"/>
      <c r="Z700" s="54"/>
    </row>
    <row r="701" spans="1:26" ht="18.75" customHeight="1" x14ac:dyDescent="0.2">
      <c r="A701" s="54"/>
      <c r="B701" s="54"/>
      <c r="C701" s="224"/>
      <c r="D701" s="224"/>
      <c r="E701" s="55"/>
      <c r="F701" s="225"/>
      <c r="G701" s="225"/>
      <c r="H701" s="225"/>
      <c r="I701" s="54"/>
      <c r="J701" s="226"/>
      <c r="K701" s="99"/>
      <c r="L701" s="227"/>
      <c r="M701" s="228"/>
      <c r="N701" s="225"/>
      <c r="O701" s="229"/>
      <c r="P701" s="228"/>
      <c r="Q701" s="228"/>
      <c r="R701" s="54"/>
      <c r="S701" s="54"/>
      <c r="T701" s="55"/>
      <c r="U701" s="54"/>
      <c r="V701" s="54"/>
      <c r="W701" s="54"/>
      <c r="X701" s="54"/>
      <c r="Y701" s="54"/>
      <c r="Z701" s="54"/>
    </row>
    <row r="702" spans="1:26" ht="18.75" customHeight="1" x14ac:dyDescent="0.2">
      <c r="A702" s="54"/>
      <c r="B702" s="54"/>
      <c r="C702" s="224"/>
      <c r="D702" s="224"/>
      <c r="E702" s="55"/>
      <c r="F702" s="225"/>
      <c r="G702" s="225"/>
      <c r="H702" s="225"/>
      <c r="I702" s="54"/>
      <c r="J702" s="226"/>
      <c r="K702" s="99"/>
      <c r="L702" s="227"/>
      <c r="M702" s="228"/>
      <c r="N702" s="225"/>
      <c r="O702" s="229"/>
      <c r="P702" s="228"/>
      <c r="Q702" s="228"/>
      <c r="R702" s="54"/>
      <c r="S702" s="54"/>
      <c r="T702" s="55"/>
      <c r="U702" s="54"/>
      <c r="V702" s="54"/>
      <c r="W702" s="54"/>
      <c r="X702" s="54"/>
      <c r="Y702" s="54"/>
      <c r="Z702" s="54"/>
    </row>
    <row r="703" spans="1:26" ht="18.75" customHeight="1" x14ac:dyDescent="0.2">
      <c r="A703" s="54"/>
      <c r="B703" s="54"/>
      <c r="C703" s="224"/>
      <c r="D703" s="224"/>
      <c r="E703" s="55"/>
      <c r="F703" s="225"/>
      <c r="G703" s="225"/>
      <c r="H703" s="225"/>
      <c r="I703" s="54"/>
      <c r="J703" s="226"/>
      <c r="K703" s="99"/>
      <c r="L703" s="227"/>
      <c r="M703" s="228"/>
      <c r="N703" s="225"/>
      <c r="O703" s="229"/>
      <c r="P703" s="228"/>
      <c r="Q703" s="228"/>
      <c r="R703" s="54"/>
      <c r="S703" s="54"/>
      <c r="T703" s="55"/>
      <c r="U703" s="54"/>
      <c r="V703" s="54"/>
      <c r="W703" s="54"/>
      <c r="X703" s="54"/>
      <c r="Y703" s="54"/>
      <c r="Z703" s="54"/>
    </row>
    <row r="704" spans="1:26" ht="18.75" customHeight="1" x14ac:dyDescent="0.2">
      <c r="A704" s="54"/>
      <c r="B704" s="54"/>
      <c r="C704" s="224"/>
      <c r="D704" s="224"/>
      <c r="E704" s="55"/>
      <c r="F704" s="225"/>
      <c r="G704" s="225"/>
      <c r="H704" s="225"/>
      <c r="I704" s="54"/>
      <c r="J704" s="226"/>
      <c r="K704" s="99"/>
      <c r="L704" s="227"/>
      <c r="M704" s="228"/>
      <c r="N704" s="225"/>
      <c r="O704" s="229"/>
      <c r="P704" s="228"/>
      <c r="Q704" s="228"/>
      <c r="R704" s="54"/>
      <c r="S704" s="54"/>
      <c r="T704" s="55"/>
      <c r="U704" s="54"/>
      <c r="V704" s="54"/>
      <c r="W704" s="54"/>
      <c r="X704" s="54"/>
      <c r="Y704" s="54"/>
      <c r="Z704" s="54"/>
    </row>
    <row r="705" spans="1:26" ht="18.75" customHeight="1" x14ac:dyDescent="0.2">
      <c r="A705" s="54"/>
      <c r="B705" s="54"/>
      <c r="C705" s="224"/>
      <c r="D705" s="224"/>
      <c r="E705" s="55"/>
      <c r="F705" s="225"/>
      <c r="G705" s="225"/>
      <c r="H705" s="225"/>
      <c r="I705" s="54"/>
      <c r="J705" s="226"/>
      <c r="K705" s="99"/>
      <c r="L705" s="227"/>
      <c r="M705" s="228"/>
      <c r="N705" s="225"/>
      <c r="O705" s="229"/>
      <c r="P705" s="228"/>
      <c r="Q705" s="228"/>
      <c r="R705" s="54"/>
      <c r="S705" s="54"/>
      <c r="T705" s="55"/>
      <c r="U705" s="54"/>
      <c r="V705" s="54"/>
      <c r="W705" s="54"/>
      <c r="X705" s="54"/>
      <c r="Y705" s="54"/>
      <c r="Z705" s="54"/>
    </row>
    <row r="706" spans="1:26" ht="18.75" customHeight="1" x14ac:dyDescent="0.2">
      <c r="A706" s="54"/>
      <c r="B706" s="54"/>
      <c r="C706" s="224"/>
      <c r="D706" s="224"/>
      <c r="E706" s="55"/>
      <c r="F706" s="225"/>
      <c r="G706" s="225"/>
      <c r="H706" s="225"/>
      <c r="I706" s="54"/>
      <c r="J706" s="226"/>
      <c r="K706" s="99"/>
      <c r="L706" s="227"/>
      <c r="M706" s="228"/>
      <c r="N706" s="225"/>
      <c r="O706" s="229"/>
      <c r="P706" s="228"/>
      <c r="Q706" s="228"/>
      <c r="R706" s="54"/>
      <c r="S706" s="54"/>
      <c r="T706" s="55"/>
      <c r="U706" s="54"/>
      <c r="V706" s="54"/>
      <c r="W706" s="54"/>
      <c r="X706" s="54"/>
      <c r="Y706" s="54"/>
      <c r="Z706" s="54"/>
    </row>
    <row r="707" spans="1:26" ht="18.75" customHeight="1" x14ac:dyDescent="0.2">
      <c r="A707" s="54"/>
      <c r="B707" s="54"/>
      <c r="C707" s="224"/>
      <c r="D707" s="224"/>
      <c r="E707" s="55"/>
      <c r="F707" s="225"/>
      <c r="G707" s="225"/>
      <c r="H707" s="225"/>
      <c r="I707" s="54"/>
      <c r="J707" s="226"/>
      <c r="K707" s="99"/>
      <c r="L707" s="227"/>
      <c r="M707" s="228"/>
      <c r="N707" s="225"/>
      <c r="O707" s="229"/>
      <c r="P707" s="228"/>
      <c r="Q707" s="228"/>
      <c r="R707" s="54"/>
      <c r="S707" s="54"/>
      <c r="T707" s="55"/>
      <c r="U707" s="54"/>
      <c r="V707" s="54"/>
      <c r="W707" s="54"/>
      <c r="X707" s="54"/>
      <c r="Y707" s="54"/>
      <c r="Z707" s="54"/>
    </row>
    <row r="708" spans="1:26" ht="18.75" customHeight="1" x14ac:dyDescent="0.2">
      <c r="A708" s="54"/>
      <c r="B708" s="54"/>
      <c r="C708" s="224"/>
      <c r="D708" s="224"/>
      <c r="E708" s="55"/>
      <c r="F708" s="225"/>
      <c r="G708" s="225"/>
      <c r="H708" s="225"/>
      <c r="I708" s="54"/>
      <c r="J708" s="226"/>
      <c r="K708" s="99"/>
      <c r="L708" s="227"/>
      <c r="M708" s="228"/>
      <c r="N708" s="225"/>
      <c r="O708" s="229"/>
      <c r="P708" s="228"/>
      <c r="Q708" s="228"/>
      <c r="R708" s="54"/>
      <c r="S708" s="54"/>
      <c r="T708" s="55"/>
      <c r="U708" s="54"/>
      <c r="V708" s="54"/>
      <c r="W708" s="54"/>
      <c r="X708" s="54"/>
      <c r="Y708" s="54"/>
      <c r="Z708" s="54"/>
    </row>
    <row r="709" spans="1:26" ht="18.75" customHeight="1" x14ac:dyDescent="0.2">
      <c r="A709" s="54"/>
      <c r="B709" s="54"/>
      <c r="C709" s="224"/>
      <c r="D709" s="224"/>
      <c r="E709" s="55"/>
      <c r="F709" s="225"/>
      <c r="G709" s="225"/>
      <c r="H709" s="225"/>
      <c r="I709" s="54"/>
      <c r="J709" s="226"/>
      <c r="K709" s="99"/>
      <c r="L709" s="227"/>
      <c r="M709" s="228"/>
      <c r="N709" s="225"/>
      <c r="O709" s="229"/>
      <c r="P709" s="228"/>
      <c r="Q709" s="228"/>
      <c r="R709" s="54"/>
      <c r="S709" s="54"/>
      <c r="T709" s="55"/>
      <c r="U709" s="54"/>
      <c r="V709" s="54"/>
      <c r="W709" s="54"/>
      <c r="X709" s="54"/>
      <c r="Y709" s="54"/>
      <c r="Z709" s="54"/>
    </row>
    <row r="710" spans="1:26" ht="18.75" customHeight="1" x14ac:dyDescent="0.2">
      <c r="A710" s="54"/>
      <c r="B710" s="54"/>
      <c r="C710" s="224"/>
      <c r="D710" s="224"/>
      <c r="E710" s="55"/>
      <c r="F710" s="225"/>
      <c r="G710" s="225"/>
      <c r="H710" s="225"/>
      <c r="I710" s="54"/>
      <c r="J710" s="226"/>
      <c r="K710" s="99"/>
      <c r="L710" s="227"/>
      <c r="M710" s="228"/>
      <c r="N710" s="225"/>
      <c r="O710" s="229"/>
      <c r="P710" s="228"/>
      <c r="Q710" s="228"/>
      <c r="R710" s="54"/>
      <c r="S710" s="54"/>
      <c r="T710" s="55"/>
      <c r="U710" s="54"/>
      <c r="V710" s="54"/>
      <c r="W710" s="54"/>
      <c r="X710" s="54"/>
      <c r="Y710" s="54"/>
      <c r="Z710" s="54"/>
    </row>
    <row r="711" spans="1:26" ht="18.75" customHeight="1" x14ac:dyDescent="0.2">
      <c r="A711" s="54"/>
      <c r="B711" s="54"/>
      <c r="C711" s="224"/>
      <c r="D711" s="224"/>
      <c r="E711" s="55"/>
      <c r="F711" s="225"/>
      <c r="G711" s="225"/>
      <c r="H711" s="225"/>
      <c r="I711" s="54"/>
      <c r="J711" s="226"/>
      <c r="K711" s="99"/>
      <c r="L711" s="227"/>
      <c r="M711" s="228"/>
      <c r="N711" s="225"/>
      <c r="O711" s="229"/>
      <c r="P711" s="228"/>
      <c r="Q711" s="228"/>
      <c r="R711" s="54"/>
      <c r="S711" s="54"/>
      <c r="T711" s="55"/>
      <c r="U711" s="54"/>
      <c r="V711" s="54"/>
      <c r="W711" s="54"/>
      <c r="X711" s="54"/>
      <c r="Y711" s="54"/>
      <c r="Z711" s="54"/>
    </row>
    <row r="712" spans="1:26" ht="18.75" customHeight="1" x14ac:dyDescent="0.2">
      <c r="A712" s="54"/>
      <c r="B712" s="54"/>
      <c r="C712" s="224"/>
      <c r="D712" s="224"/>
      <c r="E712" s="55"/>
      <c r="F712" s="225"/>
      <c r="G712" s="225"/>
      <c r="H712" s="225"/>
      <c r="I712" s="54"/>
      <c r="J712" s="226"/>
      <c r="K712" s="99"/>
      <c r="L712" s="227"/>
      <c r="M712" s="228"/>
      <c r="N712" s="225"/>
      <c r="O712" s="229"/>
      <c r="P712" s="228"/>
      <c r="Q712" s="228"/>
      <c r="R712" s="54"/>
      <c r="S712" s="54"/>
      <c r="T712" s="55"/>
      <c r="U712" s="54"/>
      <c r="V712" s="54"/>
      <c r="W712" s="54"/>
      <c r="X712" s="54"/>
      <c r="Y712" s="54"/>
      <c r="Z712" s="54"/>
    </row>
    <row r="713" spans="1:26" ht="18.75" customHeight="1" x14ac:dyDescent="0.2">
      <c r="A713" s="54"/>
      <c r="B713" s="54"/>
      <c r="C713" s="224"/>
      <c r="D713" s="224"/>
      <c r="E713" s="55"/>
      <c r="F713" s="225"/>
      <c r="G713" s="225"/>
      <c r="H713" s="225"/>
      <c r="I713" s="54"/>
      <c r="J713" s="226"/>
      <c r="K713" s="99"/>
      <c r="L713" s="227"/>
      <c r="M713" s="228"/>
      <c r="N713" s="225"/>
      <c r="O713" s="229"/>
      <c r="P713" s="228"/>
      <c r="Q713" s="228"/>
      <c r="R713" s="54"/>
      <c r="S713" s="54"/>
      <c r="T713" s="55"/>
      <c r="U713" s="54"/>
      <c r="V713" s="54"/>
      <c r="W713" s="54"/>
      <c r="X713" s="54"/>
      <c r="Y713" s="54"/>
      <c r="Z713" s="54"/>
    </row>
    <row r="714" spans="1:26" ht="18.75" customHeight="1" x14ac:dyDescent="0.2">
      <c r="A714" s="54"/>
      <c r="B714" s="54"/>
      <c r="C714" s="224"/>
      <c r="D714" s="224"/>
      <c r="E714" s="55"/>
      <c r="F714" s="225"/>
      <c r="G714" s="225"/>
      <c r="H714" s="225"/>
      <c r="I714" s="54"/>
      <c r="J714" s="226"/>
      <c r="K714" s="99"/>
      <c r="L714" s="227"/>
      <c r="M714" s="228"/>
      <c r="N714" s="225"/>
      <c r="O714" s="229"/>
      <c r="P714" s="228"/>
      <c r="Q714" s="228"/>
      <c r="R714" s="54"/>
      <c r="S714" s="54"/>
      <c r="T714" s="55"/>
      <c r="U714" s="54"/>
      <c r="V714" s="54"/>
      <c r="W714" s="54"/>
      <c r="X714" s="54"/>
      <c r="Y714" s="54"/>
      <c r="Z714" s="54"/>
    </row>
    <row r="715" spans="1:26" ht="18.75" customHeight="1" x14ac:dyDescent="0.2">
      <c r="A715" s="54"/>
      <c r="B715" s="54"/>
      <c r="C715" s="224"/>
      <c r="D715" s="224"/>
      <c r="E715" s="55"/>
      <c r="F715" s="225"/>
      <c r="G715" s="225"/>
      <c r="H715" s="225"/>
      <c r="I715" s="54"/>
      <c r="J715" s="226"/>
      <c r="K715" s="99"/>
      <c r="L715" s="227"/>
      <c r="M715" s="228"/>
      <c r="N715" s="225"/>
      <c r="O715" s="229"/>
      <c r="P715" s="228"/>
      <c r="Q715" s="228"/>
      <c r="R715" s="54"/>
      <c r="S715" s="54"/>
      <c r="T715" s="55"/>
      <c r="U715" s="54"/>
      <c r="V715" s="54"/>
      <c r="W715" s="54"/>
      <c r="X715" s="54"/>
      <c r="Y715" s="54"/>
      <c r="Z715" s="54"/>
    </row>
    <row r="716" spans="1:26" ht="18.75" customHeight="1" x14ac:dyDescent="0.2">
      <c r="A716" s="54"/>
      <c r="B716" s="54"/>
      <c r="C716" s="224"/>
      <c r="D716" s="224"/>
      <c r="E716" s="55"/>
      <c r="F716" s="225"/>
      <c r="G716" s="225"/>
      <c r="H716" s="225"/>
      <c r="I716" s="54"/>
      <c r="J716" s="226"/>
      <c r="K716" s="99"/>
      <c r="L716" s="227"/>
      <c r="M716" s="228"/>
      <c r="N716" s="225"/>
      <c r="O716" s="229"/>
      <c r="P716" s="228"/>
      <c r="Q716" s="228"/>
      <c r="R716" s="54"/>
      <c r="S716" s="54"/>
      <c r="T716" s="55"/>
      <c r="U716" s="54"/>
      <c r="V716" s="54"/>
      <c r="W716" s="54"/>
      <c r="X716" s="54"/>
      <c r="Y716" s="54"/>
      <c r="Z716" s="54"/>
    </row>
    <row r="717" spans="1:26" ht="18.75" customHeight="1" x14ac:dyDescent="0.2">
      <c r="A717" s="54"/>
      <c r="B717" s="54"/>
      <c r="C717" s="224"/>
      <c r="D717" s="224"/>
      <c r="E717" s="55"/>
      <c r="F717" s="225"/>
      <c r="G717" s="225"/>
      <c r="H717" s="225"/>
      <c r="I717" s="54"/>
      <c r="J717" s="226"/>
      <c r="K717" s="99"/>
      <c r="L717" s="227"/>
      <c r="M717" s="228"/>
      <c r="N717" s="225"/>
      <c r="O717" s="229"/>
      <c r="P717" s="228"/>
      <c r="Q717" s="228"/>
      <c r="R717" s="54"/>
      <c r="S717" s="54"/>
      <c r="T717" s="55"/>
      <c r="U717" s="54"/>
      <c r="V717" s="54"/>
      <c r="W717" s="54"/>
      <c r="X717" s="54"/>
      <c r="Y717" s="54"/>
      <c r="Z717" s="54"/>
    </row>
    <row r="718" spans="1:26" ht="18.75" customHeight="1" x14ac:dyDescent="0.2">
      <c r="A718" s="54"/>
      <c r="B718" s="54"/>
      <c r="C718" s="224"/>
      <c r="D718" s="224"/>
      <c r="E718" s="55"/>
      <c r="F718" s="225"/>
      <c r="G718" s="225"/>
      <c r="H718" s="225"/>
      <c r="I718" s="54"/>
      <c r="J718" s="226"/>
      <c r="K718" s="99"/>
      <c r="L718" s="227"/>
      <c r="M718" s="228"/>
      <c r="N718" s="225"/>
      <c r="O718" s="229"/>
      <c r="P718" s="228"/>
      <c r="Q718" s="228"/>
      <c r="R718" s="54"/>
      <c r="S718" s="54"/>
      <c r="T718" s="55"/>
      <c r="U718" s="54"/>
      <c r="V718" s="54"/>
      <c r="W718" s="54"/>
      <c r="X718" s="54"/>
      <c r="Y718" s="54"/>
      <c r="Z718" s="54"/>
    </row>
    <row r="719" spans="1:26" ht="18.75" customHeight="1" x14ac:dyDescent="0.2">
      <c r="A719" s="54"/>
      <c r="B719" s="54"/>
      <c r="C719" s="224"/>
      <c r="D719" s="224"/>
      <c r="E719" s="55"/>
      <c r="F719" s="225"/>
      <c r="G719" s="225"/>
      <c r="H719" s="225"/>
      <c r="I719" s="54"/>
      <c r="J719" s="226"/>
      <c r="K719" s="99"/>
      <c r="L719" s="227"/>
      <c r="M719" s="228"/>
      <c r="N719" s="225"/>
      <c r="O719" s="229"/>
      <c r="P719" s="228"/>
      <c r="Q719" s="228"/>
      <c r="R719" s="54"/>
      <c r="S719" s="54"/>
      <c r="T719" s="55"/>
      <c r="U719" s="54"/>
      <c r="V719" s="54"/>
      <c r="W719" s="54"/>
      <c r="X719" s="54"/>
      <c r="Y719" s="54"/>
      <c r="Z719" s="54"/>
    </row>
    <row r="720" spans="1:26" ht="18.75" customHeight="1" x14ac:dyDescent="0.2">
      <c r="A720" s="54"/>
      <c r="B720" s="54"/>
      <c r="C720" s="224"/>
      <c r="D720" s="224"/>
      <c r="E720" s="55"/>
      <c r="F720" s="225"/>
      <c r="G720" s="225"/>
      <c r="H720" s="225"/>
      <c r="I720" s="54"/>
      <c r="J720" s="226"/>
      <c r="K720" s="99"/>
      <c r="L720" s="227"/>
      <c r="M720" s="228"/>
      <c r="N720" s="225"/>
      <c r="O720" s="229"/>
      <c r="P720" s="228"/>
      <c r="Q720" s="228"/>
      <c r="R720" s="54"/>
      <c r="S720" s="54"/>
      <c r="T720" s="55"/>
      <c r="U720" s="54"/>
      <c r="V720" s="54"/>
      <c r="W720" s="54"/>
      <c r="X720" s="54"/>
      <c r="Y720" s="54"/>
      <c r="Z720" s="54"/>
    </row>
    <row r="721" spans="1:26" ht="18.75" customHeight="1" x14ac:dyDescent="0.2">
      <c r="A721" s="54"/>
      <c r="B721" s="54"/>
      <c r="C721" s="224"/>
      <c r="D721" s="224"/>
      <c r="E721" s="55"/>
      <c r="F721" s="225"/>
      <c r="G721" s="225"/>
      <c r="H721" s="225"/>
      <c r="I721" s="54"/>
      <c r="J721" s="226"/>
      <c r="K721" s="99"/>
      <c r="L721" s="227"/>
      <c r="M721" s="228"/>
      <c r="N721" s="225"/>
      <c r="O721" s="229"/>
      <c r="P721" s="228"/>
      <c r="Q721" s="228"/>
      <c r="R721" s="54"/>
      <c r="S721" s="54"/>
      <c r="T721" s="55"/>
      <c r="U721" s="54"/>
      <c r="V721" s="54"/>
      <c r="W721" s="54"/>
      <c r="X721" s="54"/>
      <c r="Y721" s="54"/>
      <c r="Z721" s="54"/>
    </row>
    <row r="722" spans="1:26" ht="18.75" customHeight="1" x14ac:dyDescent="0.2">
      <c r="A722" s="54"/>
      <c r="B722" s="54"/>
      <c r="C722" s="224"/>
      <c r="D722" s="224"/>
      <c r="E722" s="55"/>
      <c r="F722" s="225"/>
      <c r="G722" s="225"/>
      <c r="H722" s="225"/>
      <c r="I722" s="54"/>
      <c r="J722" s="226"/>
      <c r="K722" s="99"/>
      <c r="L722" s="227"/>
      <c r="M722" s="228"/>
      <c r="N722" s="225"/>
      <c r="O722" s="229"/>
      <c r="P722" s="228"/>
      <c r="Q722" s="228"/>
      <c r="R722" s="54"/>
      <c r="S722" s="54"/>
      <c r="T722" s="55"/>
      <c r="U722" s="54"/>
      <c r="V722" s="54"/>
      <c r="W722" s="54"/>
      <c r="X722" s="54"/>
      <c r="Y722" s="54"/>
      <c r="Z722" s="54"/>
    </row>
    <row r="723" spans="1:26" ht="18.75" customHeight="1" x14ac:dyDescent="0.2">
      <c r="A723" s="54"/>
      <c r="B723" s="54"/>
      <c r="C723" s="224"/>
      <c r="D723" s="224"/>
      <c r="E723" s="55"/>
      <c r="F723" s="225"/>
      <c r="G723" s="225"/>
      <c r="H723" s="225"/>
      <c r="I723" s="54"/>
      <c r="J723" s="226"/>
      <c r="K723" s="99"/>
      <c r="L723" s="227"/>
      <c r="M723" s="228"/>
      <c r="N723" s="225"/>
      <c r="O723" s="229"/>
      <c r="P723" s="228"/>
      <c r="Q723" s="228"/>
      <c r="R723" s="54"/>
      <c r="S723" s="54"/>
      <c r="T723" s="55"/>
      <c r="U723" s="54"/>
      <c r="V723" s="54"/>
      <c r="W723" s="54"/>
      <c r="X723" s="54"/>
      <c r="Y723" s="54"/>
      <c r="Z723" s="54"/>
    </row>
    <row r="724" spans="1:26" ht="18.75" customHeight="1" x14ac:dyDescent="0.2">
      <c r="A724" s="54"/>
      <c r="B724" s="54"/>
      <c r="C724" s="224"/>
      <c r="D724" s="224"/>
      <c r="E724" s="55"/>
      <c r="F724" s="225"/>
      <c r="G724" s="225"/>
      <c r="H724" s="225"/>
      <c r="I724" s="54"/>
      <c r="J724" s="226"/>
      <c r="K724" s="99"/>
      <c r="L724" s="227"/>
      <c r="M724" s="228"/>
      <c r="N724" s="225"/>
      <c r="O724" s="229"/>
      <c r="P724" s="228"/>
      <c r="Q724" s="228"/>
      <c r="R724" s="54"/>
      <c r="S724" s="54"/>
      <c r="T724" s="55"/>
      <c r="U724" s="54"/>
      <c r="V724" s="54"/>
      <c r="W724" s="54"/>
      <c r="X724" s="54"/>
      <c r="Y724" s="54"/>
      <c r="Z724" s="54"/>
    </row>
    <row r="725" spans="1:26" ht="18.75" customHeight="1" x14ac:dyDescent="0.2">
      <c r="A725" s="54"/>
      <c r="B725" s="54"/>
      <c r="C725" s="224"/>
      <c r="D725" s="224"/>
      <c r="E725" s="55"/>
      <c r="F725" s="225"/>
      <c r="G725" s="225"/>
      <c r="H725" s="225"/>
      <c r="I725" s="54"/>
      <c r="J725" s="226"/>
      <c r="K725" s="99"/>
      <c r="L725" s="227"/>
      <c r="M725" s="228"/>
      <c r="N725" s="225"/>
      <c r="O725" s="229"/>
      <c r="P725" s="228"/>
      <c r="Q725" s="228"/>
      <c r="R725" s="54"/>
      <c r="S725" s="54"/>
      <c r="T725" s="55"/>
      <c r="U725" s="54"/>
      <c r="V725" s="54"/>
      <c r="W725" s="54"/>
      <c r="X725" s="54"/>
      <c r="Y725" s="54"/>
      <c r="Z725" s="54"/>
    </row>
    <row r="726" spans="1:26" ht="18.75" customHeight="1" x14ac:dyDescent="0.2">
      <c r="A726" s="54"/>
      <c r="B726" s="54"/>
      <c r="C726" s="224"/>
      <c r="D726" s="224"/>
      <c r="E726" s="55"/>
      <c r="F726" s="225"/>
      <c r="G726" s="225"/>
      <c r="H726" s="225"/>
      <c r="I726" s="54"/>
      <c r="J726" s="226"/>
      <c r="K726" s="99"/>
      <c r="L726" s="227"/>
      <c r="M726" s="228"/>
      <c r="N726" s="225"/>
      <c r="O726" s="229"/>
      <c r="P726" s="228"/>
      <c r="Q726" s="228"/>
      <c r="R726" s="54"/>
      <c r="S726" s="54"/>
      <c r="T726" s="55"/>
      <c r="U726" s="54"/>
      <c r="V726" s="54"/>
      <c r="W726" s="54"/>
      <c r="X726" s="54"/>
      <c r="Y726" s="54"/>
      <c r="Z726" s="54"/>
    </row>
    <row r="727" spans="1:26" ht="18.75" customHeight="1" x14ac:dyDescent="0.2">
      <c r="A727" s="54"/>
      <c r="B727" s="54"/>
      <c r="C727" s="224"/>
      <c r="D727" s="224"/>
      <c r="E727" s="55"/>
      <c r="F727" s="225"/>
      <c r="G727" s="225"/>
      <c r="H727" s="225"/>
      <c r="I727" s="54"/>
      <c r="J727" s="226"/>
      <c r="K727" s="99"/>
      <c r="L727" s="227"/>
      <c r="M727" s="228"/>
      <c r="N727" s="225"/>
      <c r="O727" s="229"/>
      <c r="P727" s="228"/>
      <c r="Q727" s="228"/>
      <c r="R727" s="54"/>
      <c r="S727" s="54"/>
      <c r="T727" s="55"/>
      <c r="U727" s="54"/>
      <c r="V727" s="54"/>
      <c r="W727" s="54"/>
      <c r="X727" s="54"/>
      <c r="Y727" s="54"/>
      <c r="Z727" s="54"/>
    </row>
    <row r="728" spans="1:26" ht="18.75" customHeight="1" x14ac:dyDescent="0.2">
      <c r="A728" s="54"/>
      <c r="B728" s="54"/>
      <c r="C728" s="224"/>
      <c r="D728" s="224"/>
      <c r="E728" s="55"/>
      <c r="F728" s="225"/>
      <c r="G728" s="225"/>
      <c r="H728" s="225"/>
      <c r="I728" s="54"/>
      <c r="J728" s="226"/>
      <c r="K728" s="99"/>
      <c r="L728" s="227"/>
      <c r="M728" s="228"/>
      <c r="N728" s="225"/>
      <c r="O728" s="229"/>
      <c r="P728" s="228"/>
      <c r="Q728" s="228"/>
      <c r="R728" s="54"/>
      <c r="S728" s="54"/>
      <c r="T728" s="55"/>
      <c r="U728" s="54"/>
      <c r="V728" s="54"/>
      <c r="W728" s="54"/>
      <c r="X728" s="54"/>
      <c r="Y728" s="54"/>
      <c r="Z728" s="54"/>
    </row>
    <row r="729" spans="1:26" ht="18.75" customHeight="1" x14ac:dyDescent="0.2">
      <c r="A729" s="54"/>
      <c r="B729" s="54"/>
      <c r="C729" s="224"/>
      <c r="D729" s="224"/>
      <c r="E729" s="55"/>
      <c r="F729" s="225"/>
      <c r="G729" s="225"/>
      <c r="H729" s="225"/>
      <c r="I729" s="54"/>
      <c r="J729" s="226"/>
      <c r="K729" s="99"/>
      <c r="L729" s="227"/>
      <c r="M729" s="228"/>
      <c r="N729" s="225"/>
      <c r="O729" s="229"/>
      <c r="P729" s="228"/>
      <c r="Q729" s="228"/>
      <c r="R729" s="54"/>
      <c r="S729" s="54"/>
      <c r="T729" s="55"/>
      <c r="U729" s="54"/>
      <c r="V729" s="54"/>
      <c r="W729" s="54"/>
      <c r="X729" s="54"/>
      <c r="Y729" s="54"/>
      <c r="Z729" s="54"/>
    </row>
    <row r="730" spans="1:26" ht="18.75" customHeight="1" x14ac:dyDescent="0.2">
      <c r="A730" s="54"/>
      <c r="B730" s="54"/>
      <c r="C730" s="224"/>
      <c r="D730" s="224"/>
      <c r="E730" s="55"/>
      <c r="F730" s="225"/>
      <c r="G730" s="225"/>
      <c r="H730" s="225"/>
      <c r="I730" s="54"/>
      <c r="J730" s="226"/>
      <c r="K730" s="99"/>
      <c r="L730" s="227"/>
      <c r="M730" s="228"/>
      <c r="N730" s="225"/>
      <c r="O730" s="229"/>
      <c r="P730" s="228"/>
      <c r="Q730" s="228"/>
      <c r="R730" s="54"/>
      <c r="S730" s="54"/>
      <c r="T730" s="55"/>
      <c r="U730" s="54"/>
      <c r="V730" s="54"/>
      <c r="W730" s="54"/>
      <c r="X730" s="54"/>
      <c r="Y730" s="54"/>
      <c r="Z730" s="54"/>
    </row>
    <row r="731" spans="1:26" ht="18.75" customHeight="1" x14ac:dyDescent="0.2">
      <c r="A731" s="54"/>
      <c r="B731" s="54"/>
      <c r="C731" s="224"/>
      <c r="D731" s="224"/>
      <c r="E731" s="55"/>
      <c r="F731" s="225"/>
      <c r="G731" s="225"/>
      <c r="H731" s="225"/>
      <c r="I731" s="54"/>
      <c r="J731" s="226"/>
      <c r="K731" s="99"/>
      <c r="L731" s="227"/>
      <c r="M731" s="228"/>
      <c r="N731" s="225"/>
      <c r="O731" s="229"/>
      <c r="P731" s="228"/>
      <c r="Q731" s="228"/>
      <c r="R731" s="54"/>
      <c r="S731" s="54"/>
      <c r="T731" s="55"/>
      <c r="U731" s="54"/>
      <c r="V731" s="54"/>
      <c r="W731" s="54"/>
      <c r="X731" s="54"/>
      <c r="Y731" s="54"/>
      <c r="Z731" s="54"/>
    </row>
    <row r="732" spans="1:26" ht="18.75" customHeight="1" x14ac:dyDescent="0.2">
      <c r="A732" s="54"/>
      <c r="B732" s="54"/>
      <c r="C732" s="224"/>
      <c r="D732" s="224"/>
      <c r="E732" s="55"/>
      <c r="F732" s="225"/>
      <c r="G732" s="225"/>
      <c r="H732" s="225"/>
      <c r="I732" s="54"/>
      <c r="J732" s="226"/>
      <c r="K732" s="99"/>
      <c r="L732" s="227"/>
      <c r="M732" s="228"/>
      <c r="N732" s="225"/>
      <c r="O732" s="229"/>
      <c r="P732" s="228"/>
      <c r="Q732" s="228"/>
      <c r="R732" s="54"/>
      <c r="S732" s="54"/>
      <c r="T732" s="55"/>
      <c r="U732" s="54"/>
      <c r="V732" s="54"/>
      <c r="W732" s="54"/>
      <c r="X732" s="54"/>
      <c r="Y732" s="54"/>
      <c r="Z732" s="54"/>
    </row>
    <row r="733" spans="1:26" ht="18.75" customHeight="1" x14ac:dyDescent="0.2">
      <c r="A733" s="54"/>
      <c r="B733" s="54"/>
      <c r="C733" s="224"/>
      <c r="D733" s="224"/>
      <c r="E733" s="55"/>
      <c r="F733" s="225"/>
      <c r="G733" s="225"/>
      <c r="H733" s="225"/>
      <c r="I733" s="54"/>
      <c r="J733" s="226"/>
      <c r="K733" s="99"/>
      <c r="L733" s="227"/>
      <c r="M733" s="228"/>
      <c r="N733" s="225"/>
      <c r="O733" s="229"/>
      <c r="P733" s="228"/>
      <c r="Q733" s="228"/>
      <c r="R733" s="54"/>
      <c r="S733" s="54"/>
      <c r="T733" s="55"/>
      <c r="U733" s="54"/>
      <c r="V733" s="54"/>
      <c r="W733" s="54"/>
      <c r="X733" s="54"/>
      <c r="Y733" s="54"/>
      <c r="Z733" s="54"/>
    </row>
    <row r="734" spans="1:26" ht="18.75" customHeight="1" x14ac:dyDescent="0.2">
      <c r="A734" s="54"/>
      <c r="B734" s="54"/>
      <c r="C734" s="224"/>
      <c r="D734" s="224"/>
      <c r="E734" s="55"/>
      <c r="F734" s="225"/>
      <c r="G734" s="225"/>
      <c r="H734" s="225"/>
      <c r="I734" s="54"/>
      <c r="J734" s="226"/>
      <c r="K734" s="99"/>
      <c r="L734" s="227"/>
      <c r="M734" s="228"/>
      <c r="N734" s="225"/>
      <c r="O734" s="229"/>
      <c r="P734" s="228"/>
      <c r="Q734" s="228"/>
      <c r="R734" s="54"/>
      <c r="S734" s="54"/>
      <c r="T734" s="55"/>
      <c r="U734" s="54"/>
      <c r="V734" s="54"/>
      <c r="W734" s="54"/>
      <c r="X734" s="54"/>
      <c r="Y734" s="54"/>
      <c r="Z734" s="54"/>
    </row>
    <row r="735" spans="1:26" ht="18.75" customHeight="1" x14ac:dyDescent="0.2">
      <c r="A735" s="54"/>
      <c r="B735" s="54"/>
      <c r="C735" s="224"/>
      <c r="D735" s="224"/>
      <c r="E735" s="55"/>
      <c r="F735" s="225"/>
      <c r="G735" s="225"/>
      <c r="H735" s="225"/>
      <c r="I735" s="54"/>
      <c r="J735" s="226"/>
      <c r="K735" s="99"/>
      <c r="L735" s="227"/>
      <c r="M735" s="228"/>
      <c r="N735" s="225"/>
      <c r="O735" s="229"/>
      <c r="P735" s="228"/>
      <c r="Q735" s="228"/>
      <c r="R735" s="54"/>
      <c r="S735" s="54"/>
      <c r="T735" s="55"/>
      <c r="U735" s="54"/>
      <c r="V735" s="54"/>
      <c r="W735" s="54"/>
      <c r="X735" s="54"/>
      <c r="Y735" s="54"/>
      <c r="Z735" s="54"/>
    </row>
    <row r="736" spans="1:26" ht="18.75" customHeight="1" x14ac:dyDescent="0.2">
      <c r="A736" s="54"/>
      <c r="B736" s="54"/>
      <c r="C736" s="224"/>
      <c r="D736" s="224"/>
      <c r="E736" s="55"/>
      <c r="F736" s="225"/>
      <c r="G736" s="225"/>
      <c r="H736" s="225"/>
      <c r="I736" s="54"/>
      <c r="J736" s="226"/>
      <c r="K736" s="99"/>
      <c r="L736" s="227"/>
      <c r="M736" s="228"/>
      <c r="N736" s="225"/>
      <c r="O736" s="229"/>
      <c r="P736" s="228"/>
      <c r="Q736" s="228"/>
      <c r="R736" s="54"/>
      <c r="S736" s="54"/>
      <c r="T736" s="55"/>
      <c r="U736" s="54"/>
      <c r="V736" s="54"/>
      <c r="W736" s="54"/>
      <c r="X736" s="54"/>
      <c r="Y736" s="54"/>
      <c r="Z736" s="54"/>
    </row>
    <row r="737" spans="1:26" ht="18.75" customHeight="1" x14ac:dyDescent="0.2">
      <c r="A737" s="54"/>
      <c r="B737" s="54"/>
      <c r="C737" s="224"/>
      <c r="D737" s="224"/>
      <c r="E737" s="55"/>
      <c r="F737" s="225"/>
      <c r="G737" s="225"/>
      <c r="H737" s="225"/>
      <c r="I737" s="54"/>
      <c r="J737" s="226"/>
      <c r="K737" s="99"/>
      <c r="L737" s="227"/>
      <c r="M737" s="228"/>
      <c r="N737" s="225"/>
      <c r="O737" s="229"/>
      <c r="P737" s="228"/>
      <c r="Q737" s="228"/>
      <c r="R737" s="54"/>
      <c r="S737" s="54"/>
      <c r="T737" s="55"/>
      <c r="U737" s="54"/>
      <c r="V737" s="54"/>
      <c r="W737" s="54"/>
      <c r="X737" s="54"/>
      <c r="Y737" s="54"/>
      <c r="Z737" s="54"/>
    </row>
    <row r="738" spans="1:26" ht="18.75" customHeight="1" x14ac:dyDescent="0.2">
      <c r="A738" s="54"/>
      <c r="B738" s="54"/>
      <c r="C738" s="224"/>
      <c r="D738" s="224"/>
      <c r="E738" s="55"/>
      <c r="F738" s="225"/>
      <c r="G738" s="225"/>
      <c r="H738" s="225"/>
      <c r="I738" s="54"/>
      <c r="J738" s="226"/>
      <c r="K738" s="99"/>
      <c r="L738" s="227"/>
      <c r="M738" s="228"/>
      <c r="N738" s="225"/>
      <c r="O738" s="229"/>
      <c r="P738" s="228"/>
      <c r="Q738" s="228"/>
      <c r="R738" s="54"/>
      <c r="S738" s="54"/>
      <c r="T738" s="55"/>
      <c r="U738" s="54"/>
      <c r="V738" s="54"/>
      <c r="W738" s="54"/>
      <c r="X738" s="54"/>
      <c r="Y738" s="54"/>
      <c r="Z738" s="54"/>
    </row>
    <row r="739" spans="1:26" ht="18.75" customHeight="1" x14ac:dyDescent="0.2">
      <c r="A739" s="54"/>
      <c r="B739" s="54"/>
      <c r="C739" s="224"/>
      <c r="D739" s="224"/>
      <c r="E739" s="55"/>
      <c r="F739" s="225"/>
      <c r="G739" s="225"/>
      <c r="H739" s="225"/>
      <c r="I739" s="54"/>
      <c r="J739" s="226"/>
      <c r="K739" s="99"/>
      <c r="L739" s="227"/>
      <c r="M739" s="228"/>
      <c r="N739" s="225"/>
      <c r="O739" s="229"/>
      <c r="P739" s="228"/>
      <c r="Q739" s="228"/>
      <c r="R739" s="54"/>
      <c r="S739" s="54"/>
      <c r="T739" s="55"/>
      <c r="U739" s="54"/>
      <c r="V739" s="54"/>
      <c r="W739" s="54"/>
      <c r="X739" s="54"/>
      <c r="Y739" s="54"/>
      <c r="Z739" s="54"/>
    </row>
    <row r="740" spans="1:26" ht="18.75" customHeight="1" x14ac:dyDescent="0.2">
      <c r="A740" s="54"/>
      <c r="B740" s="54"/>
      <c r="C740" s="224"/>
      <c r="D740" s="224"/>
      <c r="E740" s="55"/>
      <c r="F740" s="225"/>
      <c r="G740" s="225"/>
      <c r="H740" s="225"/>
      <c r="I740" s="54"/>
      <c r="J740" s="226"/>
      <c r="K740" s="99"/>
      <c r="L740" s="227"/>
      <c r="M740" s="228"/>
      <c r="N740" s="225"/>
      <c r="O740" s="229"/>
      <c r="P740" s="228"/>
      <c r="Q740" s="228"/>
      <c r="R740" s="54"/>
      <c r="S740" s="54"/>
      <c r="T740" s="55"/>
      <c r="U740" s="54"/>
      <c r="V740" s="54"/>
      <c r="W740" s="54"/>
      <c r="X740" s="54"/>
      <c r="Y740" s="54"/>
      <c r="Z740" s="54"/>
    </row>
    <row r="741" spans="1:26" ht="18.75" customHeight="1" x14ac:dyDescent="0.2">
      <c r="A741" s="54"/>
      <c r="B741" s="54"/>
      <c r="C741" s="224"/>
      <c r="D741" s="224"/>
      <c r="E741" s="55"/>
      <c r="F741" s="225"/>
      <c r="G741" s="225"/>
      <c r="H741" s="225"/>
      <c r="I741" s="54"/>
      <c r="J741" s="226"/>
      <c r="K741" s="99"/>
      <c r="L741" s="227"/>
      <c r="M741" s="228"/>
      <c r="N741" s="225"/>
      <c r="O741" s="229"/>
      <c r="P741" s="228"/>
      <c r="Q741" s="228"/>
      <c r="R741" s="54"/>
      <c r="S741" s="54"/>
      <c r="T741" s="55"/>
      <c r="U741" s="54"/>
      <c r="V741" s="54"/>
      <c r="W741" s="54"/>
      <c r="X741" s="54"/>
      <c r="Y741" s="54"/>
      <c r="Z741" s="54"/>
    </row>
    <row r="742" spans="1:26" ht="18.75" customHeight="1" x14ac:dyDescent="0.2">
      <c r="A742" s="54"/>
      <c r="B742" s="54"/>
      <c r="C742" s="224"/>
      <c r="D742" s="224"/>
      <c r="E742" s="55"/>
      <c r="F742" s="225"/>
      <c r="G742" s="225"/>
      <c r="H742" s="225"/>
      <c r="I742" s="54"/>
      <c r="J742" s="226"/>
      <c r="K742" s="99"/>
      <c r="L742" s="227"/>
      <c r="M742" s="228"/>
      <c r="N742" s="225"/>
      <c r="O742" s="229"/>
      <c r="P742" s="228"/>
      <c r="Q742" s="228"/>
      <c r="R742" s="54"/>
      <c r="S742" s="54"/>
      <c r="T742" s="55"/>
      <c r="U742" s="54"/>
      <c r="V742" s="54"/>
      <c r="W742" s="54"/>
      <c r="X742" s="54"/>
      <c r="Y742" s="54"/>
      <c r="Z742" s="54"/>
    </row>
    <row r="743" spans="1:26" ht="18.75" customHeight="1" x14ac:dyDescent="0.2">
      <c r="A743" s="54"/>
      <c r="B743" s="54"/>
      <c r="C743" s="224"/>
      <c r="D743" s="224"/>
      <c r="E743" s="55"/>
      <c r="F743" s="225"/>
      <c r="G743" s="225"/>
      <c r="H743" s="225"/>
      <c r="I743" s="54"/>
      <c r="J743" s="226"/>
      <c r="K743" s="99"/>
      <c r="L743" s="227"/>
      <c r="M743" s="228"/>
      <c r="N743" s="225"/>
      <c r="O743" s="229"/>
      <c r="P743" s="228"/>
      <c r="Q743" s="228"/>
      <c r="R743" s="54"/>
      <c r="S743" s="54"/>
      <c r="T743" s="55"/>
      <c r="U743" s="54"/>
      <c r="V743" s="54"/>
      <c r="W743" s="54"/>
      <c r="X743" s="54"/>
      <c r="Y743" s="54"/>
      <c r="Z743" s="54"/>
    </row>
    <row r="744" spans="1:26" ht="18.75" customHeight="1" x14ac:dyDescent="0.2">
      <c r="A744" s="54"/>
      <c r="B744" s="54"/>
      <c r="C744" s="224"/>
      <c r="D744" s="224"/>
      <c r="E744" s="55"/>
      <c r="F744" s="225"/>
      <c r="G744" s="225"/>
      <c r="H744" s="225"/>
      <c r="I744" s="54"/>
      <c r="J744" s="226"/>
      <c r="K744" s="99"/>
      <c r="L744" s="227"/>
      <c r="M744" s="228"/>
      <c r="N744" s="225"/>
      <c r="O744" s="229"/>
      <c r="P744" s="228"/>
      <c r="Q744" s="228"/>
      <c r="R744" s="54"/>
      <c r="S744" s="54"/>
      <c r="T744" s="55"/>
      <c r="U744" s="54"/>
      <c r="V744" s="54"/>
      <c r="W744" s="54"/>
      <c r="X744" s="54"/>
      <c r="Y744" s="54"/>
      <c r="Z744" s="54"/>
    </row>
    <row r="745" spans="1:26" ht="18.75" customHeight="1" x14ac:dyDescent="0.2">
      <c r="A745" s="54"/>
      <c r="B745" s="54"/>
      <c r="C745" s="224"/>
      <c r="D745" s="224"/>
      <c r="E745" s="55"/>
      <c r="F745" s="225"/>
      <c r="G745" s="225"/>
      <c r="H745" s="225"/>
      <c r="I745" s="54"/>
      <c r="J745" s="226"/>
      <c r="K745" s="99"/>
      <c r="L745" s="227"/>
      <c r="M745" s="228"/>
      <c r="N745" s="225"/>
      <c r="O745" s="229"/>
      <c r="P745" s="228"/>
      <c r="Q745" s="228"/>
      <c r="R745" s="54"/>
      <c r="S745" s="54"/>
      <c r="T745" s="55"/>
      <c r="U745" s="54"/>
      <c r="V745" s="54"/>
      <c r="W745" s="54"/>
      <c r="X745" s="54"/>
      <c r="Y745" s="54"/>
      <c r="Z745" s="54"/>
    </row>
    <row r="746" spans="1:26" ht="18.75" customHeight="1" x14ac:dyDescent="0.2">
      <c r="A746" s="54"/>
      <c r="B746" s="54"/>
      <c r="C746" s="224"/>
      <c r="D746" s="224"/>
      <c r="E746" s="55"/>
      <c r="F746" s="225"/>
      <c r="G746" s="225"/>
      <c r="H746" s="225"/>
      <c r="I746" s="54"/>
      <c r="J746" s="226"/>
      <c r="K746" s="99"/>
      <c r="L746" s="227"/>
      <c r="M746" s="228"/>
      <c r="N746" s="225"/>
      <c r="O746" s="229"/>
      <c r="P746" s="228"/>
      <c r="Q746" s="228"/>
      <c r="R746" s="54"/>
      <c r="S746" s="54"/>
      <c r="T746" s="55"/>
      <c r="U746" s="54"/>
      <c r="V746" s="54"/>
      <c r="W746" s="54"/>
      <c r="X746" s="54"/>
      <c r="Y746" s="54"/>
      <c r="Z746" s="54"/>
    </row>
    <row r="747" spans="1:26" ht="18.75" customHeight="1" x14ac:dyDescent="0.2">
      <c r="A747" s="54"/>
      <c r="B747" s="54"/>
      <c r="C747" s="224"/>
      <c r="D747" s="224"/>
      <c r="E747" s="55"/>
      <c r="F747" s="225"/>
      <c r="G747" s="225"/>
      <c r="H747" s="225"/>
      <c r="I747" s="54"/>
      <c r="J747" s="226"/>
      <c r="K747" s="99"/>
      <c r="L747" s="227"/>
      <c r="M747" s="228"/>
      <c r="N747" s="225"/>
      <c r="O747" s="229"/>
      <c r="P747" s="228"/>
      <c r="Q747" s="228"/>
      <c r="R747" s="54"/>
      <c r="S747" s="54"/>
      <c r="T747" s="55"/>
      <c r="U747" s="54"/>
      <c r="V747" s="54"/>
      <c r="W747" s="54"/>
      <c r="X747" s="54"/>
      <c r="Y747" s="54"/>
      <c r="Z747" s="54"/>
    </row>
    <row r="748" spans="1:26" ht="18.75" customHeight="1" x14ac:dyDescent="0.2">
      <c r="A748" s="54"/>
      <c r="B748" s="54"/>
      <c r="C748" s="224"/>
      <c r="D748" s="224"/>
      <c r="E748" s="55"/>
      <c r="F748" s="225"/>
      <c r="G748" s="225"/>
      <c r="H748" s="225"/>
      <c r="I748" s="54"/>
      <c r="J748" s="226"/>
      <c r="K748" s="99"/>
      <c r="L748" s="227"/>
      <c r="M748" s="228"/>
      <c r="N748" s="225"/>
      <c r="O748" s="229"/>
      <c r="P748" s="228"/>
      <c r="Q748" s="228"/>
      <c r="R748" s="54"/>
      <c r="S748" s="54"/>
      <c r="T748" s="55"/>
      <c r="U748" s="54"/>
      <c r="V748" s="54"/>
      <c r="W748" s="54"/>
      <c r="X748" s="54"/>
      <c r="Y748" s="54"/>
      <c r="Z748" s="54"/>
    </row>
    <row r="749" spans="1:26" ht="18.75" customHeight="1" x14ac:dyDescent="0.2">
      <c r="A749" s="54"/>
      <c r="B749" s="54"/>
      <c r="C749" s="224"/>
      <c r="D749" s="224"/>
      <c r="E749" s="55"/>
      <c r="F749" s="225"/>
      <c r="G749" s="225"/>
      <c r="H749" s="225"/>
      <c r="I749" s="54"/>
      <c r="J749" s="226"/>
      <c r="K749" s="99"/>
      <c r="L749" s="227"/>
      <c r="M749" s="228"/>
      <c r="N749" s="225"/>
      <c r="O749" s="229"/>
      <c r="P749" s="228"/>
      <c r="Q749" s="228"/>
      <c r="R749" s="54"/>
      <c r="S749" s="54"/>
      <c r="T749" s="55"/>
      <c r="U749" s="54"/>
      <c r="V749" s="54"/>
      <c r="W749" s="54"/>
      <c r="X749" s="54"/>
      <c r="Y749" s="54"/>
      <c r="Z749" s="54"/>
    </row>
    <row r="750" spans="1:26" ht="18.75" customHeight="1" x14ac:dyDescent="0.2">
      <c r="A750" s="54"/>
      <c r="B750" s="54"/>
      <c r="C750" s="224"/>
      <c r="D750" s="224"/>
      <c r="E750" s="55"/>
      <c r="F750" s="225"/>
      <c r="G750" s="225"/>
      <c r="H750" s="225"/>
      <c r="I750" s="54"/>
      <c r="J750" s="226"/>
      <c r="K750" s="99"/>
      <c r="L750" s="227"/>
      <c r="M750" s="228"/>
      <c r="N750" s="225"/>
      <c r="O750" s="229"/>
      <c r="P750" s="228"/>
      <c r="Q750" s="228"/>
      <c r="R750" s="54"/>
      <c r="S750" s="54"/>
      <c r="T750" s="55"/>
      <c r="U750" s="54"/>
      <c r="V750" s="54"/>
      <c r="W750" s="54"/>
      <c r="X750" s="54"/>
      <c r="Y750" s="54"/>
      <c r="Z750" s="54"/>
    </row>
    <row r="751" spans="1:26" ht="18.75" customHeight="1" x14ac:dyDescent="0.2">
      <c r="A751" s="54"/>
      <c r="B751" s="54"/>
      <c r="C751" s="224"/>
      <c r="D751" s="224"/>
      <c r="E751" s="55"/>
      <c r="F751" s="225"/>
      <c r="G751" s="225"/>
      <c r="H751" s="225"/>
      <c r="I751" s="54"/>
      <c r="J751" s="226"/>
      <c r="K751" s="99"/>
      <c r="L751" s="227"/>
      <c r="M751" s="228"/>
      <c r="N751" s="225"/>
      <c r="O751" s="229"/>
      <c r="P751" s="228"/>
      <c r="Q751" s="228"/>
      <c r="R751" s="54"/>
      <c r="S751" s="54"/>
      <c r="T751" s="55"/>
      <c r="U751" s="54"/>
      <c r="V751" s="54"/>
      <c r="W751" s="54"/>
      <c r="X751" s="54"/>
      <c r="Y751" s="54"/>
      <c r="Z751" s="54"/>
    </row>
    <row r="752" spans="1:26" ht="18.75" customHeight="1" x14ac:dyDescent="0.2">
      <c r="A752" s="54"/>
      <c r="B752" s="54"/>
      <c r="C752" s="224"/>
      <c r="D752" s="224"/>
      <c r="E752" s="55"/>
      <c r="F752" s="225"/>
      <c r="G752" s="225"/>
      <c r="H752" s="225"/>
      <c r="I752" s="54"/>
      <c r="J752" s="226"/>
      <c r="K752" s="99"/>
      <c r="L752" s="227"/>
      <c r="M752" s="228"/>
      <c r="N752" s="225"/>
      <c r="O752" s="229"/>
      <c r="P752" s="228"/>
      <c r="Q752" s="228"/>
      <c r="R752" s="54"/>
      <c r="S752" s="54"/>
      <c r="T752" s="55"/>
      <c r="U752" s="54"/>
      <c r="V752" s="54"/>
      <c r="W752" s="54"/>
      <c r="X752" s="54"/>
      <c r="Y752" s="54"/>
      <c r="Z752" s="54"/>
    </row>
    <row r="753" spans="1:26" ht="18.75" customHeight="1" x14ac:dyDescent="0.2">
      <c r="A753" s="54"/>
      <c r="B753" s="54"/>
      <c r="C753" s="224"/>
      <c r="D753" s="224"/>
      <c r="E753" s="55"/>
      <c r="F753" s="225"/>
      <c r="G753" s="225"/>
      <c r="H753" s="225"/>
      <c r="I753" s="54"/>
      <c r="J753" s="226"/>
      <c r="K753" s="99"/>
      <c r="L753" s="227"/>
      <c r="M753" s="228"/>
      <c r="N753" s="225"/>
      <c r="O753" s="229"/>
      <c r="P753" s="228"/>
      <c r="Q753" s="228"/>
      <c r="R753" s="54"/>
      <c r="S753" s="54"/>
      <c r="T753" s="55"/>
      <c r="U753" s="54"/>
      <c r="V753" s="54"/>
      <c r="W753" s="54"/>
      <c r="X753" s="54"/>
      <c r="Y753" s="54"/>
      <c r="Z753" s="54"/>
    </row>
    <row r="754" spans="1:26" ht="18.75" customHeight="1" x14ac:dyDescent="0.2">
      <c r="A754" s="54"/>
      <c r="B754" s="54"/>
      <c r="C754" s="224"/>
      <c r="D754" s="224"/>
      <c r="E754" s="55"/>
      <c r="F754" s="225"/>
      <c r="G754" s="225"/>
      <c r="H754" s="225"/>
      <c r="I754" s="54"/>
      <c r="J754" s="226"/>
      <c r="K754" s="99"/>
      <c r="L754" s="227"/>
      <c r="M754" s="228"/>
      <c r="N754" s="225"/>
      <c r="O754" s="229"/>
      <c r="P754" s="228"/>
      <c r="Q754" s="228"/>
      <c r="R754" s="54"/>
      <c r="S754" s="54"/>
      <c r="T754" s="55"/>
      <c r="U754" s="54"/>
      <c r="V754" s="54"/>
      <c r="W754" s="54"/>
      <c r="X754" s="54"/>
      <c r="Y754" s="54"/>
      <c r="Z754" s="54"/>
    </row>
    <row r="755" spans="1:26" ht="18.75" customHeight="1" x14ac:dyDescent="0.2">
      <c r="A755" s="54"/>
      <c r="B755" s="54"/>
      <c r="C755" s="224"/>
      <c r="D755" s="224"/>
      <c r="E755" s="55"/>
      <c r="F755" s="225"/>
      <c r="G755" s="225"/>
      <c r="H755" s="225"/>
      <c r="I755" s="54"/>
      <c r="J755" s="226"/>
      <c r="K755" s="99"/>
      <c r="L755" s="227"/>
      <c r="M755" s="228"/>
      <c r="N755" s="225"/>
      <c r="O755" s="229"/>
      <c r="P755" s="228"/>
      <c r="Q755" s="228"/>
      <c r="R755" s="54"/>
      <c r="S755" s="54"/>
      <c r="T755" s="55"/>
      <c r="U755" s="54"/>
      <c r="V755" s="54"/>
      <c r="W755" s="54"/>
      <c r="X755" s="54"/>
      <c r="Y755" s="54"/>
      <c r="Z755" s="54"/>
    </row>
    <row r="756" spans="1:26" ht="18.75" customHeight="1" x14ac:dyDescent="0.2">
      <c r="A756" s="54"/>
      <c r="B756" s="54"/>
      <c r="C756" s="224"/>
      <c r="D756" s="224"/>
      <c r="E756" s="55"/>
      <c r="F756" s="225"/>
      <c r="G756" s="225"/>
      <c r="H756" s="225"/>
      <c r="I756" s="54"/>
      <c r="J756" s="226"/>
      <c r="K756" s="99"/>
      <c r="L756" s="227"/>
      <c r="M756" s="228"/>
      <c r="N756" s="225"/>
      <c r="O756" s="229"/>
      <c r="P756" s="228"/>
      <c r="Q756" s="228"/>
      <c r="R756" s="54"/>
      <c r="S756" s="54"/>
      <c r="T756" s="55"/>
      <c r="U756" s="54"/>
      <c r="V756" s="54"/>
      <c r="W756" s="54"/>
      <c r="X756" s="54"/>
      <c r="Y756" s="54"/>
      <c r="Z756" s="54"/>
    </row>
    <row r="757" spans="1:26" ht="18.75" customHeight="1" x14ac:dyDescent="0.2">
      <c r="A757" s="54"/>
      <c r="B757" s="54"/>
      <c r="C757" s="224"/>
      <c r="D757" s="224"/>
      <c r="E757" s="55"/>
      <c r="F757" s="225"/>
      <c r="G757" s="225"/>
      <c r="H757" s="225"/>
      <c r="I757" s="54"/>
      <c r="J757" s="226"/>
      <c r="K757" s="99"/>
      <c r="L757" s="227"/>
      <c r="M757" s="228"/>
      <c r="N757" s="225"/>
      <c r="O757" s="229"/>
      <c r="P757" s="228"/>
      <c r="Q757" s="228"/>
      <c r="R757" s="54"/>
      <c r="S757" s="54"/>
      <c r="T757" s="55"/>
      <c r="U757" s="54"/>
      <c r="V757" s="54"/>
      <c r="W757" s="54"/>
      <c r="X757" s="54"/>
      <c r="Y757" s="54"/>
      <c r="Z757" s="54"/>
    </row>
    <row r="758" spans="1:26" ht="18.75" customHeight="1" x14ac:dyDescent="0.2">
      <c r="A758" s="54"/>
      <c r="B758" s="54"/>
      <c r="C758" s="224"/>
      <c r="D758" s="224"/>
      <c r="E758" s="55"/>
      <c r="F758" s="225"/>
      <c r="G758" s="225"/>
      <c r="H758" s="225"/>
      <c r="I758" s="54"/>
      <c r="J758" s="226"/>
      <c r="K758" s="99"/>
      <c r="L758" s="227"/>
      <c r="M758" s="228"/>
      <c r="N758" s="225"/>
      <c r="O758" s="229"/>
      <c r="P758" s="228"/>
      <c r="Q758" s="228"/>
      <c r="R758" s="54"/>
      <c r="S758" s="54"/>
      <c r="T758" s="55"/>
      <c r="U758" s="54"/>
      <c r="V758" s="54"/>
      <c r="W758" s="54"/>
      <c r="X758" s="54"/>
      <c r="Y758" s="54"/>
      <c r="Z758" s="54"/>
    </row>
    <row r="759" spans="1:26" ht="18.75" customHeight="1" x14ac:dyDescent="0.2">
      <c r="A759" s="54"/>
      <c r="B759" s="54"/>
      <c r="C759" s="224"/>
      <c r="D759" s="224"/>
      <c r="E759" s="55"/>
      <c r="F759" s="225"/>
      <c r="G759" s="225"/>
      <c r="H759" s="225"/>
      <c r="I759" s="54"/>
      <c r="J759" s="226"/>
      <c r="K759" s="99"/>
      <c r="L759" s="227"/>
      <c r="M759" s="228"/>
      <c r="N759" s="225"/>
      <c r="O759" s="229"/>
      <c r="P759" s="228"/>
      <c r="Q759" s="228"/>
      <c r="R759" s="54"/>
      <c r="S759" s="54"/>
      <c r="T759" s="55"/>
      <c r="U759" s="54"/>
      <c r="V759" s="54"/>
      <c r="W759" s="54"/>
      <c r="X759" s="54"/>
      <c r="Y759" s="54"/>
      <c r="Z759" s="54"/>
    </row>
    <row r="760" spans="1:26" ht="18.75" customHeight="1" x14ac:dyDescent="0.2">
      <c r="A760" s="54"/>
      <c r="B760" s="54"/>
      <c r="C760" s="224"/>
      <c r="D760" s="224"/>
      <c r="E760" s="55"/>
      <c r="F760" s="225"/>
      <c r="G760" s="225"/>
      <c r="H760" s="225"/>
      <c r="I760" s="54"/>
      <c r="J760" s="226"/>
      <c r="K760" s="99"/>
      <c r="L760" s="227"/>
      <c r="M760" s="228"/>
      <c r="N760" s="225"/>
      <c r="O760" s="229"/>
      <c r="P760" s="228"/>
      <c r="Q760" s="228"/>
      <c r="R760" s="54"/>
      <c r="S760" s="54"/>
      <c r="T760" s="55"/>
      <c r="U760" s="54"/>
      <c r="V760" s="54"/>
      <c r="W760" s="54"/>
      <c r="X760" s="54"/>
      <c r="Y760" s="54"/>
      <c r="Z760" s="54"/>
    </row>
    <row r="761" spans="1:26" ht="18.75" customHeight="1" x14ac:dyDescent="0.2">
      <c r="A761" s="54"/>
      <c r="B761" s="54"/>
      <c r="C761" s="224"/>
      <c r="D761" s="224"/>
      <c r="E761" s="55"/>
      <c r="F761" s="225"/>
      <c r="G761" s="225"/>
      <c r="H761" s="225"/>
      <c r="I761" s="54"/>
      <c r="J761" s="226"/>
      <c r="K761" s="99"/>
      <c r="L761" s="227"/>
      <c r="M761" s="228"/>
      <c r="N761" s="225"/>
      <c r="O761" s="229"/>
      <c r="P761" s="228"/>
      <c r="Q761" s="228"/>
      <c r="R761" s="54"/>
      <c r="S761" s="54"/>
      <c r="T761" s="55"/>
      <c r="U761" s="54"/>
      <c r="V761" s="54"/>
      <c r="W761" s="54"/>
      <c r="X761" s="54"/>
      <c r="Y761" s="54"/>
      <c r="Z761" s="54"/>
    </row>
    <row r="762" spans="1:26" ht="18.75" customHeight="1" x14ac:dyDescent="0.2">
      <c r="A762" s="54"/>
      <c r="B762" s="54"/>
      <c r="C762" s="224"/>
      <c r="D762" s="224"/>
      <c r="E762" s="55"/>
      <c r="F762" s="225"/>
      <c r="G762" s="225"/>
      <c r="H762" s="225"/>
      <c r="I762" s="54"/>
      <c r="J762" s="226"/>
      <c r="K762" s="99"/>
      <c r="L762" s="227"/>
      <c r="M762" s="228"/>
      <c r="N762" s="225"/>
      <c r="O762" s="229"/>
      <c r="P762" s="228"/>
      <c r="Q762" s="228"/>
      <c r="R762" s="54"/>
      <c r="S762" s="54"/>
      <c r="T762" s="55"/>
      <c r="U762" s="54"/>
      <c r="V762" s="54"/>
      <c r="W762" s="54"/>
      <c r="X762" s="54"/>
      <c r="Y762" s="54"/>
      <c r="Z762" s="54"/>
    </row>
    <row r="763" spans="1:26" ht="18.75" customHeight="1" x14ac:dyDescent="0.2">
      <c r="A763" s="54"/>
      <c r="B763" s="54"/>
      <c r="C763" s="224"/>
      <c r="D763" s="224"/>
      <c r="E763" s="55"/>
      <c r="F763" s="225"/>
      <c r="G763" s="225"/>
      <c r="H763" s="225"/>
      <c r="I763" s="54"/>
      <c r="J763" s="226"/>
      <c r="K763" s="99"/>
      <c r="L763" s="227"/>
      <c r="M763" s="228"/>
      <c r="N763" s="225"/>
      <c r="O763" s="229"/>
      <c r="P763" s="228"/>
      <c r="Q763" s="228"/>
      <c r="R763" s="54"/>
      <c r="S763" s="54"/>
      <c r="T763" s="55"/>
      <c r="U763" s="54"/>
      <c r="V763" s="54"/>
      <c r="W763" s="54"/>
      <c r="X763" s="54"/>
      <c r="Y763" s="54"/>
      <c r="Z763" s="54"/>
    </row>
    <row r="764" spans="1:26" ht="18.75" customHeight="1" x14ac:dyDescent="0.2">
      <c r="A764" s="54"/>
      <c r="B764" s="54"/>
      <c r="C764" s="224"/>
      <c r="D764" s="224"/>
      <c r="E764" s="55"/>
      <c r="F764" s="225"/>
      <c r="G764" s="225"/>
      <c r="H764" s="225"/>
      <c r="I764" s="54"/>
      <c r="J764" s="226"/>
      <c r="K764" s="99"/>
      <c r="L764" s="227"/>
      <c r="M764" s="228"/>
      <c r="N764" s="225"/>
      <c r="O764" s="229"/>
      <c r="P764" s="228"/>
      <c r="Q764" s="228"/>
      <c r="R764" s="54"/>
      <c r="S764" s="54"/>
      <c r="T764" s="55"/>
      <c r="U764" s="54"/>
      <c r="V764" s="54"/>
      <c r="W764" s="54"/>
      <c r="X764" s="54"/>
      <c r="Y764" s="54"/>
      <c r="Z764" s="54"/>
    </row>
    <row r="765" spans="1:26" ht="18.75" customHeight="1" x14ac:dyDescent="0.2">
      <c r="A765" s="54"/>
      <c r="B765" s="54"/>
      <c r="C765" s="224"/>
      <c r="D765" s="224"/>
      <c r="E765" s="55"/>
      <c r="F765" s="225"/>
      <c r="G765" s="225"/>
      <c r="H765" s="225"/>
      <c r="I765" s="54"/>
      <c r="J765" s="226"/>
      <c r="K765" s="99"/>
      <c r="L765" s="227"/>
      <c r="M765" s="228"/>
      <c r="N765" s="225"/>
      <c r="O765" s="229"/>
      <c r="P765" s="228"/>
      <c r="Q765" s="228"/>
      <c r="R765" s="54"/>
      <c r="S765" s="54"/>
      <c r="T765" s="55"/>
      <c r="U765" s="54"/>
      <c r="V765" s="54"/>
      <c r="W765" s="54"/>
      <c r="X765" s="54"/>
      <c r="Y765" s="54"/>
      <c r="Z765" s="54"/>
    </row>
    <row r="766" spans="1:26" ht="18.75" customHeight="1" x14ac:dyDescent="0.2">
      <c r="A766" s="54"/>
      <c r="B766" s="54"/>
      <c r="C766" s="224"/>
      <c r="D766" s="224"/>
      <c r="E766" s="55"/>
      <c r="F766" s="225"/>
      <c r="G766" s="225"/>
      <c r="H766" s="225"/>
      <c r="I766" s="54"/>
      <c r="J766" s="226"/>
      <c r="K766" s="99"/>
      <c r="L766" s="227"/>
      <c r="M766" s="228"/>
      <c r="N766" s="225"/>
      <c r="O766" s="229"/>
      <c r="P766" s="228"/>
      <c r="Q766" s="228"/>
      <c r="R766" s="54"/>
      <c r="S766" s="54"/>
      <c r="T766" s="55"/>
      <c r="U766" s="54"/>
      <c r="V766" s="54"/>
      <c r="W766" s="54"/>
      <c r="X766" s="54"/>
      <c r="Y766" s="54"/>
      <c r="Z766" s="54"/>
    </row>
    <row r="767" spans="1:26" ht="18.75" customHeight="1" x14ac:dyDescent="0.2">
      <c r="A767" s="54"/>
      <c r="B767" s="54"/>
      <c r="C767" s="224"/>
      <c r="D767" s="224"/>
      <c r="E767" s="55"/>
      <c r="F767" s="225"/>
      <c r="G767" s="225"/>
      <c r="H767" s="225"/>
      <c r="I767" s="54"/>
      <c r="J767" s="226"/>
      <c r="K767" s="99"/>
      <c r="L767" s="227"/>
      <c r="M767" s="228"/>
      <c r="N767" s="225"/>
      <c r="O767" s="229"/>
      <c r="P767" s="228"/>
      <c r="Q767" s="228"/>
      <c r="R767" s="54"/>
      <c r="S767" s="54"/>
      <c r="T767" s="55"/>
      <c r="U767" s="54"/>
      <c r="V767" s="54"/>
      <c r="W767" s="54"/>
      <c r="X767" s="54"/>
      <c r="Y767" s="54"/>
      <c r="Z767" s="54"/>
    </row>
    <row r="768" spans="1:26" ht="18.75" customHeight="1" x14ac:dyDescent="0.2">
      <c r="A768" s="54"/>
      <c r="B768" s="54"/>
      <c r="C768" s="224"/>
      <c r="D768" s="224"/>
      <c r="E768" s="55"/>
      <c r="F768" s="225"/>
      <c r="G768" s="225"/>
      <c r="H768" s="225"/>
      <c r="I768" s="54"/>
      <c r="J768" s="226"/>
      <c r="K768" s="99"/>
      <c r="L768" s="227"/>
      <c r="M768" s="228"/>
      <c r="N768" s="225"/>
      <c r="O768" s="229"/>
      <c r="P768" s="228"/>
      <c r="Q768" s="228"/>
      <c r="R768" s="54"/>
      <c r="S768" s="54"/>
      <c r="T768" s="55"/>
      <c r="U768" s="54"/>
      <c r="V768" s="54"/>
      <c r="W768" s="54"/>
      <c r="X768" s="54"/>
      <c r="Y768" s="54"/>
      <c r="Z768" s="54"/>
    </row>
    <row r="769" spans="1:26" ht="18.75" customHeight="1" x14ac:dyDescent="0.2">
      <c r="A769" s="54"/>
      <c r="B769" s="54"/>
      <c r="C769" s="224"/>
      <c r="D769" s="224"/>
      <c r="E769" s="55"/>
      <c r="F769" s="225"/>
      <c r="G769" s="225"/>
      <c r="H769" s="225"/>
      <c r="I769" s="54"/>
      <c r="J769" s="226"/>
      <c r="K769" s="99"/>
      <c r="L769" s="227"/>
      <c r="M769" s="228"/>
      <c r="N769" s="225"/>
      <c r="O769" s="229"/>
      <c r="P769" s="228"/>
      <c r="Q769" s="228"/>
      <c r="R769" s="54"/>
      <c r="S769" s="54"/>
      <c r="T769" s="55"/>
      <c r="U769" s="54"/>
      <c r="V769" s="54"/>
      <c r="W769" s="54"/>
      <c r="X769" s="54"/>
      <c r="Y769" s="54"/>
      <c r="Z769" s="54"/>
    </row>
    <row r="770" spans="1:26" ht="18.75" customHeight="1" x14ac:dyDescent="0.2">
      <c r="A770" s="54"/>
      <c r="B770" s="54"/>
      <c r="C770" s="224"/>
      <c r="D770" s="224"/>
      <c r="E770" s="55"/>
      <c r="F770" s="225"/>
      <c r="G770" s="225"/>
      <c r="H770" s="225"/>
      <c r="I770" s="54"/>
      <c r="J770" s="226"/>
      <c r="K770" s="99"/>
      <c r="L770" s="227"/>
      <c r="M770" s="228"/>
      <c r="N770" s="225"/>
      <c r="O770" s="229"/>
      <c r="P770" s="228"/>
      <c r="Q770" s="228"/>
      <c r="R770" s="54"/>
      <c r="S770" s="54"/>
      <c r="T770" s="55"/>
      <c r="U770" s="54"/>
      <c r="V770" s="54"/>
      <c r="W770" s="54"/>
      <c r="X770" s="54"/>
      <c r="Y770" s="54"/>
      <c r="Z770" s="54"/>
    </row>
    <row r="771" spans="1:26" ht="18.75" customHeight="1" x14ac:dyDescent="0.2">
      <c r="A771" s="54"/>
      <c r="B771" s="54"/>
      <c r="C771" s="224"/>
      <c r="D771" s="224"/>
      <c r="E771" s="55"/>
      <c r="F771" s="225"/>
      <c r="G771" s="225"/>
      <c r="H771" s="225"/>
      <c r="I771" s="54"/>
      <c r="J771" s="226"/>
      <c r="K771" s="99"/>
      <c r="L771" s="227"/>
      <c r="M771" s="228"/>
      <c r="N771" s="225"/>
      <c r="O771" s="229"/>
      <c r="P771" s="228"/>
      <c r="Q771" s="228"/>
      <c r="R771" s="54"/>
      <c r="S771" s="54"/>
      <c r="T771" s="55"/>
      <c r="U771" s="54"/>
      <c r="V771" s="54"/>
      <c r="W771" s="54"/>
      <c r="X771" s="54"/>
      <c r="Y771" s="54"/>
      <c r="Z771" s="54"/>
    </row>
    <row r="772" spans="1:26" ht="18.75" customHeight="1" x14ac:dyDescent="0.2">
      <c r="A772" s="54"/>
      <c r="B772" s="54"/>
      <c r="C772" s="224"/>
      <c r="D772" s="224"/>
      <c r="E772" s="55"/>
      <c r="F772" s="225"/>
      <c r="G772" s="225"/>
      <c r="H772" s="225"/>
      <c r="I772" s="54"/>
      <c r="J772" s="226"/>
      <c r="K772" s="99"/>
      <c r="L772" s="227"/>
      <c r="M772" s="228"/>
      <c r="N772" s="225"/>
      <c r="O772" s="229"/>
      <c r="P772" s="228"/>
      <c r="Q772" s="228"/>
      <c r="R772" s="54"/>
      <c r="S772" s="54"/>
      <c r="T772" s="55"/>
      <c r="U772" s="54"/>
      <c r="V772" s="54"/>
      <c r="W772" s="54"/>
      <c r="X772" s="54"/>
      <c r="Y772" s="54"/>
      <c r="Z772" s="54"/>
    </row>
    <row r="773" spans="1:26" ht="18.75" customHeight="1" x14ac:dyDescent="0.2">
      <c r="A773" s="54"/>
      <c r="B773" s="54"/>
      <c r="C773" s="224"/>
      <c r="D773" s="224"/>
      <c r="E773" s="55"/>
      <c r="F773" s="225"/>
      <c r="G773" s="225"/>
      <c r="H773" s="225"/>
      <c r="I773" s="54"/>
      <c r="J773" s="226"/>
      <c r="K773" s="99"/>
      <c r="L773" s="227"/>
      <c r="M773" s="228"/>
      <c r="N773" s="225"/>
      <c r="O773" s="229"/>
      <c r="P773" s="228"/>
      <c r="Q773" s="228"/>
      <c r="R773" s="54"/>
      <c r="S773" s="54"/>
      <c r="T773" s="55"/>
      <c r="U773" s="54"/>
      <c r="V773" s="54"/>
      <c r="W773" s="54"/>
      <c r="X773" s="54"/>
      <c r="Y773" s="54"/>
      <c r="Z773" s="54"/>
    </row>
    <row r="774" spans="1:26" ht="18.75" customHeight="1" x14ac:dyDescent="0.2">
      <c r="A774" s="54"/>
      <c r="B774" s="54"/>
      <c r="C774" s="224"/>
      <c r="D774" s="224"/>
      <c r="E774" s="55"/>
      <c r="F774" s="225"/>
      <c r="G774" s="225"/>
      <c r="H774" s="225"/>
      <c r="I774" s="54"/>
      <c r="J774" s="226"/>
      <c r="K774" s="99"/>
      <c r="L774" s="227"/>
      <c r="M774" s="228"/>
      <c r="N774" s="225"/>
      <c r="O774" s="229"/>
      <c r="P774" s="228"/>
      <c r="Q774" s="228"/>
      <c r="R774" s="54"/>
      <c r="S774" s="54"/>
      <c r="T774" s="55"/>
      <c r="U774" s="54"/>
      <c r="V774" s="54"/>
      <c r="W774" s="54"/>
      <c r="X774" s="54"/>
      <c r="Y774" s="54"/>
      <c r="Z774" s="54"/>
    </row>
    <row r="775" spans="1:26" ht="18.75" customHeight="1" x14ac:dyDescent="0.2">
      <c r="A775" s="54"/>
      <c r="B775" s="54"/>
      <c r="C775" s="224"/>
      <c r="D775" s="224"/>
      <c r="E775" s="55"/>
      <c r="F775" s="225"/>
      <c r="G775" s="225"/>
      <c r="H775" s="225"/>
      <c r="I775" s="54"/>
      <c r="J775" s="226"/>
      <c r="K775" s="99"/>
      <c r="L775" s="227"/>
      <c r="M775" s="228"/>
      <c r="N775" s="225"/>
      <c r="O775" s="229"/>
      <c r="P775" s="228"/>
      <c r="Q775" s="228"/>
      <c r="R775" s="54"/>
      <c r="S775" s="54"/>
      <c r="T775" s="55"/>
      <c r="U775" s="54"/>
      <c r="V775" s="54"/>
      <c r="W775" s="54"/>
      <c r="X775" s="54"/>
      <c r="Y775" s="54"/>
      <c r="Z775" s="54"/>
    </row>
    <row r="776" spans="1:26" ht="18.75" customHeight="1" x14ac:dyDescent="0.2">
      <c r="A776" s="54"/>
      <c r="B776" s="54"/>
      <c r="C776" s="224"/>
      <c r="D776" s="224"/>
      <c r="E776" s="55"/>
      <c r="F776" s="225"/>
      <c r="G776" s="225"/>
      <c r="H776" s="225"/>
      <c r="I776" s="54"/>
      <c r="J776" s="226"/>
      <c r="K776" s="99"/>
      <c r="L776" s="227"/>
      <c r="M776" s="228"/>
      <c r="N776" s="225"/>
      <c r="O776" s="229"/>
      <c r="P776" s="228"/>
      <c r="Q776" s="228"/>
      <c r="R776" s="54"/>
      <c r="S776" s="54"/>
      <c r="T776" s="55"/>
      <c r="U776" s="54"/>
      <c r="V776" s="54"/>
      <c r="W776" s="54"/>
      <c r="X776" s="54"/>
      <c r="Y776" s="54"/>
      <c r="Z776" s="54"/>
    </row>
    <row r="777" spans="1:26" ht="18.75" customHeight="1" x14ac:dyDescent="0.2">
      <c r="A777" s="54"/>
      <c r="B777" s="54"/>
      <c r="C777" s="224"/>
      <c r="D777" s="224"/>
      <c r="E777" s="55"/>
      <c r="F777" s="225"/>
      <c r="G777" s="225"/>
      <c r="H777" s="225"/>
      <c r="I777" s="54"/>
      <c r="J777" s="226"/>
      <c r="K777" s="99"/>
      <c r="L777" s="227"/>
      <c r="M777" s="228"/>
      <c r="N777" s="225"/>
      <c r="O777" s="229"/>
      <c r="P777" s="228"/>
      <c r="Q777" s="228"/>
      <c r="R777" s="54"/>
      <c r="S777" s="54"/>
      <c r="T777" s="55"/>
      <c r="U777" s="54"/>
      <c r="V777" s="54"/>
      <c r="W777" s="54"/>
      <c r="X777" s="54"/>
      <c r="Y777" s="54"/>
      <c r="Z777" s="54"/>
    </row>
    <row r="778" spans="1:26" ht="18.75" customHeight="1" x14ac:dyDescent="0.2">
      <c r="A778" s="54"/>
      <c r="B778" s="54"/>
      <c r="C778" s="224"/>
      <c r="D778" s="224"/>
      <c r="E778" s="55"/>
      <c r="F778" s="225"/>
      <c r="G778" s="225"/>
      <c r="H778" s="225"/>
      <c r="I778" s="54"/>
      <c r="J778" s="226"/>
      <c r="K778" s="99"/>
      <c r="L778" s="227"/>
      <c r="M778" s="228"/>
      <c r="N778" s="225"/>
      <c r="O778" s="229"/>
      <c r="P778" s="228"/>
      <c r="Q778" s="228"/>
      <c r="R778" s="54"/>
      <c r="S778" s="54"/>
      <c r="T778" s="55"/>
      <c r="U778" s="54"/>
      <c r="V778" s="54"/>
      <c r="W778" s="54"/>
      <c r="X778" s="54"/>
      <c r="Y778" s="54"/>
      <c r="Z778" s="54"/>
    </row>
    <row r="779" spans="1:26" ht="18.75" customHeight="1" x14ac:dyDescent="0.2">
      <c r="A779" s="54"/>
      <c r="B779" s="54"/>
      <c r="C779" s="224"/>
      <c r="D779" s="224"/>
      <c r="E779" s="55"/>
      <c r="F779" s="225"/>
      <c r="G779" s="225"/>
      <c r="H779" s="225"/>
      <c r="I779" s="54"/>
      <c r="J779" s="226"/>
      <c r="K779" s="99"/>
      <c r="L779" s="227"/>
      <c r="M779" s="228"/>
      <c r="N779" s="225"/>
      <c r="O779" s="229"/>
      <c r="P779" s="228"/>
      <c r="Q779" s="228"/>
      <c r="R779" s="54"/>
      <c r="S779" s="54"/>
      <c r="T779" s="55"/>
      <c r="U779" s="54"/>
      <c r="V779" s="54"/>
      <c r="W779" s="54"/>
      <c r="X779" s="54"/>
      <c r="Y779" s="54"/>
      <c r="Z779" s="54"/>
    </row>
    <row r="780" spans="1:26" ht="18.75" customHeight="1" x14ac:dyDescent="0.2">
      <c r="A780" s="54"/>
      <c r="B780" s="54"/>
      <c r="C780" s="224"/>
      <c r="D780" s="224"/>
      <c r="E780" s="55"/>
      <c r="F780" s="225"/>
      <c r="G780" s="225"/>
      <c r="H780" s="225"/>
      <c r="I780" s="54"/>
      <c r="J780" s="226"/>
      <c r="K780" s="99"/>
      <c r="L780" s="227"/>
      <c r="M780" s="228"/>
      <c r="N780" s="225"/>
      <c r="O780" s="229"/>
      <c r="P780" s="228"/>
      <c r="Q780" s="228"/>
      <c r="R780" s="54"/>
      <c r="S780" s="54"/>
      <c r="T780" s="55"/>
      <c r="U780" s="54"/>
      <c r="V780" s="54"/>
      <c r="W780" s="54"/>
      <c r="X780" s="54"/>
      <c r="Y780" s="54"/>
      <c r="Z780" s="54"/>
    </row>
    <row r="781" spans="1:26" ht="18.75" customHeight="1" x14ac:dyDescent="0.2">
      <c r="A781" s="54"/>
      <c r="B781" s="54"/>
      <c r="C781" s="224"/>
      <c r="D781" s="224"/>
      <c r="E781" s="55"/>
      <c r="F781" s="225"/>
      <c r="G781" s="225"/>
      <c r="H781" s="225"/>
      <c r="I781" s="54"/>
      <c r="J781" s="226"/>
      <c r="K781" s="99"/>
      <c r="L781" s="227"/>
      <c r="M781" s="228"/>
      <c r="N781" s="225"/>
      <c r="O781" s="229"/>
      <c r="P781" s="228"/>
      <c r="Q781" s="228"/>
      <c r="R781" s="54"/>
      <c r="S781" s="54"/>
      <c r="T781" s="55"/>
      <c r="U781" s="54"/>
      <c r="V781" s="54"/>
      <c r="W781" s="54"/>
      <c r="X781" s="54"/>
      <c r="Y781" s="54"/>
      <c r="Z781" s="54"/>
    </row>
    <row r="782" spans="1:26" ht="18.75" customHeight="1" x14ac:dyDescent="0.2">
      <c r="A782" s="54"/>
      <c r="B782" s="54"/>
      <c r="C782" s="224"/>
      <c r="D782" s="224"/>
      <c r="E782" s="55"/>
      <c r="F782" s="225"/>
      <c r="G782" s="225"/>
      <c r="H782" s="225"/>
      <c r="I782" s="54"/>
      <c r="J782" s="226"/>
      <c r="K782" s="99"/>
      <c r="L782" s="227"/>
      <c r="M782" s="228"/>
      <c r="N782" s="225"/>
      <c r="O782" s="229"/>
      <c r="P782" s="228"/>
      <c r="Q782" s="228"/>
      <c r="R782" s="54"/>
      <c r="S782" s="54"/>
      <c r="T782" s="55"/>
      <c r="U782" s="54"/>
      <c r="V782" s="54"/>
      <c r="W782" s="54"/>
      <c r="X782" s="54"/>
      <c r="Y782" s="54"/>
      <c r="Z782" s="54"/>
    </row>
    <row r="783" spans="1:26" ht="18.75" customHeight="1" x14ac:dyDescent="0.2">
      <c r="A783" s="54"/>
      <c r="B783" s="54"/>
      <c r="C783" s="224"/>
      <c r="D783" s="224"/>
      <c r="E783" s="55"/>
      <c r="F783" s="225"/>
      <c r="G783" s="225"/>
      <c r="H783" s="225"/>
      <c r="I783" s="54"/>
      <c r="J783" s="226"/>
      <c r="K783" s="99"/>
      <c r="L783" s="227"/>
      <c r="M783" s="228"/>
      <c r="N783" s="225"/>
      <c r="O783" s="229"/>
      <c r="P783" s="228"/>
      <c r="Q783" s="228"/>
      <c r="R783" s="54"/>
      <c r="S783" s="54"/>
      <c r="T783" s="55"/>
      <c r="U783" s="54"/>
      <c r="V783" s="54"/>
      <c r="W783" s="54"/>
      <c r="X783" s="54"/>
      <c r="Y783" s="54"/>
      <c r="Z783" s="54"/>
    </row>
    <row r="784" spans="1:26" ht="18.75" customHeight="1" x14ac:dyDescent="0.2">
      <c r="A784" s="54"/>
      <c r="B784" s="54"/>
      <c r="C784" s="224"/>
      <c r="D784" s="224"/>
      <c r="E784" s="55"/>
      <c r="F784" s="225"/>
      <c r="G784" s="225"/>
      <c r="H784" s="225"/>
      <c r="I784" s="54"/>
      <c r="J784" s="226"/>
      <c r="K784" s="99"/>
      <c r="L784" s="227"/>
      <c r="M784" s="228"/>
      <c r="N784" s="225"/>
      <c r="O784" s="229"/>
      <c r="P784" s="228"/>
      <c r="Q784" s="228"/>
      <c r="R784" s="54"/>
      <c r="S784" s="54"/>
      <c r="T784" s="55"/>
      <c r="U784" s="54"/>
      <c r="V784" s="54"/>
      <c r="W784" s="54"/>
      <c r="X784" s="54"/>
      <c r="Y784" s="54"/>
      <c r="Z784" s="54"/>
    </row>
    <row r="785" spans="1:26" ht="18.75" customHeight="1" x14ac:dyDescent="0.2">
      <c r="A785" s="54"/>
      <c r="B785" s="54"/>
      <c r="C785" s="224"/>
      <c r="D785" s="224"/>
      <c r="E785" s="55"/>
      <c r="F785" s="225"/>
      <c r="G785" s="225"/>
      <c r="H785" s="225"/>
      <c r="I785" s="54"/>
      <c r="J785" s="226"/>
      <c r="K785" s="99"/>
      <c r="L785" s="227"/>
      <c r="M785" s="228"/>
      <c r="N785" s="225"/>
      <c r="O785" s="229"/>
      <c r="P785" s="228"/>
      <c r="Q785" s="228"/>
      <c r="R785" s="54"/>
      <c r="S785" s="54"/>
      <c r="T785" s="55"/>
      <c r="U785" s="54"/>
      <c r="V785" s="54"/>
      <c r="W785" s="54"/>
      <c r="X785" s="54"/>
      <c r="Y785" s="54"/>
      <c r="Z785" s="54"/>
    </row>
    <row r="786" spans="1:26" ht="18.75" customHeight="1" x14ac:dyDescent="0.2">
      <c r="A786" s="54"/>
      <c r="B786" s="54"/>
      <c r="C786" s="224"/>
      <c r="D786" s="224"/>
      <c r="E786" s="55"/>
      <c r="F786" s="225"/>
      <c r="G786" s="225"/>
      <c r="H786" s="225"/>
      <c r="I786" s="54"/>
      <c r="J786" s="226"/>
      <c r="K786" s="99"/>
      <c r="L786" s="227"/>
      <c r="M786" s="228"/>
      <c r="N786" s="225"/>
      <c r="O786" s="229"/>
      <c r="P786" s="228"/>
      <c r="Q786" s="228"/>
      <c r="R786" s="54"/>
      <c r="S786" s="54"/>
      <c r="T786" s="55"/>
      <c r="U786" s="54"/>
      <c r="V786" s="54"/>
      <c r="W786" s="54"/>
      <c r="X786" s="54"/>
      <c r="Y786" s="54"/>
      <c r="Z786" s="54"/>
    </row>
    <row r="787" spans="1:26" ht="18.75" customHeight="1" x14ac:dyDescent="0.2">
      <c r="A787" s="54"/>
      <c r="B787" s="54"/>
      <c r="C787" s="224"/>
      <c r="D787" s="224"/>
      <c r="E787" s="55"/>
      <c r="F787" s="225"/>
      <c r="G787" s="225"/>
      <c r="H787" s="225"/>
      <c r="I787" s="54"/>
      <c r="J787" s="226"/>
      <c r="K787" s="99"/>
      <c r="L787" s="227"/>
      <c r="M787" s="228"/>
      <c r="N787" s="225"/>
      <c r="O787" s="229"/>
      <c r="P787" s="228"/>
      <c r="Q787" s="228"/>
      <c r="R787" s="54"/>
      <c r="S787" s="54"/>
      <c r="T787" s="55"/>
      <c r="U787" s="54"/>
      <c r="V787" s="54"/>
      <c r="W787" s="54"/>
      <c r="X787" s="54"/>
      <c r="Y787" s="54"/>
      <c r="Z787" s="54"/>
    </row>
    <row r="788" spans="1:26" ht="18.75" customHeight="1" x14ac:dyDescent="0.2">
      <c r="A788" s="54"/>
      <c r="B788" s="54"/>
      <c r="C788" s="224"/>
      <c r="D788" s="224"/>
      <c r="E788" s="55"/>
      <c r="F788" s="225"/>
      <c r="G788" s="225"/>
      <c r="H788" s="225"/>
      <c r="I788" s="54"/>
      <c r="J788" s="226"/>
      <c r="K788" s="99"/>
      <c r="L788" s="227"/>
      <c r="M788" s="228"/>
      <c r="N788" s="225"/>
      <c r="O788" s="229"/>
      <c r="P788" s="228"/>
      <c r="Q788" s="228"/>
      <c r="R788" s="54"/>
      <c r="S788" s="54"/>
      <c r="T788" s="55"/>
      <c r="U788" s="54"/>
      <c r="V788" s="54"/>
      <c r="W788" s="54"/>
      <c r="X788" s="54"/>
      <c r="Y788" s="54"/>
      <c r="Z788" s="54"/>
    </row>
    <row r="789" spans="1:26" ht="18.75" customHeight="1" x14ac:dyDescent="0.2">
      <c r="A789" s="54"/>
      <c r="B789" s="54"/>
      <c r="C789" s="224"/>
      <c r="D789" s="224"/>
      <c r="E789" s="55"/>
      <c r="F789" s="225"/>
      <c r="G789" s="225"/>
      <c r="H789" s="225"/>
      <c r="I789" s="54"/>
      <c r="J789" s="226"/>
      <c r="K789" s="99"/>
      <c r="L789" s="227"/>
      <c r="M789" s="228"/>
      <c r="N789" s="225"/>
      <c r="O789" s="229"/>
      <c r="P789" s="228"/>
      <c r="Q789" s="228"/>
      <c r="R789" s="54"/>
      <c r="S789" s="54"/>
      <c r="T789" s="55"/>
      <c r="U789" s="54"/>
      <c r="V789" s="54"/>
      <c r="W789" s="54"/>
      <c r="X789" s="54"/>
      <c r="Y789" s="54"/>
      <c r="Z789" s="54"/>
    </row>
    <row r="790" spans="1:26" ht="18.75" customHeight="1" x14ac:dyDescent="0.2">
      <c r="A790" s="54"/>
      <c r="B790" s="54"/>
      <c r="C790" s="224"/>
      <c r="D790" s="224"/>
      <c r="E790" s="55"/>
      <c r="F790" s="225"/>
      <c r="G790" s="225"/>
      <c r="H790" s="225"/>
      <c r="I790" s="54"/>
      <c r="J790" s="226"/>
      <c r="K790" s="99"/>
      <c r="L790" s="227"/>
      <c r="M790" s="228"/>
      <c r="N790" s="225"/>
      <c r="O790" s="229"/>
      <c r="P790" s="228"/>
      <c r="Q790" s="228"/>
      <c r="R790" s="54"/>
      <c r="S790" s="54"/>
      <c r="T790" s="55"/>
      <c r="U790" s="54"/>
      <c r="V790" s="54"/>
      <c r="W790" s="54"/>
      <c r="X790" s="54"/>
      <c r="Y790" s="54"/>
      <c r="Z790" s="54"/>
    </row>
    <row r="791" spans="1:26" ht="18.75" customHeight="1" x14ac:dyDescent="0.2">
      <c r="A791" s="54"/>
      <c r="B791" s="54"/>
      <c r="C791" s="224"/>
      <c r="D791" s="224"/>
      <c r="E791" s="55"/>
      <c r="F791" s="225"/>
      <c r="G791" s="225"/>
      <c r="H791" s="225"/>
      <c r="I791" s="54"/>
      <c r="J791" s="226"/>
      <c r="K791" s="99"/>
      <c r="L791" s="227"/>
      <c r="M791" s="228"/>
      <c r="N791" s="225"/>
      <c r="O791" s="229"/>
      <c r="P791" s="228"/>
      <c r="Q791" s="228"/>
      <c r="R791" s="54"/>
      <c r="S791" s="54"/>
      <c r="T791" s="55"/>
      <c r="U791" s="54"/>
      <c r="V791" s="54"/>
      <c r="W791" s="54"/>
      <c r="X791" s="54"/>
      <c r="Y791" s="54"/>
      <c r="Z791" s="54"/>
    </row>
    <row r="792" spans="1:26" ht="18.75" customHeight="1" x14ac:dyDescent="0.2">
      <c r="A792" s="54"/>
      <c r="B792" s="54"/>
      <c r="C792" s="224"/>
      <c r="D792" s="224"/>
      <c r="E792" s="55"/>
      <c r="F792" s="225"/>
      <c r="G792" s="225"/>
      <c r="H792" s="225"/>
      <c r="I792" s="54"/>
      <c r="J792" s="226"/>
      <c r="K792" s="99"/>
      <c r="L792" s="227"/>
      <c r="M792" s="228"/>
      <c r="N792" s="225"/>
      <c r="O792" s="229"/>
      <c r="P792" s="228"/>
      <c r="Q792" s="228"/>
      <c r="R792" s="54"/>
      <c r="S792" s="54"/>
      <c r="T792" s="55"/>
      <c r="U792" s="54"/>
      <c r="V792" s="54"/>
      <c r="W792" s="54"/>
      <c r="X792" s="54"/>
      <c r="Y792" s="54"/>
      <c r="Z792" s="54"/>
    </row>
    <row r="793" spans="1:26" ht="18.75" customHeight="1" x14ac:dyDescent="0.2">
      <c r="A793" s="54"/>
      <c r="B793" s="54"/>
      <c r="C793" s="224"/>
      <c r="D793" s="224"/>
      <c r="E793" s="55"/>
      <c r="F793" s="225"/>
      <c r="G793" s="225"/>
      <c r="H793" s="225"/>
      <c r="I793" s="54"/>
      <c r="J793" s="226"/>
      <c r="K793" s="99"/>
      <c r="L793" s="227"/>
      <c r="M793" s="228"/>
      <c r="N793" s="225"/>
      <c r="O793" s="229"/>
      <c r="P793" s="228"/>
      <c r="Q793" s="228"/>
      <c r="R793" s="54"/>
      <c r="S793" s="54"/>
      <c r="T793" s="55"/>
      <c r="U793" s="54"/>
      <c r="V793" s="54"/>
      <c r="W793" s="54"/>
      <c r="X793" s="54"/>
      <c r="Y793" s="54"/>
      <c r="Z793" s="54"/>
    </row>
    <row r="794" spans="1:26" ht="18.75" customHeight="1" x14ac:dyDescent="0.2">
      <c r="A794" s="54"/>
      <c r="B794" s="54"/>
      <c r="C794" s="224"/>
      <c r="D794" s="224"/>
      <c r="E794" s="55"/>
      <c r="F794" s="225"/>
      <c r="G794" s="225"/>
      <c r="H794" s="225"/>
      <c r="I794" s="54"/>
      <c r="J794" s="226"/>
      <c r="K794" s="99"/>
      <c r="L794" s="227"/>
      <c r="M794" s="228"/>
      <c r="N794" s="225"/>
      <c r="O794" s="229"/>
      <c r="P794" s="228"/>
      <c r="Q794" s="228"/>
      <c r="R794" s="54"/>
      <c r="S794" s="54"/>
      <c r="T794" s="55"/>
      <c r="U794" s="54"/>
      <c r="V794" s="54"/>
      <c r="W794" s="54"/>
      <c r="X794" s="54"/>
      <c r="Y794" s="54"/>
      <c r="Z794" s="54"/>
    </row>
    <row r="795" spans="1:26" ht="18.75" customHeight="1" x14ac:dyDescent="0.2">
      <c r="A795" s="54"/>
      <c r="B795" s="54"/>
      <c r="C795" s="224"/>
      <c r="D795" s="224"/>
      <c r="E795" s="55"/>
      <c r="F795" s="225"/>
      <c r="G795" s="225"/>
      <c r="H795" s="225"/>
      <c r="I795" s="54"/>
      <c r="J795" s="226"/>
      <c r="K795" s="99"/>
      <c r="L795" s="227"/>
      <c r="M795" s="228"/>
      <c r="N795" s="225"/>
      <c r="O795" s="229"/>
      <c r="P795" s="228"/>
      <c r="Q795" s="228"/>
      <c r="R795" s="54"/>
      <c r="S795" s="54"/>
      <c r="T795" s="55"/>
      <c r="U795" s="54"/>
      <c r="V795" s="54"/>
      <c r="W795" s="54"/>
      <c r="X795" s="54"/>
      <c r="Y795" s="54"/>
      <c r="Z795" s="54"/>
    </row>
    <row r="796" spans="1:26" ht="18.75" customHeight="1" x14ac:dyDescent="0.2">
      <c r="A796" s="54"/>
      <c r="B796" s="54"/>
      <c r="C796" s="224"/>
      <c r="D796" s="224"/>
      <c r="E796" s="55"/>
      <c r="F796" s="225"/>
      <c r="G796" s="225"/>
      <c r="H796" s="225"/>
      <c r="I796" s="54"/>
      <c r="J796" s="226"/>
      <c r="K796" s="99"/>
      <c r="L796" s="227"/>
      <c r="M796" s="228"/>
      <c r="N796" s="225"/>
      <c r="O796" s="229"/>
      <c r="P796" s="228"/>
      <c r="Q796" s="228"/>
      <c r="R796" s="54"/>
      <c r="S796" s="54"/>
      <c r="T796" s="55"/>
      <c r="U796" s="54"/>
      <c r="V796" s="54"/>
      <c r="W796" s="54"/>
      <c r="X796" s="54"/>
      <c r="Y796" s="54"/>
      <c r="Z796" s="54"/>
    </row>
    <row r="797" spans="1:26" ht="18.75" customHeight="1" x14ac:dyDescent="0.2">
      <c r="A797" s="54"/>
      <c r="B797" s="54"/>
      <c r="C797" s="224"/>
      <c r="D797" s="224"/>
      <c r="E797" s="55"/>
      <c r="F797" s="225"/>
      <c r="G797" s="225"/>
      <c r="H797" s="225"/>
      <c r="I797" s="54"/>
      <c r="J797" s="226"/>
      <c r="K797" s="99"/>
      <c r="L797" s="227"/>
      <c r="M797" s="228"/>
      <c r="N797" s="225"/>
      <c r="O797" s="229"/>
      <c r="P797" s="228"/>
      <c r="Q797" s="228"/>
      <c r="R797" s="54"/>
      <c r="S797" s="54"/>
      <c r="T797" s="55"/>
      <c r="U797" s="54"/>
      <c r="V797" s="54"/>
      <c r="W797" s="54"/>
      <c r="X797" s="54"/>
      <c r="Y797" s="54"/>
      <c r="Z797" s="54"/>
    </row>
    <row r="798" spans="1:26" ht="18.75" customHeight="1" x14ac:dyDescent="0.2">
      <c r="A798" s="54"/>
      <c r="B798" s="54"/>
      <c r="C798" s="224"/>
      <c r="D798" s="224"/>
      <c r="E798" s="55"/>
      <c r="F798" s="225"/>
      <c r="G798" s="225"/>
      <c r="H798" s="225"/>
      <c r="I798" s="54"/>
      <c r="J798" s="226"/>
      <c r="K798" s="99"/>
      <c r="L798" s="227"/>
      <c r="M798" s="228"/>
      <c r="N798" s="225"/>
      <c r="O798" s="229"/>
      <c r="P798" s="228"/>
      <c r="Q798" s="228"/>
      <c r="R798" s="54"/>
      <c r="S798" s="54"/>
      <c r="T798" s="55"/>
      <c r="U798" s="54"/>
      <c r="V798" s="54"/>
      <c r="W798" s="54"/>
      <c r="X798" s="54"/>
      <c r="Y798" s="54"/>
      <c r="Z798" s="54"/>
    </row>
    <row r="799" spans="1:26" ht="18.75" customHeight="1" x14ac:dyDescent="0.2">
      <c r="A799" s="54"/>
      <c r="B799" s="54"/>
      <c r="C799" s="224"/>
      <c r="D799" s="224"/>
      <c r="E799" s="55"/>
      <c r="F799" s="225"/>
      <c r="G799" s="225"/>
      <c r="H799" s="225"/>
      <c r="I799" s="54"/>
      <c r="J799" s="226"/>
      <c r="K799" s="99"/>
      <c r="L799" s="227"/>
      <c r="M799" s="228"/>
      <c r="N799" s="225"/>
      <c r="O799" s="229"/>
      <c r="P799" s="228"/>
      <c r="Q799" s="228"/>
      <c r="R799" s="54"/>
      <c r="S799" s="54"/>
      <c r="T799" s="55"/>
      <c r="U799" s="54"/>
      <c r="V799" s="54"/>
      <c r="W799" s="54"/>
      <c r="X799" s="54"/>
      <c r="Y799" s="54"/>
      <c r="Z799" s="54"/>
    </row>
    <row r="800" spans="1:26" ht="18.75" customHeight="1" x14ac:dyDescent="0.2">
      <c r="A800" s="54"/>
      <c r="B800" s="54"/>
      <c r="C800" s="224"/>
      <c r="D800" s="224"/>
      <c r="E800" s="55"/>
      <c r="F800" s="225"/>
      <c r="G800" s="225"/>
      <c r="H800" s="225"/>
      <c r="I800" s="54"/>
      <c r="J800" s="226"/>
      <c r="K800" s="99"/>
      <c r="L800" s="227"/>
      <c r="M800" s="228"/>
      <c r="N800" s="225"/>
      <c r="O800" s="229"/>
      <c r="P800" s="228"/>
      <c r="Q800" s="228"/>
      <c r="R800" s="54"/>
      <c r="S800" s="54"/>
      <c r="T800" s="55"/>
      <c r="U800" s="54"/>
      <c r="V800" s="54"/>
      <c r="W800" s="54"/>
      <c r="X800" s="54"/>
      <c r="Y800" s="54"/>
      <c r="Z800" s="54"/>
    </row>
    <row r="801" spans="1:26" ht="18.75" customHeight="1" x14ac:dyDescent="0.2">
      <c r="A801" s="54"/>
      <c r="B801" s="54"/>
      <c r="C801" s="224"/>
      <c r="D801" s="224"/>
      <c r="E801" s="55"/>
      <c r="F801" s="225"/>
      <c r="G801" s="225"/>
      <c r="H801" s="225"/>
      <c r="I801" s="54"/>
      <c r="J801" s="226"/>
      <c r="K801" s="99"/>
      <c r="L801" s="227"/>
      <c r="M801" s="228"/>
      <c r="N801" s="225"/>
      <c r="O801" s="229"/>
      <c r="P801" s="228"/>
      <c r="Q801" s="228"/>
      <c r="R801" s="54"/>
      <c r="S801" s="54"/>
      <c r="T801" s="55"/>
      <c r="U801" s="54"/>
      <c r="V801" s="54"/>
      <c r="W801" s="54"/>
      <c r="X801" s="54"/>
      <c r="Y801" s="54"/>
      <c r="Z801" s="54"/>
    </row>
    <row r="802" spans="1:26" ht="18.75" customHeight="1" x14ac:dyDescent="0.2">
      <c r="A802" s="54"/>
      <c r="B802" s="54"/>
      <c r="C802" s="224"/>
      <c r="D802" s="224"/>
      <c r="E802" s="55"/>
      <c r="F802" s="225"/>
      <c r="G802" s="225"/>
      <c r="H802" s="225"/>
      <c r="I802" s="54"/>
      <c r="J802" s="226"/>
      <c r="K802" s="99"/>
      <c r="L802" s="227"/>
      <c r="M802" s="228"/>
      <c r="N802" s="225"/>
      <c r="O802" s="229"/>
      <c r="P802" s="228"/>
      <c r="Q802" s="228"/>
      <c r="R802" s="54"/>
      <c r="S802" s="54"/>
      <c r="T802" s="55"/>
      <c r="U802" s="54"/>
      <c r="V802" s="54"/>
      <c r="W802" s="54"/>
      <c r="X802" s="54"/>
      <c r="Y802" s="54"/>
      <c r="Z802" s="54"/>
    </row>
    <row r="803" spans="1:26" ht="18.75" customHeight="1" x14ac:dyDescent="0.2">
      <c r="A803" s="54"/>
      <c r="B803" s="54"/>
      <c r="C803" s="224"/>
      <c r="D803" s="224"/>
      <c r="E803" s="55"/>
      <c r="F803" s="225"/>
      <c r="G803" s="225"/>
      <c r="H803" s="225"/>
      <c r="I803" s="54"/>
      <c r="J803" s="226"/>
      <c r="K803" s="99"/>
      <c r="L803" s="227"/>
      <c r="M803" s="228"/>
      <c r="N803" s="225"/>
      <c r="O803" s="229"/>
      <c r="P803" s="228"/>
      <c r="Q803" s="228"/>
      <c r="R803" s="54"/>
      <c r="S803" s="54"/>
      <c r="T803" s="55"/>
      <c r="U803" s="54"/>
      <c r="V803" s="54"/>
      <c r="W803" s="54"/>
      <c r="X803" s="54"/>
      <c r="Y803" s="54"/>
      <c r="Z803" s="54"/>
    </row>
    <row r="804" spans="1:26" ht="18.75" customHeight="1" x14ac:dyDescent="0.2">
      <c r="A804" s="54"/>
      <c r="B804" s="54"/>
      <c r="C804" s="224"/>
      <c r="D804" s="224"/>
      <c r="E804" s="55"/>
      <c r="F804" s="225"/>
      <c r="G804" s="225"/>
      <c r="H804" s="225"/>
      <c r="I804" s="54"/>
      <c r="J804" s="226"/>
      <c r="K804" s="99"/>
      <c r="L804" s="227"/>
      <c r="M804" s="228"/>
      <c r="N804" s="225"/>
      <c r="O804" s="229"/>
      <c r="P804" s="228"/>
      <c r="Q804" s="228"/>
      <c r="R804" s="54"/>
      <c r="S804" s="54"/>
      <c r="T804" s="55"/>
      <c r="U804" s="54"/>
      <c r="V804" s="54"/>
      <c r="W804" s="54"/>
      <c r="X804" s="54"/>
      <c r="Y804" s="54"/>
      <c r="Z804" s="54"/>
    </row>
    <row r="805" spans="1:26" ht="18.75" customHeight="1" x14ac:dyDescent="0.2">
      <c r="A805" s="54"/>
      <c r="B805" s="54"/>
      <c r="C805" s="224"/>
      <c r="D805" s="224"/>
      <c r="E805" s="55"/>
      <c r="F805" s="225"/>
      <c r="G805" s="225"/>
      <c r="H805" s="225"/>
      <c r="I805" s="54"/>
      <c r="J805" s="226"/>
      <c r="K805" s="99"/>
      <c r="L805" s="227"/>
      <c r="M805" s="228"/>
      <c r="N805" s="225"/>
      <c r="O805" s="229"/>
      <c r="P805" s="228"/>
      <c r="Q805" s="228"/>
      <c r="R805" s="54"/>
      <c r="S805" s="54"/>
      <c r="T805" s="55"/>
      <c r="U805" s="54"/>
      <c r="V805" s="54"/>
      <c r="W805" s="54"/>
      <c r="X805" s="54"/>
      <c r="Y805" s="54"/>
      <c r="Z805" s="54"/>
    </row>
    <row r="806" spans="1:26" ht="18.75" customHeight="1" x14ac:dyDescent="0.2">
      <c r="A806" s="54"/>
      <c r="B806" s="54"/>
      <c r="C806" s="224"/>
      <c r="D806" s="224"/>
      <c r="E806" s="55"/>
      <c r="F806" s="225"/>
      <c r="G806" s="225"/>
      <c r="H806" s="225"/>
      <c r="I806" s="54"/>
      <c r="J806" s="226"/>
      <c r="K806" s="99"/>
      <c r="L806" s="227"/>
      <c r="M806" s="228"/>
      <c r="N806" s="225"/>
      <c r="O806" s="229"/>
      <c r="P806" s="228"/>
      <c r="Q806" s="228"/>
      <c r="R806" s="54"/>
      <c r="S806" s="54"/>
      <c r="T806" s="55"/>
      <c r="U806" s="54"/>
      <c r="V806" s="54"/>
      <c r="W806" s="54"/>
      <c r="X806" s="54"/>
      <c r="Y806" s="54"/>
      <c r="Z806" s="54"/>
    </row>
    <row r="807" spans="1:26" ht="18.75" customHeight="1" x14ac:dyDescent="0.2">
      <c r="A807" s="54"/>
      <c r="B807" s="54"/>
      <c r="C807" s="224"/>
      <c r="D807" s="224"/>
      <c r="E807" s="55"/>
      <c r="F807" s="225"/>
      <c r="G807" s="225"/>
      <c r="H807" s="225"/>
      <c r="I807" s="54"/>
      <c r="J807" s="226"/>
      <c r="K807" s="99"/>
      <c r="L807" s="227"/>
      <c r="M807" s="228"/>
      <c r="N807" s="225"/>
      <c r="O807" s="229"/>
      <c r="P807" s="228"/>
      <c r="Q807" s="228"/>
      <c r="R807" s="54"/>
      <c r="S807" s="54"/>
      <c r="T807" s="55"/>
      <c r="U807" s="54"/>
      <c r="V807" s="54"/>
      <c r="W807" s="54"/>
      <c r="X807" s="54"/>
      <c r="Y807" s="54"/>
      <c r="Z807" s="54"/>
    </row>
    <row r="808" spans="1:26" ht="18.75" customHeight="1" x14ac:dyDescent="0.2">
      <c r="A808" s="54"/>
      <c r="B808" s="54"/>
      <c r="C808" s="224"/>
      <c r="D808" s="224"/>
      <c r="E808" s="55"/>
      <c r="F808" s="225"/>
      <c r="G808" s="225"/>
      <c r="H808" s="225"/>
      <c r="I808" s="54"/>
      <c r="J808" s="226"/>
      <c r="K808" s="99"/>
      <c r="L808" s="227"/>
      <c r="M808" s="228"/>
      <c r="N808" s="225"/>
      <c r="O808" s="229"/>
      <c r="P808" s="228"/>
      <c r="Q808" s="228"/>
      <c r="R808" s="54"/>
      <c r="S808" s="54"/>
      <c r="T808" s="55"/>
      <c r="U808" s="54"/>
      <c r="V808" s="54"/>
      <c r="W808" s="54"/>
      <c r="X808" s="54"/>
      <c r="Y808" s="54"/>
      <c r="Z808" s="54"/>
    </row>
    <row r="809" spans="1:26" ht="18.75" customHeight="1" x14ac:dyDescent="0.2">
      <c r="A809" s="54"/>
      <c r="B809" s="54"/>
      <c r="C809" s="224"/>
      <c r="D809" s="224"/>
      <c r="E809" s="55"/>
      <c r="F809" s="225"/>
      <c r="G809" s="225"/>
      <c r="H809" s="225"/>
      <c r="I809" s="54"/>
      <c r="J809" s="226"/>
      <c r="K809" s="99"/>
      <c r="L809" s="227"/>
      <c r="M809" s="228"/>
      <c r="N809" s="225"/>
      <c r="O809" s="229"/>
      <c r="P809" s="228"/>
      <c r="Q809" s="228"/>
      <c r="R809" s="54"/>
      <c r="S809" s="54"/>
      <c r="T809" s="55"/>
      <c r="U809" s="54"/>
      <c r="V809" s="54"/>
      <c r="W809" s="54"/>
      <c r="X809" s="54"/>
      <c r="Y809" s="54"/>
      <c r="Z809" s="54"/>
    </row>
    <row r="810" spans="1:26" ht="18.75" customHeight="1" x14ac:dyDescent="0.2">
      <c r="A810" s="54"/>
      <c r="B810" s="54"/>
      <c r="C810" s="224"/>
      <c r="D810" s="224"/>
      <c r="E810" s="55"/>
      <c r="F810" s="225"/>
      <c r="G810" s="225"/>
      <c r="H810" s="225"/>
      <c r="I810" s="54"/>
      <c r="J810" s="226"/>
      <c r="K810" s="99"/>
      <c r="L810" s="227"/>
      <c r="M810" s="228"/>
      <c r="N810" s="225"/>
      <c r="O810" s="229"/>
      <c r="P810" s="228"/>
      <c r="Q810" s="228"/>
      <c r="R810" s="54"/>
      <c r="S810" s="54"/>
      <c r="T810" s="55"/>
      <c r="U810" s="54"/>
      <c r="V810" s="54"/>
      <c r="W810" s="54"/>
      <c r="X810" s="54"/>
      <c r="Y810" s="54"/>
      <c r="Z810" s="54"/>
    </row>
    <row r="811" spans="1:26" ht="18.75" customHeight="1" x14ac:dyDescent="0.2">
      <c r="A811" s="54"/>
      <c r="B811" s="54"/>
      <c r="C811" s="224"/>
      <c r="D811" s="224"/>
      <c r="E811" s="55"/>
      <c r="F811" s="225"/>
      <c r="G811" s="225"/>
      <c r="H811" s="225"/>
      <c r="I811" s="54"/>
      <c r="J811" s="226"/>
      <c r="K811" s="99"/>
      <c r="L811" s="227"/>
      <c r="M811" s="228"/>
      <c r="N811" s="225"/>
      <c r="O811" s="229"/>
      <c r="P811" s="228"/>
      <c r="Q811" s="228"/>
      <c r="R811" s="54"/>
      <c r="S811" s="54"/>
      <c r="T811" s="55"/>
      <c r="U811" s="54"/>
      <c r="V811" s="54"/>
      <c r="W811" s="54"/>
      <c r="X811" s="54"/>
      <c r="Y811" s="54"/>
      <c r="Z811" s="54"/>
    </row>
    <row r="812" spans="1:26" ht="18.75" customHeight="1" x14ac:dyDescent="0.2">
      <c r="A812" s="54"/>
      <c r="B812" s="54"/>
      <c r="C812" s="224"/>
      <c r="D812" s="224"/>
      <c r="E812" s="55"/>
      <c r="F812" s="225"/>
      <c r="G812" s="225"/>
      <c r="H812" s="225"/>
      <c r="I812" s="54"/>
      <c r="J812" s="226"/>
      <c r="K812" s="99"/>
      <c r="L812" s="227"/>
      <c r="M812" s="228"/>
      <c r="N812" s="225"/>
      <c r="O812" s="229"/>
      <c r="P812" s="228"/>
      <c r="Q812" s="228"/>
      <c r="R812" s="54"/>
      <c r="S812" s="54"/>
      <c r="T812" s="55"/>
      <c r="U812" s="54"/>
      <c r="V812" s="54"/>
      <c r="W812" s="54"/>
      <c r="X812" s="54"/>
      <c r="Y812" s="54"/>
      <c r="Z812" s="54"/>
    </row>
    <row r="813" spans="1:26" ht="18.75" customHeight="1" x14ac:dyDescent="0.2">
      <c r="A813" s="54"/>
      <c r="B813" s="54"/>
      <c r="C813" s="224"/>
      <c r="D813" s="224"/>
      <c r="E813" s="55"/>
      <c r="F813" s="225"/>
      <c r="G813" s="225"/>
      <c r="H813" s="225"/>
      <c r="I813" s="54"/>
      <c r="J813" s="226"/>
      <c r="K813" s="99"/>
      <c r="L813" s="227"/>
      <c r="M813" s="228"/>
      <c r="N813" s="225"/>
      <c r="O813" s="229"/>
      <c r="P813" s="228"/>
      <c r="Q813" s="228"/>
      <c r="R813" s="54"/>
      <c r="S813" s="54"/>
      <c r="T813" s="55"/>
      <c r="U813" s="54"/>
      <c r="V813" s="54"/>
      <c r="W813" s="54"/>
      <c r="X813" s="54"/>
      <c r="Y813" s="54"/>
      <c r="Z813" s="54"/>
    </row>
    <row r="814" spans="1:26" ht="18.75" customHeight="1" x14ac:dyDescent="0.2">
      <c r="A814" s="54"/>
      <c r="B814" s="54"/>
      <c r="C814" s="224"/>
      <c r="D814" s="224"/>
      <c r="E814" s="55"/>
      <c r="F814" s="225"/>
      <c r="G814" s="225"/>
      <c r="H814" s="225"/>
      <c r="I814" s="54"/>
      <c r="J814" s="226"/>
      <c r="K814" s="99"/>
      <c r="L814" s="227"/>
      <c r="M814" s="228"/>
      <c r="N814" s="225"/>
      <c r="O814" s="229"/>
      <c r="P814" s="228"/>
      <c r="Q814" s="228"/>
      <c r="R814" s="54"/>
      <c r="S814" s="54"/>
      <c r="T814" s="55"/>
      <c r="U814" s="54"/>
      <c r="V814" s="54"/>
      <c r="W814" s="54"/>
      <c r="X814" s="54"/>
      <c r="Y814" s="54"/>
      <c r="Z814" s="54"/>
    </row>
    <row r="815" spans="1:26" ht="18.75" customHeight="1" x14ac:dyDescent="0.2">
      <c r="A815" s="54"/>
      <c r="B815" s="54"/>
      <c r="C815" s="224"/>
      <c r="D815" s="224"/>
      <c r="E815" s="55"/>
      <c r="F815" s="225"/>
      <c r="G815" s="225"/>
      <c r="H815" s="225"/>
      <c r="I815" s="54"/>
      <c r="J815" s="226"/>
      <c r="K815" s="99"/>
      <c r="L815" s="227"/>
      <c r="M815" s="228"/>
      <c r="N815" s="225"/>
      <c r="O815" s="229"/>
      <c r="P815" s="228"/>
      <c r="Q815" s="228"/>
      <c r="R815" s="54"/>
      <c r="S815" s="54"/>
      <c r="T815" s="55"/>
      <c r="U815" s="54"/>
      <c r="V815" s="54"/>
      <c r="W815" s="54"/>
      <c r="X815" s="54"/>
      <c r="Y815" s="54"/>
      <c r="Z815" s="54"/>
    </row>
    <row r="816" spans="1:26" ht="18.75" customHeight="1" x14ac:dyDescent="0.2">
      <c r="A816" s="54"/>
      <c r="B816" s="54"/>
      <c r="C816" s="224"/>
      <c r="D816" s="224"/>
      <c r="E816" s="55"/>
      <c r="F816" s="225"/>
      <c r="G816" s="225"/>
      <c r="H816" s="225"/>
      <c r="I816" s="54"/>
      <c r="J816" s="226"/>
      <c r="K816" s="99"/>
      <c r="L816" s="227"/>
      <c r="M816" s="228"/>
      <c r="N816" s="225"/>
      <c r="O816" s="229"/>
      <c r="P816" s="228"/>
      <c r="Q816" s="228"/>
      <c r="R816" s="54"/>
      <c r="S816" s="54"/>
      <c r="T816" s="55"/>
      <c r="U816" s="54"/>
      <c r="V816" s="54"/>
      <c r="W816" s="54"/>
      <c r="X816" s="54"/>
      <c r="Y816" s="54"/>
      <c r="Z816" s="54"/>
    </row>
    <row r="817" spans="1:26" ht="18.75" customHeight="1" x14ac:dyDescent="0.2">
      <c r="A817" s="54"/>
      <c r="B817" s="54"/>
      <c r="C817" s="224"/>
      <c r="D817" s="224"/>
      <c r="E817" s="55"/>
      <c r="F817" s="225"/>
      <c r="G817" s="225"/>
      <c r="H817" s="225"/>
      <c r="I817" s="54"/>
      <c r="J817" s="226"/>
      <c r="K817" s="99"/>
      <c r="L817" s="227"/>
      <c r="M817" s="228"/>
      <c r="N817" s="225"/>
      <c r="O817" s="229"/>
      <c r="P817" s="228"/>
      <c r="Q817" s="228"/>
      <c r="R817" s="54"/>
      <c r="S817" s="54"/>
      <c r="T817" s="55"/>
      <c r="U817" s="54"/>
      <c r="V817" s="54"/>
      <c r="W817" s="54"/>
      <c r="X817" s="54"/>
      <c r="Y817" s="54"/>
      <c r="Z817" s="54"/>
    </row>
    <row r="818" spans="1:26" ht="18.75" customHeight="1" x14ac:dyDescent="0.2">
      <c r="A818" s="54"/>
      <c r="B818" s="54"/>
      <c r="C818" s="224"/>
      <c r="D818" s="224"/>
      <c r="E818" s="55"/>
      <c r="F818" s="225"/>
      <c r="G818" s="225"/>
      <c r="H818" s="225"/>
      <c r="I818" s="54"/>
      <c r="J818" s="226"/>
      <c r="K818" s="99"/>
      <c r="L818" s="227"/>
      <c r="M818" s="228"/>
      <c r="N818" s="225"/>
      <c r="O818" s="229"/>
      <c r="P818" s="228"/>
      <c r="Q818" s="228"/>
      <c r="R818" s="54"/>
      <c r="S818" s="54"/>
      <c r="T818" s="55"/>
      <c r="U818" s="54"/>
      <c r="V818" s="54"/>
      <c r="W818" s="54"/>
      <c r="X818" s="54"/>
      <c r="Y818" s="54"/>
      <c r="Z818" s="54"/>
    </row>
    <row r="819" spans="1:26" ht="18.75" customHeight="1" x14ac:dyDescent="0.2">
      <c r="A819" s="54"/>
      <c r="B819" s="54"/>
      <c r="C819" s="224"/>
      <c r="D819" s="224"/>
      <c r="E819" s="55"/>
      <c r="F819" s="225"/>
      <c r="G819" s="225"/>
      <c r="H819" s="225"/>
      <c r="I819" s="54"/>
      <c r="J819" s="226"/>
      <c r="K819" s="99"/>
      <c r="L819" s="227"/>
      <c r="M819" s="228"/>
      <c r="N819" s="225"/>
      <c r="O819" s="229"/>
      <c r="P819" s="228"/>
      <c r="Q819" s="228"/>
      <c r="R819" s="54"/>
      <c r="S819" s="54"/>
      <c r="T819" s="55"/>
      <c r="U819" s="54"/>
      <c r="V819" s="54"/>
      <c r="W819" s="54"/>
      <c r="X819" s="54"/>
      <c r="Y819" s="54"/>
      <c r="Z819" s="54"/>
    </row>
    <row r="820" spans="1:26" ht="18.75" customHeight="1" x14ac:dyDescent="0.2">
      <c r="A820" s="54"/>
      <c r="B820" s="54"/>
      <c r="C820" s="224"/>
      <c r="D820" s="224"/>
      <c r="E820" s="55"/>
      <c r="F820" s="225"/>
      <c r="G820" s="225"/>
      <c r="H820" s="225"/>
      <c r="I820" s="54"/>
      <c r="J820" s="226"/>
      <c r="K820" s="99"/>
      <c r="L820" s="227"/>
      <c r="M820" s="228"/>
      <c r="N820" s="225"/>
      <c r="O820" s="229"/>
      <c r="P820" s="228"/>
      <c r="Q820" s="228"/>
      <c r="R820" s="54"/>
      <c r="S820" s="54"/>
      <c r="T820" s="55"/>
      <c r="U820" s="54"/>
      <c r="V820" s="54"/>
      <c r="W820" s="54"/>
      <c r="X820" s="54"/>
      <c r="Y820" s="54"/>
      <c r="Z820" s="54"/>
    </row>
    <row r="821" spans="1:26" ht="18.75" customHeight="1" x14ac:dyDescent="0.2">
      <c r="A821" s="54"/>
      <c r="B821" s="54"/>
      <c r="C821" s="224"/>
      <c r="D821" s="224"/>
      <c r="E821" s="55"/>
      <c r="F821" s="225"/>
      <c r="G821" s="225"/>
      <c r="H821" s="225"/>
      <c r="I821" s="54"/>
      <c r="J821" s="226"/>
      <c r="K821" s="99"/>
      <c r="L821" s="227"/>
      <c r="M821" s="228"/>
      <c r="N821" s="225"/>
      <c r="O821" s="229"/>
      <c r="P821" s="228"/>
      <c r="Q821" s="228"/>
      <c r="R821" s="54"/>
      <c r="S821" s="54"/>
      <c r="T821" s="55"/>
      <c r="U821" s="54"/>
      <c r="V821" s="54"/>
      <c r="W821" s="54"/>
      <c r="X821" s="54"/>
      <c r="Y821" s="54"/>
      <c r="Z821" s="54"/>
    </row>
    <row r="822" spans="1:26" ht="18.75" customHeight="1" x14ac:dyDescent="0.2">
      <c r="A822" s="54"/>
      <c r="B822" s="54"/>
      <c r="C822" s="224"/>
      <c r="D822" s="224"/>
      <c r="E822" s="55"/>
      <c r="F822" s="225"/>
      <c r="G822" s="225"/>
      <c r="H822" s="225"/>
      <c r="I822" s="54"/>
      <c r="J822" s="226"/>
      <c r="K822" s="99"/>
      <c r="L822" s="227"/>
      <c r="M822" s="228"/>
      <c r="N822" s="225"/>
      <c r="O822" s="229"/>
      <c r="P822" s="228"/>
      <c r="Q822" s="228"/>
      <c r="R822" s="54"/>
      <c r="S822" s="54"/>
      <c r="T822" s="55"/>
      <c r="U822" s="54"/>
      <c r="V822" s="54"/>
      <c r="W822" s="54"/>
      <c r="X822" s="54"/>
      <c r="Y822" s="54"/>
      <c r="Z822" s="54"/>
    </row>
    <row r="823" spans="1:26" ht="18.75" customHeight="1" x14ac:dyDescent="0.2">
      <c r="A823" s="54"/>
      <c r="B823" s="54"/>
      <c r="C823" s="224"/>
      <c r="D823" s="224"/>
      <c r="E823" s="55"/>
      <c r="F823" s="225"/>
      <c r="G823" s="225"/>
      <c r="H823" s="225"/>
      <c r="I823" s="54"/>
      <c r="J823" s="226"/>
      <c r="K823" s="99"/>
      <c r="L823" s="227"/>
      <c r="M823" s="228"/>
      <c r="N823" s="225"/>
      <c r="O823" s="229"/>
      <c r="P823" s="228"/>
      <c r="Q823" s="228"/>
      <c r="R823" s="54"/>
      <c r="S823" s="54"/>
      <c r="T823" s="55"/>
      <c r="U823" s="54"/>
      <c r="V823" s="54"/>
      <c r="W823" s="54"/>
      <c r="X823" s="54"/>
      <c r="Y823" s="54"/>
      <c r="Z823" s="54"/>
    </row>
    <row r="824" spans="1:26" ht="18.75" customHeight="1" x14ac:dyDescent="0.2">
      <c r="A824" s="54"/>
      <c r="B824" s="54"/>
      <c r="C824" s="224"/>
      <c r="D824" s="224"/>
      <c r="E824" s="55"/>
      <c r="F824" s="225"/>
      <c r="G824" s="225"/>
      <c r="H824" s="225"/>
      <c r="I824" s="54"/>
      <c r="J824" s="226"/>
      <c r="K824" s="99"/>
      <c r="L824" s="227"/>
      <c r="M824" s="228"/>
      <c r="N824" s="225"/>
      <c r="O824" s="229"/>
      <c r="P824" s="228"/>
      <c r="Q824" s="228"/>
      <c r="R824" s="54"/>
      <c r="S824" s="54"/>
      <c r="T824" s="55"/>
      <c r="U824" s="54"/>
      <c r="V824" s="54"/>
      <c r="W824" s="54"/>
      <c r="X824" s="54"/>
      <c r="Y824" s="54"/>
      <c r="Z824" s="54"/>
    </row>
    <row r="825" spans="1:26" ht="18.75" customHeight="1" x14ac:dyDescent="0.2">
      <c r="A825" s="54"/>
      <c r="B825" s="54"/>
      <c r="C825" s="224"/>
      <c r="D825" s="224"/>
      <c r="E825" s="55"/>
      <c r="F825" s="225"/>
      <c r="G825" s="225"/>
      <c r="H825" s="225"/>
      <c r="I825" s="54"/>
      <c r="J825" s="226"/>
      <c r="K825" s="99"/>
      <c r="L825" s="227"/>
      <c r="M825" s="228"/>
      <c r="N825" s="225"/>
      <c r="O825" s="229"/>
      <c r="P825" s="228"/>
      <c r="Q825" s="228"/>
      <c r="R825" s="54"/>
      <c r="S825" s="54"/>
      <c r="T825" s="55"/>
      <c r="U825" s="54"/>
      <c r="V825" s="54"/>
      <c r="W825" s="54"/>
      <c r="X825" s="54"/>
      <c r="Y825" s="54"/>
      <c r="Z825" s="54"/>
    </row>
    <row r="826" spans="1:26" ht="18.75" customHeight="1" x14ac:dyDescent="0.2">
      <c r="A826" s="54"/>
      <c r="B826" s="54"/>
      <c r="C826" s="224"/>
      <c r="D826" s="224"/>
      <c r="E826" s="55"/>
      <c r="F826" s="225"/>
      <c r="G826" s="225"/>
      <c r="H826" s="225"/>
      <c r="I826" s="54"/>
      <c r="J826" s="226"/>
      <c r="K826" s="99"/>
      <c r="L826" s="227"/>
      <c r="M826" s="228"/>
      <c r="N826" s="225"/>
      <c r="O826" s="229"/>
      <c r="P826" s="228"/>
      <c r="Q826" s="228"/>
      <c r="R826" s="54"/>
      <c r="S826" s="54"/>
      <c r="T826" s="55"/>
      <c r="U826" s="54"/>
      <c r="V826" s="54"/>
      <c r="W826" s="54"/>
      <c r="X826" s="54"/>
      <c r="Y826" s="54"/>
      <c r="Z826" s="54"/>
    </row>
    <row r="827" spans="1:26" ht="18.75" customHeight="1" x14ac:dyDescent="0.2">
      <c r="A827" s="54"/>
      <c r="B827" s="54"/>
      <c r="C827" s="224"/>
      <c r="D827" s="224"/>
      <c r="E827" s="55"/>
      <c r="F827" s="225"/>
      <c r="G827" s="225"/>
      <c r="H827" s="225"/>
      <c r="I827" s="54"/>
      <c r="J827" s="226"/>
      <c r="K827" s="99"/>
      <c r="L827" s="227"/>
      <c r="M827" s="228"/>
      <c r="N827" s="225"/>
      <c r="O827" s="229"/>
      <c r="P827" s="228"/>
      <c r="Q827" s="228"/>
      <c r="R827" s="54"/>
      <c r="S827" s="54"/>
      <c r="T827" s="55"/>
      <c r="U827" s="54"/>
      <c r="V827" s="54"/>
      <c r="W827" s="54"/>
      <c r="X827" s="54"/>
      <c r="Y827" s="54"/>
      <c r="Z827" s="54"/>
    </row>
    <row r="828" spans="1:26" ht="18.75" customHeight="1" x14ac:dyDescent="0.2">
      <c r="A828" s="54"/>
      <c r="B828" s="54"/>
      <c r="C828" s="224"/>
      <c r="D828" s="224"/>
      <c r="E828" s="55"/>
      <c r="F828" s="225"/>
      <c r="G828" s="225"/>
      <c r="H828" s="225"/>
      <c r="I828" s="54"/>
      <c r="J828" s="226"/>
      <c r="K828" s="99"/>
      <c r="L828" s="227"/>
      <c r="M828" s="228"/>
      <c r="N828" s="225"/>
      <c r="O828" s="229"/>
      <c r="P828" s="228"/>
      <c r="Q828" s="228"/>
      <c r="R828" s="54"/>
      <c r="S828" s="54"/>
      <c r="T828" s="55"/>
      <c r="U828" s="54"/>
      <c r="V828" s="54"/>
      <c r="W828" s="54"/>
      <c r="X828" s="54"/>
      <c r="Y828" s="54"/>
      <c r="Z828" s="54"/>
    </row>
    <row r="829" spans="1:26" ht="18.75" customHeight="1" x14ac:dyDescent="0.2">
      <c r="A829" s="54"/>
      <c r="B829" s="54"/>
      <c r="C829" s="224"/>
      <c r="D829" s="224"/>
      <c r="E829" s="55"/>
      <c r="F829" s="225"/>
      <c r="G829" s="225"/>
      <c r="H829" s="225"/>
      <c r="I829" s="54"/>
      <c r="J829" s="226"/>
      <c r="K829" s="99"/>
      <c r="L829" s="227"/>
      <c r="M829" s="228"/>
      <c r="N829" s="225"/>
      <c r="O829" s="229"/>
      <c r="P829" s="228"/>
      <c r="Q829" s="228"/>
      <c r="R829" s="54"/>
      <c r="S829" s="54"/>
      <c r="T829" s="55"/>
      <c r="U829" s="54"/>
      <c r="V829" s="54"/>
      <c r="W829" s="54"/>
      <c r="X829" s="54"/>
      <c r="Y829" s="54"/>
      <c r="Z829" s="54"/>
    </row>
    <row r="830" spans="1:26" ht="18.75" customHeight="1" x14ac:dyDescent="0.2">
      <c r="A830" s="54"/>
      <c r="B830" s="54"/>
      <c r="C830" s="224"/>
      <c r="D830" s="224"/>
      <c r="E830" s="55"/>
      <c r="F830" s="225"/>
      <c r="G830" s="225"/>
      <c r="H830" s="225"/>
      <c r="I830" s="54"/>
      <c r="J830" s="226"/>
      <c r="K830" s="99"/>
      <c r="L830" s="227"/>
      <c r="M830" s="228"/>
      <c r="N830" s="225"/>
      <c r="O830" s="229"/>
      <c r="P830" s="228"/>
      <c r="Q830" s="228"/>
      <c r="R830" s="54"/>
      <c r="S830" s="54"/>
      <c r="T830" s="55"/>
      <c r="U830" s="54"/>
      <c r="V830" s="54"/>
      <c r="W830" s="54"/>
      <c r="X830" s="54"/>
      <c r="Y830" s="54"/>
      <c r="Z830" s="54"/>
    </row>
    <row r="831" spans="1:26" ht="18.75" customHeight="1" x14ac:dyDescent="0.2">
      <c r="A831" s="54"/>
      <c r="B831" s="54"/>
      <c r="C831" s="224"/>
      <c r="D831" s="224"/>
      <c r="E831" s="55"/>
      <c r="F831" s="225"/>
      <c r="G831" s="225"/>
      <c r="H831" s="225"/>
      <c r="I831" s="54"/>
      <c r="J831" s="226"/>
      <c r="K831" s="99"/>
      <c r="L831" s="227"/>
      <c r="M831" s="228"/>
      <c r="N831" s="225"/>
      <c r="O831" s="229"/>
      <c r="P831" s="228"/>
      <c r="Q831" s="228"/>
      <c r="R831" s="54"/>
      <c r="S831" s="54"/>
      <c r="T831" s="55"/>
      <c r="U831" s="54"/>
      <c r="V831" s="54"/>
      <c r="W831" s="54"/>
      <c r="X831" s="54"/>
      <c r="Y831" s="54"/>
      <c r="Z831" s="54"/>
    </row>
    <row r="832" spans="1:26" ht="18.75" customHeight="1" x14ac:dyDescent="0.2">
      <c r="A832" s="54"/>
      <c r="B832" s="54"/>
      <c r="C832" s="224"/>
      <c r="D832" s="224"/>
      <c r="E832" s="55"/>
      <c r="F832" s="225"/>
      <c r="G832" s="225"/>
      <c r="H832" s="225"/>
      <c r="I832" s="54"/>
      <c r="J832" s="226"/>
      <c r="K832" s="99"/>
      <c r="L832" s="227"/>
      <c r="M832" s="228"/>
      <c r="N832" s="225"/>
      <c r="O832" s="229"/>
      <c r="P832" s="228"/>
      <c r="Q832" s="228"/>
      <c r="R832" s="54"/>
      <c r="S832" s="54"/>
      <c r="T832" s="55"/>
      <c r="U832" s="54"/>
      <c r="V832" s="54"/>
      <c r="W832" s="54"/>
      <c r="X832" s="54"/>
      <c r="Y832" s="54"/>
      <c r="Z832" s="54"/>
    </row>
    <row r="833" spans="1:26" ht="18.75" customHeight="1" x14ac:dyDescent="0.2">
      <c r="A833" s="54"/>
      <c r="B833" s="54"/>
      <c r="C833" s="224"/>
      <c r="D833" s="224"/>
      <c r="E833" s="55"/>
      <c r="F833" s="225"/>
      <c r="G833" s="225"/>
      <c r="H833" s="225"/>
      <c r="I833" s="54"/>
      <c r="J833" s="226"/>
      <c r="K833" s="99"/>
      <c r="L833" s="227"/>
      <c r="M833" s="228"/>
      <c r="N833" s="225"/>
      <c r="O833" s="229"/>
      <c r="P833" s="228"/>
      <c r="Q833" s="228"/>
      <c r="R833" s="54"/>
      <c r="S833" s="54"/>
      <c r="T833" s="55"/>
      <c r="U833" s="54"/>
      <c r="V833" s="54"/>
      <c r="W833" s="54"/>
      <c r="X833" s="54"/>
      <c r="Y833" s="54"/>
      <c r="Z833" s="54"/>
    </row>
    <row r="834" spans="1:26" ht="18.75" customHeight="1" x14ac:dyDescent="0.2">
      <c r="A834" s="54"/>
      <c r="B834" s="54"/>
      <c r="C834" s="224"/>
      <c r="D834" s="224"/>
      <c r="E834" s="55"/>
      <c r="F834" s="225"/>
      <c r="G834" s="225"/>
      <c r="H834" s="225"/>
      <c r="I834" s="54"/>
      <c r="J834" s="226"/>
      <c r="K834" s="99"/>
      <c r="L834" s="227"/>
      <c r="M834" s="228"/>
      <c r="N834" s="225"/>
      <c r="O834" s="229"/>
      <c r="P834" s="228"/>
      <c r="Q834" s="228"/>
      <c r="R834" s="54"/>
      <c r="S834" s="54"/>
      <c r="T834" s="55"/>
      <c r="U834" s="54"/>
      <c r="V834" s="54"/>
      <c r="W834" s="54"/>
      <c r="X834" s="54"/>
      <c r="Y834" s="54"/>
      <c r="Z834" s="54"/>
    </row>
    <row r="835" spans="1:26" ht="18.75" customHeight="1" x14ac:dyDescent="0.2">
      <c r="A835" s="54"/>
      <c r="B835" s="54"/>
      <c r="C835" s="224"/>
      <c r="D835" s="224"/>
      <c r="E835" s="55"/>
      <c r="F835" s="225"/>
      <c r="G835" s="225"/>
      <c r="H835" s="225"/>
      <c r="I835" s="54"/>
      <c r="J835" s="226"/>
      <c r="K835" s="99"/>
      <c r="L835" s="227"/>
      <c r="M835" s="228"/>
      <c r="N835" s="225"/>
      <c r="O835" s="229"/>
      <c r="P835" s="228"/>
      <c r="Q835" s="228"/>
      <c r="R835" s="54"/>
      <c r="S835" s="54"/>
      <c r="T835" s="55"/>
      <c r="U835" s="54"/>
      <c r="V835" s="54"/>
      <c r="W835" s="54"/>
      <c r="X835" s="54"/>
      <c r="Y835" s="54"/>
      <c r="Z835" s="54"/>
    </row>
    <row r="836" spans="1:26" ht="18.75" customHeight="1" x14ac:dyDescent="0.2">
      <c r="A836" s="54"/>
      <c r="B836" s="54"/>
      <c r="C836" s="224"/>
      <c r="D836" s="224"/>
      <c r="E836" s="55"/>
      <c r="F836" s="225"/>
      <c r="G836" s="225"/>
      <c r="H836" s="225"/>
      <c r="I836" s="54"/>
      <c r="J836" s="226"/>
      <c r="K836" s="99"/>
      <c r="L836" s="227"/>
      <c r="M836" s="228"/>
      <c r="N836" s="225"/>
      <c r="O836" s="229"/>
      <c r="P836" s="228"/>
      <c r="Q836" s="228"/>
      <c r="R836" s="54"/>
      <c r="S836" s="54"/>
      <c r="T836" s="55"/>
      <c r="U836" s="54"/>
      <c r="V836" s="54"/>
      <c r="W836" s="54"/>
      <c r="X836" s="54"/>
      <c r="Y836" s="54"/>
      <c r="Z836" s="54"/>
    </row>
    <row r="837" spans="1:26" ht="18.75" customHeight="1" x14ac:dyDescent="0.2">
      <c r="A837" s="54"/>
      <c r="B837" s="54"/>
      <c r="C837" s="224"/>
      <c r="D837" s="224"/>
      <c r="E837" s="55"/>
      <c r="F837" s="225"/>
      <c r="G837" s="225"/>
      <c r="H837" s="225"/>
      <c r="I837" s="54"/>
      <c r="J837" s="226"/>
      <c r="K837" s="99"/>
      <c r="L837" s="227"/>
      <c r="M837" s="228"/>
      <c r="N837" s="225"/>
      <c r="O837" s="229"/>
      <c r="P837" s="228"/>
      <c r="Q837" s="228"/>
      <c r="R837" s="54"/>
      <c r="S837" s="54"/>
      <c r="T837" s="55"/>
      <c r="U837" s="54"/>
      <c r="V837" s="54"/>
      <c r="W837" s="54"/>
      <c r="X837" s="54"/>
      <c r="Y837" s="54"/>
      <c r="Z837" s="54"/>
    </row>
    <row r="838" spans="1:26" ht="18.75" customHeight="1" x14ac:dyDescent="0.2">
      <c r="A838" s="54"/>
      <c r="B838" s="54"/>
      <c r="C838" s="224"/>
      <c r="D838" s="224"/>
      <c r="E838" s="55"/>
      <c r="F838" s="225"/>
      <c r="G838" s="225"/>
      <c r="H838" s="225"/>
      <c r="I838" s="54"/>
      <c r="J838" s="226"/>
      <c r="K838" s="99"/>
      <c r="L838" s="227"/>
      <c r="M838" s="228"/>
      <c r="N838" s="225"/>
      <c r="O838" s="229"/>
      <c r="P838" s="228"/>
      <c r="Q838" s="228"/>
      <c r="R838" s="54"/>
      <c r="S838" s="54"/>
      <c r="T838" s="55"/>
      <c r="U838" s="54"/>
      <c r="V838" s="54"/>
      <c r="W838" s="54"/>
      <c r="X838" s="54"/>
      <c r="Y838" s="54"/>
      <c r="Z838" s="54"/>
    </row>
    <row r="839" spans="1:26" ht="18.75" customHeight="1" x14ac:dyDescent="0.2">
      <c r="A839" s="54"/>
      <c r="B839" s="54"/>
      <c r="C839" s="224"/>
      <c r="D839" s="224"/>
      <c r="E839" s="55"/>
      <c r="F839" s="225"/>
      <c r="G839" s="225"/>
      <c r="H839" s="225"/>
      <c r="I839" s="54"/>
      <c r="J839" s="226"/>
      <c r="K839" s="99"/>
      <c r="L839" s="227"/>
      <c r="M839" s="228"/>
      <c r="N839" s="225"/>
      <c r="O839" s="229"/>
      <c r="P839" s="228"/>
      <c r="Q839" s="228"/>
      <c r="R839" s="54"/>
      <c r="S839" s="54"/>
      <c r="T839" s="55"/>
      <c r="U839" s="54"/>
      <c r="V839" s="54"/>
      <c r="W839" s="54"/>
      <c r="X839" s="54"/>
      <c r="Y839" s="54"/>
      <c r="Z839" s="54"/>
    </row>
    <row r="840" spans="1:26" ht="18.75" customHeight="1" x14ac:dyDescent="0.2">
      <c r="A840" s="54"/>
      <c r="B840" s="54"/>
      <c r="C840" s="224"/>
      <c r="D840" s="224"/>
      <c r="E840" s="55"/>
      <c r="F840" s="225"/>
      <c r="G840" s="225"/>
      <c r="H840" s="225"/>
      <c r="I840" s="54"/>
      <c r="J840" s="226"/>
      <c r="K840" s="99"/>
      <c r="L840" s="227"/>
      <c r="M840" s="228"/>
      <c r="N840" s="225"/>
      <c r="O840" s="229"/>
      <c r="P840" s="228"/>
      <c r="Q840" s="228"/>
      <c r="R840" s="54"/>
      <c r="S840" s="54"/>
      <c r="T840" s="55"/>
      <c r="U840" s="54"/>
      <c r="V840" s="54"/>
      <c r="W840" s="54"/>
      <c r="X840" s="54"/>
      <c r="Y840" s="54"/>
      <c r="Z840" s="54"/>
    </row>
    <row r="841" spans="1:26" ht="18.75" customHeight="1" x14ac:dyDescent="0.2">
      <c r="A841" s="54"/>
      <c r="B841" s="54"/>
      <c r="C841" s="224"/>
      <c r="D841" s="224"/>
      <c r="E841" s="55"/>
      <c r="F841" s="225"/>
      <c r="G841" s="225"/>
      <c r="H841" s="225"/>
      <c r="I841" s="54"/>
      <c r="J841" s="226"/>
      <c r="K841" s="99"/>
      <c r="L841" s="227"/>
      <c r="M841" s="228"/>
      <c r="N841" s="225"/>
      <c r="O841" s="229"/>
      <c r="P841" s="228"/>
      <c r="Q841" s="228"/>
      <c r="R841" s="54"/>
      <c r="S841" s="54"/>
      <c r="T841" s="55"/>
      <c r="U841" s="54"/>
      <c r="V841" s="54"/>
      <c r="W841" s="54"/>
      <c r="X841" s="54"/>
      <c r="Y841" s="54"/>
      <c r="Z841" s="54"/>
    </row>
    <row r="842" spans="1:26" ht="18.75" customHeight="1" x14ac:dyDescent="0.2">
      <c r="A842" s="54"/>
      <c r="B842" s="54"/>
      <c r="C842" s="224"/>
      <c r="D842" s="224"/>
      <c r="E842" s="55"/>
      <c r="F842" s="225"/>
      <c r="G842" s="225"/>
      <c r="H842" s="225"/>
      <c r="I842" s="54"/>
      <c r="J842" s="226"/>
      <c r="K842" s="99"/>
      <c r="L842" s="227"/>
      <c r="M842" s="228"/>
      <c r="N842" s="225"/>
      <c r="O842" s="229"/>
      <c r="P842" s="228"/>
      <c r="Q842" s="228"/>
      <c r="R842" s="54"/>
      <c r="S842" s="54"/>
      <c r="T842" s="55"/>
      <c r="U842" s="54"/>
      <c r="V842" s="54"/>
      <c r="W842" s="54"/>
      <c r="X842" s="54"/>
      <c r="Y842" s="54"/>
      <c r="Z842" s="54"/>
    </row>
    <row r="843" spans="1:26" ht="18.75" customHeight="1" x14ac:dyDescent="0.2">
      <c r="A843" s="54"/>
      <c r="B843" s="54"/>
      <c r="C843" s="224"/>
      <c r="D843" s="224"/>
      <c r="E843" s="55"/>
      <c r="F843" s="225"/>
      <c r="G843" s="225"/>
      <c r="H843" s="225"/>
      <c r="I843" s="54"/>
      <c r="J843" s="226"/>
      <c r="K843" s="99"/>
      <c r="L843" s="227"/>
      <c r="M843" s="228"/>
      <c r="N843" s="225"/>
      <c r="O843" s="229"/>
      <c r="P843" s="228"/>
      <c r="Q843" s="228"/>
      <c r="R843" s="54"/>
      <c r="S843" s="54"/>
      <c r="T843" s="55"/>
      <c r="U843" s="54"/>
      <c r="V843" s="54"/>
      <c r="W843" s="54"/>
      <c r="X843" s="54"/>
      <c r="Y843" s="54"/>
      <c r="Z843" s="54"/>
    </row>
    <row r="844" spans="1:26" ht="18.75" customHeight="1" x14ac:dyDescent="0.2">
      <c r="A844" s="54"/>
      <c r="B844" s="54"/>
      <c r="C844" s="224"/>
      <c r="D844" s="224"/>
      <c r="E844" s="55"/>
      <c r="F844" s="225"/>
      <c r="G844" s="225"/>
      <c r="H844" s="225"/>
      <c r="I844" s="54"/>
      <c r="J844" s="226"/>
      <c r="K844" s="99"/>
      <c r="L844" s="227"/>
      <c r="M844" s="228"/>
      <c r="N844" s="225"/>
      <c r="O844" s="229"/>
      <c r="P844" s="228"/>
      <c r="Q844" s="228"/>
      <c r="R844" s="54"/>
      <c r="S844" s="54"/>
      <c r="T844" s="55"/>
      <c r="U844" s="54"/>
      <c r="V844" s="54"/>
      <c r="W844" s="54"/>
      <c r="X844" s="54"/>
      <c r="Y844" s="54"/>
      <c r="Z844" s="54"/>
    </row>
    <row r="845" spans="1:26" ht="18.75" customHeight="1" x14ac:dyDescent="0.2">
      <c r="A845" s="54"/>
      <c r="B845" s="54"/>
      <c r="C845" s="224"/>
      <c r="D845" s="224"/>
      <c r="E845" s="55"/>
      <c r="F845" s="225"/>
      <c r="G845" s="225"/>
      <c r="H845" s="225"/>
      <c r="I845" s="54"/>
      <c r="J845" s="226"/>
      <c r="K845" s="99"/>
      <c r="L845" s="227"/>
      <c r="M845" s="228"/>
      <c r="N845" s="225"/>
      <c r="O845" s="229"/>
      <c r="P845" s="228"/>
      <c r="Q845" s="228"/>
      <c r="R845" s="54"/>
      <c r="S845" s="54"/>
      <c r="T845" s="55"/>
      <c r="U845" s="54"/>
      <c r="V845" s="54"/>
      <c r="W845" s="54"/>
      <c r="X845" s="54"/>
      <c r="Y845" s="54"/>
      <c r="Z845" s="54"/>
    </row>
    <row r="846" spans="1:26" ht="18.75" customHeight="1" x14ac:dyDescent="0.2">
      <c r="A846" s="54"/>
      <c r="B846" s="54"/>
      <c r="C846" s="224"/>
      <c r="D846" s="224"/>
      <c r="E846" s="55"/>
      <c r="F846" s="225"/>
      <c r="G846" s="225"/>
      <c r="H846" s="225"/>
      <c r="I846" s="54"/>
      <c r="J846" s="226"/>
      <c r="K846" s="99"/>
      <c r="L846" s="227"/>
      <c r="M846" s="228"/>
      <c r="N846" s="225"/>
      <c r="O846" s="229"/>
      <c r="P846" s="228"/>
      <c r="Q846" s="228"/>
      <c r="R846" s="54"/>
      <c r="S846" s="54"/>
      <c r="T846" s="55"/>
      <c r="U846" s="54"/>
      <c r="V846" s="54"/>
      <c r="W846" s="54"/>
      <c r="X846" s="54"/>
      <c r="Y846" s="54"/>
      <c r="Z846" s="54"/>
    </row>
    <row r="847" spans="1:26" ht="18.75" customHeight="1" x14ac:dyDescent="0.2">
      <c r="A847" s="54"/>
      <c r="B847" s="54"/>
      <c r="C847" s="224"/>
      <c r="D847" s="224"/>
      <c r="E847" s="55"/>
      <c r="F847" s="225"/>
      <c r="G847" s="225"/>
      <c r="H847" s="225"/>
      <c r="I847" s="54"/>
      <c r="J847" s="226"/>
      <c r="K847" s="99"/>
      <c r="L847" s="227"/>
      <c r="M847" s="228"/>
      <c r="N847" s="225"/>
      <c r="O847" s="229"/>
      <c r="P847" s="228"/>
      <c r="Q847" s="228"/>
      <c r="R847" s="54"/>
      <c r="S847" s="54"/>
      <c r="T847" s="55"/>
      <c r="U847" s="54"/>
      <c r="V847" s="54"/>
      <c r="W847" s="54"/>
      <c r="X847" s="54"/>
      <c r="Y847" s="54"/>
      <c r="Z847" s="54"/>
    </row>
    <row r="848" spans="1:26" ht="18.75" customHeight="1" x14ac:dyDescent="0.2">
      <c r="A848" s="54"/>
      <c r="B848" s="54"/>
      <c r="C848" s="224"/>
      <c r="D848" s="224"/>
      <c r="E848" s="55"/>
      <c r="F848" s="225"/>
      <c r="G848" s="225"/>
      <c r="H848" s="225"/>
      <c r="I848" s="54"/>
      <c r="J848" s="226"/>
      <c r="K848" s="99"/>
      <c r="L848" s="227"/>
      <c r="M848" s="228"/>
      <c r="N848" s="225"/>
      <c r="O848" s="229"/>
      <c r="P848" s="228"/>
      <c r="Q848" s="228"/>
      <c r="R848" s="54"/>
      <c r="S848" s="54"/>
      <c r="T848" s="55"/>
      <c r="U848" s="54"/>
      <c r="V848" s="54"/>
      <c r="W848" s="54"/>
      <c r="X848" s="54"/>
      <c r="Y848" s="54"/>
      <c r="Z848" s="54"/>
    </row>
    <row r="849" spans="1:26" ht="18.75" customHeight="1" x14ac:dyDescent="0.2">
      <c r="A849" s="54"/>
      <c r="B849" s="54"/>
      <c r="C849" s="224"/>
      <c r="D849" s="224"/>
      <c r="E849" s="55"/>
      <c r="F849" s="225"/>
      <c r="G849" s="225"/>
      <c r="H849" s="225"/>
      <c r="I849" s="54"/>
      <c r="J849" s="226"/>
      <c r="K849" s="99"/>
      <c r="L849" s="227"/>
      <c r="M849" s="228"/>
      <c r="N849" s="225"/>
      <c r="O849" s="229"/>
      <c r="P849" s="228"/>
      <c r="Q849" s="228"/>
      <c r="R849" s="54"/>
      <c r="S849" s="54"/>
      <c r="T849" s="55"/>
      <c r="U849" s="54"/>
      <c r="V849" s="54"/>
      <c r="W849" s="54"/>
      <c r="X849" s="54"/>
      <c r="Y849" s="54"/>
      <c r="Z849" s="54"/>
    </row>
    <row r="850" spans="1:26" ht="18.75" customHeight="1" x14ac:dyDescent="0.2">
      <c r="A850" s="54"/>
      <c r="B850" s="54"/>
      <c r="C850" s="224"/>
      <c r="D850" s="224"/>
      <c r="E850" s="55"/>
      <c r="F850" s="225"/>
      <c r="G850" s="225"/>
      <c r="H850" s="225"/>
      <c r="I850" s="54"/>
      <c r="J850" s="226"/>
      <c r="K850" s="99"/>
      <c r="L850" s="227"/>
      <c r="M850" s="228"/>
      <c r="N850" s="225"/>
      <c r="O850" s="229"/>
      <c r="P850" s="228"/>
      <c r="Q850" s="228"/>
      <c r="R850" s="54"/>
      <c r="S850" s="54"/>
      <c r="T850" s="55"/>
      <c r="U850" s="54"/>
      <c r="V850" s="54"/>
      <c r="W850" s="54"/>
      <c r="X850" s="54"/>
      <c r="Y850" s="54"/>
      <c r="Z850" s="54"/>
    </row>
    <row r="851" spans="1:26" ht="18.75" customHeight="1" x14ac:dyDescent="0.2">
      <c r="A851" s="54"/>
      <c r="B851" s="54"/>
      <c r="C851" s="224"/>
      <c r="D851" s="224"/>
      <c r="E851" s="55"/>
      <c r="F851" s="225"/>
      <c r="G851" s="225"/>
      <c r="H851" s="225"/>
      <c r="I851" s="54"/>
      <c r="J851" s="226"/>
      <c r="K851" s="99"/>
      <c r="L851" s="227"/>
      <c r="M851" s="228"/>
      <c r="N851" s="225"/>
      <c r="O851" s="229"/>
      <c r="P851" s="228"/>
      <c r="Q851" s="228"/>
      <c r="R851" s="54"/>
      <c r="S851" s="54"/>
      <c r="T851" s="55"/>
      <c r="U851" s="54"/>
      <c r="V851" s="54"/>
      <c r="W851" s="54"/>
      <c r="X851" s="54"/>
      <c r="Y851" s="54"/>
      <c r="Z851" s="54"/>
    </row>
    <row r="852" spans="1:26" ht="18.75" customHeight="1" x14ac:dyDescent="0.2">
      <c r="A852" s="54"/>
      <c r="B852" s="54"/>
      <c r="C852" s="224"/>
      <c r="D852" s="224"/>
      <c r="E852" s="55"/>
      <c r="F852" s="225"/>
      <c r="G852" s="225"/>
      <c r="H852" s="225"/>
      <c r="I852" s="54"/>
      <c r="J852" s="226"/>
      <c r="K852" s="99"/>
      <c r="L852" s="227"/>
      <c r="M852" s="228"/>
      <c r="N852" s="225"/>
      <c r="O852" s="229"/>
      <c r="P852" s="228"/>
      <c r="Q852" s="228"/>
      <c r="R852" s="54"/>
      <c r="S852" s="54"/>
      <c r="T852" s="55"/>
      <c r="U852" s="54"/>
      <c r="V852" s="54"/>
      <c r="W852" s="54"/>
      <c r="X852" s="54"/>
      <c r="Y852" s="54"/>
      <c r="Z852" s="54"/>
    </row>
    <row r="853" spans="1:26" ht="18.75" customHeight="1" x14ac:dyDescent="0.2">
      <c r="A853" s="54"/>
      <c r="B853" s="54"/>
      <c r="C853" s="224"/>
      <c r="D853" s="224"/>
      <c r="E853" s="55"/>
      <c r="F853" s="225"/>
      <c r="G853" s="225"/>
      <c r="H853" s="225"/>
      <c r="I853" s="54"/>
      <c r="J853" s="226"/>
      <c r="K853" s="99"/>
      <c r="L853" s="227"/>
      <c r="M853" s="228"/>
      <c r="N853" s="225"/>
      <c r="O853" s="229"/>
      <c r="P853" s="228"/>
      <c r="Q853" s="228"/>
      <c r="R853" s="54"/>
      <c r="S853" s="54"/>
      <c r="T853" s="55"/>
      <c r="U853" s="54"/>
      <c r="V853" s="54"/>
      <c r="W853" s="54"/>
      <c r="X853" s="54"/>
      <c r="Y853" s="54"/>
      <c r="Z853" s="54"/>
    </row>
    <row r="854" spans="1:26" ht="18.75" customHeight="1" x14ac:dyDescent="0.2">
      <c r="A854" s="54"/>
      <c r="B854" s="54"/>
      <c r="C854" s="224"/>
      <c r="D854" s="224"/>
      <c r="E854" s="55"/>
      <c r="F854" s="225"/>
      <c r="G854" s="225"/>
      <c r="H854" s="225"/>
      <c r="I854" s="54"/>
      <c r="J854" s="226"/>
      <c r="K854" s="99"/>
      <c r="L854" s="227"/>
      <c r="M854" s="228"/>
      <c r="N854" s="225"/>
      <c r="O854" s="229"/>
      <c r="P854" s="228"/>
      <c r="Q854" s="228"/>
      <c r="R854" s="54"/>
      <c r="S854" s="54"/>
      <c r="T854" s="55"/>
      <c r="U854" s="54"/>
      <c r="V854" s="54"/>
      <c r="W854" s="54"/>
      <c r="X854" s="54"/>
      <c r="Y854" s="54"/>
      <c r="Z854" s="54"/>
    </row>
    <row r="855" spans="1:26" ht="18.75" customHeight="1" x14ac:dyDescent="0.2">
      <c r="A855" s="54"/>
      <c r="B855" s="54"/>
      <c r="C855" s="224"/>
      <c r="D855" s="224"/>
      <c r="E855" s="55"/>
      <c r="F855" s="225"/>
      <c r="G855" s="225"/>
      <c r="H855" s="225"/>
      <c r="I855" s="54"/>
      <c r="J855" s="226"/>
      <c r="K855" s="99"/>
      <c r="L855" s="227"/>
      <c r="M855" s="228"/>
      <c r="N855" s="225"/>
      <c r="O855" s="229"/>
      <c r="P855" s="228"/>
      <c r="Q855" s="228"/>
      <c r="R855" s="54"/>
      <c r="S855" s="54"/>
      <c r="T855" s="55"/>
      <c r="U855" s="54"/>
      <c r="V855" s="54"/>
      <c r="W855" s="54"/>
      <c r="X855" s="54"/>
      <c r="Y855" s="54"/>
      <c r="Z855" s="54"/>
    </row>
    <row r="856" spans="1:26" ht="18.75" customHeight="1" x14ac:dyDescent="0.2">
      <c r="A856" s="54"/>
      <c r="B856" s="54"/>
      <c r="C856" s="224"/>
      <c r="D856" s="224"/>
      <c r="E856" s="55"/>
      <c r="F856" s="225"/>
      <c r="G856" s="225"/>
      <c r="H856" s="225"/>
      <c r="I856" s="54"/>
      <c r="J856" s="226"/>
      <c r="K856" s="99"/>
      <c r="L856" s="227"/>
      <c r="M856" s="228"/>
      <c r="N856" s="225"/>
      <c r="O856" s="229"/>
      <c r="P856" s="228"/>
      <c r="Q856" s="228"/>
      <c r="R856" s="54"/>
      <c r="S856" s="54"/>
      <c r="T856" s="55"/>
      <c r="U856" s="54"/>
      <c r="V856" s="54"/>
      <c r="W856" s="54"/>
      <c r="X856" s="54"/>
      <c r="Y856" s="54"/>
      <c r="Z856" s="54"/>
    </row>
    <row r="857" spans="1:26" ht="18.75" customHeight="1" x14ac:dyDescent="0.2">
      <c r="A857" s="54"/>
      <c r="B857" s="54"/>
      <c r="C857" s="224"/>
      <c r="D857" s="224"/>
      <c r="E857" s="55"/>
      <c r="F857" s="225"/>
      <c r="G857" s="225"/>
      <c r="H857" s="225"/>
      <c r="I857" s="54"/>
      <c r="J857" s="226"/>
      <c r="K857" s="99"/>
      <c r="L857" s="227"/>
      <c r="M857" s="228"/>
      <c r="N857" s="225"/>
      <c r="O857" s="229"/>
      <c r="P857" s="228"/>
      <c r="Q857" s="228"/>
      <c r="R857" s="54"/>
      <c r="S857" s="54"/>
      <c r="T857" s="55"/>
      <c r="U857" s="54"/>
      <c r="V857" s="54"/>
      <c r="W857" s="54"/>
      <c r="X857" s="54"/>
      <c r="Y857" s="54"/>
      <c r="Z857" s="54"/>
    </row>
    <row r="858" spans="1:26" ht="18.75" customHeight="1" x14ac:dyDescent="0.2">
      <c r="A858" s="54"/>
      <c r="B858" s="54"/>
      <c r="C858" s="224"/>
      <c r="D858" s="224"/>
      <c r="E858" s="55"/>
      <c r="F858" s="225"/>
      <c r="G858" s="225"/>
      <c r="H858" s="225"/>
      <c r="I858" s="54"/>
      <c r="J858" s="226"/>
      <c r="K858" s="99"/>
      <c r="L858" s="227"/>
      <c r="M858" s="228"/>
      <c r="N858" s="225"/>
      <c r="O858" s="229"/>
      <c r="P858" s="228"/>
      <c r="Q858" s="228"/>
      <c r="R858" s="54"/>
      <c r="S858" s="54"/>
      <c r="T858" s="55"/>
      <c r="U858" s="54"/>
      <c r="V858" s="54"/>
      <c r="W858" s="54"/>
      <c r="X858" s="54"/>
      <c r="Y858" s="54"/>
      <c r="Z858" s="54"/>
    </row>
    <row r="859" spans="1:26" ht="18.75" customHeight="1" x14ac:dyDescent="0.2">
      <c r="A859" s="54"/>
      <c r="B859" s="54"/>
      <c r="C859" s="224"/>
      <c r="D859" s="224"/>
      <c r="E859" s="55"/>
      <c r="F859" s="225"/>
      <c r="G859" s="225"/>
      <c r="H859" s="225"/>
      <c r="I859" s="54"/>
      <c r="J859" s="226"/>
      <c r="K859" s="99"/>
      <c r="L859" s="227"/>
      <c r="M859" s="228"/>
      <c r="N859" s="225"/>
      <c r="O859" s="229"/>
      <c r="P859" s="228"/>
      <c r="Q859" s="228"/>
      <c r="R859" s="54"/>
      <c r="S859" s="54"/>
      <c r="T859" s="55"/>
      <c r="U859" s="54"/>
      <c r="V859" s="54"/>
      <c r="W859" s="54"/>
      <c r="X859" s="54"/>
      <c r="Y859" s="54"/>
      <c r="Z859" s="54"/>
    </row>
    <row r="860" spans="1:26" ht="18.75" customHeight="1" x14ac:dyDescent="0.2">
      <c r="A860" s="54"/>
      <c r="B860" s="54"/>
      <c r="C860" s="224"/>
      <c r="D860" s="224"/>
      <c r="E860" s="55"/>
      <c r="F860" s="225"/>
      <c r="G860" s="225"/>
      <c r="H860" s="225"/>
      <c r="I860" s="54"/>
      <c r="J860" s="226"/>
      <c r="K860" s="99"/>
      <c r="L860" s="227"/>
      <c r="M860" s="228"/>
      <c r="N860" s="225"/>
      <c r="O860" s="229"/>
      <c r="P860" s="228"/>
      <c r="Q860" s="228"/>
      <c r="R860" s="54"/>
      <c r="S860" s="54"/>
      <c r="T860" s="55"/>
      <c r="U860" s="54"/>
      <c r="V860" s="54"/>
      <c r="W860" s="54"/>
      <c r="X860" s="54"/>
      <c r="Y860" s="54"/>
      <c r="Z860" s="54"/>
    </row>
    <row r="861" spans="1:26" ht="18.75" customHeight="1" x14ac:dyDescent="0.2">
      <c r="A861" s="54"/>
      <c r="B861" s="54"/>
      <c r="C861" s="224"/>
      <c r="D861" s="224"/>
      <c r="E861" s="55"/>
      <c r="F861" s="225"/>
      <c r="G861" s="225"/>
      <c r="H861" s="225"/>
      <c r="I861" s="54"/>
      <c r="J861" s="226"/>
      <c r="K861" s="99"/>
      <c r="L861" s="227"/>
      <c r="M861" s="228"/>
      <c r="N861" s="225"/>
      <c r="O861" s="229"/>
      <c r="P861" s="228"/>
      <c r="Q861" s="228"/>
      <c r="R861" s="54"/>
      <c r="S861" s="54"/>
      <c r="T861" s="55"/>
      <c r="U861" s="54"/>
      <c r="V861" s="54"/>
      <c r="W861" s="54"/>
      <c r="X861" s="54"/>
      <c r="Y861" s="54"/>
      <c r="Z861" s="54"/>
    </row>
    <row r="862" spans="1:26" ht="18.75" customHeight="1" x14ac:dyDescent="0.2">
      <c r="A862" s="54"/>
      <c r="B862" s="54"/>
      <c r="C862" s="224"/>
      <c r="D862" s="224"/>
      <c r="E862" s="55"/>
      <c r="F862" s="225"/>
      <c r="G862" s="225"/>
      <c r="H862" s="225"/>
      <c r="I862" s="54"/>
      <c r="J862" s="226"/>
      <c r="K862" s="99"/>
      <c r="L862" s="227"/>
      <c r="M862" s="228"/>
      <c r="N862" s="225"/>
      <c r="O862" s="229"/>
      <c r="P862" s="228"/>
      <c r="Q862" s="228"/>
      <c r="R862" s="54"/>
      <c r="S862" s="54"/>
      <c r="T862" s="55"/>
      <c r="U862" s="54"/>
      <c r="V862" s="54"/>
      <c r="W862" s="54"/>
      <c r="X862" s="54"/>
      <c r="Y862" s="54"/>
      <c r="Z862" s="54"/>
    </row>
    <row r="863" spans="1:26" ht="18.75" customHeight="1" x14ac:dyDescent="0.2">
      <c r="A863" s="54"/>
      <c r="B863" s="54"/>
      <c r="C863" s="224"/>
      <c r="D863" s="224"/>
      <c r="E863" s="55"/>
      <c r="F863" s="225"/>
      <c r="G863" s="225"/>
      <c r="H863" s="225"/>
      <c r="I863" s="54"/>
      <c r="J863" s="226"/>
      <c r="K863" s="99"/>
      <c r="L863" s="227"/>
      <c r="M863" s="228"/>
      <c r="N863" s="225"/>
      <c r="O863" s="229"/>
      <c r="P863" s="228"/>
      <c r="Q863" s="228"/>
      <c r="R863" s="54"/>
      <c r="S863" s="54"/>
      <c r="T863" s="55"/>
      <c r="U863" s="54"/>
      <c r="V863" s="54"/>
      <c r="W863" s="54"/>
      <c r="X863" s="54"/>
      <c r="Y863" s="54"/>
      <c r="Z863" s="54"/>
    </row>
    <row r="864" spans="1:26" ht="18.75" customHeight="1" x14ac:dyDescent="0.2">
      <c r="A864" s="54"/>
      <c r="B864" s="54"/>
      <c r="C864" s="224"/>
      <c r="D864" s="224"/>
      <c r="E864" s="55"/>
      <c r="F864" s="225"/>
      <c r="G864" s="225"/>
      <c r="H864" s="225"/>
      <c r="I864" s="54"/>
      <c r="J864" s="226"/>
      <c r="K864" s="99"/>
      <c r="L864" s="227"/>
      <c r="M864" s="228"/>
      <c r="N864" s="225"/>
      <c r="O864" s="229"/>
      <c r="P864" s="228"/>
      <c r="Q864" s="228"/>
      <c r="R864" s="54"/>
      <c r="S864" s="54"/>
      <c r="T864" s="55"/>
      <c r="U864" s="54"/>
      <c r="V864" s="54"/>
      <c r="W864" s="54"/>
      <c r="X864" s="54"/>
      <c r="Y864" s="54"/>
      <c r="Z864" s="54"/>
    </row>
    <row r="865" spans="1:26" ht="18.75" customHeight="1" x14ac:dyDescent="0.2">
      <c r="A865" s="54"/>
      <c r="B865" s="54"/>
      <c r="C865" s="224"/>
      <c r="D865" s="224"/>
      <c r="E865" s="55"/>
      <c r="F865" s="225"/>
      <c r="G865" s="225"/>
      <c r="H865" s="225"/>
      <c r="I865" s="54"/>
      <c r="J865" s="226"/>
      <c r="K865" s="99"/>
      <c r="L865" s="227"/>
      <c r="M865" s="228"/>
      <c r="N865" s="225"/>
      <c r="O865" s="229"/>
      <c r="P865" s="228"/>
      <c r="Q865" s="228"/>
      <c r="R865" s="54"/>
      <c r="S865" s="54"/>
      <c r="T865" s="55"/>
      <c r="U865" s="54"/>
      <c r="V865" s="54"/>
      <c r="W865" s="54"/>
      <c r="X865" s="54"/>
      <c r="Y865" s="54"/>
      <c r="Z865" s="54"/>
    </row>
    <row r="866" spans="1:26" ht="18.75" customHeight="1" x14ac:dyDescent="0.2">
      <c r="A866" s="54"/>
      <c r="B866" s="54"/>
      <c r="C866" s="224"/>
      <c r="D866" s="224"/>
      <c r="E866" s="55"/>
      <c r="F866" s="225"/>
      <c r="G866" s="225"/>
      <c r="H866" s="225"/>
      <c r="I866" s="54"/>
      <c r="J866" s="226"/>
      <c r="K866" s="99"/>
      <c r="L866" s="227"/>
      <c r="M866" s="228"/>
      <c r="N866" s="225"/>
      <c r="O866" s="229"/>
      <c r="P866" s="228"/>
      <c r="Q866" s="228"/>
      <c r="R866" s="54"/>
      <c r="S866" s="54"/>
      <c r="T866" s="55"/>
      <c r="U866" s="54"/>
      <c r="V866" s="54"/>
      <c r="W866" s="54"/>
      <c r="X866" s="54"/>
      <c r="Y866" s="54"/>
      <c r="Z866" s="54"/>
    </row>
    <row r="867" spans="1:26" ht="18.75" customHeight="1" x14ac:dyDescent="0.2">
      <c r="A867" s="54"/>
      <c r="B867" s="54"/>
      <c r="C867" s="224"/>
      <c r="D867" s="224"/>
      <c r="E867" s="55"/>
      <c r="F867" s="225"/>
      <c r="G867" s="225"/>
      <c r="H867" s="225"/>
      <c r="I867" s="54"/>
      <c r="J867" s="226"/>
      <c r="K867" s="99"/>
      <c r="L867" s="227"/>
      <c r="M867" s="228"/>
      <c r="N867" s="225"/>
      <c r="O867" s="229"/>
      <c r="P867" s="228"/>
      <c r="Q867" s="228"/>
      <c r="R867" s="54"/>
      <c r="S867" s="54"/>
      <c r="T867" s="55"/>
      <c r="U867" s="54"/>
      <c r="V867" s="54"/>
      <c r="W867" s="54"/>
      <c r="X867" s="54"/>
      <c r="Y867" s="54"/>
      <c r="Z867" s="54"/>
    </row>
    <row r="868" spans="1:26" ht="18.75" customHeight="1" x14ac:dyDescent="0.2">
      <c r="A868" s="54"/>
      <c r="B868" s="54"/>
      <c r="C868" s="224"/>
      <c r="D868" s="224"/>
      <c r="E868" s="55"/>
      <c r="F868" s="225"/>
      <c r="G868" s="225"/>
      <c r="H868" s="225"/>
      <c r="I868" s="54"/>
      <c r="J868" s="226"/>
      <c r="K868" s="99"/>
      <c r="L868" s="227"/>
      <c r="M868" s="228"/>
      <c r="N868" s="225"/>
      <c r="O868" s="229"/>
      <c r="P868" s="228"/>
      <c r="Q868" s="228"/>
      <c r="R868" s="54"/>
      <c r="S868" s="54"/>
      <c r="T868" s="55"/>
      <c r="U868" s="54"/>
      <c r="V868" s="54"/>
      <c r="W868" s="54"/>
      <c r="X868" s="54"/>
      <c r="Y868" s="54"/>
      <c r="Z868" s="54"/>
    </row>
    <row r="869" spans="1:26" ht="18.75" customHeight="1" x14ac:dyDescent="0.2">
      <c r="A869" s="54"/>
      <c r="B869" s="54"/>
      <c r="C869" s="224"/>
      <c r="D869" s="224"/>
      <c r="E869" s="55"/>
      <c r="F869" s="225"/>
      <c r="G869" s="225"/>
      <c r="H869" s="225"/>
      <c r="I869" s="54"/>
      <c r="J869" s="226"/>
      <c r="K869" s="99"/>
      <c r="L869" s="227"/>
      <c r="M869" s="228"/>
      <c r="N869" s="225"/>
      <c r="O869" s="229"/>
      <c r="P869" s="228"/>
      <c r="Q869" s="228"/>
      <c r="R869" s="54"/>
      <c r="S869" s="54"/>
      <c r="T869" s="55"/>
      <c r="U869" s="54"/>
      <c r="V869" s="54"/>
      <c r="W869" s="54"/>
      <c r="X869" s="54"/>
      <c r="Y869" s="54"/>
      <c r="Z869" s="54"/>
    </row>
    <row r="870" spans="1:26" ht="18.75" customHeight="1" x14ac:dyDescent="0.2">
      <c r="A870" s="54"/>
      <c r="B870" s="54"/>
      <c r="C870" s="224"/>
      <c r="D870" s="224"/>
      <c r="E870" s="55"/>
      <c r="F870" s="225"/>
      <c r="G870" s="225"/>
      <c r="H870" s="225"/>
      <c r="I870" s="54"/>
      <c r="J870" s="226"/>
      <c r="K870" s="99"/>
      <c r="L870" s="227"/>
      <c r="M870" s="228"/>
      <c r="N870" s="225"/>
      <c r="O870" s="229"/>
      <c r="P870" s="228"/>
      <c r="Q870" s="228"/>
      <c r="R870" s="54"/>
      <c r="S870" s="54"/>
      <c r="T870" s="55"/>
      <c r="U870" s="54"/>
      <c r="V870" s="54"/>
      <c r="W870" s="54"/>
      <c r="X870" s="54"/>
      <c r="Y870" s="54"/>
      <c r="Z870" s="54"/>
    </row>
    <row r="871" spans="1:26" ht="18.75" customHeight="1" x14ac:dyDescent="0.2">
      <c r="A871" s="54"/>
      <c r="B871" s="54"/>
      <c r="C871" s="224"/>
      <c r="D871" s="224"/>
      <c r="E871" s="55"/>
      <c r="F871" s="225"/>
      <c r="G871" s="225"/>
      <c r="H871" s="225"/>
      <c r="I871" s="54"/>
      <c r="J871" s="226"/>
      <c r="K871" s="99"/>
      <c r="L871" s="227"/>
      <c r="M871" s="228"/>
      <c r="N871" s="225"/>
      <c r="O871" s="229"/>
      <c r="P871" s="228"/>
      <c r="Q871" s="228"/>
      <c r="R871" s="54"/>
      <c r="S871" s="54"/>
      <c r="T871" s="55"/>
      <c r="U871" s="54"/>
      <c r="V871" s="54"/>
      <c r="W871" s="54"/>
      <c r="X871" s="54"/>
      <c r="Y871" s="54"/>
      <c r="Z871" s="54"/>
    </row>
    <row r="872" spans="1:26" ht="18.75" customHeight="1" x14ac:dyDescent="0.2">
      <c r="A872" s="54"/>
      <c r="B872" s="54"/>
      <c r="C872" s="224"/>
      <c r="D872" s="224"/>
      <c r="E872" s="55"/>
      <c r="F872" s="225"/>
      <c r="G872" s="225"/>
      <c r="H872" s="225"/>
      <c r="I872" s="54"/>
      <c r="J872" s="226"/>
      <c r="K872" s="99"/>
      <c r="L872" s="227"/>
      <c r="M872" s="228"/>
      <c r="N872" s="225"/>
      <c r="O872" s="229"/>
      <c r="P872" s="228"/>
      <c r="Q872" s="228"/>
      <c r="R872" s="54"/>
      <c r="S872" s="54"/>
      <c r="T872" s="55"/>
      <c r="U872" s="54"/>
      <c r="V872" s="54"/>
      <c r="W872" s="54"/>
      <c r="X872" s="54"/>
      <c r="Y872" s="54"/>
      <c r="Z872" s="54"/>
    </row>
    <row r="873" spans="1:26" ht="18.75" customHeight="1" x14ac:dyDescent="0.2">
      <c r="A873" s="54"/>
      <c r="B873" s="54"/>
      <c r="C873" s="224"/>
      <c r="D873" s="224"/>
      <c r="E873" s="55"/>
      <c r="F873" s="225"/>
      <c r="G873" s="225"/>
      <c r="H873" s="225"/>
      <c r="I873" s="54"/>
      <c r="J873" s="226"/>
      <c r="K873" s="99"/>
      <c r="L873" s="227"/>
      <c r="M873" s="228"/>
      <c r="N873" s="225"/>
      <c r="O873" s="229"/>
      <c r="P873" s="228"/>
      <c r="Q873" s="228"/>
      <c r="R873" s="54"/>
      <c r="S873" s="54"/>
      <c r="T873" s="55"/>
      <c r="U873" s="54"/>
      <c r="V873" s="54"/>
      <c r="W873" s="54"/>
      <c r="X873" s="54"/>
      <c r="Y873" s="54"/>
      <c r="Z873" s="54"/>
    </row>
    <row r="874" spans="1:26" ht="18.75" customHeight="1" x14ac:dyDescent="0.2">
      <c r="A874" s="54"/>
      <c r="B874" s="54"/>
      <c r="C874" s="224"/>
      <c r="D874" s="224"/>
      <c r="E874" s="55"/>
      <c r="F874" s="225"/>
      <c r="G874" s="225"/>
      <c r="H874" s="225"/>
      <c r="I874" s="54"/>
      <c r="J874" s="226"/>
      <c r="K874" s="99"/>
      <c r="L874" s="227"/>
      <c r="M874" s="228"/>
      <c r="N874" s="225"/>
      <c r="O874" s="229"/>
      <c r="P874" s="228"/>
      <c r="Q874" s="228"/>
      <c r="R874" s="54"/>
      <c r="S874" s="54"/>
      <c r="T874" s="55"/>
      <c r="U874" s="54"/>
      <c r="V874" s="54"/>
      <c r="W874" s="54"/>
      <c r="X874" s="54"/>
      <c r="Y874" s="54"/>
      <c r="Z874" s="54"/>
    </row>
    <row r="875" spans="1:26" ht="18.75" customHeight="1" x14ac:dyDescent="0.2">
      <c r="A875" s="54"/>
      <c r="B875" s="54"/>
      <c r="C875" s="224"/>
      <c r="D875" s="224"/>
      <c r="E875" s="55"/>
      <c r="F875" s="225"/>
      <c r="G875" s="225"/>
      <c r="H875" s="225"/>
      <c r="I875" s="54"/>
      <c r="J875" s="226"/>
      <c r="K875" s="99"/>
      <c r="L875" s="227"/>
      <c r="M875" s="228"/>
      <c r="N875" s="225"/>
      <c r="O875" s="229"/>
      <c r="P875" s="228"/>
      <c r="Q875" s="228"/>
      <c r="R875" s="54"/>
      <c r="S875" s="54"/>
      <c r="T875" s="55"/>
      <c r="U875" s="54"/>
      <c r="V875" s="54"/>
      <c r="W875" s="54"/>
      <c r="X875" s="54"/>
      <c r="Y875" s="54"/>
      <c r="Z875" s="54"/>
    </row>
    <row r="876" spans="1:26" ht="18.75" customHeight="1" x14ac:dyDescent="0.2">
      <c r="A876" s="54"/>
      <c r="B876" s="54"/>
      <c r="C876" s="224"/>
      <c r="D876" s="224"/>
      <c r="E876" s="55"/>
      <c r="F876" s="225"/>
      <c r="G876" s="225"/>
      <c r="H876" s="225"/>
      <c r="I876" s="54"/>
      <c r="J876" s="226"/>
      <c r="K876" s="99"/>
      <c r="L876" s="227"/>
      <c r="M876" s="228"/>
      <c r="N876" s="225"/>
      <c r="O876" s="229"/>
      <c r="P876" s="228"/>
      <c r="Q876" s="228"/>
      <c r="R876" s="54"/>
      <c r="S876" s="54"/>
      <c r="T876" s="55"/>
      <c r="U876" s="54"/>
      <c r="V876" s="54"/>
      <c r="W876" s="54"/>
      <c r="X876" s="54"/>
      <c r="Y876" s="54"/>
      <c r="Z876" s="54"/>
    </row>
    <row r="877" spans="1:26" ht="18.75" customHeight="1" x14ac:dyDescent="0.2">
      <c r="A877" s="54"/>
      <c r="B877" s="54"/>
      <c r="C877" s="224"/>
      <c r="D877" s="224"/>
      <c r="E877" s="55"/>
      <c r="F877" s="225"/>
      <c r="G877" s="225"/>
      <c r="H877" s="225"/>
      <c r="I877" s="54"/>
      <c r="J877" s="226"/>
      <c r="K877" s="99"/>
      <c r="L877" s="227"/>
      <c r="M877" s="228"/>
      <c r="N877" s="225"/>
      <c r="O877" s="229"/>
      <c r="P877" s="228"/>
      <c r="Q877" s="228"/>
      <c r="R877" s="54"/>
      <c r="S877" s="54"/>
      <c r="T877" s="55"/>
      <c r="U877" s="54"/>
      <c r="V877" s="54"/>
      <c r="W877" s="54"/>
      <c r="X877" s="54"/>
      <c r="Y877" s="54"/>
      <c r="Z877" s="54"/>
    </row>
    <row r="878" spans="1:26" ht="18.75" customHeight="1" x14ac:dyDescent="0.2">
      <c r="A878" s="54"/>
      <c r="B878" s="54"/>
      <c r="C878" s="224"/>
      <c r="D878" s="224"/>
      <c r="E878" s="55"/>
      <c r="F878" s="225"/>
      <c r="G878" s="225"/>
      <c r="H878" s="225"/>
      <c r="I878" s="54"/>
      <c r="J878" s="226"/>
      <c r="K878" s="99"/>
      <c r="L878" s="227"/>
      <c r="M878" s="228"/>
      <c r="N878" s="225"/>
      <c r="O878" s="229"/>
      <c r="P878" s="228"/>
      <c r="Q878" s="228"/>
      <c r="R878" s="54"/>
      <c r="S878" s="54"/>
      <c r="T878" s="55"/>
      <c r="U878" s="54"/>
      <c r="V878" s="54"/>
      <c r="W878" s="54"/>
      <c r="X878" s="54"/>
      <c r="Y878" s="54"/>
      <c r="Z878" s="54"/>
    </row>
    <row r="879" spans="1:26" ht="18.75" customHeight="1" x14ac:dyDescent="0.2">
      <c r="A879" s="54"/>
      <c r="B879" s="54"/>
      <c r="C879" s="224"/>
      <c r="D879" s="224"/>
      <c r="E879" s="55"/>
      <c r="F879" s="225"/>
      <c r="G879" s="225"/>
      <c r="H879" s="225"/>
      <c r="I879" s="54"/>
      <c r="J879" s="226"/>
      <c r="K879" s="99"/>
      <c r="L879" s="227"/>
      <c r="M879" s="228"/>
      <c r="N879" s="225"/>
      <c r="O879" s="229"/>
      <c r="P879" s="228"/>
      <c r="Q879" s="228"/>
      <c r="R879" s="54"/>
      <c r="S879" s="54"/>
      <c r="T879" s="55"/>
      <c r="U879" s="54"/>
      <c r="V879" s="54"/>
      <c r="W879" s="54"/>
      <c r="X879" s="54"/>
      <c r="Y879" s="54"/>
      <c r="Z879" s="54"/>
    </row>
    <row r="880" spans="1:26" ht="18.75" customHeight="1" x14ac:dyDescent="0.2">
      <c r="A880" s="54"/>
      <c r="B880" s="54"/>
      <c r="C880" s="224"/>
      <c r="D880" s="224"/>
      <c r="E880" s="55"/>
      <c r="F880" s="225"/>
      <c r="G880" s="225"/>
      <c r="H880" s="225"/>
      <c r="I880" s="54"/>
      <c r="J880" s="226"/>
      <c r="K880" s="99"/>
      <c r="L880" s="227"/>
      <c r="M880" s="228"/>
      <c r="N880" s="225"/>
      <c r="O880" s="229"/>
      <c r="P880" s="228"/>
      <c r="Q880" s="228"/>
      <c r="R880" s="54"/>
      <c r="S880" s="54"/>
      <c r="T880" s="55"/>
      <c r="U880" s="54"/>
      <c r="V880" s="54"/>
      <c r="W880" s="54"/>
      <c r="X880" s="54"/>
      <c r="Y880" s="54"/>
      <c r="Z880" s="54"/>
    </row>
    <row r="881" spans="1:26" ht="18.75" customHeight="1" x14ac:dyDescent="0.2">
      <c r="A881" s="54"/>
      <c r="B881" s="54"/>
      <c r="C881" s="224"/>
      <c r="D881" s="224"/>
      <c r="E881" s="55"/>
      <c r="F881" s="225"/>
      <c r="G881" s="225"/>
      <c r="H881" s="225"/>
      <c r="I881" s="54"/>
      <c r="J881" s="226"/>
      <c r="K881" s="99"/>
      <c r="L881" s="227"/>
      <c r="M881" s="228"/>
      <c r="N881" s="225"/>
      <c r="O881" s="229"/>
      <c r="P881" s="228"/>
      <c r="Q881" s="228"/>
      <c r="R881" s="54"/>
      <c r="S881" s="54"/>
      <c r="T881" s="55"/>
      <c r="U881" s="54"/>
      <c r="V881" s="54"/>
      <c r="W881" s="54"/>
      <c r="X881" s="54"/>
      <c r="Y881" s="54"/>
      <c r="Z881" s="54"/>
    </row>
    <row r="882" spans="1:26" ht="18.75" customHeight="1" x14ac:dyDescent="0.2">
      <c r="A882" s="54"/>
      <c r="B882" s="54"/>
      <c r="C882" s="224"/>
      <c r="D882" s="224"/>
      <c r="E882" s="55"/>
      <c r="F882" s="225"/>
      <c r="G882" s="225"/>
      <c r="H882" s="225"/>
      <c r="I882" s="54"/>
      <c r="J882" s="226"/>
      <c r="K882" s="99"/>
      <c r="L882" s="227"/>
      <c r="M882" s="228"/>
      <c r="N882" s="225"/>
      <c r="O882" s="229"/>
      <c r="P882" s="228"/>
      <c r="Q882" s="228"/>
      <c r="R882" s="54"/>
      <c r="S882" s="54"/>
      <c r="T882" s="55"/>
      <c r="U882" s="54"/>
      <c r="V882" s="54"/>
      <c r="W882" s="54"/>
      <c r="X882" s="54"/>
      <c r="Y882" s="54"/>
      <c r="Z882" s="54"/>
    </row>
    <row r="883" spans="1:26" ht="18.75" customHeight="1" x14ac:dyDescent="0.2">
      <c r="A883" s="54"/>
      <c r="B883" s="54"/>
      <c r="C883" s="224"/>
      <c r="D883" s="224"/>
      <c r="E883" s="55"/>
      <c r="F883" s="225"/>
      <c r="G883" s="225"/>
      <c r="H883" s="225"/>
      <c r="I883" s="54"/>
      <c r="J883" s="226"/>
      <c r="K883" s="99"/>
      <c r="L883" s="227"/>
      <c r="M883" s="228"/>
      <c r="N883" s="225"/>
      <c r="O883" s="229"/>
      <c r="P883" s="228"/>
      <c r="Q883" s="228"/>
      <c r="R883" s="54"/>
      <c r="S883" s="54"/>
      <c r="T883" s="55"/>
      <c r="U883" s="54"/>
      <c r="V883" s="54"/>
      <c r="W883" s="54"/>
      <c r="X883" s="54"/>
      <c r="Y883" s="54"/>
      <c r="Z883" s="54"/>
    </row>
    <row r="884" spans="1:26" ht="18.75" customHeight="1" x14ac:dyDescent="0.2">
      <c r="A884" s="54"/>
      <c r="B884" s="54"/>
      <c r="C884" s="224"/>
      <c r="D884" s="224"/>
      <c r="E884" s="55"/>
      <c r="F884" s="225"/>
      <c r="G884" s="225"/>
      <c r="H884" s="225"/>
      <c r="I884" s="54"/>
      <c r="J884" s="226"/>
      <c r="K884" s="99"/>
      <c r="L884" s="227"/>
      <c r="M884" s="228"/>
      <c r="N884" s="225"/>
      <c r="O884" s="229"/>
      <c r="P884" s="228"/>
      <c r="Q884" s="228"/>
      <c r="R884" s="54"/>
      <c r="S884" s="54"/>
      <c r="T884" s="55"/>
      <c r="U884" s="54"/>
      <c r="V884" s="54"/>
      <c r="W884" s="54"/>
      <c r="X884" s="54"/>
      <c r="Y884" s="54"/>
      <c r="Z884" s="54"/>
    </row>
    <row r="885" spans="1:26" ht="18.75" customHeight="1" x14ac:dyDescent="0.2">
      <c r="A885" s="54"/>
      <c r="B885" s="54"/>
      <c r="C885" s="224"/>
      <c r="D885" s="224"/>
      <c r="E885" s="55"/>
      <c r="F885" s="225"/>
      <c r="G885" s="225"/>
      <c r="H885" s="225"/>
      <c r="I885" s="54"/>
      <c r="J885" s="226"/>
      <c r="K885" s="99"/>
      <c r="L885" s="227"/>
      <c r="M885" s="228"/>
      <c r="N885" s="225"/>
      <c r="O885" s="229"/>
      <c r="P885" s="228"/>
      <c r="Q885" s="228"/>
      <c r="R885" s="54"/>
      <c r="S885" s="54"/>
      <c r="T885" s="55"/>
      <c r="U885" s="54"/>
      <c r="V885" s="54"/>
      <c r="W885" s="54"/>
      <c r="X885" s="54"/>
      <c r="Y885" s="54"/>
      <c r="Z885" s="54"/>
    </row>
    <row r="886" spans="1:26" ht="18.75" customHeight="1" x14ac:dyDescent="0.2">
      <c r="A886" s="54"/>
      <c r="B886" s="54"/>
      <c r="C886" s="224"/>
      <c r="D886" s="224"/>
      <c r="E886" s="55"/>
      <c r="F886" s="225"/>
      <c r="G886" s="225"/>
      <c r="H886" s="225"/>
      <c r="I886" s="54"/>
      <c r="J886" s="226"/>
      <c r="K886" s="99"/>
      <c r="L886" s="227"/>
      <c r="M886" s="228"/>
      <c r="N886" s="225"/>
      <c r="O886" s="229"/>
      <c r="P886" s="228"/>
      <c r="Q886" s="228"/>
      <c r="R886" s="54"/>
      <c r="S886" s="54"/>
      <c r="T886" s="55"/>
      <c r="U886" s="54"/>
      <c r="V886" s="54"/>
      <c r="W886" s="54"/>
      <c r="X886" s="54"/>
      <c r="Y886" s="54"/>
      <c r="Z886" s="54"/>
    </row>
    <row r="887" spans="1:26" ht="18.75" customHeight="1" x14ac:dyDescent="0.2">
      <c r="A887" s="54"/>
      <c r="B887" s="54"/>
      <c r="C887" s="224"/>
      <c r="D887" s="224"/>
      <c r="E887" s="55"/>
      <c r="F887" s="225"/>
      <c r="G887" s="225"/>
      <c r="H887" s="225"/>
      <c r="I887" s="54"/>
      <c r="J887" s="226"/>
      <c r="K887" s="99"/>
      <c r="L887" s="227"/>
      <c r="M887" s="228"/>
      <c r="N887" s="225"/>
      <c r="O887" s="229"/>
      <c r="P887" s="228"/>
      <c r="Q887" s="228"/>
      <c r="R887" s="54"/>
      <c r="S887" s="54"/>
      <c r="T887" s="55"/>
      <c r="U887" s="54"/>
      <c r="V887" s="54"/>
      <c r="W887" s="54"/>
      <c r="X887" s="54"/>
      <c r="Y887" s="54"/>
      <c r="Z887" s="54"/>
    </row>
    <row r="888" spans="1:26" ht="18.75" customHeight="1" x14ac:dyDescent="0.2">
      <c r="A888" s="54"/>
      <c r="B888" s="54"/>
      <c r="C888" s="224"/>
      <c r="D888" s="224"/>
      <c r="E888" s="55"/>
      <c r="F888" s="225"/>
      <c r="G888" s="225"/>
      <c r="H888" s="225"/>
      <c r="I888" s="54"/>
      <c r="J888" s="226"/>
      <c r="K888" s="99"/>
      <c r="L888" s="227"/>
      <c r="M888" s="228"/>
      <c r="N888" s="225"/>
      <c r="O888" s="229"/>
      <c r="P888" s="228"/>
      <c r="Q888" s="228"/>
      <c r="R888" s="54"/>
      <c r="S888" s="54"/>
      <c r="T888" s="55"/>
      <c r="U888" s="54"/>
      <c r="V888" s="54"/>
      <c r="W888" s="54"/>
      <c r="X888" s="54"/>
      <c r="Y888" s="54"/>
      <c r="Z888" s="54"/>
    </row>
    <row r="889" spans="1:26" ht="18.75" customHeight="1" x14ac:dyDescent="0.2">
      <c r="A889" s="54"/>
      <c r="B889" s="54"/>
      <c r="C889" s="224"/>
      <c r="D889" s="224"/>
      <c r="E889" s="55"/>
      <c r="F889" s="225"/>
      <c r="G889" s="225"/>
      <c r="H889" s="225"/>
      <c r="I889" s="54"/>
      <c r="J889" s="226"/>
      <c r="K889" s="99"/>
      <c r="L889" s="227"/>
      <c r="M889" s="228"/>
      <c r="N889" s="225"/>
      <c r="O889" s="229"/>
      <c r="P889" s="228"/>
      <c r="Q889" s="228"/>
      <c r="R889" s="54"/>
      <c r="S889" s="54"/>
      <c r="T889" s="55"/>
      <c r="U889" s="54"/>
      <c r="V889" s="54"/>
      <c r="W889" s="54"/>
      <c r="X889" s="54"/>
      <c r="Y889" s="54"/>
      <c r="Z889" s="54"/>
    </row>
    <row r="890" spans="1:26" ht="18.75" customHeight="1" x14ac:dyDescent="0.2">
      <c r="A890" s="54"/>
      <c r="B890" s="54"/>
      <c r="C890" s="224"/>
      <c r="D890" s="224"/>
      <c r="E890" s="55"/>
      <c r="F890" s="225"/>
      <c r="G890" s="225"/>
      <c r="H890" s="225"/>
      <c r="I890" s="54"/>
      <c r="J890" s="226"/>
      <c r="K890" s="99"/>
      <c r="L890" s="227"/>
      <c r="M890" s="228"/>
      <c r="N890" s="225"/>
      <c r="O890" s="229"/>
      <c r="P890" s="228"/>
      <c r="Q890" s="228"/>
      <c r="R890" s="54"/>
      <c r="S890" s="54"/>
      <c r="T890" s="55"/>
      <c r="U890" s="54"/>
      <c r="V890" s="54"/>
      <c r="W890" s="54"/>
      <c r="X890" s="54"/>
      <c r="Y890" s="54"/>
      <c r="Z890" s="54"/>
    </row>
    <row r="891" spans="1:26" ht="18.75" customHeight="1" x14ac:dyDescent="0.2">
      <c r="A891" s="54"/>
      <c r="B891" s="54"/>
      <c r="C891" s="224"/>
      <c r="D891" s="224"/>
      <c r="E891" s="55"/>
      <c r="F891" s="225"/>
      <c r="G891" s="225"/>
      <c r="H891" s="225"/>
      <c r="I891" s="54"/>
      <c r="J891" s="226"/>
      <c r="K891" s="99"/>
      <c r="L891" s="227"/>
      <c r="M891" s="228"/>
      <c r="N891" s="225"/>
      <c r="O891" s="229"/>
      <c r="P891" s="228"/>
      <c r="Q891" s="228"/>
      <c r="R891" s="54"/>
      <c r="S891" s="54"/>
      <c r="T891" s="55"/>
      <c r="U891" s="54"/>
      <c r="V891" s="54"/>
      <c r="W891" s="54"/>
      <c r="X891" s="54"/>
      <c r="Y891" s="54"/>
      <c r="Z891" s="54"/>
    </row>
    <row r="892" spans="1:26" ht="18.75" customHeight="1" x14ac:dyDescent="0.2">
      <c r="A892" s="54"/>
      <c r="B892" s="54"/>
      <c r="C892" s="224"/>
      <c r="D892" s="224"/>
      <c r="E892" s="55"/>
      <c r="F892" s="225"/>
      <c r="G892" s="225"/>
      <c r="H892" s="225"/>
      <c r="I892" s="54"/>
      <c r="J892" s="226"/>
      <c r="K892" s="99"/>
      <c r="L892" s="227"/>
      <c r="M892" s="228"/>
      <c r="N892" s="225"/>
      <c r="O892" s="229"/>
      <c r="P892" s="228"/>
      <c r="Q892" s="228"/>
      <c r="R892" s="54"/>
      <c r="S892" s="54"/>
      <c r="T892" s="55"/>
      <c r="U892" s="54"/>
      <c r="V892" s="54"/>
      <c r="W892" s="54"/>
      <c r="X892" s="54"/>
      <c r="Y892" s="54"/>
      <c r="Z892" s="54"/>
    </row>
    <row r="893" spans="1:26" ht="18.75" customHeight="1" x14ac:dyDescent="0.2">
      <c r="A893" s="54"/>
      <c r="B893" s="54"/>
      <c r="C893" s="224"/>
      <c r="D893" s="224"/>
      <c r="E893" s="55"/>
      <c r="F893" s="225"/>
      <c r="G893" s="225"/>
      <c r="H893" s="225"/>
      <c r="I893" s="54"/>
      <c r="J893" s="226"/>
      <c r="K893" s="99"/>
      <c r="L893" s="227"/>
      <c r="M893" s="228"/>
      <c r="N893" s="225"/>
      <c r="O893" s="229"/>
      <c r="P893" s="228"/>
      <c r="Q893" s="228"/>
      <c r="R893" s="54"/>
      <c r="S893" s="54"/>
      <c r="T893" s="55"/>
      <c r="U893" s="54"/>
      <c r="V893" s="54"/>
      <c r="W893" s="54"/>
      <c r="X893" s="54"/>
      <c r="Y893" s="54"/>
      <c r="Z893" s="54"/>
    </row>
    <row r="894" spans="1:26" ht="18.75" customHeight="1" x14ac:dyDescent="0.2">
      <c r="A894" s="54"/>
      <c r="B894" s="54"/>
      <c r="C894" s="224"/>
      <c r="D894" s="224"/>
      <c r="E894" s="55"/>
      <c r="F894" s="225"/>
      <c r="G894" s="225"/>
      <c r="H894" s="225"/>
      <c r="I894" s="54"/>
      <c r="J894" s="226"/>
      <c r="K894" s="99"/>
      <c r="L894" s="227"/>
      <c r="M894" s="228"/>
      <c r="N894" s="225"/>
      <c r="O894" s="229"/>
      <c r="P894" s="228"/>
      <c r="Q894" s="228"/>
      <c r="R894" s="54"/>
      <c r="S894" s="54"/>
      <c r="T894" s="55"/>
      <c r="U894" s="54"/>
      <c r="V894" s="54"/>
      <c r="W894" s="54"/>
      <c r="X894" s="54"/>
      <c r="Y894" s="54"/>
      <c r="Z894" s="54"/>
    </row>
    <row r="895" spans="1:26" ht="18.75" customHeight="1" x14ac:dyDescent="0.2">
      <c r="A895" s="54"/>
      <c r="B895" s="54"/>
      <c r="C895" s="224"/>
      <c r="D895" s="224"/>
      <c r="E895" s="55"/>
      <c r="F895" s="225"/>
      <c r="G895" s="225"/>
      <c r="H895" s="225"/>
      <c r="I895" s="54"/>
      <c r="J895" s="226"/>
      <c r="K895" s="99"/>
      <c r="L895" s="227"/>
      <c r="M895" s="228"/>
      <c r="N895" s="225"/>
      <c r="O895" s="229"/>
      <c r="P895" s="228"/>
      <c r="Q895" s="228"/>
      <c r="R895" s="54"/>
      <c r="S895" s="54"/>
      <c r="T895" s="55"/>
      <c r="U895" s="54"/>
      <c r="V895" s="54"/>
      <c r="W895" s="54"/>
      <c r="X895" s="54"/>
      <c r="Y895" s="54"/>
      <c r="Z895" s="54"/>
    </row>
    <row r="896" spans="1:26" ht="18.75" customHeight="1" x14ac:dyDescent="0.2">
      <c r="A896" s="54"/>
      <c r="B896" s="54"/>
      <c r="C896" s="224"/>
      <c r="D896" s="224"/>
      <c r="E896" s="55"/>
      <c r="F896" s="225"/>
      <c r="G896" s="225"/>
      <c r="H896" s="225"/>
      <c r="I896" s="54"/>
      <c r="J896" s="226"/>
      <c r="K896" s="99"/>
      <c r="L896" s="227"/>
      <c r="M896" s="228"/>
      <c r="N896" s="225"/>
      <c r="O896" s="229"/>
      <c r="P896" s="228"/>
      <c r="Q896" s="228"/>
      <c r="R896" s="54"/>
      <c r="S896" s="54"/>
      <c r="T896" s="55"/>
      <c r="U896" s="54"/>
      <c r="V896" s="54"/>
      <c r="W896" s="54"/>
      <c r="X896" s="54"/>
      <c r="Y896" s="54"/>
      <c r="Z896" s="54"/>
    </row>
    <row r="897" spans="1:26" ht="18.75" customHeight="1" x14ac:dyDescent="0.2">
      <c r="A897" s="54"/>
      <c r="B897" s="54"/>
      <c r="C897" s="224"/>
      <c r="D897" s="224"/>
      <c r="E897" s="55"/>
      <c r="F897" s="225"/>
      <c r="G897" s="225"/>
      <c r="H897" s="225"/>
      <c r="I897" s="54"/>
      <c r="J897" s="226"/>
      <c r="K897" s="99"/>
      <c r="L897" s="227"/>
      <c r="M897" s="228"/>
      <c r="N897" s="225"/>
      <c r="O897" s="229"/>
      <c r="P897" s="228"/>
      <c r="Q897" s="228"/>
      <c r="R897" s="54"/>
      <c r="S897" s="54"/>
      <c r="T897" s="55"/>
      <c r="U897" s="54"/>
      <c r="V897" s="54"/>
      <c r="W897" s="54"/>
      <c r="X897" s="54"/>
      <c r="Y897" s="54"/>
      <c r="Z897" s="54"/>
    </row>
    <row r="898" spans="1:26" ht="18.75" customHeight="1" x14ac:dyDescent="0.2">
      <c r="A898" s="54"/>
      <c r="B898" s="54"/>
      <c r="C898" s="224"/>
      <c r="D898" s="224"/>
      <c r="E898" s="55"/>
      <c r="F898" s="225"/>
      <c r="G898" s="225"/>
      <c r="H898" s="225"/>
      <c r="I898" s="54"/>
      <c r="J898" s="226"/>
      <c r="K898" s="99"/>
      <c r="L898" s="227"/>
      <c r="M898" s="228"/>
      <c r="N898" s="225"/>
      <c r="O898" s="229"/>
      <c r="P898" s="228"/>
      <c r="Q898" s="228"/>
      <c r="R898" s="54"/>
      <c r="S898" s="54"/>
      <c r="T898" s="55"/>
      <c r="U898" s="54"/>
      <c r="V898" s="54"/>
      <c r="W898" s="54"/>
      <c r="X898" s="54"/>
      <c r="Y898" s="54"/>
      <c r="Z898" s="54"/>
    </row>
    <row r="899" spans="1:26" ht="18.75" customHeight="1" x14ac:dyDescent="0.2">
      <c r="A899" s="54"/>
      <c r="B899" s="54"/>
      <c r="C899" s="224"/>
      <c r="D899" s="224"/>
      <c r="E899" s="55"/>
      <c r="F899" s="225"/>
      <c r="G899" s="225"/>
      <c r="H899" s="225"/>
      <c r="I899" s="54"/>
      <c r="J899" s="226"/>
      <c r="K899" s="99"/>
      <c r="L899" s="227"/>
      <c r="M899" s="228"/>
      <c r="N899" s="225"/>
      <c r="O899" s="229"/>
      <c r="P899" s="228"/>
      <c r="Q899" s="228"/>
      <c r="R899" s="54"/>
      <c r="S899" s="54"/>
      <c r="T899" s="55"/>
      <c r="U899" s="54"/>
      <c r="V899" s="54"/>
      <c r="W899" s="54"/>
      <c r="X899" s="54"/>
      <c r="Y899" s="54"/>
      <c r="Z899" s="54"/>
    </row>
    <row r="900" spans="1:26" ht="18.75" customHeight="1" x14ac:dyDescent="0.2">
      <c r="A900" s="54"/>
      <c r="B900" s="54"/>
      <c r="C900" s="224"/>
      <c r="D900" s="224"/>
      <c r="E900" s="55"/>
      <c r="F900" s="225"/>
      <c r="G900" s="225"/>
      <c r="H900" s="225"/>
      <c r="I900" s="54"/>
      <c r="J900" s="226"/>
      <c r="K900" s="99"/>
      <c r="L900" s="227"/>
      <c r="M900" s="228"/>
      <c r="N900" s="225"/>
      <c r="O900" s="229"/>
      <c r="P900" s="228"/>
      <c r="Q900" s="228"/>
      <c r="R900" s="54"/>
      <c r="S900" s="54"/>
      <c r="T900" s="55"/>
      <c r="U900" s="54"/>
      <c r="V900" s="54"/>
      <c r="W900" s="54"/>
      <c r="X900" s="54"/>
      <c r="Y900" s="54"/>
      <c r="Z900" s="54"/>
    </row>
    <row r="901" spans="1:26" ht="18.75" customHeight="1" x14ac:dyDescent="0.2">
      <c r="A901" s="54"/>
      <c r="B901" s="54"/>
      <c r="C901" s="224"/>
      <c r="D901" s="224"/>
      <c r="E901" s="55"/>
      <c r="F901" s="225"/>
      <c r="G901" s="225"/>
      <c r="H901" s="225"/>
      <c r="I901" s="54"/>
      <c r="J901" s="226"/>
      <c r="K901" s="99"/>
      <c r="L901" s="227"/>
      <c r="M901" s="228"/>
      <c r="N901" s="225"/>
      <c r="O901" s="229"/>
      <c r="P901" s="228"/>
      <c r="Q901" s="228"/>
      <c r="R901" s="54"/>
      <c r="S901" s="54"/>
      <c r="T901" s="55"/>
      <c r="U901" s="54"/>
      <c r="V901" s="54"/>
      <c r="W901" s="54"/>
      <c r="X901" s="54"/>
      <c r="Y901" s="54"/>
      <c r="Z901" s="54"/>
    </row>
    <row r="902" spans="1:26" ht="18.75" customHeight="1" x14ac:dyDescent="0.2">
      <c r="A902" s="54"/>
      <c r="B902" s="54"/>
      <c r="C902" s="224"/>
      <c r="D902" s="224"/>
      <c r="E902" s="55"/>
      <c r="F902" s="225"/>
      <c r="G902" s="225"/>
      <c r="H902" s="225"/>
      <c r="I902" s="54"/>
      <c r="J902" s="226"/>
      <c r="K902" s="99"/>
      <c r="L902" s="227"/>
      <c r="M902" s="228"/>
      <c r="N902" s="225"/>
      <c r="O902" s="229"/>
      <c r="P902" s="228"/>
      <c r="Q902" s="228"/>
      <c r="R902" s="54"/>
      <c r="S902" s="54"/>
      <c r="T902" s="55"/>
      <c r="U902" s="54"/>
      <c r="V902" s="54"/>
      <c r="W902" s="54"/>
      <c r="X902" s="54"/>
      <c r="Y902" s="54"/>
      <c r="Z902" s="54"/>
    </row>
    <row r="903" spans="1:26" ht="18.75" customHeight="1" x14ac:dyDescent="0.2">
      <c r="A903" s="54"/>
      <c r="B903" s="54"/>
      <c r="C903" s="224"/>
      <c r="D903" s="224"/>
      <c r="E903" s="55"/>
      <c r="F903" s="225"/>
      <c r="G903" s="225"/>
      <c r="H903" s="225"/>
      <c r="I903" s="54"/>
      <c r="J903" s="226"/>
      <c r="K903" s="99"/>
      <c r="L903" s="227"/>
      <c r="M903" s="228"/>
      <c r="N903" s="225"/>
      <c r="O903" s="229"/>
      <c r="P903" s="228"/>
      <c r="Q903" s="228"/>
      <c r="R903" s="54"/>
      <c r="S903" s="54"/>
      <c r="T903" s="55"/>
      <c r="U903" s="54"/>
      <c r="V903" s="54"/>
      <c r="W903" s="54"/>
      <c r="X903" s="54"/>
      <c r="Y903" s="54"/>
      <c r="Z903" s="54"/>
    </row>
    <row r="904" spans="1:26" ht="18.75" customHeight="1" x14ac:dyDescent="0.2">
      <c r="A904" s="54"/>
      <c r="B904" s="54"/>
      <c r="C904" s="224"/>
      <c r="D904" s="224"/>
      <c r="E904" s="55"/>
      <c r="F904" s="225"/>
      <c r="G904" s="225"/>
      <c r="H904" s="225"/>
      <c r="I904" s="54"/>
      <c r="J904" s="226"/>
      <c r="K904" s="99"/>
      <c r="L904" s="227"/>
      <c r="M904" s="228"/>
      <c r="N904" s="225"/>
      <c r="O904" s="229"/>
      <c r="P904" s="228"/>
      <c r="Q904" s="228"/>
      <c r="R904" s="54"/>
      <c r="S904" s="54"/>
      <c r="T904" s="55"/>
      <c r="U904" s="54"/>
      <c r="V904" s="54"/>
      <c r="W904" s="54"/>
      <c r="X904" s="54"/>
      <c r="Y904" s="54"/>
      <c r="Z904" s="54"/>
    </row>
    <row r="905" spans="1:26" ht="18.75" customHeight="1" x14ac:dyDescent="0.2">
      <c r="A905" s="54"/>
      <c r="B905" s="54"/>
      <c r="C905" s="224"/>
      <c r="D905" s="224"/>
      <c r="E905" s="55"/>
      <c r="F905" s="225"/>
      <c r="G905" s="225"/>
      <c r="H905" s="225"/>
      <c r="I905" s="54"/>
      <c r="J905" s="226"/>
      <c r="K905" s="99"/>
      <c r="L905" s="227"/>
      <c r="M905" s="228"/>
      <c r="N905" s="225"/>
      <c r="O905" s="229"/>
      <c r="P905" s="228"/>
      <c r="Q905" s="228"/>
      <c r="R905" s="54"/>
      <c r="S905" s="54"/>
      <c r="T905" s="55"/>
      <c r="U905" s="54"/>
      <c r="V905" s="54"/>
      <c r="W905" s="54"/>
      <c r="X905" s="54"/>
      <c r="Y905" s="54"/>
      <c r="Z905" s="54"/>
    </row>
    <row r="906" spans="1:26" ht="18.75" customHeight="1" x14ac:dyDescent="0.2">
      <c r="A906" s="54"/>
      <c r="B906" s="54"/>
      <c r="C906" s="224"/>
      <c r="D906" s="224"/>
      <c r="E906" s="55"/>
      <c r="F906" s="225"/>
      <c r="G906" s="225"/>
      <c r="H906" s="225"/>
      <c r="I906" s="54"/>
      <c r="J906" s="226"/>
      <c r="K906" s="99"/>
      <c r="L906" s="227"/>
      <c r="M906" s="228"/>
      <c r="N906" s="225"/>
      <c r="O906" s="229"/>
      <c r="P906" s="228"/>
      <c r="Q906" s="228"/>
      <c r="R906" s="54"/>
      <c r="S906" s="54"/>
      <c r="T906" s="55"/>
      <c r="U906" s="54"/>
      <c r="V906" s="54"/>
      <c r="W906" s="54"/>
      <c r="X906" s="54"/>
      <c r="Y906" s="54"/>
      <c r="Z906" s="54"/>
    </row>
    <row r="907" spans="1:26" ht="18.75" customHeight="1" x14ac:dyDescent="0.2">
      <c r="A907" s="54"/>
      <c r="B907" s="54"/>
      <c r="C907" s="224"/>
      <c r="D907" s="224"/>
      <c r="E907" s="55"/>
      <c r="F907" s="225"/>
      <c r="G907" s="225"/>
      <c r="H907" s="225"/>
      <c r="I907" s="54"/>
      <c r="J907" s="226"/>
      <c r="K907" s="99"/>
      <c r="L907" s="227"/>
      <c r="M907" s="228"/>
      <c r="N907" s="225"/>
      <c r="O907" s="229"/>
      <c r="P907" s="228"/>
      <c r="Q907" s="228"/>
      <c r="R907" s="54"/>
      <c r="S907" s="54"/>
      <c r="T907" s="55"/>
      <c r="U907" s="54"/>
      <c r="V907" s="54"/>
      <c r="W907" s="54"/>
      <c r="X907" s="54"/>
      <c r="Y907" s="54"/>
      <c r="Z907" s="54"/>
    </row>
    <row r="908" spans="1:26" ht="18.75" customHeight="1" x14ac:dyDescent="0.2">
      <c r="A908" s="54"/>
      <c r="B908" s="54"/>
      <c r="C908" s="224"/>
      <c r="D908" s="224"/>
      <c r="E908" s="55"/>
      <c r="F908" s="225"/>
      <c r="G908" s="225"/>
      <c r="H908" s="225"/>
      <c r="I908" s="54"/>
      <c r="J908" s="226"/>
      <c r="K908" s="99"/>
      <c r="L908" s="227"/>
      <c r="M908" s="228"/>
      <c r="N908" s="225"/>
      <c r="O908" s="229"/>
      <c r="P908" s="228"/>
      <c r="Q908" s="228"/>
      <c r="R908" s="54"/>
      <c r="S908" s="54"/>
      <c r="T908" s="55"/>
      <c r="U908" s="54"/>
      <c r="V908" s="54"/>
      <c r="W908" s="54"/>
      <c r="X908" s="54"/>
      <c r="Y908" s="54"/>
      <c r="Z908" s="54"/>
    </row>
    <row r="909" spans="1:26" ht="18.75" customHeight="1" x14ac:dyDescent="0.2">
      <c r="A909" s="54"/>
      <c r="B909" s="54"/>
      <c r="C909" s="224"/>
      <c r="D909" s="224"/>
      <c r="E909" s="55"/>
      <c r="F909" s="225"/>
      <c r="G909" s="225"/>
      <c r="H909" s="225"/>
      <c r="I909" s="54"/>
      <c r="J909" s="226"/>
      <c r="K909" s="99"/>
      <c r="L909" s="227"/>
      <c r="M909" s="228"/>
      <c r="N909" s="225"/>
      <c r="O909" s="229"/>
      <c r="P909" s="228"/>
      <c r="Q909" s="228"/>
      <c r="R909" s="54"/>
      <c r="S909" s="54"/>
      <c r="T909" s="55"/>
      <c r="U909" s="54"/>
      <c r="V909" s="54"/>
      <c r="W909" s="54"/>
      <c r="X909" s="54"/>
      <c r="Y909" s="54"/>
      <c r="Z909" s="54"/>
    </row>
    <row r="910" spans="1:26" ht="18.75" customHeight="1" x14ac:dyDescent="0.2">
      <c r="A910" s="54"/>
      <c r="B910" s="54"/>
      <c r="C910" s="224"/>
      <c r="D910" s="224"/>
      <c r="E910" s="55"/>
      <c r="F910" s="225"/>
      <c r="G910" s="225"/>
      <c r="H910" s="225"/>
      <c r="I910" s="54"/>
      <c r="J910" s="226"/>
      <c r="K910" s="99"/>
      <c r="L910" s="227"/>
      <c r="M910" s="228"/>
      <c r="N910" s="225"/>
      <c r="O910" s="229"/>
      <c r="P910" s="228"/>
      <c r="Q910" s="228"/>
      <c r="R910" s="54"/>
      <c r="S910" s="54"/>
      <c r="T910" s="55"/>
      <c r="U910" s="54"/>
      <c r="V910" s="54"/>
      <c r="W910" s="54"/>
      <c r="X910" s="54"/>
      <c r="Y910" s="54"/>
      <c r="Z910" s="54"/>
    </row>
    <row r="911" spans="1:26" ht="18.75" customHeight="1" x14ac:dyDescent="0.2">
      <c r="A911" s="54"/>
      <c r="B911" s="54"/>
      <c r="C911" s="224"/>
      <c r="D911" s="224"/>
      <c r="E911" s="55"/>
      <c r="F911" s="225"/>
      <c r="G911" s="225"/>
      <c r="H911" s="225"/>
      <c r="I911" s="54"/>
      <c r="J911" s="226"/>
      <c r="K911" s="99"/>
      <c r="L911" s="227"/>
      <c r="M911" s="228"/>
      <c r="N911" s="225"/>
      <c r="O911" s="229"/>
      <c r="P911" s="228"/>
      <c r="Q911" s="228"/>
      <c r="R911" s="54"/>
      <c r="S911" s="54"/>
      <c r="T911" s="55"/>
      <c r="U911" s="54"/>
      <c r="V911" s="54"/>
      <c r="W911" s="54"/>
      <c r="X911" s="54"/>
      <c r="Y911" s="54"/>
      <c r="Z911" s="54"/>
    </row>
    <row r="912" spans="1:26" ht="18.75" customHeight="1" x14ac:dyDescent="0.2">
      <c r="A912" s="54"/>
      <c r="B912" s="54"/>
      <c r="C912" s="224"/>
      <c r="D912" s="224"/>
      <c r="E912" s="55"/>
      <c r="F912" s="225"/>
      <c r="G912" s="225"/>
      <c r="H912" s="225"/>
      <c r="I912" s="54"/>
      <c r="J912" s="226"/>
      <c r="K912" s="99"/>
      <c r="L912" s="227"/>
      <c r="M912" s="228"/>
      <c r="N912" s="225"/>
      <c r="O912" s="229"/>
      <c r="P912" s="228"/>
      <c r="Q912" s="228"/>
      <c r="R912" s="54"/>
      <c r="S912" s="54"/>
      <c r="T912" s="55"/>
      <c r="U912" s="54"/>
      <c r="V912" s="54"/>
      <c r="W912" s="54"/>
      <c r="X912" s="54"/>
      <c r="Y912" s="54"/>
      <c r="Z912" s="54"/>
    </row>
    <row r="913" spans="1:26" ht="18.75" customHeight="1" x14ac:dyDescent="0.2">
      <c r="A913" s="54"/>
      <c r="B913" s="54"/>
      <c r="C913" s="224"/>
      <c r="D913" s="224"/>
      <c r="E913" s="55"/>
      <c r="F913" s="225"/>
      <c r="G913" s="225"/>
      <c r="H913" s="225"/>
      <c r="I913" s="54"/>
      <c r="J913" s="226"/>
      <c r="K913" s="99"/>
      <c r="L913" s="227"/>
      <c r="M913" s="228"/>
      <c r="N913" s="225"/>
      <c r="O913" s="229"/>
      <c r="P913" s="228"/>
      <c r="Q913" s="228"/>
      <c r="R913" s="54"/>
      <c r="S913" s="54"/>
      <c r="T913" s="55"/>
      <c r="U913" s="54"/>
      <c r="V913" s="54"/>
      <c r="W913" s="54"/>
      <c r="X913" s="54"/>
      <c r="Y913" s="54"/>
      <c r="Z913" s="54"/>
    </row>
    <row r="914" spans="1:26" ht="18.75" customHeight="1" x14ac:dyDescent="0.2">
      <c r="A914" s="54"/>
      <c r="B914" s="54"/>
      <c r="C914" s="224"/>
      <c r="D914" s="224"/>
      <c r="E914" s="55"/>
      <c r="F914" s="225"/>
      <c r="G914" s="225"/>
      <c r="H914" s="225"/>
      <c r="I914" s="54"/>
      <c r="J914" s="226"/>
      <c r="K914" s="99"/>
      <c r="L914" s="227"/>
      <c r="M914" s="228"/>
      <c r="N914" s="225"/>
      <c r="O914" s="229"/>
      <c r="P914" s="228"/>
      <c r="Q914" s="228"/>
      <c r="R914" s="54"/>
      <c r="S914" s="54"/>
      <c r="T914" s="55"/>
      <c r="U914" s="54"/>
      <c r="V914" s="54"/>
      <c r="W914" s="54"/>
      <c r="X914" s="54"/>
      <c r="Y914" s="54"/>
      <c r="Z914" s="54"/>
    </row>
    <row r="915" spans="1:26" ht="18.75" customHeight="1" x14ac:dyDescent="0.2">
      <c r="A915" s="54"/>
      <c r="B915" s="54"/>
      <c r="C915" s="224"/>
      <c r="D915" s="224"/>
      <c r="E915" s="55"/>
      <c r="F915" s="225"/>
      <c r="G915" s="225"/>
      <c r="H915" s="225"/>
      <c r="I915" s="54"/>
      <c r="J915" s="226"/>
      <c r="K915" s="99"/>
      <c r="L915" s="227"/>
      <c r="M915" s="228"/>
      <c r="N915" s="225"/>
      <c r="O915" s="229"/>
      <c r="P915" s="228"/>
      <c r="Q915" s="228"/>
      <c r="R915" s="54"/>
      <c r="S915" s="54"/>
      <c r="T915" s="55"/>
      <c r="U915" s="54"/>
      <c r="V915" s="54"/>
      <c r="W915" s="54"/>
      <c r="X915" s="54"/>
      <c r="Y915" s="54"/>
      <c r="Z915" s="54"/>
    </row>
    <row r="916" spans="1:26" ht="18.75" customHeight="1" x14ac:dyDescent="0.2">
      <c r="A916" s="54"/>
      <c r="B916" s="54"/>
      <c r="C916" s="224"/>
      <c r="D916" s="224"/>
      <c r="E916" s="55"/>
      <c r="F916" s="225"/>
      <c r="G916" s="225"/>
      <c r="H916" s="225"/>
      <c r="I916" s="54"/>
      <c r="J916" s="226"/>
      <c r="K916" s="99"/>
      <c r="L916" s="227"/>
      <c r="M916" s="228"/>
      <c r="N916" s="225"/>
      <c r="O916" s="229"/>
      <c r="P916" s="228"/>
      <c r="Q916" s="228"/>
      <c r="R916" s="54"/>
      <c r="S916" s="54"/>
      <c r="T916" s="55"/>
      <c r="U916" s="54"/>
      <c r="V916" s="54"/>
      <c r="W916" s="54"/>
      <c r="X916" s="54"/>
      <c r="Y916" s="54"/>
      <c r="Z916" s="54"/>
    </row>
    <row r="917" spans="1:26" ht="18.75" customHeight="1" x14ac:dyDescent="0.2">
      <c r="A917" s="54"/>
      <c r="B917" s="54"/>
      <c r="C917" s="224"/>
      <c r="D917" s="224"/>
      <c r="E917" s="55"/>
      <c r="F917" s="225"/>
      <c r="G917" s="225"/>
      <c r="H917" s="225"/>
      <c r="I917" s="54"/>
      <c r="J917" s="226"/>
      <c r="K917" s="99"/>
      <c r="L917" s="227"/>
      <c r="M917" s="228"/>
      <c r="N917" s="225"/>
      <c r="O917" s="229"/>
      <c r="P917" s="228"/>
      <c r="Q917" s="228"/>
      <c r="R917" s="54"/>
      <c r="S917" s="54"/>
      <c r="T917" s="55"/>
      <c r="U917" s="54"/>
      <c r="V917" s="54"/>
      <c r="W917" s="54"/>
      <c r="X917" s="54"/>
      <c r="Y917" s="54"/>
      <c r="Z917" s="54"/>
    </row>
    <row r="918" spans="1:26" ht="18.75" customHeight="1" x14ac:dyDescent="0.2">
      <c r="A918" s="54"/>
      <c r="B918" s="54"/>
      <c r="C918" s="224"/>
      <c r="D918" s="224"/>
      <c r="E918" s="55"/>
      <c r="F918" s="225"/>
      <c r="G918" s="225"/>
      <c r="H918" s="225"/>
      <c r="I918" s="54"/>
      <c r="J918" s="226"/>
      <c r="K918" s="99"/>
      <c r="L918" s="227"/>
      <c r="M918" s="228"/>
      <c r="N918" s="225"/>
      <c r="O918" s="229"/>
      <c r="P918" s="228"/>
      <c r="Q918" s="228"/>
      <c r="R918" s="54"/>
      <c r="S918" s="54"/>
      <c r="T918" s="55"/>
      <c r="U918" s="54"/>
      <c r="V918" s="54"/>
      <c r="W918" s="54"/>
      <c r="X918" s="54"/>
      <c r="Y918" s="54"/>
      <c r="Z918" s="54"/>
    </row>
    <row r="919" spans="1:26" ht="18.75" customHeight="1" x14ac:dyDescent="0.2">
      <c r="A919" s="54"/>
      <c r="B919" s="54"/>
      <c r="C919" s="224"/>
      <c r="D919" s="224"/>
      <c r="E919" s="55"/>
      <c r="F919" s="225"/>
      <c r="G919" s="225"/>
      <c r="H919" s="225"/>
      <c r="I919" s="54"/>
      <c r="J919" s="226"/>
      <c r="K919" s="99"/>
      <c r="L919" s="227"/>
      <c r="M919" s="228"/>
      <c r="N919" s="225"/>
      <c r="O919" s="229"/>
      <c r="P919" s="228"/>
      <c r="Q919" s="228"/>
      <c r="R919" s="54"/>
      <c r="S919" s="54"/>
      <c r="T919" s="55"/>
      <c r="U919" s="54"/>
      <c r="V919" s="54"/>
      <c r="W919" s="54"/>
      <c r="X919" s="54"/>
      <c r="Y919" s="54"/>
      <c r="Z919" s="54"/>
    </row>
    <row r="920" spans="1:26" ht="18.75" customHeight="1" x14ac:dyDescent="0.2">
      <c r="A920" s="54"/>
      <c r="B920" s="54"/>
      <c r="C920" s="224"/>
      <c r="D920" s="224"/>
      <c r="E920" s="55"/>
      <c r="F920" s="225"/>
      <c r="G920" s="225"/>
      <c r="H920" s="225"/>
      <c r="I920" s="54"/>
      <c r="J920" s="226"/>
      <c r="K920" s="99"/>
      <c r="L920" s="227"/>
      <c r="M920" s="228"/>
      <c r="N920" s="225"/>
      <c r="O920" s="229"/>
      <c r="P920" s="228"/>
      <c r="Q920" s="228"/>
      <c r="R920" s="54"/>
      <c r="S920" s="54"/>
      <c r="T920" s="55"/>
      <c r="U920" s="54"/>
      <c r="V920" s="54"/>
      <c r="W920" s="54"/>
      <c r="X920" s="54"/>
      <c r="Y920" s="54"/>
      <c r="Z920" s="54"/>
    </row>
    <row r="921" spans="1:26" ht="18.75" customHeight="1" x14ac:dyDescent="0.2">
      <c r="A921" s="54"/>
      <c r="B921" s="54"/>
      <c r="C921" s="224"/>
      <c r="D921" s="224"/>
      <c r="E921" s="55"/>
      <c r="F921" s="225"/>
      <c r="G921" s="225"/>
      <c r="H921" s="225"/>
      <c r="I921" s="54"/>
      <c r="J921" s="226"/>
      <c r="K921" s="99"/>
      <c r="L921" s="227"/>
      <c r="M921" s="228"/>
      <c r="N921" s="225"/>
      <c r="O921" s="229"/>
      <c r="P921" s="228"/>
      <c r="Q921" s="228"/>
      <c r="R921" s="54"/>
      <c r="S921" s="54"/>
      <c r="T921" s="55"/>
      <c r="U921" s="54"/>
      <c r="V921" s="54"/>
      <c r="W921" s="54"/>
      <c r="X921" s="54"/>
      <c r="Y921" s="54"/>
      <c r="Z921" s="54"/>
    </row>
    <row r="922" spans="1:26" ht="18.75" customHeight="1" x14ac:dyDescent="0.2">
      <c r="A922" s="54"/>
      <c r="B922" s="54"/>
      <c r="C922" s="224"/>
      <c r="D922" s="224"/>
      <c r="E922" s="55"/>
      <c r="F922" s="225"/>
      <c r="G922" s="225"/>
      <c r="H922" s="225"/>
      <c r="I922" s="54"/>
      <c r="J922" s="226"/>
      <c r="K922" s="99"/>
      <c r="L922" s="227"/>
      <c r="M922" s="228"/>
      <c r="N922" s="225"/>
      <c r="O922" s="229"/>
      <c r="P922" s="228"/>
      <c r="Q922" s="228"/>
      <c r="R922" s="54"/>
      <c r="S922" s="54"/>
      <c r="T922" s="55"/>
      <c r="U922" s="54"/>
      <c r="V922" s="54"/>
      <c r="W922" s="54"/>
      <c r="X922" s="54"/>
      <c r="Y922" s="54"/>
      <c r="Z922" s="54"/>
    </row>
    <row r="923" spans="1:26" ht="18.75" customHeight="1" x14ac:dyDescent="0.2">
      <c r="A923" s="54"/>
      <c r="B923" s="54"/>
      <c r="C923" s="224"/>
      <c r="D923" s="224"/>
      <c r="E923" s="55"/>
      <c r="F923" s="225"/>
      <c r="G923" s="225"/>
      <c r="H923" s="225"/>
      <c r="I923" s="54"/>
      <c r="J923" s="226"/>
      <c r="K923" s="99"/>
      <c r="L923" s="227"/>
      <c r="M923" s="228"/>
      <c r="N923" s="225"/>
      <c r="O923" s="229"/>
      <c r="P923" s="228"/>
      <c r="Q923" s="228"/>
      <c r="R923" s="54"/>
      <c r="S923" s="54"/>
      <c r="T923" s="55"/>
      <c r="U923" s="54"/>
      <c r="V923" s="54"/>
      <c r="W923" s="54"/>
      <c r="X923" s="54"/>
      <c r="Y923" s="54"/>
      <c r="Z923" s="54"/>
    </row>
    <row r="924" spans="1:26" ht="18.75" customHeight="1" x14ac:dyDescent="0.2">
      <c r="A924" s="54"/>
      <c r="B924" s="54"/>
      <c r="C924" s="224"/>
      <c r="D924" s="224"/>
      <c r="E924" s="55"/>
      <c r="F924" s="225"/>
      <c r="G924" s="225"/>
      <c r="H924" s="225"/>
      <c r="I924" s="54"/>
      <c r="J924" s="226"/>
      <c r="K924" s="99"/>
      <c r="L924" s="227"/>
      <c r="M924" s="228"/>
      <c r="N924" s="225"/>
      <c r="O924" s="229"/>
      <c r="P924" s="228"/>
      <c r="Q924" s="228"/>
      <c r="R924" s="54"/>
      <c r="S924" s="54"/>
      <c r="T924" s="55"/>
      <c r="U924" s="54"/>
      <c r="V924" s="54"/>
      <c r="W924" s="54"/>
      <c r="X924" s="54"/>
      <c r="Y924" s="54"/>
      <c r="Z924" s="54"/>
    </row>
    <row r="925" spans="1:26" ht="18.75" customHeight="1" x14ac:dyDescent="0.2">
      <c r="A925" s="54"/>
      <c r="B925" s="54"/>
      <c r="C925" s="224"/>
      <c r="D925" s="224"/>
      <c r="E925" s="55"/>
      <c r="F925" s="225"/>
      <c r="G925" s="225"/>
      <c r="H925" s="225"/>
      <c r="I925" s="54"/>
      <c r="J925" s="226"/>
      <c r="K925" s="99"/>
      <c r="L925" s="227"/>
      <c r="M925" s="228"/>
      <c r="N925" s="225"/>
      <c r="O925" s="229"/>
      <c r="P925" s="228"/>
      <c r="Q925" s="228"/>
      <c r="R925" s="54"/>
      <c r="S925" s="54"/>
      <c r="T925" s="55"/>
      <c r="U925" s="54"/>
      <c r="V925" s="54"/>
      <c r="W925" s="54"/>
      <c r="X925" s="54"/>
      <c r="Y925" s="54"/>
      <c r="Z925" s="54"/>
    </row>
    <row r="926" spans="1:26" ht="18.75" customHeight="1" x14ac:dyDescent="0.2">
      <c r="A926" s="54"/>
      <c r="B926" s="54"/>
      <c r="C926" s="224"/>
      <c r="D926" s="224"/>
      <c r="E926" s="55"/>
      <c r="F926" s="225"/>
      <c r="G926" s="225"/>
      <c r="H926" s="225"/>
      <c r="I926" s="54"/>
      <c r="J926" s="226"/>
      <c r="K926" s="99"/>
      <c r="L926" s="227"/>
      <c r="M926" s="228"/>
      <c r="N926" s="225"/>
      <c r="O926" s="229"/>
      <c r="P926" s="228"/>
      <c r="Q926" s="228"/>
      <c r="R926" s="54"/>
      <c r="S926" s="54"/>
      <c r="T926" s="55"/>
      <c r="U926" s="54"/>
      <c r="V926" s="54"/>
      <c r="W926" s="54"/>
      <c r="X926" s="54"/>
      <c r="Y926" s="54"/>
      <c r="Z926" s="54"/>
    </row>
    <row r="927" spans="1:26" ht="18.75" customHeight="1" x14ac:dyDescent="0.2">
      <c r="A927" s="54"/>
      <c r="B927" s="54"/>
      <c r="C927" s="224"/>
      <c r="D927" s="224"/>
      <c r="E927" s="55"/>
      <c r="F927" s="225"/>
      <c r="G927" s="225"/>
      <c r="H927" s="225"/>
      <c r="I927" s="54"/>
      <c r="J927" s="226"/>
      <c r="K927" s="99"/>
      <c r="L927" s="227"/>
      <c r="M927" s="228"/>
      <c r="N927" s="225"/>
      <c r="O927" s="229"/>
      <c r="P927" s="228"/>
      <c r="Q927" s="228"/>
      <c r="R927" s="54"/>
      <c r="S927" s="54"/>
      <c r="T927" s="55"/>
      <c r="U927" s="54"/>
      <c r="V927" s="54"/>
      <c r="W927" s="54"/>
      <c r="X927" s="54"/>
      <c r="Y927" s="54"/>
      <c r="Z927" s="54"/>
    </row>
    <row r="928" spans="1:26" ht="18.75" customHeight="1" x14ac:dyDescent="0.2">
      <c r="A928" s="54"/>
      <c r="B928" s="54"/>
      <c r="C928" s="224"/>
      <c r="D928" s="224"/>
      <c r="E928" s="55"/>
      <c r="F928" s="225"/>
      <c r="G928" s="225"/>
      <c r="H928" s="225"/>
      <c r="I928" s="54"/>
      <c r="J928" s="226"/>
      <c r="K928" s="99"/>
      <c r="L928" s="227"/>
      <c r="M928" s="228"/>
      <c r="N928" s="225"/>
      <c r="O928" s="229"/>
      <c r="P928" s="228"/>
      <c r="Q928" s="228"/>
      <c r="R928" s="54"/>
      <c r="S928" s="54"/>
      <c r="T928" s="55"/>
      <c r="U928" s="54"/>
      <c r="V928" s="54"/>
      <c r="W928" s="54"/>
      <c r="X928" s="54"/>
      <c r="Y928" s="54"/>
      <c r="Z928" s="54"/>
    </row>
    <row r="929" spans="1:26" ht="18.75" customHeight="1" x14ac:dyDescent="0.2">
      <c r="A929" s="54"/>
      <c r="B929" s="54"/>
      <c r="C929" s="224"/>
      <c r="D929" s="224"/>
      <c r="E929" s="55"/>
      <c r="F929" s="225"/>
      <c r="G929" s="225"/>
      <c r="H929" s="225"/>
      <c r="I929" s="54"/>
      <c r="J929" s="226"/>
      <c r="K929" s="99"/>
      <c r="L929" s="227"/>
      <c r="M929" s="228"/>
      <c r="N929" s="225"/>
      <c r="O929" s="229"/>
      <c r="P929" s="228"/>
      <c r="Q929" s="228"/>
      <c r="R929" s="54"/>
      <c r="S929" s="54"/>
      <c r="T929" s="55"/>
      <c r="U929" s="54"/>
      <c r="V929" s="54"/>
      <c r="W929" s="54"/>
      <c r="X929" s="54"/>
      <c r="Y929" s="54"/>
      <c r="Z929" s="54"/>
    </row>
    <row r="930" spans="1:26" ht="18.75" customHeight="1" x14ac:dyDescent="0.2">
      <c r="A930" s="54"/>
      <c r="B930" s="54"/>
      <c r="C930" s="224"/>
      <c r="D930" s="224"/>
      <c r="E930" s="55"/>
      <c r="F930" s="225"/>
      <c r="G930" s="225"/>
      <c r="H930" s="225"/>
      <c r="I930" s="54"/>
      <c r="J930" s="226"/>
      <c r="K930" s="99"/>
      <c r="L930" s="227"/>
      <c r="M930" s="228"/>
      <c r="N930" s="225"/>
      <c r="O930" s="229"/>
      <c r="P930" s="228"/>
      <c r="Q930" s="228"/>
      <c r="R930" s="54"/>
      <c r="S930" s="54"/>
      <c r="T930" s="55"/>
      <c r="U930" s="54"/>
      <c r="V930" s="54"/>
      <c r="W930" s="54"/>
      <c r="X930" s="54"/>
      <c r="Y930" s="54"/>
      <c r="Z930" s="54"/>
    </row>
    <row r="931" spans="1:26" ht="18.75" customHeight="1" x14ac:dyDescent="0.2">
      <c r="A931" s="54"/>
      <c r="B931" s="54"/>
      <c r="C931" s="224"/>
      <c r="D931" s="224"/>
      <c r="E931" s="55"/>
      <c r="F931" s="225"/>
      <c r="G931" s="225"/>
      <c r="H931" s="225"/>
      <c r="I931" s="54"/>
      <c r="J931" s="226"/>
      <c r="K931" s="99"/>
      <c r="L931" s="227"/>
      <c r="M931" s="228"/>
      <c r="N931" s="225"/>
      <c r="O931" s="229"/>
      <c r="P931" s="228"/>
      <c r="Q931" s="228"/>
      <c r="R931" s="54"/>
      <c r="S931" s="54"/>
      <c r="T931" s="55"/>
      <c r="U931" s="54"/>
      <c r="V931" s="54"/>
      <c r="W931" s="54"/>
      <c r="X931" s="54"/>
      <c r="Y931" s="54"/>
      <c r="Z931" s="54"/>
    </row>
    <row r="932" spans="1:26" ht="18.75" customHeight="1" x14ac:dyDescent="0.2">
      <c r="A932" s="54"/>
      <c r="B932" s="54"/>
      <c r="C932" s="224"/>
      <c r="D932" s="224"/>
      <c r="E932" s="55"/>
      <c r="F932" s="225"/>
      <c r="G932" s="225"/>
      <c r="H932" s="225"/>
      <c r="I932" s="54"/>
      <c r="J932" s="226"/>
      <c r="K932" s="99"/>
      <c r="L932" s="227"/>
      <c r="M932" s="228"/>
      <c r="N932" s="225"/>
      <c r="O932" s="229"/>
      <c r="P932" s="228"/>
      <c r="Q932" s="228"/>
      <c r="R932" s="54"/>
      <c r="S932" s="54"/>
      <c r="T932" s="55"/>
      <c r="U932" s="54"/>
      <c r="V932" s="54"/>
      <c r="W932" s="54"/>
      <c r="X932" s="54"/>
      <c r="Y932" s="54"/>
      <c r="Z932" s="54"/>
    </row>
    <row r="933" spans="1:26" ht="18.75" customHeight="1" x14ac:dyDescent="0.2">
      <c r="A933" s="54"/>
      <c r="B933" s="54"/>
      <c r="C933" s="224"/>
      <c r="D933" s="224"/>
      <c r="E933" s="55"/>
      <c r="F933" s="225"/>
      <c r="G933" s="225"/>
      <c r="H933" s="225"/>
      <c r="I933" s="54"/>
      <c r="J933" s="226"/>
      <c r="K933" s="99"/>
      <c r="L933" s="227"/>
      <c r="M933" s="228"/>
      <c r="N933" s="225"/>
      <c r="O933" s="229"/>
      <c r="P933" s="228"/>
      <c r="Q933" s="228"/>
      <c r="R933" s="54"/>
      <c r="S933" s="54"/>
      <c r="T933" s="55"/>
      <c r="U933" s="54"/>
      <c r="V933" s="54"/>
      <c r="W933" s="54"/>
      <c r="X933" s="54"/>
      <c r="Y933" s="54"/>
      <c r="Z933" s="54"/>
    </row>
    <row r="934" spans="1:26" ht="18.75" customHeight="1" x14ac:dyDescent="0.2">
      <c r="A934" s="54"/>
      <c r="B934" s="54"/>
      <c r="C934" s="224"/>
      <c r="D934" s="224"/>
      <c r="E934" s="55"/>
      <c r="F934" s="225"/>
      <c r="G934" s="225"/>
      <c r="H934" s="225"/>
      <c r="I934" s="54"/>
      <c r="J934" s="226"/>
      <c r="K934" s="99"/>
      <c r="L934" s="227"/>
      <c r="M934" s="228"/>
      <c r="N934" s="225"/>
      <c r="O934" s="229"/>
      <c r="P934" s="228"/>
      <c r="Q934" s="228"/>
      <c r="R934" s="54"/>
      <c r="S934" s="54"/>
      <c r="T934" s="55"/>
      <c r="U934" s="54"/>
      <c r="V934" s="54"/>
      <c r="W934" s="54"/>
      <c r="X934" s="54"/>
      <c r="Y934" s="54"/>
      <c r="Z934" s="54"/>
    </row>
    <row r="935" spans="1:26" ht="18.75" customHeight="1" x14ac:dyDescent="0.2">
      <c r="A935" s="54"/>
      <c r="B935" s="54"/>
      <c r="C935" s="224"/>
      <c r="D935" s="224"/>
      <c r="E935" s="55"/>
      <c r="F935" s="225"/>
      <c r="G935" s="225"/>
      <c r="H935" s="225"/>
      <c r="I935" s="54"/>
      <c r="J935" s="226"/>
      <c r="K935" s="99"/>
      <c r="L935" s="227"/>
      <c r="M935" s="228"/>
      <c r="N935" s="225"/>
      <c r="O935" s="229"/>
      <c r="P935" s="228"/>
      <c r="Q935" s="228"/>
      <c r="R935" s="54"/>
      <c r="S935" s="54"/>
      <c r="T935" s="55"/>
      <c r="U935" s="54"/>
      <c r="V935" s="54"/>
      <c r="W935" s="54"/>
      <c r="X935" s="54"/>
      <c r="Y935" s="54"/>
      <c r="Z935" s="54"/>
    </row>
    <row r="936" spans="1:26" ht="18.75" customHeight="1" x14ac:dyDescent="0.2">
      <c r="A936" s="54"/>
      <c r="B936" s="54"/>
      <c r="C936" s="224"/>
      <c r="D936" s="224"/>
      <c r="E936" s="55"/>
      <c r="F936" s="225"/>
      <c r="G936" s="225"/>
      <c r="H936" s="225"/>
      <c r="I936" s="54"/>
      <c r="J936" s="226"/>
      <c r="K936" s="99"/>
      <c r="L936" s="227"/>
      <c r="M936" s="228"/>
      <c r="N936" s="225"/>
      <c r="O936" s="229"/>
      <c r="P936" s="228"/>
      <c r="Q936" s="228"/>
      <c r="R936" s="54"/>
      <c r="S936" s="54"/>
      <c r="T936" s="55"/>
      <c r="U936" s="54"/>
      <c r="V936" s="54"/>
      <c r="W936" s="54"/>
      <c r="X936" s="54"/>
      <c r="Y936" s="54"/>
      <c r="Z936" s="54"/>
    </row>
    <row r="937" spans="1:26" ht="18.75" customHeight="1" x14ac:dyDescent="0.2">
      <c r="A937" s="54"/>
      <c r="B937" s="54"/>
      <c r="C937" s="224"/>
      <c r="D937" s="224"/>
      <c r="E937" s="55"/>
      <c r="F937" s="225"/>
      <c r="G937" s="225"/>
      <c r="H937" s="225"/>
      <c r="I937" s="54"/>
      <c r="J937" s="226"/>
      <c r="K937" s="99"/>
      <c r="L937" s="227"/>
      <c r="M937" s="228"/>
      <c r="N937" s="225"/>
      <c r="O937" s="229"/>
      <c r="P937" s="228"/>
      <c r="Q937" s="228"/>
      <c r="R937" s="54"/>
      <c r="S937" s="54"/>
      <c r="T937" s="55"/>
      <c r="U937" s="54"/>
      <c r="V937" s="54"/>
      <c r="W937" s="54"/>
      <c r="X937" s="54"/>
      <c r="Y937" s="54"/>
      <c r="Z937" s="54"/>
    </row>
    <row r="938" spans="1:26" ht="18.75" customHeight="1" x14ac:dyDescent="0.2">
      <c r="A938" s="54"/>
      <c r="B938" s="54"/>
      <c r="C938" s="224"/>
      <c r="D938" s="224"/>
      <c r="E938" s="55"/>
      <c r="F938" s="225"/>
      <c r="G938" s="225"/>
      <c r="H938" s="225"/>
      <c r="I938" s="54"/>
      <c r="J938" s="226"/>
      <c r="K938" s="99"/>
      <c r="L938" s="227"/>
      <c r="M938" s="228"/>
      <c r="N938" s="225"/>
      <c r="O938" s="229"/>
      <c r="P938" s="228"/>
      <c r="Q938" s="228"/>
      <c r="R938" s="54"/>
      <c r="S938" s="54"/>
      <c r="T938" s="55"/>
      <c r="U938" s="54"/>
      <c r="V938" s="54"/>
      <c r="W938" s="54"/>
      <c r="X938" s="54"/>
      <c r="Y938" s="54"/>
      <c r="Z938" s="54"/>
    </row>
    <row r="939" spans="1:26" ht="18.75" customHeight="1" x14ac:dyDescent="0.2">
      <c r="A939" s="54"/>
      <c r="B939" s="54"/>
      <c r="C939" s="224"/>
      <c r="D939" s="224"/>
      <c r="E939" s="55"/>
      <c r="F939" s="225"/>
      <c r="G939" s="225"/>
      <c r="H939" s="225"/>
      <c r="I939" s="54"/>
      <c r="J939" s="226"/>
      <c r="K939" s="99"/>
      <c r="L939" s="227"/>
      <c r="M939" s="228"/>
      <c r="N939" s="225"/>
      <c r="O939" s="229"/>
      <c r="P939" s="228"/>
      <c r="Q939" s="228"/>
      <c r="R939" s="54"/>
      <c r="S939" s="54"/>
      <c r="T939" s="55"/>
      <c r="U939" s="54"/>
      <c r="V939" s="54"/>
      <c r="W939" s="54"/>
      <c r="X939" s="54"/>
      <c r="Y939" s="54"/>
      <c r="Z939" s="54"/>
    </row>
    <row r="940" spans="1:26" ht="18.75" customHeight="1" x14ac:dyDescent="0.2">
      <c r="A940" s="54"/>
      <c r="B940" s="54"/>
      <c r="C940" s="224"/>
      <c r="D940" s="224"/>
      <c r="E940" s="55"/>
      <c r="F940" s="225"/>
      <c r="G940" s="225"/>
      <c r="H940" s="225"/>
      <c r="I940" s="54"/>
      <c r="J940" s="226"/>
      <c r="K940" s="99"/>
      <c r="L940" s="227"/>
      <c r="M940" s="228"/>
      <c r="N940" s="225"/>
      <c r="O940" s="229"/>
      <c r="P940" s="228"/>
      <c r="Q940" s="228"/>
      <c r="R940" s="54"/>
      <c r="S940" s="54"/>
      <c r="T940" s="55"/>
      <c r="U940" s="54"/>
      <c r="V940" s="54"/>
      <c r="W940" s="54"/>
      <c r="X940" s="54"/>
      <c r="Y940" s="54"/>
      <c r="Z940" s="54"/>
    </row>
    <row r="941" spans="1:26" ht="18.75" customHeight="1" x14ac:dyDescent="0.2">
      <c r="A941" s="54"/>
      <c r="B941" s="54"/>
      <c r="C941" s="224"/>
      <c r="D941" s="224"/>
      <c r="E941" s="55"/>
      <c r="F941" s="225"/>
      <c r="G941" s="225"/>
      <c r="H941" s="225"/>
      <c r="I941" s="54"/>
      <c r="J941" s="226"/>
      <c r="K941" s="99"/>
      <c r="L941" s="227"/>
      <c r="M941" s="228"/>
      <c r="N941" s="225"/>
      <c r="O941" s="229"/>
      <c r="P941" s="228"/>
      <c r="Q941" s="228"/>
      <c r="R941" s="54"/>
      <c r="S941" s="54"/>
      <c r="T941" s="55"/>
      <c r="U941" s="54"/>
      <c r="V941" s="54"/>
      <c r="W941" s="54"/>
      <c r="X941" s="54"/>
      <c r="Y941" s="54"/>
      <c r="Z941" s="54"/>
    </row>
    <row r="942" spans="1:26" ht="18.75" customHeight="1" x14ac:dyDescent="0.2">
      <c r="A942" s="54"/>
      <c r="B942" s="54"/>
      <c r="C942" s="224"/>
      <c r="D942" s="224"/>
      <c r="E942" s="55"/>
      <c r="F942" s="225"/>
      <c r="G942" s="225"/>
      <c r="H942" s="225"/>
      <c r="I942" s="54"/>
      <c r="J942" s="226"/>
      <c r="K942" s="99"/>
      <c r="L942" s="227"/>
      <c r="M942" s="228"/>
      <c r="N942" s="225"/>
      <c r="O942" s="229"/>
      <c r="P942" s="228"/>
      <c r="Q942" s="228"/>
      <c r="R942" s="54"/>
      <c r="S942" s="54"/>
      <c r="T942" s="55"/>
      <c r="U942" s="54"/>
      <c r="V942" s="54"/>
      <c r="W942" s="54"/>
      <c r="X942" s="54"/>
      <c r="Y942" s="54"/>
      <c r="Z942" s="54"/>
    </row>
    <row r="943" spans="1:26" ht="18.75" customHeight="1" x14ac:dyDescent="0.2">
      <c r="A943" s="54"/>
      <c r="B943" s="54"/>
      <c r="C943" s="224"/>
      <c r="D943" s="224"/>
      <c r="E943" s="55"/>
      <c r="F943" s="225"/>
      <c r="G943" s="225"/>
      <c r="H943" s="225"/>
      <c r="I943" s="54"/>
      <c r="J943" s="226"/>
      <c r="K943" s="99"/>
      <c r="L943" s="227"/>
      <c r="M943" s="228"/>
      <c r="N943" s="225"/>
      <c r="O943" s="229"/>
      <c r="P943" s="228"/>
      <c r="Q943" s="228"/>
      <c r="R943" s="54"/>
      <c r="S943" s="54"/>
      <c r="T943" s="55"/>
      <c r="U943" s="54"/>
      <c r="V943" s="54"/>
      <c r="W943" s="54"/>
      <c r="X943" s="54"/>
      <c r="Y943" s="54"/>
      <c r="Z943" s="54"/>
    </row>
    <row r="944" spans="1:26" ht="18.75" customHeight="1" x14ac:dyDescent="0.2">
      <c r="A944" s="54"/>
      <c r="B944" s="54"/>
      <c r="C944" s="224"/>
      <c r="D944" s="224"/>
      <c r="E944" s="55"/>
      <c r="F944" s="225"/>
      <c r="G944" s="225"/>
      <c r="H944" s="225"/>
      <c r="I944" s="54"/>
      <c r="J944" s="226"/>
      <c r="K944" s="99"/>
      <c r="L944" s="227"/>
      <c r="M944" s="228"/>
      <c r="N944" s="225"/>
      <c r="O944" s="229"/>
      <c r="P944" s="228"/>
      <c r="Q944" s="228"/>
      <c r="R944" s="54"/>
      <c r="S944" s="54"/>
      <c r="T944" s="55"/>
      <c r="U944" s="54"/>
      <c r="V944" s="54"/>
      <c r="W944" s="54"/>
      <c r="X944" s="54"/>
      <c r="Y944" s="54"/>
      <c r="Z944" s="54"/>
    </row>
    <row r="945" spans="1:26" ht="18.75" customHeight="1" x14ac:dyDescent="0.2">
      <c r="A945" s="54"/>
      <c r="B945" s="54"/>
      <c r="C945" s="224"/>
      <c r="D945" s="224"/>
      <c r="E945" s="55"/>
      <c r="F945" s="225"/>
      <c r="G945" s="225"/>
      <c r="H945" s="225"/>
      <c r="I945" s="54"/>
      <c r="J945" s="226"/>
      <c r="K945" s="99"/>
      <c r="L945" s="227"/>
      <c r="M945" s="228"/>
      <c r="N945" s="225"/>
      <c r="O945" s="229"/>
      <c r="P945" s="228"/>
      <c r="Q945" s="228"/>
      <c r="R945" s="54"/>
      <c r="S945" s="54"/>
      <c r="T945" s="55"/>
      <c r="U945" s="54"/>
      <c r="V945" s="54"/>
      <c r="W945" s="54"/>
      <c r="X945" s="54"/>
      <c r="Y945" s="54"/>
      <c r="Z945" s="54"/>
    </row>
    <row r="946" spans="1:26" ht="18.75" customHeight="1" x14ac:dyDescent="0.2">
      <c r="A946" s="54"/>
      <c r="B946" s="54"/>
      <c r="C946" s="224"/>
      <c r="D946" s="224"/>
      <c r="E946" s="55"/>
      <c r="F946" s="225"/>
      <c r="G946" s="225"/>
      <c r="H946" s="225"/>
      <c r="I946" s="54"/>
      <c r="J946" s="226"/>
      <c r="K946" s="99"/>
      <c r="L946" s="227"/>
      <c r="M946" s="228"/>
      <c r="N946" s="225"/>
      <c r="O946" s="229"/>
      <c r="P946" s="228"/>
      <c r="Q946" s="228"/>
      <c r="R946" s="54"/>
      <c r="S946" s="54"/>
      <c r="T946" s="55"/>
      <c r="U946" s="54"/>
      <c r="V946" s="54"/>
      <c r="W946" s="54"/>
      <c r="X946" s="54"/>
      <c r="Y946" s="54"/>
      <c r="Z946" s="54"/>
    </row>
    <row r="947" spans="1:26" ht="18.75" customHeight="1" x14ac:dyDescent="0.2">
      <c r="A947" s="54"/>
      <c r="B947" s="54"/>
      <c r="C947" s="224"/>
      <c r="D947" s="224"/>
      <c r="E947" s="55"/>
      <c r="F947" s="225"/>
      <c r="G947" s="225"/>
      <c r="H947" s="225"/>
      <c r="I947" s="54"/>
      <c r="J947" s="226"/>
      <c r="K947" s="99"/>
      <c r="L947" s="227"/>
      <c r="M947" s="228"/>
      <c r="N947" s="225"/>
      <c r="O947" s="229"/>
      <c r="P947" s="228"/>
      <c r="Q947" s="228"/>
      <c r="R947" s="54"/>
      <c r="S947" s="54"/>
      <c r="T947" s="55"/>
      <c r="U947" s="54"/>
      <c r="V947" s="54"/>
      <c r="W947" s="54"/>
      <c r="X947" s="54"/>
      <c r="Y947" s="54"/>
      <c r="Z947" s="54"/>
    </row>
    <row r="948" spans="1:26" ht="18.75" customHeight="1" x14ac:dyDescent="0.2">
      <c r="A948" s="54"/>
      <c r="B948" s="54"/>
      <c r="C948" s="224"/>
      <c r="D948" s="224"/>
      <c r="E948" s="55"/>
      <c r="F948" s="225"/>
      <c r="G948" s="225"/>
      <c r="H948" s="225"/>
      <c r="I948" s="54"/>
      <c r="J948" s="226"/>
      <c r="K948" s="99"/>
      <c r="L948" s="227"/>
      <c r="M948" s="228"/>
      <c r="N948" s="225"/>
      <c r="O948" s="229"/>
      <c r="P948" s="228"/>
      <c r="Q948" s="228"/>
      <c r="R948" s="54"/>
      <c r="S948" s="54"/>
      <c r="T948" s="55"/>
      <c r="U948" s="54"/>
      <c r="V948" s="54"/>
      <c r="W948" s="54"/>
      <c r="X948" s="54"/>
      <c r="Y948" s="54"/>
      <c r="Z948" s="54"/>
    </row>
    <row r="949" spans="1:26" ht="18.75" customHeight="1" x14ac:dyDescent="0.2">
      <c r="A949" s="54"/>
      <c r="B949" s="54"/>
      <c r="C949" s="224"/>
      <c r="D949" s="224"/>
      <c r="E949" s="55"/>
      <c r="F949" s="225"/>
      <c r="G949" s="225"/>
      <c r="H949" s="225"/>
      <c r="I949" s="54"/>
      <c r="J949" s="226"/>
      <c r="K949" s="99"/>
      <c r="L949" s="227"/>
      <c r="M949" s="228"/>
      <c r="N949" s="225"/>
      <c r="O949" s="229"/>
      <c r="P949" s="228"/>
      <c r="Q949" s="228"/>
      <c r="R949" s="54"/>
      <c r="S949" s="54"/>
      <c r="T949" s="55"/>
      <c r="U949" s="54"/>
      <c r="V949" s="54"/>
      <c r="W949" s="54"/>
      <c r="X949" s="54"/>
      <c r="Y949" s="54"/>
      <c r="Z949" s="54"/>
    </row>
    <row r="950" spans="1:26" ht="18.75" customHeight="1" x14ac:dyDescent="0.2">
      <c r="A950" s="54"/>
      <c r="B950" s="54"/>
      <c r="C950" s="224"/>
      <c r="D950" s="224"/>
      <c r="E950" s="55"/>
      <c r="F950" s="225"/>
      <c r="G950" s="225"/>
      <c r="H950" s="225"/>
      <c r="I950" s="54"/>
      <c r="J950" s="226"/>
      <c r="K950" s="99"/>
      <c r="L950" s="227"/>
      <c r="M950" s="228"/>
      <c r="N950" s="225"/>
      <c r="O950" s="229"/>
      <c r="P950" s="228"/>
      <c r="Q950" s="228"/>
      <c r="R950" s="54"/>
      <c r="S950" s="54"/>
      <c r="T950" s="55"/>
      <c r="U950" s="54"/>
      <c r="V950" s="54"/>
      <c r="W950" s="54"/>
      <c r="X950" s="54"/>
      <c r="Y950" s="54"/>
      <c r="Z950" s="54"/>
    </row>
    <row r="951" spans="1:26" ht="18.75" customHeight="1" x14ac:dyDescent="0.2">
      <c r="A951" s="54"/>
      <c r="B951" s="54"/>
      <c r="C951" s="224"/>
      <c r="D951" s="224"/>
      <c r="E951" s="55"/>
      <c r="F951" s="225"/>
      <c r="G951" s="225"/>
      <c r="H951" s="225"/>
      <c r="I951" s="54"/>
      <c r="J951" s="226"/>
      <c r="K951" s="99"/>
      <c r="L951" s="227"/>
      <c r="M951" s="228"/>
      <c r="N951" s="225"/>
      <c r="O951" s="229"/>
      <c r="P951" s="228"/>
      <c r="Q951" s="228"/>
      <c r="R951" s="54"/>
      <c r="S951" s="54"/>
      <c r="T951" s="55"/>
      <c r="U951" s="54"/>
      <c r="V951" s="54"/>
      <c r="W951" s="54"/>
      <c r="X951" s="54"/>
      <c r="Y951" s="54"/>
      <c r="Z951" s="54"/>
    </row>
    <row r="952" spans="1:26" ht="18.75" customHeight="1" x14ac:dyDescent="0.2">
      <c r="A952" s="54"/>
      <c r="B952" s="54"/>
      <c r="C952" s="224"/>
      <c r="D952" s="224"/>
      <c r="E952" s="55"/>
      <c r="F952" s="225"/>
      <c r="G952" s="225"/>
      <c r="H952" s="225"/>
      <c r="I952" s="54"/>
      <c r="J952" s="226"/>
      <c r="K952" s="99"/>
      <c r="L952" s="227"/>
      <c r="M952" s="228"/>
      <c r="N952" s="225"/>
      <c r="O952" s="229"/>
      <c r="P952" s="228"/>
      <c r="Q952" s="228"/>
      <c r="R952" s="54"/>
      <c r="S952" s="54"/>
      <c r="T952" s="55"/>
      <c r="U952" s="54"/>
      <c r="V952" s="54"/>
      <c r="W952" s="54"/>
      <c r="X952" s="54"/>
      <c r="Y952" s="54"/>
      <c r="Z952" s="54"/>
    </row>
    <row r="953" spans="1:26" ht="18.75" customHeight="1" x14ac:dyDescent="0.2">
      <c r="A953" s="54"/>
      <c r="B953" s="54"/>
      <c r="C953" s="224"/>
      <c r="D953" s="224"/>
      <c r="E953" s="55"/>
      <c r="F953" s="225"/>
      <c r="G953" s="225"/>
      <c r="H953" s="225"/>
      <c r="I953" s="54"/>
      <c r="J953" s="226"/>
      <c r="K953" s="99"/>
      <c r="L953" s="227"/>
      <c r="M953" s="228"/>
      <c r="N953" s="225"/>
      <c r="O953" s="229"/>
      <c r="P953" s="228"/>
      <c r="Q953" s="228"/>
      <c r="R953" s="54"/>
      <c r="S953" s="54"/>
      <c r="T953" s="55"/>
      <c r="U953" s="54"/>
      <c r="V953" s="54"/>
      <c r="W953" s="54"/>
      <c r="X953" s="54"/>
      <c r="Y953" s="54"/>
      <c r="Z953" s="54"/>
    </row>
    <row r="954" spans="1:26" ht="18.75" customHeight="1" x14ac:dyDescent="0.2">
      <c r="A954" s="54"/>
      <c r="B954" s="54"/>
      <c r="C954" s="224"/>
      <c r="D954" s="224"/>
      <c r="E954" s="55"/>
      <c r="F954" s="225"/>
      <c r="G954" s="225"/>
      <c r="H954" s="225"/>
      <c r="I954" s="54"/>
      <c r="J954" s="226"/>
      <c r="K954" s="99"/>
      <c r="L954" s="227"/>
      <c r="M954" s="228"/>
      <c r="N954" s="225"/>
      <c r="O954" s="229"/>
      <c r="P954" s="228"/>
      <c r="Q954" s="228"/>
      <c r="R954" s="54"/>
      <c r="S954" s="54"/>
      <c r="T954" s="55"/>
      <c r="U954" s="54"/>
      <c r="V954" s="54"/>
      <c r="W954" s="54"/>
      <c r="X954" s="54"/>
      <c r="Y954" s="54"/>
      <c r="Z954" s="54"/>
    </row>
    <row r="955" spans="1:26" ht="18.75" customHeight="1" x14ac:dyDescent="0.2">
      <c r="A955" s="54"/>
      <c r="B955" s="54"/>
      <c r="C955" s="224"/>
      <c r="D955" s="224"/>
      <c r="E955" s="55"/>
      <c r="F955" s="225"/>
      <c r="G955" s="225"/>
      <c r="H955" s="225"/>
      <c r="I955" s="54"/>
      <c r="J955" s="226"/>
      <c r="K955" s="99"/>
      <c r="L955" s="227"/>
      <c r="M955" s="228"/>
      <c r="N955" s="225"/>
      <c r="O955" s="229"/>
      <c r="P955" s="228"/>
      <c r="Q955" s="228"/>
      <c r="R955" s="54"/>
      <c r="S955" s="54"/>
      <c r="T955" s="55"/>
      <c r="U955" s="54"/>
      <c r="V955" s="54"/>
      <c r="W955" s="54"/>
      <c r="X955" s="54"/>
      <c r="Y955" s="54"/>
      <c r="Z955" s="54"/>
    </row>
    <row r="956" spans="1:26" ht="18.75" customHeight="1" x14ac:dyDescent="0.2">
      <c r="A956" s="54"/>
      <c r="B956" s="54"/>
      <c r="C956" s="224"/>
      <c r="D956" s="224"/>
      <c r="E956" s="55"/>
      <c r="F956" s="225"/>
      <c r="G956" s="225"/>
      <c r="H956" s="225"/>
      <c r="I956" s="54"/>
      <c r="J956" s="226"/>
      <c r="K956" s="99"/>
      <c r="L956" s="227"/>
      <c r="M956" s="228"/>
      <c r="N956" s="225"/>
      <c r="O956" s="229"/>
      <c r="P956" s="228"/>
      <c r="Q956" s="228"/>
      <c r="R956" s="54"/>
      <c r="S956" s="54"/>
      <c r="T956" s="55"/>
      <c r="U956" s="54"/>
      <c r="V956" s="54"/>
      <c r="W956" s="54"/>
      <c r="X956" s="54"/>
      <c r="Y956" s="54"/>
      <c r="Z956" s="54"/>
    </row>
    <row r="957" spans="1:26" ht="18.75" customHeight="1" x14ac:dyDescent="0.2">
      <c r="A957" s="54"/>
      <c r="B957" s="54"/>
      <c r="C957" s="224"/>
      <c r="D957" s="224"/>
      <c r="E957" s="55"/>
      <c r="F957" s="225"/>
      <c r="G957" s="225"/>
      <c r="H957" s="225"/>
      <c r="I957" s="54"/>
      <c r="J957" s="226"/>
      <c r="K957" s="99"/>
      <c r="L957" s="227"/>
      <c r="M957" s="228"/>
      <c r="N957" s="225"/>
      <c r="O957" s="229"/>
      <c r="P957" s="228"/>
      <c r="Q957" s="228"/>
      <c r="R957" s="54"/>
      <c r="S957" s="54"/>
      <c r="T957" s="55"/>
      <c r="U957" s="54"/>
      <c r="V957" s="54"/>
      <c r="W957" s="54"/>
      <c r="X957" s="54"/>
      <c r="Y957" s="54"/>
      <c r="Z957" s="54"/>
    </row>
    <row r="958" spans="1:26" ht="18.75" customHeight="1" x14ac:dyDescent="0.2">
      <c r="A958" s="54"/>
      <c r="B958" s="54"/>
      <c r="C958" s="224"/>
      <c r="D958" s="224"/>
      <c r="E958" s="55"/>
      <c r="F958" s="225"/>
      <c r="G958" s="225"/>
      <c r="H958" s="225"/>
      <c r="I958" s="54"/>
      <c r="J958" s="226"/>
      <c r="K958" s="99"/>
      <c r="L958" s="227"/>
      <c r="M958" s="228"/>
      <c r="N958" s="225"/>
      <c r="O958" s="229"/>
      <c r="P958" s="228"/>
      <c r="Q958" s="228"/>
      <c r="R958" s="54"/>
      <c r="S958" s="54"/>
      <c r="T958" s="55"/>
      <c r="U958" s="54"/>
      <c r="V958" s="54"/>
      <c r="W958" s="54"/>
      <c r="X958" s="54"/>
      <c r="Y958" s="54"/>
      <c r="Z958" s="54"/>
    </row>
    <row r="959" spans="1:26" ht="18.75" customHeight="1" x14ac:dyDescent="0.2">
      <c r="A959" s="54"/>
      <c r="B959" s="54"/>
      <c r="C959" s="224"/>
      <c r="D959" s="224"/>
      <c r="E959" s="55"/>
      <c r="F959" s="225"/>
      <c r="G959" s="225"/>
      <c r="H959" s="225"/>
      <c r="I959" s="54"/>
      <c r="J959" s="226"/>
      <c r="K959" s="99"/>
      <c r="L959" s="227"/>
      <c r="M959" s="228"/>
      <c r="N959" s="225"/>
      <c r="O959" s="229"/>
      <c r="P959" s="228"/>
      <c r="Q959" s="228"/>
      <c r="R959" s="54"/>
      <c r="S959" s="54"/>
      <c r="T959" s="55"/>
      <c r="U959" s="54"/>
      <c r="V959" s="54"/>
      <c r="W959" s="54"/>
      <c r="X959" s="54"/>
      <c r="Y959" s="54"/>
      <c r="Z959" s="54"/>
    </row>
    <row r="960" spans="1:26" ht="18.75" customHeight="1" x14ac:dyDescent="0.2">
      <c r="A960" s="54"/>
      <c r="B960" s="54"/>
      <c r="C960" s="224"/>
      <c r="D960" s="224"/>
      <c r="E960" s="55"/>
      <c r="F960" s="225"/>
      <c r="G960" s="225"/>
      <c r="H960" s="225"/>
      <c r="I960" s="54"/>
      <c r="J960" s="226"/>
      <c r="K960" s="99"/>
      <c r="L960" s="227"/>
      <c r="M960" s="228"/>
      <c r="N960" s="225"/>
      <c r="O960" s="229"/>
      <c r="P960" s="228"/>
      <c r="Q960" s="228"/>
      <c r="R960" s="54"/>
      <c r="S960" s="54"/>
      <c r="T960" s="55"/>
      <c r="U960" s="54"/>
      <c r="V960" s="54"/>
      <c r="W960" s="54"/>
      <c r="X960" s="54"/>
      <c r="Y960" s="54"/>
      <c r="Z960" s="54"/>
    </row>
    <row r="961" spans="1:26" ht="18.75" customHeight="1" x14ac:dyDescent="0.2">
      <c r="A961" s="54"/>
      <c r="B961" s="54"/>
      <c r="C961" s="224"/>
      <c r="D961" s="224"/>
      <c r="E961" s="55"/>
      <c r="F961" s="225"/>
      <c r="G961" s="225"/>
      <c r="H961" s="225"/>
      <c r="I961" s="54"/>
      <c r="J961" s="226"/>
      <c r="K961" s="99"/>
      <c r="L961" s="227"/>
      <c r="M961" s="228"/>
      <c r="N961" s="225"/>
      <c r="O961" s="229"/>
      <c r="P961" s="228"/>
      <c r="Q961" s="228"/>
      <c r="R961" s="54"/>
      <c r="S961" s="54"/>
      <c r="T961" s="55"/>
      <c r="U961" s="54"/>
      <c r="V961" s="54"/>
      <c r="W961" s="54"/>
      <c r="X961" s="54"/>
      <c r="Y961" s="54"/>
      <c r="Z961" s="54"/>
    </row>
    <row r="962" spans="1:26" ht="18.75" customHeight="1" x14ac:dyDescent="0.2">
      <c r="A962" s="54"/>
      <c r="B962" s="54"/>
      <c r="C962" s="224"/>
      <c r="D962" s="224"/>
      <c r="E962" s="55"/>
      <c r="F962" s="225"/>
      <c r="G962" s="225"/>
      <c r="H962" s="225"/>
      <c r="I962" s="54"/>
      <c r="J962" s="226"/>
      <c r="K962" s="99"/>
      <c r="L962" s="227"/>
      <c r="M962" s="228"/>
      <c r="N962" s="225"/>
      <c r="O962" s="229"/>
      <c r="P962" s="228"/>
      <c r="Q962" s="228"/>
      <c r="R962" s="54"/>
      <c r="S962" s="54"/>
      <c r="T962" s="55"/>
      <c r="U962" s="54"/>
      <c r="V962" s="54"/>
      <c r="W962" s="54"/>
      <c r="X962" s="54"/>
      <c r="Y962" s="54"/>
      <c r="Z962" s="54"/>
    </row>
    <row r="963" spans="1:26" ht="18.75" customHeight="1" x14ac:dyDescent="0.2">
      <c r="A963" s="54"/>
      <c r="B963" s="54"/>
      <c r="C963" s="224"/>
      <c r="D963" s="224"/>
      <c r="E963" s="55"/>
      <c r="F963" s="225"/>
      <c r="G963" s="225"/>
      <c r="H963" s="225"/>
      <c r="I963" s="54"/>
      <c r="J963" s="226"/>
      <c r="K963" s="99"/>
      <c r="L963" s="227"/>
      <c r="M963" s="228"/>
      <c r="N963" s="225"/>
      <c r="O963" s="229"/>
      <c r="P963" s="228"/>
      <c r="Q963" s="228"/>
      <c r="R963" s="54"/>
      <c r="S963" s="54"/>
      <c r="T963" s="55"/>
      <c r="U963" s="54"/>
      <c r="V963" s="54"/>
      <c r="W963" s="54"/>
      <c r="X963" s="54"/>
      <c r="Y963" s="54"/>
      <c r="Z963" s="54"/>
    </row>
    <row r="964" spans="1:26" ht="18.75" customHeight="1" x14ac:dyDescent="0.2">
      <c r="A964" s="54"/>
      <c r="B964" s="54"/>
      <c r="C964" s="224"/>
      <c r="D964" s="224"/>
      <c r="E964" s="55"/>
      <c r="F964" s="225"/>
      <c r="G964" s="225"/>
      <c r="H964" s="225"/>
      <c r="I964" s="54"/>
      <c r="J964" s="226"/>
      <c r="K964" s="99"/>
      <c r="L964" s="227"/>
      <c r="M964" s="228"/>
      <c r="N964" s="225"/>
      <c r="O964" s="229"/>
      <c r="P964" s="228"/>
      <c r="Q964" s="228"/>
      <c r="R964" s="54"/>
      <c r="S964" s="54"/>
      <c r="T964" s="55"/>
      <c r="U964" s="54"/>
      <c r="V964" s="54"/>
      <c r="W964" s="54"/>
      <c r="X964" s="54"/>
      <c r="Y964" s="54"/>
      <c r="Z964" s="54"/>
    </row>
    <row r="965" spans="1:26" ht="18.75" customHeight="1" x14ac:dyDescent="0.2">
      <c r="A965" s="54"/>
      <c r="B965" s="54"/>
      <c r="C965" s="224"/>
      <c r="D965" s="224"/>
      <c r="E965" s="55"/>
      <c r="F965" s="225"/>
      <c r="G965" s="225"/>
      <c r="H965" s="225"/>
      <c r="I965" s="54"/>
      <c r="J965" s="226"/>
      <c r="K965" s="99"/>
      <c r="L965" s="227"/>
      <c r="M965" s="228"/>
      <c r="N965" s="225"/>
      <c r="O965" s="229"/>
      <c r="P965" s="228"/>
      <c r="Q965" s="228"/>
      <c r="R965" s="54"/>
      <c r="S965" s="54"/>
      <c r="T965" s="55"/>
      <c r="U965" s="54"/>
      <c r="V965" s="54"/>
      <c r="W965" s="54"/>
      <c r="X965" s="54"/>
      <c r="Y965" s="54"/>
      <c r="Z965" s="54"/>
    </row>
    <row r="966" spans="1:26" ht="18.75" customHeight="1" x14ac:dyDescent="0.2">
      <c r="A966" s="54"/>
      <c r="B966" s="54"/>
      <c r="C966" s="224"/>
      <c r="D966" s="224"/>
      <c r="E966" s="55"/>
      <c r="F966" s="225"/>
      <c r="G966" s="225"/>
      <c r="H966" s="225"/>
      <c r="I966" s="54"/>
      <c r="J966" s="226"/>
      <c r="K966" s="99"/>
      <c r="L966" s="227"/>
      <c r="M966" s="228"/>
      <c r="N966" s="225"/>
      <c r="O966" s="229"/>
      <c r="P966" s="228"/>
      <c r="Q966" s="228"/>
      <c r="R966" s="54"/>
      <c r="S966" s="54"/>
      <c r="T966" s="55"/>
      <c r="U966" s="54"/>
      <c r="V966" s="54"/>
      <c r="W966" s="54"/>
      <c r="X966" s="54"/>
      <c r="Y966" s="54"/>
      <c r="Z966" s="54"/>
    </row>
    <row r="967" spans="1:26" ht="18.75" customHeight="1" x14ac:dyDescent="0.2">
      <c r="A967" s="54"/>
      <c r="B967" s="54"/>
      <c r="C967" s="224"/>
      <c r="D967" s="224"/>
      <c r="E967" s="55"/>
      <c r="F967" s="225"/>
      <c r="G967" s="225"/>
      <c r="H967" s="225"/>
      <c r="I967" s="54"/>
      <c r="J967" s="226"/>
      <c r="K967" s="99"/>
      <c r="L967" s="227"/>
      <c r="M967" s="228"/>
      <c r="N967" s="225"/>
      <c r="O967" s="229"/>
      <c r="P967" s="228"/>
      <c r="Q967" s="228"/>
      <c r="R967" s="54"/>
      <c r="S967" s="54"/>
      <c r="T967" s="55"/>
      <c r="U967" s="54"/>
      <c r="V967" s="54"/>
      <c r="W967" s="54"/>
      <c r="X967" s="54"/>
      <c r="Y967" s="54"/>
      <c r="Z967" s="54"/>
    </row>
    <row r="968" spans="1:26" ht="18.75" customHeight="1" x14ac:dyDescent="0.2">
      <c r="A968" s="54"/>
      <c r="B968" s="54"/>
      <c r="C968" s="224"/>
      <c r="D968" s="224"/>
      <c r="E968" s="55"/>
      <c r="F968" s="225"/>
      <c r="G968" s="225"/>
      <c r="H968" s="225"/>
      <c r="I968" s="54"/>
      <c r="J968" s="226"/>
      <c r="K968" s="99"/>
      <c r="L968" s="227"/>
      <c r="M968" s="228"/>
      <c r="N968" s="225"/>
      <c r="O968" s="229"/>
      <c r="P968" s="228"/>
      <c r="Q968" s="228"/>
      <c r="R968" s="54"/>
      <c r="S968" s="54"/>
      <c r="T968" s="55"/>
      <c r="U968" s="54"/>
      <c r="V968" s="54"/>
      <c r="W968" s="54"/>
      <c r="X968" s="54"/>
      <c r="Y968" s="54"/>
      <c r="Z968" s="54"/>
    </row>
    <row r="969" spans="1:26" ht="18.75" customHeight="1" x14ac:dyDescent="0.2">
      <c r="A969" s="54"/>
      <c r="B969" s="54"/>
      <c r="C969" s="224"/>
      <c r="D969" s="224"/>
      <c r="E969" s="55"/>
      <c r="F969" s="225"/>
      <c r="G969" s="225"/>
      <c r="H969" s="225"/>
      <c r="I969" s="54"/>
      <c r="J969" s="226"/>
      <c r="K969" s="99"/>
      <c r="L969" s="227"/>
      <c r="M969" s="228"/>
      <c r="N969" s="225"/>
      <c r="O969" s="229"/>
      <c r="P969" s="228"/>
      <c r="Q969" s="228"/>
      <c r="R969" s="54"/>
      <c r="S969" s="54"/>
      <c r="T969" s="55"/>
      <c r="U969" s="54"/>
      <c r="V969" s="54"/>
      <c r="W969" s="54"/>
      <c r="X969" s="54"/>
      <c r="Y969" s="54"/>
      <c r="Z969" s="54"/>
    </row>
    <row r="970" spans="1:26" ht="18.75" customHeight="1" x14ac:dyDescent="0.2">
      <c r="A970" s="54"/>
      <c r="B970" s="54"/>
      <c r="C970" s="224"/>
      <c r="D970" s="224"/>
      <c r="E970" s="55"/>
      <c r="F970" s="225"/>
      <c r="G970" s="225"/>
      <c r="H970" s="225"/>
      <c r="I970" s="54"/>
      <c r="J970" s="226"/>
      <c r="K970" s="99"/>
      <c r="L970" s="227"/>
      <c r="M970" s="228"/>
      <c r="N970" s="225"/>
      <c r="O970" s="229"/>
      <c r="P970" s="228"/>
      <c r="Q970" s="228"/>
      <c r="R970" s="54"/>
      <c r="S970" s="54"/>
      <c r="T970" s="55"/>
      <c r="U970" s="54"/>
      <c r="V970" s="54"/>
      <c r="W970" s="54"/>
      <c r="X970" s="54"/>
      <c r="Y970" s="54"/>
      <c r="Z970" s="54"/>
    </row>
    <row r="971" spans="1:26" ht="18.75" customHeight="1" x14ac:dyDescent="0.2">
      <c r="A971" s="54"/>
      <c r="B971" s="54"/>
      <c r="C971" s="224"/>
      <c r="D971" s="224"/>
      <c r="E971" s="55"/>
      <c r="F971" s="225"/>
      <c r="G971" s="225"/>
      <c r="H971" s="225"/>
      <c r="I971" s="54"/>
      <c r="J971" s="226"/>
      <c r="K971" s="99"/>
      <c r="L971" s="227"/>
      <c r="M971" s="228"/>
      <c r="N971" s="225"/>
      <c r="O971" s="229"/>
      <c r="P971" s="228"/>
      <c r="Q971" s="228"/>
      <c r="R971" s="54"/>
      <c r="S971" s="54"/>
      <c r="T971" s="55"/>
      <c r="U971" s="54"/>
      <c r="V971" s="54"/>
      <c r="W971" s="54"/>
      <c r="X971" s="54"/>
      <c r="Y971" s="54"/>
      <c r="Z971" s="54"/>
    </row>
    <row r="972" spans="1:26" ht="18.75" customHeight="1" x14ac:dyDescent="0.2">
      <c r="A972" s="54"/>
      <c r="B972" s="54"/>
      <c r="C972" s="224"/>
      <c r="D972" s="224"/>
      <c r="E972" s="55"/>
      <c r="F972" s="225"/>
      <c r="G972" s="225"/>
      <c r="H972" s="225"/>
      <c r="I972" s="54"/>
      <c r="J972" s="226"/>
      <c r="K972" s="99"/>
      <c r="L972" s="227"/>
      <c r="M972" s="228"/>
      <c r="N972" s="225"/>
      <c r="O972" s="229"/>
      <c r="P972" s="228"/>
      <c r="Q972" s="228"/>
      <c r="R972" s="54"/>
      <c r="S972" s="54"/>
      <c r="T972" s="55"/>
      <c r="U972" s="54"/>
      <c r="V972" s="54"/>
      <c r="W972" s="54"/>
      <c r="X972" s="54"/>
      <c r="Y972" s="54"/>
      <c r="Z972" s="54"/>
    </row>
    <row r="973" spans="1:26" ht="18.75" customHeight="1" x14ac:dyDescent="0.2">
      <c r="A973" s="54"/>
      <c r="B973" s="54"/>
      <c r="C973" s="224"/>
      <c r="D973" s="224"/>
      <c r="E973" s="55"/>
      <c r="F973" s="225"/>
      <c r="G973" s="225"/>
      <c r="H973" s="225"/>
      <c r="I973" s="54"/>
      <c r="J973" s="226"/>
      <c r="K973" s="99"/>
      <c r="L973" s="227"/>
      <c r="M973" s="228"/>
      <c r="N973" s="225"/>
      <c r="O973" s="229"/>
      <c r="P973" s="228"/>
      <c r="Q973" s="228"/>
      <c r="R973" s="54"/>
      <c r="S973" s="54"/>
      <c r="T973" s="55"/>
      <c r="U973" s="54"/>
      <c r="V973" s="54"/>
      <c r="W973" s="54"/>
      <c r="X973" s="54"/>
      <c r="Y973" s="54"/>
      <c r="Z973" s="54"/>
    </row>
    <row r="974" spans="1:26" ht="18.75" customHeight="1" x14ac:dyDescent="0.2">
      <c r="A974" s="54"/>
      <c r="B974" s="54"/>
      <c r="C974" s="224"/>
      <c r="D974" s="224"/>
      <c r="E974" s="55"/>
      <c r="F974" s="225"/>
      <c r="G974" s="225"/>
      <c r="H974" s="225"/>
      <c r="I974" s="54"/>
      <c r="J974" s="226"/>
      <c r="K974" s="99"/>
      <c r="L974" s="227"/>
      <c r="M974" s="228"/>
      <c r="N974" s="225"/>
      <c r="O974" s="229"/>
      <c r="P974" s="228"/>
      <c r="Q974" s="228"/>
      <c r="R974" s="54"/>
      <c r="S974" s="54"/>
      <c r="T974" s="55"/>
      <c r="U974" s="54"/>
      <c r="V974" s="54"/>
      <c r="W974" s="54"/>
      <c r="X974" s="54"/>
      <c r="Y974" s="54"/>
      <c r="Z974" s="54"/>
    </row>
    <row r="975" spans="1:26" ht="18.75" customHeight="1" x14ac:dyDescent="0.2">
      <c r="A975" s="54"/>
      <c r="B975" s="54"/>
      <c r="C975" s="224"/>
      <c r="D975" s="224"/>
      <c r="E975" s="55"/>
      <c r="F975" s="225"/>
      <c r="G975" s="225"/>
      <c r="H975" s="225"/>
      <c r="I975" s="54"/>
      <c r="J975" s="226"/>
      <c r="K975" s="99"/>
      <c r="L975" s="227"/>
      <c r="M975" s="228"/>
      <c r="N975" s="225"/>
      <c r="O975" s="229"/>
      <c r="P975" s="228"/>
      <c r="Q975" s="228"/>
      <c r="R975" s="54"/>
      <c r="S975" s="54"/>
      <c r="T975" s="55"/>
      <c r="U975" s="54"/>
      <c r="V975" s="54"/>
      <c r="W975" s="54"/>
      <c r="X975" s="54"/>
      <c r="Y975" s="54"/>
      <c r="Z975" s="54"/>
    </row>
    <row r="976" spans="1:26" ht="18.75" customHeight="1" x14ac:dyDescent="0.2">
      <c r="A976" s="54"/>
      <c r="B976" s="54"/>
      <c r="C976" s="224"/>
      <c r="D976" s="224"/>
      <c r="E976" s="55"/>
      <c r="F976" s="225"/>
      <c r="G976" s="225"/>
      <c r="H976" s="225"/>
      <c r="I976" s="54"/>
      <c r="J976" s="226"/>
      <c r="K976" s="99"/>
      <c r="L976" s="227"/>
      <c r="M976" s="228"/>
      <c r="N976" s="225"/>
      <c r="O976" s="229"/>
      <c r="P976" s="228"/>
      <c r="Q976" s="228"/>
      <c r="R976" s="54"/>
      <c r="S976" s="54"/>
      <c r="T976" s="55"/>
      <c r="U976" s="54"/>
      <c r="V976" s="54"/>
      <c r="W976" s="54"/>
      <c r="X976" s="54"/>
      <c r="Y976" s="54"/>
      <c r="Z976" s="54"/>
    </row>
    <row r="977" spans="1:26" ht="18.75" customHeight="1" x14ac:dyDescent="0.2">
      <c r="A977" s="54"/>
      <c r="B977" s="54"/>
      <c r="C977" s="224"/>
      <c r="D977" s="224"/>
      <c r="E977" s="55"/>
      <c r="F977" s="225"/>
      <c r="G977" s="225"/>
      <c r="H977" s="225"/>
      <c r="I977" s="54"/>
      <c r="J977" s="226"/>
      <c r="K977" s="99"/>
      <c r="L977" s="227"/>
      <c r="M977" s="228"/>
      <c r="N977" s="225"/>
      <c r="O977" s="229"/>
      <c r="P977" s="228"/>
      <c r="Q977" s="228"/>
      <c r="R977" s="54"/>
      <c r="S977" s="54"/>
      <c r="T977" s="55"/>
      <c r="U977" s="54"/>
      <c r="V977" s="54"/>
      <c r="W977" s="54"/>
      <c r="X977" s="54"/>
      <c r="Y977" s="54"/>
      <c r="Z977" s="54"/>
    </row>
    <row r="978" spans="1:26" ht="18.75" customHeight="1" x14ac:dyDescent="0.2">
      <c r="A978" s="54"/>
      <c r="B978" s="54"/>
      <c r="C978" s="224"/>
      <c r="D978" s="224"/>
      <c r="E978" s="55"/>
      <c r="F978" s="225"/>
      <c r="G978" s="225"/>
      <c r="H978" s="225"/>
      <c r="I978" s="54"/>
      <c r="J978" s="226"/>
      <c r="K978" s="99"/>
      <c r="L978" s="227"/>
      <c r="M978" s="228"/>
      <c r="N978" s="225"/>
      <c r="O978" s="229"/>
      <c r="P978" s="228"/>
      <c r="Q978" s="228"/>
      <c r="R978" s="54"/>
      <c r="S978" s="54"/>
      <c r="T978" s="55"/>
      <c r="U978" s="54"/>
      <c r="V978" s="54"/>
      <c r="W978" s="54"/>
      <c r="X978" s="54"/>
      <c r="Y978" s="54"/>
      <c r="Z978" s="54"/>
    </row>
    <row r="979" spans="1:26" ht="18.75" customHeight="1" x14ac:dyDescent="0.2">
      <c r="A979" s="54"/>
      <c r="B979" s="54"/>
      <c r="C979" s="224"/>
      <c r="D979" s="224"/>
      <c r="E979" s="55"/>
      <c r="F979" s="225"/>
      <c r="G979" s="225"/>
      <c r="H979" s="225"/>
      <c r="I979" s="54"/>
      <c r="J979" s="226"/>
      <c r="K979" s="99"/>
      <c r="L979" s="227"/>
      <c r="M979" s="228"/>
      <c r="N979" s="225"/>
      <c r="O979" s="229"/>
      <c r="P979" s="228"/>
      <c r="Q979" s="228"/>
      <c r="R979" s="54"/>
      <c r="S979" s="54"/>
      <c r="T979" s="55"/>
      <c r="U979" s="54"/>
      <c r="V979" s="54"/>
      <c r="W979" s="54"/>
      <c r="X979" s="54"/>
      <c r="Y979" s="54"/>
      <c r="Z979" s="54"/>
    </row>
    <row r="980" spans="1:26" ht="18.75" customHeight="1" x14ac:dyDescent="0.2">
      <c r="A980" s="54"/>
      <c r="B980" s="54"/>
      <c r="C980" s="224"/>
      <c r="D980" s="224"/>
      <c r="E980" s="55"/>
      <c r="F980" s="225"/>
      <c r="G980" s="225"/>
      <c r="H980" s="225"/>
      <c r="I980" s="54"/>
      <c r="J980" s="226"/>
      <c r="K980" s="99"/>
      <c r="L980" s="227"/>
      <c r="M980" s="228"/>
      <c r="N980" s="225"/>
      <c r="O980" s="229"/>
      <c r="P980" s="228"/>
      <c r="Q980" s="228"/>
      <c r="R980" s="54"/>
      <c r="S980" s="54"/>
      <c r="T980" s="55"/>
      <c r="U980" s="54"/>
      <c r="V980" s="54"/>
      <c r="W980" s="54"/>
      <c r="X980" s="54"/>
      <c r="Y980" s="54"/>
      <c r="Z980" s="54"/>
    </row>
    <row r="981" spans="1:26" ht="18.75" customHeight="1" x14ac:dyDescent="0.2">
      <c r="A981" s="54"/>
      <c r="B981" s="54"/>
      <c r="C981" s="224"/>
      <c r="D981" s="224"/>
      <c r="E981" s="55"/>
      <c r="F981" s="225"/>
      <c r="G981" s="225"/>
      <c r="H981" s="225"/>
      <c r="I981" s="54"/>
      <c r="J981" s="226"/>
      <c r="K981" s="99"/>
      <c r="L981" s="227"/>
      <c r="M981" s="228"/>
      <c r="N981" s="225"/>
      <c r="O981" s="229"/>
      <c r="P981" s="228"/>
      <c r="Q981" s="228"/>
      <c r="R981" s="54"/>
      <c r="S981" s="54"/>
      <c r="T981" s="55"/>
      <c r="U981" s="54"/>
      <c r="V981" s="54"/>
      <c r="W981" s="54"/>
      <c r="X981" s="54"/>
      <c r="Y981" s="54"/>
      <c r="Z981" s="54"/>
    </row>
    <row r="982" spans="1:26" ht="18.75" customHeight="1" x14ac:dyDescent="0.2">
      <c r="A982" s="54"/>
      <c r="B982" s="54"/>
      <c r="C982" s="224"/>
      <c r="D982" s="224"/>
      <c r="E982" s="55"/>
      <c r="F982" s="225"/>
      <c r="G982" s="225"/>
      <c r="H982" s="225"/>
      <c r="I982" s="54"/>
      <c r="J982" s="226"/>
      <c r="K982" s="99"/>
      <c r="L982" s="227"/>
      <c r="M982" s="228"/>
      <c r="N982" s="225"/>
      <c r="O982" s="229"/>
      <c r="P982" s="228"/>
      <c r="Q982" s="228"/>
      <c r="R982" s="54"/>
      <c r="S982" s="54"/>
      <c r="T982" s="55"/>
      <c r="U982" s="54"/>
      <c r="V982" s="54"/>
      <c r="W982" s="54"/>
      <c r="X982" s="54"/>
      <c r="Y982" s="54"/>
      <c r="Z982" s="54"/>
    </row>
    <row r="983" spans="1:26" ht="18.75" customHeight="1" x14ac:dyDescent="0.2">
      <c r="A983" s="54"/>
      <c r="B983" s="54"/>
      <c r="C983" s="224"/>
      <c r="D983" s="224"/>
      <c r="E983" s="55"/>
      <c r="F983" s="225"/>
      <c r="G983" s="225"/>
      <c r="H983" s="225"/>
      <c r="I983" s="54"/>
      <c r="J983" s="226"/>
      <c r="K983" s="99"/>
      <c r="L983" s="227"/>
      <c r="M983" s="228"/>
      <c r="N983" s="225"/>
      <c r="O983" s="229"/>
      <c r="P983" s="228"/>
      <c r="Q983" s="228"/>
      <c r="R983" s="54"/>
      <c r="S983" s="54"/>
      <c r="T983" s="55"/>
      <c r="U983" s="54"/>
      <c r="V983" s="54"/>
      <c r="W983" s="54"/>
      <c r="X983" s="54"/>
      <c r="Y983" s="54"/>
      <c r="Z983" s="54"/>
    </row>
    <row r="984" spans="1:26" ht="18.75" customHeight="1" x14ac:dyDescent="0.2">
      <c r="A984" s="54"/>
      <c r="B984" s="54"/>
      <c r="C984" s="224"/>
      <c r="D984" s="224"/>
      <c r="E984" s="55"/>
      <c r="F984" s="225"/>
      <c r="G984" s="225"/>
      <c r="H984" s="225"/>
      <c r="I984" s="54"/>
      <c r="J984" s="226"/>
      <c r="K984" s="99"/>
      <c r="L984" s="227"/>
      <c r="M984" s="228"/>
      <c r="N984" s="225"/>
      <c r="O984" s="229"/>
      <c r="P984" s="228"/>
      <c r="Q984" s="228"/>
      <c r="R984" s="54"/>
      <c r="S984" s="54"/>
      <c r="T984" s="55"/>
      <c r="U984" s="54"/>
      <c r="V984" s="54"/>
      <c r="W984" s="54"/>
      <c r="X984" s="54"/>
      <c r="Y984" s="54"/>
      <c r="Z984" s="54"/>
    </row>
    <row r="985" spans="1:26" ht="18.75" customHeight="1" x14ac:dyDescent="0.2">
      <c r="A985" s="54"/>
      <c r="B985" s="54"/>
      <c r="C985" s="224"/>
      <c r="D985" s="224"/>
      <c r="E985" s="55"/>
      <c r="F985" s="225"/>
      <c r="G985" s="225"/>
      <c r="H985" s="225"/>
      <c r="I985" s="54"/>
      <c r="J985" s="226"/>
      <c r="K985" s="99"/>
      <c r="L985" s="227"/>
      <c r="M985" s="228"/>
      <c r="N985" s="225"/>
      <c r="O985" s="229"/>
      <c r="P985" s="228"/>
      <c r="Q985" s="228"/>
      <c r="R985" s="54"/>
      <c r="S985" s="54"/>
      <c r="T985" s="55"/>
      <c r="U985" s="54"/>
      <c r="V985" s="54"/>
      <c r="W985" s="54"/>
      <c r="X985" s="54"/>
      <c r="Y985" s="54"/>
      <c r="Z985" s="54"/>
    </row>
    <row r="986" spans="1:26" ht="18.75" customHeight="1" x14ac:dyDescent="0.2">
      <c r="A986" s="54"/>
      <c r="B986" s="54"/>
      <c r="C986" s="224"/>
      <c r="D986" s="224"/>
      <c r="E986" s="55"/>
      <c r="F986" s="225"/>
      <c r="G986" s="225"/>
      <c r="H986" s="225"/>
      <c r="I986" s="54"/>
      <c r="J986" s="226"/>
      <c r="K986" s="99"/>
      <c r="L986" s="227"/>
      <c r="M986" s="228"/>
      <c r="N986" s="225"/>
      <c r="O986" s="229"/>
      <c r="P986" s="228"/>
      <c r="Q986" s="228"/>
      <c r="R986" s="54"/>
      <c r="S986" s="54"/>
      <c r="T986" s="55"/>
      <c r="U986" s="54"/>
      <c r="V986" s="54"/>
      <c r="W986" s="54"/>
      <c r="X986" s="54"/>
      <c r="Y986" s="54"/>
      <c r="Z986" s="54"/>
    </row>
    <row r="987" spans="1:26" ht="18.75" customHeight="1" x14ac:dyDescent="0.2">
      <c r="A987" s="54"/>
      <c r="B987" s="54"/>
      <c r="C987" s="224"/>
      <c r="D987" s="224"/>
      <c r="E987" s="55"/>
      <c r="F987" s="225"/>
      <c r="G987" s="225"/>
      <c r="H987" s="225"/>
      <c r="I987" s="54"/>
      <c r="J987" s="226"/>
      <c r="K987" s="99"/>
      <c r="L987" s="227"/>
      <c r="M987" s="228"/>
      <c r="N987" s="225"/>
      <c r="O987" s="229"/>
      <c r="P987" s="228"/>
      <c r="Q987" s="228"/>
      <c r="R987" s="54"/>
      <c r="S987" s="54"/>
      <c r="T987" s="55"/>
      <c r="U987" s="54"/>
      <c r="V987" s="54"/>
      <c r="W987" s="54"/>
      <c r="X987" s="54"/>
      <c r="Y987" s="54"/>
      <c r="Z987" s="54"/>
    </row>
    <row r="988" spans="1:26" ht="18.75" customHeight="1" x14ac:dyDescent="0.2">
      <c r="A988" s="54"/>
      <c r="B988" s="54"/>
      <c r="C988" s="224"/>
      <c r="D988" s="224"/>
      <c r="E988" s="55"/>
      <c r="F988" s="225"/>
      <c r="G988" s="225"/>
      <c r="H988" s="225"/>
      <c r="I988" s="54"/>
      <c r="J988" s="226"/>
      <c r="K988" s="99"/>
      <c r="L988" s="227"/>
      <c r="M988" s="228"/>
      <c r="N988" s="225"/>
      <c r="O988" s="229"/>
      <c r="P988" s="228"/>
      <c r="Q988" s="228"/>
      <c r="R988" s="54"/>
      <c r="S988" s="54"/>
      <c r="T988" s="55"/>
      <c r="U988" s="54"/>
      <c r="V988" s="54"/>
      <c r="W988" s="54"/>
      <c r="X988" s="54"/>
      <c r="Y988" s="54"/>
      <c r="Z988" s="54"/>
    </row>
    <row r="989" spans="1:26" ht="18.75" customHeight="1" x14ac:dyDescent="0.2">
      <c r="A989" s="54"/>
      <c r="B989" s="54"/>
      <c r="C989" s="224"/>
      <c r="D989" s="224"/>
      <c r="E989" s="55"/>
      <c r="F989" s="225"/>
      <c r="G989" s="225"/>
      <c r="H989" s="225"/>
      <c r="I989" s="54"/>
      <c r="J989" s="226"/>
      <c r="K989" s="99"/>
      <c r="L989" s="227"/>
      <c r="M989" s="228"/>
      <c r="N989" s="225"/>
      <c r="O989" s="229"/>
      <c r="P989" s="228"/>
      <c r="Q989" s="228"/>
      <c r="R989" s="54"/>
      <c r="S989" s="54"/>
      <c r="T989" s="55"/>
      <c r="U989" s="54"/>
      <c r="V989" s="54"/>
      <c r="W989" s="54"/>
      <c r="X989" s="54"/>
      <c r="Y989" s="54"/>
      <c r="Z989" s="54"/>
    </row>
    <row r="990" spans="1:26" ht="18.75" customHeight="1" x14ac:dyDescent="0.2">
      <c r="A990" s="54"/>
      <c r="B990" s="54"/>
      <c r="C990" s="224"/>
      <c r="D990" s="224"/>
      <c r="E990" s="55"/>
      <c r="F990" s="225"/>
      <c r="G990" s="225"/>
      <c r="H990" s="225"/>
      <c r="I990" s="54"/>
      <c r="J990" s="226"/>
      <c r="K990" s="99"/>
      <c r="L990" s="227"/>
      <c r="M990" s="228"/>
      <c r="N990" s="225"/>
      <c r="O990" s="229"/>
      <c r="P990" s="228"/>
      <c r="Q990" s="228"/>
      <c r="R990" s="54"/>
      <c r="S990" s="54"/>
      <c r="T990" s="55"/>
      <c r="U990" s="54"/>
      <c r="V990" s="54"/>
      <c r="W990" s="54"/>
      <c r="X990" s="54"/>
      <c r="Y990" s="54"/>
      <c r="Z990" s="54"/>
    </row>
    <row r="991" spans="1:26" ht="18.75" customHeight="1" x14ac:dyDescent="0.2">
      <c r="A991" s="54"/>
      <c r="B991" s="54"/>
      <c r="C991" s="224"/>
      <c r="D991" s="224"/>
      <c r="E991" s="55"/>
      <c r="F991" s="225"/>
      <c r="G991" s="225"/>
      <c r="H991" s="225"/>
      <c r="I991" s="54"/>
      <c r="J991" s="226"/>
      <c r="K991" s="99"/>
      <c r="L991" s="227"/>
      <c r="M991" s="228"/>
      <c r="N991" s="225"/>
      <c r="O991" s="229"/>
      <c r="P991" s="228"/>
      <c r="Q991" s="228"/>
      <c r="R991" s="54"/>
      <c r="S991" s="54"/>
      <c r="T991" s="55"/>
      <c r="U991" s="54"/>
      <c r="V991" s="54"/>
      <c r="W991" s="54"/>
      <c r="X991" s="54"/>
      <c r="Y991" s="54"/>
      <c r="Z991" s="54"/>
    </row>
    <row r="992" spans="1:26" ht="18.75" customHeight="1" x14ac:dyDescent="0.2">
      <c r="A992" s="54"/>
      <c r="B992" s="54"/>
      <c r="C992" s="224"/>
      <c r="D992" s="224"/>
      <c r="E992" s="55"/>
      <c r="F992" s="225"/>
      <c r="G992" s="225"/>
      <c r="H992" s="225"/>
      <c r="I992" s="54"/>
      <c r="J992" s="226"/>
      <c r="K992" s="99"/>
      <c r="L992" s="227"/>
      <c r="M992" s="228"/>
      <c r="N992" s="225"/>
      <c r="O992" s="229"/>
      <c r="P992" s="228"/>
      <c r="Q992" s="228"/>
      <c r="R992" s="54"/>
      <c r="S992" s="54"/>
      <c r="T992" s="55"/>
      <c r="U992" s="54"/>
      <c r="V992" s="54"/>
      <c r="W992" s="54"/>
      <c r="X992" s="54"/>
      <c r="Y992" s="54"/>
      <c r="Z992" s="54"/>
    </row>
    <row r="993" spans="1:26" ht="18.75" customHeight="1" x14ac:dyDescent="0.2">
      <c r="A993" s="54"/>
      <c r="B993" s="54"/>
      <c r="C993" s="224"/>
      <c r="D993" s="224"/>
      <c r="E993" s="55"/>
      <c r="F993" s="225"/>
      <c r="G993" s="225"/>
      <c r="H993" s="225"/>
      <c r="I993" s="54"/>
      <c r="J993" s="226"/>
      <c r="K993" s="99"/>
      <c r="L993" s="227"/>
      <c r="M993" s="228"/>
      <c r="N993" s="225"/>
      <c r="O993" s="229"/>
      <c r="P993" s="228"/>
      <c r="Q993" s="228"/>
      <c r="R993" s="54"/>
      <c r="S993" s="54"/>
      <c r="T993" s="55"/>
      <c r="U993" s="54"/>
      <c r="V993" s="54"/>
      <c r="W993" s="54"/>
      <c r="X993" s="54"/>
      <c r="Y993" s="54"/>
      <c r="Z993" s="54"/>
    </row>
    <row r="994" spans="1:26" ht="18.75" customHeight="1" x14ac:dyDescent="0.2">
      <c r="A994" s="54"/>
      <c r="B994" s="54"/>
      <c r="C994" s="224"/>
      <c r="D994" s="224"/>
      <c r="E994" s="55"/>
      <c r="F994" s="225"/>
      <c r="G994" s="225"/>
      <c r="H994" s="225"/>
      <c r="I994" s="54"/>
      <c r="J994" s="226"/>
      <c r="K994" s="99"/>
      <c r="L994" s="227"/>
      <c r="M994" s="228"/>
      <c r="N994" s="225"/>
      <c r="O994" s="229"/>
      <c r="P994" s="228"/>
      <c r="Q994" s="228"/>
      <c r="R994" s="54"/>
      <c r="S994" s="54"/>
      <c r="T994" s="55"/>
      <c r="U994" s="54"/>
      <c r="V994" s="54"/>
      <c r="W994" s="54"/>
      <c r="X994" s="54"/>
      <c r="Y994" s="54"/>
      <c r="Z994" s="54"/>
    </row>
    <row r="995" spans="1:26" ht="18.75" customHeight="1" x14ac:dyDescent="0.2">
      <c r="A995" s="54"/>
      <c r="B995" s="54"/>
      <c r="C995" s="224"/>
      <c r="D995" s="224"/>
      <c r="E995" s="55"/>
      <c r="F995" s="225"/>
      <c r="G995" s="225"/>
      <c r="H995" s="225"/>
      <c r="I995" s="54"/>
      <c r="J995" s="226"/>
      <c r="K995" s="99"/>
      <c r="L995" s="227"/>
      <c r="M995" s="228"/>
      <c r="N995" s="225"/>
      <c r="O995" s="229"/>
      <c r="P995" s="228"/>
      <c r="Q995" s="228"/>
      <c r="R995" s="54"/>
      <c r="S995" s="54"/>
      <c r="T995" s="55"/>
      <c r="U995" s="54"/>
      <c r="V995" s="54"/>
      <c r="W995" s="54"/>
      <c r="X995" s="54"/>
      <c r="Y995" s="54"/>
      <c r="Z995" s="54"/>
    </row>
    <row r="996" spans="1:26" ht="18.75" customHeight="1" x14ac:dyDescent="0.2">
      <c r="A996" s="54"/>
      <c r="B996" s="54"/>
      <c r="C996" s="224"/>
      <c r="D996" s="224"/>
      <c r="E996" s="55"/>
      <c r="F996" s="225"/>
      <c r="G996" s="225"/>
      <c r="H996" s="225"/>
      <c r="I996" s="54"/>
      <c r="J996" s="226"/>
      <c r="K996" s="99"/>
      <c r="L996" s="227"/>
      <c r="M996" s="228"/>
      <c r="N996" s="225"/>
      <c r="O996" s="229"/>
      <c r="P996" s="228"/>
      <c r="Q996" s="228"/>
      <c r="R996" s="54"/>
      <c r="S996" s="54"/>
      <c r="T996" s="55"/>
      <c r="U996" s="54"/>
      <c r="V996" s="54"/>
      <c r="W996" s="54"/>
      <c r="X996" s="54"/>
      <c r="Y996" s="54"/>
      <c r="Z996" s="54"/>
    </row>
    <row r="997" spans="1:26" ht="18.75" customHeight="1" x14ac:dyDescent="0.2">
      <c r="A997" s="54"/>
      <c r="B997" s="54"/>
      <c r="C997" s="224"/>
      <c r="D997" s="224"/>
      <c r="E997" s="55"/>
      <c r="F997" s="225"/>
      <c r="G997" s="225"/>
      <c r="H997" s="225"/>
      <c r="I997" s="54"/>
      <c r="J997" s="226"/>
      <c r="K997" s="99"/>
      <c r="L997" s="227"/>
      <c r="M997" s="228"/>
      <c r="N997" s="225"/>
      <c r="O997" s="229"/>
      <c r="P997" s="228"/>
      <c r="Q997" s="228"/>
      <c r="R997" s="54"/>
      <c r="S997" s="54"/>
      <c r="T997" s="55"/>
      <c r="U997" s="54"/>
      <c r="V997" s="54"/>
      <c r="W997" s="54"/>
      <c r="X997" s="54"/>
      <c r="Y997" s="54"/>
      <c r="Z997" s="54"/>
    </row>
    <row r="998" spans="1:26" ht="18.75" customHeight="1" x14ac:dyDescent="0.2">
      <c r="A998" s="54"/>
      <c r="B998" s="54"/>
      <c r="C998" s="224"/>
      <c r="D998" s="224"/>
      <c r="E998" s="55"/>
      <c r="F998" s="225"/>
      <c r="G998" s="225"/>
      <c r="H998" s="225"/>
      <c r="I998" s="54"/>
      <c r="J998" s="226"/>
      <c r="K998" s="99"/>
      <c r="L998" s="227"/>
      <c r="M998" s="228"/>
      <c r="N998" s="225"/>
      <c r="O998" s="229"/>
      <c r="P998" s="228"/>
      <c r="Q998" s="228"/>
      <c r="R998" s="54"/>
      <c r="S998" s="54"/>
      <c r="T998" s="55"/>
      <c r="U998" s="54"/>
      <c r="V998" s="54"/>
      <c r="W998" s="54"/>
      <c r="X998" s="54"/>
      <c r="Y998" s="54"/>
      <c r="Z998" s="54"/>
    </row>
    <row r="999" spans="1:26" ht="18.75" customHeight="1" x14ac:dyDescent="0.2">
      <c r="A999" s="54"/>
      <c r="B999" s="54"/>
      <c r="C999" s="224"/>
      <c r="D999" s="224"/>
      <c r="E999" s="55"/>
      <c r="F999" s="225"/>
      <c r="G999" s="225"/>
      <c r="H999" s="225"/>
      <c r="I999" s="54"/>
      <c r="J999" s="226"/>
      <c r="K999" s="99"/>
      <c r="L999" s="227"/>
      <c r="M999" s="228"/>
      <c r="N999" s="225"/>
      <c r="O999" s="229"/>
      <c r="P999" s="228"/>
      <c r="Q999" s="228"/>
      <c r="R999" s="54"/>
      <c r="S999" s="54"/>
      <c r="T999" s="55"/>
      <c r="U999" s="54"/>
      <c r="V999" s="54"/>
      <c r="W999" s="54"/>
      <c r="X999" s="54"/>
      <c r="Y999" s="54"/>
      <c r="Z999" s="54"/>
    </row>
    <row r="1000" spans="1:26" ht="18.75" customHeight="1" x14ac:dyDescent="0.2">
      <c r="A1000" s="54"/>
      <c r="B1000" s="54"/>
      <c r="C1000" s="224"/>
      <c r="D1000" s="224"/>
      <c r="E1000" s="55"/>
      <c r="F1000" s="225"/>
      <c r="G1000" s="225"/>
      <c r="H1000" s="225"/>
      <c r="I1000" s="54"/>
      <c r="J1000" s="226"/>
      <c r="K1000" s="99"/>
      <c r="L1000" s="227"/>
      <c r="M1000" s="228"/>
      <c r="N1000" s="225"/>
      <c r="O1000" s="229"/>
      <c r="P1000" s="228"/>
      <c r="Q1000" s="228"/>
      <c r="R1000" s="54"/>
      <c r="S1000" s="54"/>
      <c r="T1000" s="55"/>
      <c r="U1000" s="54"/>
      <c r="V1000" s="54"/>
      <c r="W1000" s="54"/>
      <c r="X1000" s="54"/>
      <c r="Y1000" s="54"/>
      <c r="Z1000" s="54"/>
    </row>
  </sheetData>
  <mergeCells count="23">
    <mergeCell ref="A52:A53"/>
    <mergeCell ref="A57:A58"/>
    <mergeCell ref="A70:A71"/>
    <mergeCell ref="F11:H12"/>
    <mergeCell ref="I11:J12"/>
    <mergeCell ref="D11:D13"/>
    <mergeCell ref="E11:E13"/>
    <mergeCell ref="A39:A41"/>
    <mergeCell ref="A43:A44"/>
    <mergeCell ref="A46:A48"/>
    <mergeCell ref="A1:R1"/>
    <mergeCell ref="A2:R2"/>
    <mergeCell ref="A3:R3"/>
    <mergeCell ref="A10:R10"/>
    <mergeCell ref="A11:A13"/>
    <mergeCell ref="B11:B13"/>
    <mergeCell ref="C11:C13"/>
    <mergeCell ref="K11:K13"/>
    <mergeCell ref="L11:P11"/>
    <mergeCell ref="L12:M12"/>
    <mergeCell ref="N12:P12"/>
    <mergeCell ref="R11:R13"/>
    <mergeCell ref="Q12:Q13"/>
  </mergeCells>
  <printOptions horizontalCentered="1"/>
  <pageMargins left="0.19685039370078741" right="0.78740157480314965" top="0.19685039370078741" bottom="0.78740157480314965" header="0" footer="0"/>
  <pageSetup paperSize="5" scale="55"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Z1000"/>
  <sheetViews>
    <sheetView workbookViewId="0">
      <pane xSplit="1" ySplit="15" topLeftCell="B16" activePane="bottomRight" state="frozen"/>
      <selection pane="topRight" activeCell="B1" sqref="B1"/>
      <selection pane="bottomLeft" activeCell="A16" sqref="A16"/>
      <selection pane="bottomRight" activeCell="B16" sqref="B16"/>
    </sheetView>
  </sheetViews>
  <sheetFormatPr defaultColWidth="12.625" defaultRowHeight="15" customHeight="1" x14ac:dyDescent="0.2"/>
  <cols>
    <col min="1" max="1" width="15.5" customWidth="1"/>
    <col min="2" max="3" width="12.25" customWidth="1"/>
    <col min="4" max="4" width="13.875" customWidth="1"/>
    <col min="5" max="5" width="10.375" customWidth="1"/>
    <col min="6" max="6" width="11.75" customWidth="1"/>
    <col min="7" max="7" width="12.125" customWidth="1"/>
    <col min="8" max="8" width="9.375" customWidth="1"/>
    <col min="9" max="9" width="10" customWidth="1"/>
    <col min="10" max="10" width="7.375" customWidth="1"/>
    <col min="11" max="11" width="13" customWidth="1"/>
    <col min="12" max="12" width="15.25" customWidth="1"/>
    <col min="13" max="13" width="11.125" customWidth="1"/>
    <col min="14" max="14" width="10.625" customWidth="1"/>
    <col min="15" max="15" width="16.125" customWidth="1"/>
    <col min="16" max="16" width="19.125" customWidth="1"/>
    <col min="17" max="18" width="8" customWidth="1"/>
    <col min="19" max="19" width="25.625" customWidth="1"/>
    <col min="20" max="26" width="8" customWidth="1"/>
  </cols>
  <sheetData>
    <row r="1" spans="1:26" ht="18.75" customHeight="1" x14ac:dyDescent="0.2">
      <c r="A1" s="672" t="s">
        <v>408</v>
      </c>
      <c r="B1" s="632"/>
      <c r="C1" s="632"/>
      <c r="D1" s="632"/>
      <c r="E1" s="632"/>
      <c r="F1" s="632"/>
      <c r="G1" s="632"/>
      <c r="H1" s="632"/>
      <c r="I1" s="632"/>
      <c r="J1" s="632"/>
      <c r="K1" s="632"/>
      <c r="L1" s="632"/>
      <c r="M1" s="632"/>
      <c r="N1" s="632"/>
      <c r="O1" s="632"/>
      <c r="P1" s="632"/>
      <c r="Q1" s="54"/>
      <c r="R1" s="54"/>
      <c r="S1" s="54"/>
      <c r="T1" s="54"/>
      <c r="U1" s="54"/>
      <c r="V1" s="54"/>
      <c r="W1" s="54"/>
      <c r="X1" s="54"/>
      <c r="Y1" s="54"/>
      <c r="Z1" s="54"/>
    </row>
    <row r="2" spans="1:26" ht="18.75" customHeight="1" x14ac:dyDescent="0.2">
      <c r="A2" s="672" t="s">
        <v>409</v>
      </c>
      <c r="B2" s="632"/>
      <c r="C2" s="632"/>
      <c r="D2" s="632"/>
      <c r="E2" s="632"/>
      <c r="F2" s="632"/>
      <c r="G2" s="632"/>
      <c r="H2" s="632"/>
      <c r="I2" s="632"/>
      <c r="J2" s="632"/>
      <c r="K2" s="632"/>
      <c r="L2" s="632"/>
      <c r="M2" s="632"/>
      <c r="N2" s="632"/>
      <c r="O2" s="632"/>
      <c r="P2" s="632"/>
      <c r="Q2" s="54"/>
      <c r="R2" s="54"/>
      <c r="S2" s="54"/>
      <c r="T2" s="54"/>
      <c r="U2" s="54"/>
      <c r="V2" s="54"/>
      <c r="W2" s="54"/>
      <c r="X2" s="54"/>
      <c r="Y2" s="54"/>
      <c r="Z2" s="54"/>
    </row>
    <row r="3" spans="1:26" ht="18.75" customHeight="1" x14ac:dyDescent="0.2">
      <c r="A3" s="672" t="s">
        <v>410</v>
      </c>
      <c r="B3" s="632"/>
      <c r="C3" s="632"/>
      <c r="D3" s="632"/>
      <c r="E3" s="632"/>
      <c r="F3" s="632"/>
      <c r="G3" s="632"/>
      <c r="H3" s="632"/>
      <c r="I3" s="632"/>
      <c r="J3" s="632"/>
      <c r="K3" s="632"/>
      <c r="L3" s="632"/>
      <c r="M3" s="632"/>
      <c r="N3" s="632"/>
      <c r="O3" s="632"/>
      <c r="P3" s="632"/>
      <c r="Q3" s="54"/>
      <c r="R3" s="54"/>
      <c r="S3" s="54"/>
      <c r="T3" s="54"/>
      <c r="U3" s="54"/>
      <c r="V3" s="54"/>
      <c r="W3" s="54"/>
      <c r="X3" s="54"/>
      <c r="Y3" s="54"/>
      <c r="Z3" s="54"/>
    </row>
    <row r="4" spans="1:26" ht="18.75" hidden="1" customHeight="1" x14ac:dyDescent="0.2">
      <c r="A4" s="672" t="s">
        <v>411</v>
      </c>
      <c r="B4" s="632"/>
      <c r="C4" s="632"/>
      <c r="D4" s="632"/>
      <c r="E4" s="632"/>
      <c r="F4" s="632"/>
      <c r="G4" s="632"/>
      <c r="H4" s="632"/>
      <c r="I4" s="632"/>
      <c r="J4" s="632"/>
      <c r="K4" s="632"/>
      <c r="L4" s="632"/>
      <c r="M4" s="632"/>
      <c r="N4" s="632"/>
      <c r="O4" s="632"/>
      <c r="P4" s="632"/>
      <c r="Q4" s="54"/>
      <c r="R4" s="54"/>
      <c r="S4" s="54"/>
      <c r="T4" s="54"/>
      <c r="U4" s="54"/>
      <c r="V4" s="54"/>
      <c r="W4" s="54"/>
      <c r="X4" s="54"/>
      <c r="Y4" s="54"/>
      <c r="Z4" s="54"/>
    </row>
    <row r="5" spans="1:26" ht="18.75" customHeight="1" x14ac:dyDescent="0.2">
      <c r="A5" s="57"/>
      <c r="B5" s="231"/>
      <c r="C5" s="231"/>
      <c r="D5" s="57"/>
      <c r="E5" s="231"/>
      <c r="F5" s="231"/>
      <c r="G5" s="231"/>
      <c r="H5" s="57"/>
      <c r="I5" s="57"/>
      <c r="J5" s="57"/>
      <c r="K5" s="57"/>
      <c r="L5" s="57"/>
      <c r="M5" s="57"/>
      <c r="N5" s="57"/>
      <c r="O5" s="57"/>
      <c r="P5" s="57"/>
      <c r="Q5" s="54"/>
      <c r="R5" s="54"/>
      <c r="S5" s="54"/>
      <c r="T5" s="54"/>
      <c r="U5" s="54"/>
      <c r="V5" s="54"/>
      <c r="W5" s="54"/>
      <c r="X5" s="54"/>
      <c r="Y5" s="54"/>
      <c r="Z5" s="54"/>
    </row>
    <row r="6" spans="1:26" ht="18.75" customHeight="1" x14ac:dyDescent="0.25">
      <c r="A6" s="64" t="s">
        <v>242</v>
      </c>
      <c r="B6" s="233"/>
      <c r="C6" s="233"/>
      <c r="D6" s="71"/>
      <c r="E6" s="233"/>
      <c r="F6" s="233"/>
      <c r="G6" s="233"/>
      <c r="H6" s="71"/>
      <c r="I6" s="71"/>
      <c r="J6" s="71"/>
      <c r="K6" s="322"/>
      <c r="L6" s="323" t="s">
        <v>123</v>
      </c>
      <c r="M6" s="71"/>
      <c r="N6" s="71"/>
      <c r="O6" s="71"/>
      <c r="P6" s="76"/>
      <c r="Q6" s="54"/>
      <c r="R6" s="54"/>
      <c r="S6" s="54"/>
      <c r="T6" s="54"/>
      <c r="U6" s="54"/>
      <c r="V6" s="54"/>
      <c r="W6" s="54"/>
      <c r="X6" s="54"/>
      <c r="Y6" s="54"/>
      <c r="Z6" s="54"/>
    </row>
    <row r="7" spans="1:26" ht="18.75" customHeight="1" x14ac:dyDescent="0.25">
      <c r="A7" s="78"/>
      <c r="B7" s="231"/>
      <c r="C7" s="231"/>
      <c r="D7" s="57"/>
      <c r="E7" s="231"/>
      <c r="F7" s="231"/>
      <c r="G7" s="231"/>
      <c r="H7" s="57"/>
      <c r="I7" s="57"/>
      <c r="J7" s="57"/>
      <c r="K7" s="619"/>
      <c r="L7" s="324" t="s">
        <v>124</v>
      </c>
      <c r="M7" s="236"/>
      <c r="N7" s="236" t="s">
        <v>125</v>
      </c>
      <c r="O7" s="57"/>
      <c r="P7" s="85"/>
      <c r="Q7" s="54"/>
      <c r="R7" s="54"/>
      <c r="S7" s="54"/>
      <c r="T7" s="54"/>
      <c r="U7" s="54"/>
      <c r="V7" s="54"/>
      <c r="W7" s="54"/>
      <c r="X7" s="54"/>
      <c r="Y7" s="54"/>
      <c r="Z7" s="54"/>
    </row>
    <row r="8" spans="1:26" ht="18.75" customHeight="1" x14ac:dyDescent="0.2">
      <c r="A8" s="78"/>
      <c r="B8" s="231"/>
      <c r="C8" s="231"/>
      <c r="D8" s="57"/>
      <c r="E8" s="231"/>
      <c r="F8" s="231"/>
      <c r="G8" s="231"/>
      <c r="H8" s="57"/>
      <c r="I8" s="325"/>
      <c r="J8" s="57"/>
      <c r="K8" s="619"/>
      <c r="L8" s="326" t="s">
        <v>126</v>
      </c>
      <c r="M8" s="87"/>
      <c r="N8" s="57"/>
      <c r="O8" s="59" t="s">
        <v>127</v>
      </c>
      <c r="P8" s="85"/>
      <c r="Q8" s="54"/>
      <c r="R8" s="54"/>
      <c r="S8" s="54"/>
      <c r="T8" s="54"/>
      <c r="U8" s="54"/>
      <c r="V8" s="54"/>
      <c r="W8" s="54"/>
      <c r="X8" s="54"/>
      <c r="Y8" s="54"/>
      <c r="Z8" s="54"/>
    </row>
    <row r="9" spans="1:26" ht="18.75" customHeight="1" x14ac:dyDescent="0.2">
      <c r="A9" s="78"/>
      <c r="B9" s="231"/>
      <c r="C9" s="231"/>
      <c r="D9" s="57"/>
      <c r="E9" s="231"/>
      <c r="F9" s="231"/>
      <c r="G9" s="231"/>
      <c r="H9" s="57"/>
      <c r="I9" s="325"/>
      <c r="J9" s="57"/>
      <c r="K9" s="619"/>
      <c r="L9" s="326" t="s">
        <v>128</v>
      </c>
      <c r="M9" s="87"/>
      <c r="N9" s="57"/>
      <c r="O9" s="59" t="s">
        <v>129</v>
      </c>
      <c r="P9" s="85"/>
      <c r="Q9" s="54"/>
      <c r="R9" s="54"/>
      <c r="S9" s="54"/>
      <c r="T9" s="54"/>
      <c r="U9" s="54"/>
      <c r="V9" s="54"/>
      <c r="W9" s="54"/>
      <c r="X9" s="54"/>
      <c r="Y9" s="54"/>
      <c r="Z9" s="54"/>
    </row>
    <row r="10" spans="1:26" ht="18.75" customHeight="1" x14ac:dyDescent="0.2">
      <c r="A10" s="78"/>
      <c r="B10" s="231"/>
      <c r="C10" s="231"/>
      <c r="D10" s="57"/>
      <c r="E10" s="231"/>
      <c r="F10" s="231"/>
      <c r="G10" s="231"/>
      <c r="H10" s="57"/>
      <c r="I10" s="57"/>
      <c r="J10" s="57"/>
      <c r="K10" s="619"/>
      <c r="L10" s="326" t="s">
        <v>130</v>
      </c>
      <c r="M10" s="87"/>
      <c r="N10" s="57"/>
      <c r="O10" s="59" t="s">
        <v>131</v>
      </c>
      <c r="P10" s="85"/>
      <c r="Q10" s="54"/>
      <c r="R10" s="54"/>
      <c r="S10" s="54"/>
      <c r="T10" s="54"/>
      <c r="U10" s="54"/>
      <c r="V10" s="54"/>
      <c r="W10" s="54"/>
      <c r="X10" s="54"/>
      <c r="Y10" s="54"/>
      <c r="Z10" s="54"/>
    </row>
    <row r="11" spans="1:26" ht="18.75" customHeight="1" x14ac:dyDescent="0.2">
      <c r="A11" s="678" t="s">
        <v>132</v>
      </c>
      <c r="B11" s="679"/>
      <c r="C11" s="679"/>
      <c r="D11" s="679"/>
      <c r="E11" s="679"/>
      <c r="F11" s="679"/>
      <c r="G11" s="679"/>
      <c r="H11" s="679"/>
      <c r="I11" s="679"/>
      <c r="J11" s="679"/>
      <c r="K11" s="679"/>
      <c r="L11" s="679"/>
      <c r="M11" s="679"/>
      <c r="N11" s="679"/>
      <c r="O11" s="679"/>
      <c r="P11" s="680"/>
      <c r="Q11" s="54"/>
      <c r="R11" s="54"/>
      <c r="S11" s="54"/>
      <c r="T11" s="54"/>
      <c r="U11" s="54"/>
      <c r="V11" s="54"/>
      <c r="W11" s="54"/>
      <c r="X11" s="54"/>
      <c r="Y11" s="54"/>
      <c r="Z11" s="54"/>
    </row>
    <row r="12" spans="1:26" ht="18.75" customHeight="1" x14ac:dyDescent="0.2">
      <c r="A12" s="647" t="s">
        <v>133</v>
      </c>
      <c r="B12" s="684" t="s">
        <v>135</v>
      </c>
      <c r="C12" s="684" t="s">
        <v>136</v>
      </c>
      <c r="D12" s="656" t="s">
        <v>137</v>
      </c>
      <c r="E12" s="683" t="s">
        <v>138</v>
      </c>
      <c r="F12" s="641"/>
      <c r="G12" s="642"/>
      <c r="H12" s="661" t="s">
        <v>139</v>
      </c>
      <c r="I12" s="642"/>
      <c r="J12" s="656" t="s">
        <v>140</v>
      </c>
      <c r="K12" s="662" t="s">
        <v>141</v>
      </c>
      <c r="L12" s="663"/>
      <c r="M12" s="663"/>
      <c r="N12" s="663"/>
      <c r="O12" s="673"/>
      <c r="P12" s="664" t="s">
        <v>142</v>
      </c>
      <c r="Q12" s="54"/>
      <c r="R12" s="54"/>
      <c r="S12" s="54"/>
      <c r="T12" s="54"/>
      <c r="U12" s="54"/>
      <c r="V12" s="54"/>
      <c r="W12" s="54"/>
      <c r="X12" s="54"/>
      <c r="Y12" s="54"/>
      <c r="Z12" s="54"/>
    </row>
    <row r="13" spans="1:26" ht="30" customHeight="1" x14ac:dyDescent="0.2">
      <c r="A13" s="648"/>
      <c r="B13" s="651"/>
      <c r="C13" s="651"/>
      <c r="D13" s="651"/>
      <c r="E13" s="658"/>
      <c r="F13" s="659"/>
      <c r="G13" s="660"/>
      <c r="H13" s="658"/>
      <c r="I13" s="660"/>
      <c r="J13" s="651"/>
      <c r="K13" s="667" t="s">
        <v>143</v>
      </c>
      <c r="L13" s="669"/>
      <c r="M13" s="667" t="s">
        <v>245</v>
      </c>
      <c r="N13" s="668"/>
      <c r="O13" s="669"/>
      <c r="P13" s="665"/>
      <c r="Q13" s="54"/>
      <c r="R13" s="54"/>
      <c r="S13" s="54"/>
      <c r="T13" s="54"/>
      <c r="U13" s="54"/>
      <c r="V13" s="54"/>
      <c r="W13" s="54"/>
      <c r="X13" s="54"/>
      <c r="Y13" s="54"/>
      <c r="Z13" s="54"/>
    </row>
    <row r="14" spans="1:26" ht="45.75" customHeight="1" x14ac:dyDescent="0.25">
      <c r="A14" s="649"/>
      <c r="B14" s="654"/>
      <c r="C14" s="654"/>
      <c r="D14" s="654"/>
      <c r="E14" s="327" t="s">
        <v>146</v>
      </c>
      <c r="F14" s="327" t="s">
        <v>147</v>
      </c>
      <c r="G14" s="327" t="s">
        <v>148</v>
      </c>
      <c r="H14" s="94" t="s">
        <v>149</v>
      </c>
      <c r="I14" s="94" t="s">
        <v>150</v>
      </c>
      <c r="J14" s="654"/>
      <c r="K14" s="96" t="s">
        <v>151</v>
      </c>
      <c r="L14" s="96" t="s">
        <v>152</v>
      </c>
      <c r="M14" s="240" t="s">
        <v>153</v>
      </c>
      <c r="N14" s="240" t="s">
        <v>154</v>
      </c>
      <c r="O14" s="96" t="s">
        <v>145</v>
      </c>
      <c r="P14" s="666"/>
      <c r="Q14" s="54"/>
      <c r="R14" s="54"/>
      <c r="S14" s="54"/>
      <c r="T14" s="54"/>
      <c r="U14" s="54"/>
      <c r="V14" s="54"/>
      <c r="W14" s="54"/>
      <c r="X14" s="54"/>
      <c r="Y14" s="54"/>
      <c r="Z14" s="54"/>
    </row>
    <row r="15" spans="1:26" ht="19.5" customHeight="1" x14ac:dyDescent="0.2">
      <c r="A15" s="245" t="s">
        <v>155</v>
      </c>
      <c r="B15" s="244" t="s">
        <v>156</v>
      </c>
      <c r="C15" s="244" t="s">
        <v>372</v>
      </c>
      <c r="D15" s="245" t="s">
        <v>157</v>
      </c>
      <c r="E15" s="244" t="s">
        <v>158</v>
      </c>
      <c r="F15" s="244" t="s">
        <v>159</v>
      </c>
      <c r="G15" s="244" t="s">
        <v>160</v>
      </c>
      <c r="H15" s="245" t="s">
        <v>161</v>
      </c>
      <c r="I15" s="245" t="s">
        <v>162</v>
      </c>
      <c r="J15" s="245" t="s">
        <v>163</v>
      </c>
      <c r="K15" s="245" t="s">
        <v>164</v>
      </c>
      <c r="L15" s="245" t="s">
        <v>165</v>
      </c>
      <c r="M15" s="245" t="s">
        <v>166</v>
      </c>
      <c r="N15" s="245" t="s">
        <v>167</v>
      </c>
      <c r="O15" s="245" t="s">
        <v>168</v>
      </c>
      <c r="P15" s="328" t="s">
        <v>247</v>
      </c>
      <c r="Q15" s="108"/>
      <c r="R15" s="108"/>
      <c r="S15" s="314"/>
      <c r="T15" s="108"/>
      <c r="U15" s="108"/>
      <c r="V15" s="108"/>
      <c r="W15" s="108"/>
      <c r="X15" s="108"/>
      <c r="Y15" s="108"/>
      <c r="Z15" s="108"/>
    </row>
    <row r="16" spans="1:26" ht="19.5" customHeight="1" x14ac:dyDescent="0.2">
      <c r="A16" s="482" t="s">
        <v>189</v>
      </c>
      <c r="B16" s="483" t="e">
        <f t="shared" ref="B16:C16" si="0">SUM(#REF!+#REF!+B45+B55+B76)</f>
        <v>#REF!</v>
      </c>
      <c r="C16" s="483" t="e">
        <f t="shared" si="0"/>
        <v>#REF!</v>
      </c>
      <c r="D16" s="484"/>
      <c r="E16" s="483" t="e">
        <f t="shared" ref="E16:G16" si="1">SUM(#REF!+#REF!+E45+E55+E76)</f>
        <v>#REF!</v>
      </c>
      <c r="F16" s="483" t="e">
        <f t="shared" si="1"/>
        <v>#REF!</v>
      </c>
      <c r="G16" s="483" t="e">
        <f t="shared" si="1"/>
        <v>#REF!</v>
      </c>
      <c r="H16" s="485"/>
      <c r="I16" s="484"/>
      <c r="J16" s="484"/>
      <c r="K16" s="483" t="e">
        <f t="shared" ref="K16:M16" si="2">SUM(#REF!+#REF!+K45+K55+K76)</f>
        <v>#REF!</v>
      </c>
      <c r="L16" s="483" t="e">
        <f t="shared" si="2"/>
        <v>#REF!</v>
      </c>
      <c r="M16" s="483" t="e">
        <f t="shared" si="2"/>
        <v>#REF!</v>
      </c>
      <c r="N16" s="486" t="s">
        <v>412</v>
      </c>
      <c r="O16" s="483" t="e">
        <f>SUM(#REF!+#REF!+O45+O55+O76)</f>
        <v>#REF!</v>
      </c>
      <c r="P16" s="487"/>
      <c r="Q16" s="108"/>
      <c r="R16" s="108"/>
      <c r="S16" s="276"/>
      <c r="T16" s="108"/>
      <c r="U16" s="108"/>
      <c r="V16" s="108"/>
      <c r="W16" s="108"/>
      <c r="X16" s="108"/>
      <c r="Y16" s="108"/>
      <c r="Z16" s="108"/>
    </row>
    <row r="17" spans="1:26" ht="19.5" customHeight="1" x14ac:dyDescent="0.25">
      <c r="A17" s="380" t="s">
        <v>248</v>
      </c>
      <c r="B17" s="488"/>
      <c r="C17" s="488"/>
      <c r="D17" s="488"/>
      <c r="E17" s="488"/>
      <c r="F17" s="488"/>
      <c r="G17" s="489"/>
      <c r="H17" s="490"/>
      <c r="I17" s="491"/>
      <c r="J17" s="491"/>
      <c r="K17" s="491"/>
      <c r="L17" s="492"/>
      <c r="M17" s="493"/>
      <c r="N17" s="494"/>
      <c r="O17" s="495"/>
      <c r="P17" s="496"/>
      <c r="Q17" s="108"/>
      <c r="R17" s="108"/>
      <c r="S17" s="276"/>
      <c r="T17" s="108"/>
      <c r="U17" s="108"/>
      <c r="V17" s="108"/>
      <c r="W17" s="108"/>
      <c r="X17" s="108"/>
      <c r="Y17" s="108"/>
      <c r="Z17" s="108"/>
    </row>
    <row r="18" spans="1:26" ht="19.5" customHeight="1" x14ac:dyDescent="0.2">
      <c r="A18" s="628" t="s">
        <v>413</v>
      </c>
      <c r="B18" s="351"/>
      <c r="C18" s="351"/>
      <c r="D18" s="352"/>
      <c r="E18" s="351"/>
      <c r="F18" s="353"/>
      <c r="G18" s="497"/>
      <c r="H18" s="377"/>
      <c r="I18" s="355"/>
      <c r="J18" s="356"/>
      <c r="K18" s="357"/>
      <c r="L18" s="358"/>
      <c r="M18" s="498"/>
      <c r="N18" s="498"/>
      <c r="O18" s="499"/>
      <c r="P18" s="379"/>
      <c r="Q18" s="108"/>
      <c r="R18" s="108"/>
      <c r="S18" s="276"/>
      <c r="T18" s="108"/>
      <c r="U18" s="108"/>
      <c r="V18" s="108"/>
      <c r="W18" s="108"/>
      <c r="X18" s="108"/>
      <c r="Y18" s="108"/>
      <c r="Z18" s="108"/>
    </row>
    <row r="19" spans="1:26" ht="19.5" customHeight="1" x14ac:dyDescent="0.25">
      <c r="A19" s="383" t="s">
        <v>193</v>
      </c>
      <c r="B19" s="351">
        <v>248</v>
      </c>
      <c r="C19" s="351">
        <v>496</v>
      </c>
      <c r="D19" s="352" t="s">
        <v>249</v>
      </c>
      <c r="E19" s="351"/>
      <c r="F19" s="353">
        <v>24.8</v>
      </c>
      <c r="G19" s="353">
        <f t="shared" ref="G19:G20" si="3">SUM(E19:F19)</f>
        <v>24.8</v>
      </c>
      <c r="H19" s="500">
        <v>3.923411893241767</v>
      </c>
      <c r="I19" s="355">
        <v>2.95</v>
      </c>
      <c r="J19" s="356">
        <f t="shared" ref="J19:J20" si="4">(H19-I19)/H19</f>
        <v>0.24810341603911318</v>
      </c>
      <c r="K19" s="357">
        <v>7470</v>
      </c>
      <c r="L19" s="358">
        <f t="shared" ref="L19:L20" si="5">(G19*K19)*J19</f>
        <v>45962.646441741948</v>
      </c>
      <c r="M19" s="501">
        <f t="shared" ref="M19:M20" si="6">G19*H19*J19</f>
        <v>24.140614952395815</v>
      </c>
      <c r="N19" s="501">
        <v>17</v>
      </c>
      <c r="O19" s="502">
        <f t="shared" ref="O19:O20" si="7">M19*1000*17</f>
        <v>410390.45419072884</v>
      </c>
      <c r="P19" s="379"/>
      <c r="Q19" s="108"/>
      <c r="R19" s="108"/>
      <c r="S19" s="276"/>
      <c r="T19" s="108"/>
      <c r="U19" s="108"/>
      <c r="V19" s="108"/>
      <c r="W19" s="108"/>
      <c r="X19" s="108"/>
      <c r="Y19" s="108"/>
      <c r="Z19" s="108"/>
    </row>
    <row r="20" spans="1:26" ht="19.5" customHeight="1" x14ac:dyDescent="0.25">
      <c r="A20" s="383" t="s">
        <v>197</v>
      </c>
      <c r="B20" s="351">
        <v>1619</v>
      </c>
      <c r="C20" s="351">
        <v>2615</v>
      </c>
      <c r="D20" s="352" t="s">
        <v>249</v>
      </c>
      <c r="E20" s="351"/>
      <c r="F20" s="353">
        <v>523</v>
      </c>
      <c r="G20" s="353">
        <f t="shared" si="3"/>
        <v>523</v>
      </c>
      <c r="H20" s="500">
        <v>3.923411893241767</v>
      </c>
      <c r="I20" s="355">
        <v>2.95</v>
      </c>
      <c r="J20" s="356">
        <f t="shared" si="4"/>
        <v>0.24810341603911318</v>
      </c>
      <c r="K20" s="357">
        <v>7470</v>
      </c>
      <c r="L20" s="358">
        <f t="shared" si="5"/>
        <v>969292.90681576775</v>
      </c>
      <c r="M20" s="501">
        <f t="shared" si="6"/>
        <v>509.09442016544403</v>
      </c>
      <c r="N20" s="501">
        <v>17</v>
      </c>
      <c r="O20" s="502">
        <f t="shared" si="7"/>
        <v>8654605.1428125482</v>
      </c>
      <c r="P20" s="379"/>
      <c r="Q20" s="108"/>
      <c r="R20" s="108"/>
      <c r="S20" s="276"/>
      <c r="T20" s="108"/>
      <c r="U20" s="108"/>
      <c r="V20" s="108"/>
      <c r="W20" s="108"/>
      <c r="X20" s="108"/>
      <c r="Y20" s="108"/>
      <c r="Z20" s="108"/>
    </row>
    <row r="21" spans="1:26" ht="19.5" customHeight="1" x14ac:dyDescent="0.25">
      <c r="A21" s="383" t="s">
        <v>414</v>
      </c>
      <c r="B21" s="351">
        <v>300</v>
      </c>
      <c r="C21" s="351">
        <v>379</v>
      </c>
      <c r="D21" s="352">
        <v>0</v>
      </c>
      <c r="E21" s="351">
        <v>112</v>
      </c>
      <c r="F21" s="353">
        <v>267</v>
      </c>
      <c r="G21" s="353">
        <v>379</v>
      </c>
      <c r="H21" s="500">
        <v>7.846823786483534</v>
      </c>
      <c r="I21" s="355">
        <v>3.52</v>
      </c>
      <c r="J21" s="356">
        <v>1.1028217032059928</v>
      </c>
      <c r="K21" s="357">
        <v>40934</v>
      </c>
      <c r="L21" s="358">
        <v>1727136.1804473833</v>
      </c>
      <c r="M21" s="501">
        <v>522.49310753862972</v>
      </c>
      <c r="N21" s="501">
        <v>34</v>
      </c>
      <c r="O21" s="502">
        <v>8882382.8281567041</v>
      </c>
      <c r="P21" s="379"/>
      <c r="Q21" s="108"/>
      <c r="R21" s="108"/>
      <c r="S21" s="276"/>
      <c r="T21" s="108"/>
      <c r="U21" s="108"/>
      <c r="V21" s="108"/>
      <c r="W21" s="108"/>
      <c r="X21" s="108"/>
      <c r="Y21" s="108"/>
      <c r="Z21" s="108"/>
    </row>
    <row r="22" spans="1:26" ht="19.5" customHeight="1" x14ac:dyDescent="0.2">
      <c r="A22" s="373"/>
      <c r="B22" s="351"/>
      <c r="C22" s="351"/>
      <c r="D22" s="352"/>
      <c r="E22" s="351"/>
      <c r="F22" s="353"/>
      <c r="G22" s="497"/>
      <c r="H22" s="377"/>
      <c r="I22" s="355"/>
      <c r="J22" s="356"/>
      <c r="K22" s="357"/>
      <c r="L22" s="358"/>
      <c r="M22" s="498"/>
      <c r="N22" s="498"/>
      <c r="O22" s="499"/>
      <c r="P22" s="503"/>
      <c r="Q22" s="108"/>
      <c r="R22" s="108"/>
      <c r="S22" s="276"/>
      <c r="T22" s="108"/>
      <c r="U22" s="108"/>
      <c r="V22" s="108"/>
      <c r="W22" s="108"/>
      <c r="X22" s="108"/>
      <c r="Y22" s="108"/>
      <c r="Z22" s="108"/>
    </row>
    <row r="23" spans="1:26" ht="19.5" customHeight="1" x14ac:dyDescent="0.2">
      <c r="A23" s="380" t="s">
        <v>270</v>
      </c>
      <c r="B23" s="488"/>
      <c r="C23" s="488"/>
      <c r="D23" s="380"/>
      <c r="E23" s="488"/>
      <c r="F23" s="504"/>
      <c r="G23" s="505"/>
      <c r="H23" s="506"/>
      <c r="I23" s="493"/>
      <c r="J23" s="507"/>
      <c r="K23" s="508"/>
      <c r="L23" s="509"/>
      <c r="M23" s="491"/>
      <c r="N23" s="491"/>
      <c r="O23" s="510"/>
      <c r="P23" s="348"/>
      <c r="Q23" s="108"/>
      <c r="R23" s="108"/>
      <c r="S23" s="276"/>
      <c r="T23" s="108"/>
      <c r="U23" s="108"/>
      <c r="V23" s="108"/>
      <c r="W23" s="108"/>
      <c r="X23" s="108"/>
      <c r="Y23" s="108"/>
      <c r="Z23" s="108"/>
    </row>
    <row r="24" spans="1:26" ht="19.5" customHeight="1" x14ac:dyDescent="0.2">
      <c r="A24" s="352" t="s">
        <v>218</v>
      </c>
      <c r="B24" s="376">
        <v>105</v>
      </c>
      <c r="C24" s="376">
        <v>126</v>
      </c>
      <c r="D24" s="373">
        <v>0</v>
      </c>
      <c r="E24" s="376">
        <v>0</v>
      </c>
      <c r="F24" s="511">
        <v>126</v>
      </c>
      <c r="G24" s="512">
        <v>126</v>
      </c>
      <c r="H24" s="513">
        <v>8.9564395218477753</v>
      </c>
      <c r="I24" s="514">
        <v>7.1400000000000006</v>
      </c>
      <c r="J24" s="430">
        <v>0.4056164321585306</v>
      </c>
      <c r="K24" s="515">
        <v>40934</v>
      </c>
      <c r="L24" s="516">
        <v>563210.73653651855</v>
      </c>
      <c r="M24" s="517">
        <v>98.155689876409824</v>
      </c>
      <c r="N24" s="517">
        <v>34</v>
      </c>
      <c r="O24" s="518">
        <v>1668646.7278989672</v>
      </c>
      <c r="P24" s="503"/>
      <c r="Q24" s="108"/>
      <c r="R24" s="108"/>
      <c r="S24" s="276"/>
      <c r="T24" s="108"/>
      <c r="U24" s="108"/>
      <c r="V24" s="108"/>
      <c r="W24" s="108"/>
      <c r="X24" s="108"/>
      <c r="Y24" s="108"/>
      <c r="Z24" s="108"/>
    </row>
    <row r="25" spans="1:26" ht="19.5" customHeight="1" x14ac:dyDescent="0.25">
      <c r="A25" s="352" t="s">
        <v>217</v>
      </c>
      <c r="B25" s="351">
        <v>170</v>
      </c>
      <c r="C25" s="351">
        <v>210</v>
      </c>
      <c r="D25" s="352" t="s">
        <v>192</v>
      </c>
      <c r="E25" s="351">
        <v>16</v>
      </c>
      <c r="F25" s="353">
        <v>194</v>
      </c>
      <c r="G25" s="353">
        <f t="shared" ref="G25:G29" si="8">SUM(E25:F25)</f>
        <v>210</v>
      </c>
      <c r="H25" s="500">
        <v>4.4782197609238876</v>
      </c>
      <c r="I25" s="355">
        <v>3.15</v>
      </c>
      <c r="J25" s="356">
        <f t="shared" ref="J25:J29" si="9">(H25-I25)/H25</f>
        <v>0.29659548477582237</v>
      </c>
      <c r="K25" s="357">
        <v>7470</v>
      </c>
      <c r="L25" s="358">
        <f t="shared" ref="L25:L29" si="10">(G25*K25)*J25</f>
        <v>465269.33696783253</v>
      </c>
      <c r="M25" s="501">
        <f t="shared" ref="M25:M29" si="11">G25*H25*J25</f>
        <v>278.92614979401645</v>
      </c>
      <c r="N25" s="501">
        <v>17</v>
      </c>
      <c r="O25" s="502">
        <f t="shared" ref="O25:O29" si="12">M25*1000*17</f>
        <v>4741744.5464982791</v>
      </c>
      <c r="P25" s="503"/>
      <c r="Q25" s="108"/>
      <c r="R25" s="108"/>
      <c r="S25" s="276"/>
      <c r="T25" s="108"/>
      <c r="U25" s="108"/>
      <c r="V25" s="108"/>
      <c r="W25" s="108"/>
      <c r="X25" s="108"/>
      <c r="Y25" s="108"/>
      <c r="Z25" s="108"/>
    </row>
    <row r="26" spans="1:26" ht="19.5" customHeight="1" x14ac:dyDescent="0.25">
      <c r="A26" s="352" t="s">
        <v>221</v>
      </c>
      <c r="B26" s="351">
        <v>45</v>
      </c>
      <c r="C26" s="351">
        <v>261</v>
      </c>
      <c r="D26" s="352" t="s">
        <v>192</v>
      </c>
      <c r="E26" s="351">
        <v>52</v>
      </c>
      <c r="F26" s="353">
        <v>209</v>
      </c>
      <c r="G26" s="353">
        <f t="shared" si="8"/>
        <v>261</v>
      </c>
      <c r="H26" s="500">
        <v>4.4782197609238876</v>
      </c>
      <c r="I26" s="355">
        <v>2.9</v>
      </c>
      <c r="J26" s="356">
        <f t="shared" si="9"/>
        <v>0.35242123995234437</v>
      </c>
      <c r="K26" s="357">
        <v>7470</v>
      </c>
      <c r="L26" s="358">
        <f t="shared" si="10"/>
        <v>687105.1188978873</v>
      </c>
      <c r="M26" s="501">
        <f t="shared" si="11"/>
        <v>411.91535760113464</v>
      </c>
      <c r="N26" s="501">
        <v>17</v>
      </c>
      <c r="O26" s="502">
        <f t="shared" si="12"/>
        <v>7002561.0792192891</v>
      </c>
      <c r="P26" s="379"/>
      <c r="Q26" s="108"/>
      <c r="R26" s="108"/>
      <c r="S26" s="276"/>
      <c r="T26" s="108"/>
      <c r="U26" s="108"/>
      <c r="V26" s="108"/>
      <c r="W26" s="108"/>
      <c r="X26" s="108"/>
      <c r="Y26" s="108"/>
      <c r="Z26" s="108"/>
    </row>
    <row r="27" spans="1:26" ht="19.5" customHeight="1" x14ac:dyDescent="0.25">
      <c r="A27" s="352" t="s">
        <v>224</v>
      </c>
      <c r="B27" s="351">
        <v>3020</v>
      </c>
      <c r="C27" s="351">
        <v>3204</v>
      </c>
      <c r="D27" s="352" t="s">
        <v>192</v>
      </c>
      <c r="E27" s="351">
        <v>5</v>
      </c>
      <c r="F27" s="353">
        <v>3199</v>
      </c>
      <c r="G27" s="353">
        <f t="shared" si="8"/>
        <v>3204</v>
      </c>
      <c r="H27" s="500">
        <v>4.4782197609238876</v>
      </c>
      <c r="I27" s="355">
        <v>2.9</v>
      </c>
      <c r="J27" s="356">
        <f t="shared" si="9"/>
        <v>0.35242123995234437</v>
      </c>
      <c r="K27" s="357">
        <v>7470</v>
      </c>
      <c r="L27" s="358">
        <f t="shared" si="10"/>
        <v>8434807.6664706152</v>
      </c>
      <c r="M27" s="501">
        <f t="shared" si="11"/>
        <v>5056.6161140001359</v>
      </c>
      <c r="N27" s="501">
        <v>17</v>
      </c>
      <c r="O27" s="502">
        <f t="shared" si="12"/>
        <v>85962473.938002318</v>
      </c>
      <c r="P27" s="379"/>
      <c r="Q27" s="108"/>
      <c r="R27" s="108"/>
      <c r="S27" s="276"/>
      <c r="T27" s="108"/>
      <c r="U27" s="108"/>
      <c r="V27" s="108"/>
      <c r="W27" s="108"/>
      <c r="X27" s="108"/>
      <c r="Y27" s="108"/>
      <c r="Z27" s="108"/>
    </row>
    <row r="28" spans="1:26" ht="19.5" customHeight="1" x14ac:dyDescent="0.25">
      <c r="A28" s="352" t="s">
        <v>220</v>
      </c>
      <c r="B28" s="351">
        <v>50</v>
      </c>
      <c r="C28" s="351">
        <v>72</v>
      </c>
      <c r="D28" s="352" t="s">
        <v>192</v>
      </c>
      <c r="E28" s="351">
        <v>30</v>
      </c>
      <c r="F28" s="353">
        <v>42</v>
      </c>
      <c r="G28" s="353">
        <f t="shared" si="8"/>
        <v>72</v>
      </c>
      <c r="H28" s="500">
        <v>4.4782197609238876</v>
      </c>
      <c r="I28" s="355">
        <v>2.9</v>
      </c>
      <c r="J28" s="356">
        <f t="shared" si="9"/>
        <v>0.35242123995234437</v>
      </c>
      <c r="K28" s="357">
        <v>7470</v>
      </c>
      <c r="L28" s="358">
        <f t="shared" si="10"/>
        <v>189546.23969596889</v>
      </c>
      <c r="M28" s="501">
        <f t="shared" si="11"/>
        <v>113.6318227865199</v>
      </c>
      <c r="N28" s="501">
        <v>17</v>
      </c>
      <c r="O28" s="502">
        <f t="shared" si="12"/>
        <v>1931740.9873708384</v>
      </c>
      <c r="P28" s="379"/>
      <c r="Q28" s="108"/>
      <c r="R28" s="108"/>
      <c r="S28" s="276"/>
      <c r="T28" s="108"/>
      <c r="U28" s="108"/>
      <c r="V28" s="108"/>
      <c r="W28" s="108"/>
      <c r="X28" s="108"/>
      <c r="Y28" s="108"/>
      <c r="Z28" s="108"/>
    </row>
    <row r="29" spans="1:26" ht="19.5" customHeight="1" x14ac:dyDescent="0.25">
      <c r="A29" s="352" t="s">
        <v>223</v>
      </c>
      <c r="B29" s="351">
        <v>1080</v>
      </c>
      <c r="C29" s="351">
        <v>1907</v>
      </c>
      <c r="D29" s="352" t="s">
        <v>192</v>
      </c>
      <c r="E29" s="351">
        <v>190.7</v>
      </c>
      <c r="F29" s="353">
        <v>1716.3</v>
      </c>
      <c r="G29" s="353">
        <f t="shared" si="8"/>
        <v>1907</v>
      </c>
      <c r="H29" s="500">
        <v>4.4782197609238876</v>
      </c>
      <c r="I29" s="355">
        <v>2.9</v>
      </c>
      <c r="J29" s="356">
        <f t="shared" si="9"/>
        <v>0.35242123995234437</v>
      </c>
      <c r="K29" s="357">
        <v>7470</v>
      </c>
      <c r="L29" s="358">
        <f t="shared" si="10"/>
        <v>5020342.765280732</v>
      </c>
      <c r="M29" s="501">
        <f t="shared" si="11"/>
        <v>3009.6650840818538</v>
      </c>
      <c r="N29" s="501">
        <v>17</v>
      </c>
      <c r="O29" s="502">
        <f t="shared" si="12"/>
        <v>51164306.429391511</v>
      </c>
      <c r="P29" s="379"/>
      <c r="Q29" s="108"/>
      <c r="R29" s="108"/>
      <c r="S29" s="276"/>
      <c r="T29" s="108"/>
      <c r="U29" s="108"/>
      <c r="V29" s="108"/>
      <c r="W29" s="108"/>
      <c r="X29" s="108"/>
      <c r="Y29" s="108"/>
      <c r="Z29" s="108"/>
    </row>
    <row r="30" spans="1:26" ht="19.5" customHeight="1" x14ac:dyDescent="0.2">
      <c r="A30" s="373"/>
      <c r="B30" s="351"/>
      <c r="C30" s="351"/>
      <c r="D30" s="352"/>
      <c r="E30" s="351"/>
      <c r="F30" s="353"/>
      <c r="G30" s="497"/>
      <c r="H30" s="377"/>
      <c r="I30" s="355"/>
      <c r="J30" s="356"/>
      <c r="K30" s="357"/>
      <c r="L30" s="358"/>
      <c r="M30" s="498"/>
      <c r="N30" s="498"/>
      <c r="O30" s="499"/>
      <c r="P30" s="379"/>
      <c r="Q30" s="108"/>
      <c r="R30" s="108"/>
      <c r="S30" s="276"/>
      <c r="T30" s="108"/>
      <c r="U30" s="108"/>
      <c r="V30" s="108"/>
      <c r="W30" s="108"/>
      <c r="X30" s="108"/>
      <c r="Y30" s="108"/>
      <c r="Z30" s="108"/>
    </row>
    <row r="31" spans="1:26" ht="19.5" customHeight="1" x14ac:dyDescent="0.2">
      <c r="A31" s="380" t="s">
        <v>297</v>
      </c>
      <c r="B31" s="337"/>
      <c r="C31" s="337"/>
      <c r="D31" s="338"/>
      <c r="E31" s="337"/>
      <c r="F31" s="339"/>
      <c r="G31" s="340"/>
      <c r="H31" s="341"/>
      <c r="I31" s="342"/>
      <c r="J31" s="343"/>
      <c r="K31" s="344"/>
      <c r="L31" s="345"/>
      <c r="M31" s="346"/>
      <c r="N31" s="346"/>
      <c r="O31" s="347"/>
      <c r="P31" s="348"/>
      <c r="Q31" s="108"/>
      <c r="R31" s="108"/>
      <c r="S31" s="276"/>
      <c r="T31" s="108"/>
      <c r="U31" s="108"/>
      <c r="V31" s="108"/>
      <c r="W31" s="108"/>
      <c r="X31" s="108"/>
      <c r="Y31" s="108"/>
      <c r="Z31" s="108"/>
    </row>
    <row r="32" spans="1:26" ht="19.5" customHeight="1" x14ac:dyDescent="0.2">
      <c r="A32" s="381" t="s">
        <v>308</v>
      </c>
      <c r="B32" s="363">
        <v>708</v>
      </c>
      <c r="C32" s="363">
        <v>1496</v>
      </c>
      <c r="D32" s="364">
        <v>0</v>
      </c>
      <c r="E32" s="363">
        <v>0</v>
      </c>
      <c r="F32" s="365">
        <v>1496</v>
      </c>
      <c r="G32" s="519">
        <v>1496</v>
      </c>
      <c r="H32" s="520">
        <v>5.3219306723072153</v>
      </c>
      <c r="I32" s="367">
        <v>4</v>
      </c>
      <c r="J32" s="368">
        <v>0.49678613033646263</v>
      </c>
      <c r="K32" s="369">
        <v>51238</v>
      </c>
      <c r="L32" s="370">
        <v>11404298.416281777</v>
      </c>
      <c r="M32" s="521">
        <v>988.80414288579709</v>
      </c>
      <c r="N32" s="521">
        <v>34</v>
      </c>
      <c r="O32" s="522">
        <v>16809670.429058548</v>
      </c>
      <c r="P32" s="382"/>
      <c r="Q32" s="620"/>
      <c r="R32" s="620"/>
      <c r="S32" s="610"/>
      <c r="T32" s="620"/>
      <c r="U32" s="620"/>
      <c r="V32" s="620"/>
      <c r="W32" s="620"/>
      <c r="X32" s="620"/>
      <c r="Y32" s="620"/>
      <c r="Z32" s="620"/>
    </row>
    <row r="33" spans="1:26" ht="19.5" customHeight="1" x14ac:dyDescent="0.25">
      <c r="A33" s="364" t="s">
        <v>299</v>
      </c>
      <c r="B33" s="363">
        <v>1032</v>
      </c>
      <c r="C33" s="363">
        <v>1164</v>
      </c>
      <c r="D33" s="364">
        <v>0</v>
      </c>
      <c r="E33" s="363">
        <v>39.590000000000003</v>
      </c>
      <c r="F33" s="365">
        <v>1098</v>
      </c>
      <c r="G33" s="365">
        <v>1137.5899999999999</v>
      </c>
      <c r="H33" s="523">
        <v>2.6609653361536076</v>
      </c>
      <c r="I33" s="367">
        <v>1.85</v>
      </c>
      <c r="J33" s="368">
        <v>1.3047635852806139</v>
      </c>
      <c r="K33" s="369">
        <v>51238</v>
      </c>
      <c r="L33" s="370">
        <v>3817550.1721071741</v>
      </c>
      <c r="M33" s="371">
        <v>898.54959245819703</v>
      </c>
      <c r="N33" s="371">
        <v>34</v>
      </c>
      <c r="O33" s="372">
        <v>15275343.07178935</v>
      </c>
      <c r="P33" s="382"/>
      <c r="Q33" s="620"/>
      <c r="R33" s="620"/>
      <c r="S33" s="610"/>
      <c r="T33" s="620"/>
      <c r="U33" s="620"/>
      <c r="V33" s="620"/>
      <c r="W33" s="620"/>
      <c r="X33" s="620"/>
      <c r="Y33" s="620"/>
      <c r="Z33" s="620"/>
    </row>
    <row r="34" spans="1:26" ht="19.5" customHeight="1" x14ac:dyDescent="0.25">
      <c r="A34" s="364" t="s">
        <v>300</v>
      </c>
      <c r="B34" s="363">
        <v>206</v>
      </c>
      <c r="C34" s="363">
        <v>361</v>
      </c>
      <c r="D34" s="364">
        <v>0</v>
      </c>
      <c r="E34" s="363">
        <v>23</v>
      </c>
      <c r="F34" s="365">
        <v>338</v>
      </c>
      <c r="G34" s="365">
        <v>361</v>
      </c>
      <c r="H34" s="523">
        <v>5.3219306723072153</v>
      </c>
      <c r="I34" s="367">
        <v>4</v>
      </c>
      <c r="J34" s="368">
        <v>0.49678613033646263</v>
      </c>
      <c r="K34" s="369">
        <v>40934</v>
      </c>
      <c r="L34" s="370">
        <v>1812675.2195162061</v>
      </c>
      <c r="M34" s="371">
        <v>238.60848635145237</v>
      </c>
      <c r="N34" s="371">
        <v>34</v>
      </c>
      <c r="O34" s="372">
        <v>4056344.2679746901</v>
      </c>
      <c r="P34" s="382"/>
      <c r="Q34" s="620"/>
      <c r="R34" s="620"/>
      <c r="S34" s="610"/>
      <c r="T34" s="620"/>
      <c r="U34" s="620"/>
      <c r="V34" s="620"/>
      <c r="W34" s="620"/>
      <c r="X34" s="620"/>
      <c r="Y34" s="620"/>
      <c r="Z34" s="620"/>
    </row>
    <row r="35" spans="1:26" ht="19.5" customHeight="1" x14ac:dyDescent="0.25">
      <c r="A35" s="364" t="s">
        <v>313</v>
      </c>
      <c r="B35" s="363">
        <v>650</v>
      </c>
      <c r="C35" s="363">
        <v>647</v>
      </c>
      <c r="D35" s="364">
        <v>0</v>
      </c>
      <c r="E35" s="363">
        <v>7.5</v>
      </c>
      <c r="F35" s="365">
        <v>16.5</v>
      </c>
      <c r="G35" s="365">
        <v>647</v>
      </c>
      <c r="H35" s="523">
        <v>5.3219306723072153</v>
      </c>
      <c r="I35" s="367">
        <v>3.7800000000000002</v>
      </c>
      <c r="J35" s="368">
        <v>0.5783930651682313</v>
      </c>
      <c r="K35" s="369">
        <v>51238</v>
      </c>
      <c r="L35" s="370">
        <v>1502616.6906105666</v>
      </c>
      <c r="M35" s="371">
        <v>432.85624988603405</v>
      </c>
      <c r="N35" s="371">
        <v>34</v>
      </c>
      <c r="O35" s="372">
        <v>7358556.2480625799</v>
      </c>
      <c r="P35" s="382"/>
      <c r="Q35" s="620"/>
      <c r="R35" s="620"/>
      <c r="S35" s="610"/>
      <c r="T35" s="620"/>
      <c r="U35" s="620"/>
      <c r="V35" s="620"/>
      <c r="W35" s="620"/>
      <c r="X35" s="620"/>
      <c r="Y35" s="620"/>
      <c r="Z35" s="620"/>
    </row>
    <row r="36" spans="1:26" ht="19.5" hidden="1" customHeight="1" x14ac:dyDescent="0.25">
      <c r="A36" s="352"/>
      <c r="B36" s="351"/>
      <c r="C36" s="351"/>
      <c r="D36" s="352"/>
      <c r="E36" s="351"/>
      <c r="F36" s="353"/>
      <c r="G36" s="353"/>
      <c r="H36" s="500"/>
      <c r="I36" s="355"/>
      <c r="J36" s="356"/>
      <c r="K36" s="357"/>
      <c r="L36" s="358"/>
      <c r="M36" s="359"/>
      <c r="N36" s="359"/>
      <c r="O36" s="360"/>
      <c r="P36" s="503"/>
      <c r="Q36" s="108"/>
      <c r="R36" s="108"/>
      <c r="S36" s="276"/>
      <c r="T36" s="108"/>
      <c r="U36" s="108"/>
      <c r="V36" s="108"/>
      <c r="W36" s="108"/>
      <c r="X36" s="108"/>
      <c r="Y36" s="108"/>
      <c r="Z36" s="108"/>
    </row>
    <row r="37" spans="1:26" ht="19.5" customHeight="1" x14ac:dyDescent="0.25">
      <c r="A37" s="364" t="s">
        <v>303</v>
      </c>
      <c r="B37" s="363">
        <v>310</v>
      </c>
      <c r="C37" s="363">
        <v>317</v>
      </c>
      <c r="D37" s="364">
        <v>0</v>
      </c>
      <c r="E37" s="363">
        <v>165.55</v>
      </c>
      <c r="F37" s="365">
        <v>122.35000000000001</v>
      </c>
      <c r="G37" s="365">
        <v>287.89999999999998</v>
      </c>
      <c r="H37" s="523">
        <v>5.3219306723072153</v>
      </c>
      <c r="I37" s="367">
        <v>2.35</v>
      </c>
      <c r="J37" s="368">
        <v>1.1168618515726718</v>
      </c>
      <c r="K37" s="369">
        <v>40934</v>
      </c>
      <c r="L37" s="370">
        <v>1890550.0947576233</v>
      </c>
      <c r="M37" s="371">
        <v>495.56192027862363</v>
      </c>
      <c r="N37" s="371">
        <v>34</v>
      </c>
      <c r="O37" s="372">
        <v>8424552.6447366029</v>
      </c>
      <c r="P37" s="382"/>
      <c r="Q37" s="620"/>
      <c r="R37" s="620"/>
      <c r="S37" s="610"/>
      <c r="T37" s="620"/>
      <c r="U37" s="620"/>
      <c r="V37" s="620"/>
      <c r="W37" s="620"/>
      <c r="X37" s="620"/>
      <c r="Y37" s="620"/>
      <c r="Z37" s="620"/>
    </row>
    <row r="38" spans="1:26" ht="19.5" customHeight="1" x14ac:dyDescent="0.25">
      <c r="A38" s="364" t="s">
        <v>229</v>
      </c>
      <c r="B38" s="363">
        <v>1656</v>
      </c>
      <c r="C38" s="363">
        <v>1822</v>
      </c>
      <c r="D38" s="364">
        <v>0</v>
      </c>
      <c r="E38" s="363">
        <v>326.39999999999998</v>
      </c>
      <c r="F38" s="365">
        <v>1495.6</v>
      </c>
      <c r="G38" s="365">
        <v>1822</v>
      </c>
      <c r="H38" s="523">
        <v>5.3219306723072153</v>
      </c>
      <c r="I38" s="367">
        <v>3.56</v>
      </c>
      <c r="J38" s="368">
        <v>0.66213965599945179</v>
      </c>
      <c r="K38" s="369">
        <v>40934</v>
      </c>
      <c r="L38" s="370">
        <v>6141080.4535325151</v>
      </c>
      <c r="M38" s="371">
        <v>1605.1188424718732</v>
      </c>
      <c r="N38" s="371">
        <v>34</v>
      </c>
      <c r="O38" s="372">
        <v>27287020.322021846</v>
      </c>
      <c r="P38" s="382"/>
      <c r="Q38" s="620"/>
      <c r="R38" s="620"/>
      <c r="S38" s="610"/>
      <c r="T38" s="620"/>
      <c r="U38" s="620"/>
      <c r="V38" s="620"/>
      <c r="W38" s="620"/>
      <c r="X38" s="620"/>
      <c r="Y38" s="620"/>
      <c r="Z38" s="620"/>
    </row>
    <row r="39" spans="1:26" ht="19.5" customHeight="1" x14ac:dyDescent="0.25">
      <c r="A39" s="352" t="s">
        <v>302</v>
      </c>
      <c r="B39" s="351">
        <v>300</v>
      </c>
      <c r="C39" s="351">
        <v>270</v>
      </c>
      <c r="D39" s="352" t="s">
        <v>192</v>
      </c>
      <c r="E39" s="351"/>
      <c r="F39" s="353">
        <v>270</v>
      </c>
      <c r="G39" s="353">
        <f>SUM(E39:F39)</f>
        <v>270</v>
      </c>
      <c r="H39" s="500">
        <v>2.6609653361536076</v>
      </c>
      <c r="I39" s="355">
        <v>0.15</v>
      </c>
      <c r="J39" s="356">
        <f t="shared" ref="J39:J42" si="13">(H39-I39)/H39</f>
        <v>0.94362947988761736</v>
      </c>
      <c r="K39" s="357">
        <v>7470</v>
      </c>
      <c r="L39" s="358">
        <f t="shared" ref="L39:L42" si="14">(G39*K39)*J39</f>
        <v>1903206.2979853353</v>
      </c>
      <c r="M39" s="359">
        <f t="shared" ref="M39:M42" si="15">G39*H39*J39</f>
        <v>677.96064076147411</v>
      </c>
      <c r="N39" s="359">
        <v>17</v>
      </c>
      <c r="O39" s="360">
        <f t="shared" ref="O39:O42" si="16">M39*1000*17</f>
        <v>11525330.892945061</v>
      </c>
      <c r="P39" s="503"/>
      <c r="Q39" s="108"/>
      <c r="R39" s="108"/>
      <c r="S39" s="276"/>
      <c r="T39" s="108"/>
      <c r="U39" s="108"/>
      <c r="V39" s="108"/>
      <c r="W39" s="108"/>
      <c r="X39" s="108"/>
      <c r="Y39" s="108"/>
      <c r="Z39" s="108"/>
    </row>
    <row r="40" spans="1:26" ht="19.5" customHeight="1" x14ac:dyDescent="0.25">
      <c r="A40" s="352" t="s">
        <v>307</v>
      </c>
      <c r="B40" s="351">
        <v>150</v>
      </c>
      <c r="C40" s="351">
        <v>138</v>
      </c>
      <c r="D40" s="352" t="s">
        <v>192</v>
      </c>
      <c r="E40" s="351">
        <v>138</v>
      </c>
      <c r="F40" s="353"/>
      <c r="G40" s="353">
        <f t="shared" ref="G40:G41" si="17">F40+E40</f>
        <v>138</v>
      </c>
      <c r="H40" s="500">
        <v>2.6609653361536076</v>
      </c>
      <c r="I40" s="355"/>
      <c r="J40" s="356">
        <f t="shared" si="13"/>
        <v>1</v>
      </c>
      <c r="K40" s="357">
        <v>7470</v>
      </c>
      <c r="L40" s="358">
        <f t="shared" si="14"/>
        <v>1030860</v>
      </c>
      <c r="M40" s="359">
        <f t="shared" si="15"/>
        <v>367.21321638919784</v>
      </c>
      <c r="N40" s="359">
        <v>17</v>
      </c>
      <c r="O40" s="360">
        <f t="shared" si="16"/>
        <v>6242624.6786163636</v>
      </c>
      <c r="P40" s="503"/>
      <c r="Q40" s="108"/>
      <c r="R40" s="108"/>
      <c r="S40" s="276"/>
      <c r="T40" s="108"/>
      <c r="U40" s="108"/>
      <c r="V40" s="108"/>
      <c r="W40" s="108"/>
      <c r="X40" s="108"/>
      <c r="Y40" s="108"/>
      <c r="Z40" s="108"/>
    </row>
    <row r="41" spans="1:26" ht="19.5" customHeight="1" x14ac:dyDescent="0.25">
      <c r="A41" s="352" t="s">
        <v>304</v>
      </c>
      <c r="B41" s="351"/>
      <c r="C41" s="351">
        <v>82</v>
      </c>
      <c r="D41" s="352" t="s">
        <v>373</v>
      </c>
      <c r="E41" s="351">
        <v>7</v>
      </c>
      <c r="F41" s="353">
        <f>C41-E41</f>
        <v>75</v>
      </c>
      <c r="G41" s="353">
        <f t="shared" si="17"/>
        <v>82</v>
      </c>
      <c r="H41" s="500">
        <v>2.6609653361536076</v>
      </c>
      <c r="I41" s="355">
        <v>2.2000000000000002</v>
      </c>
      <c r="J41" s="356">
        <f t="shared" si="13"/>
        <v>0.1732323716850544</v>
      </c>
      <c r="K41" s="357">
        <v>43768</v>
      </c>
      <c r="L41" s="358">
        <f t="shared" si="14"/>
        <v>621726.82440073974</v>
      </c>
      <c r="M41" s="359">
        <f t="shared" si="15"/>
        <v>37.799157564595809</v>
      </c>
      <c r="N41" s="359">
        <v>17</v>
      </c>
      <c r="O41" s="360">
        <f t="shared" si="16"/>
        <v>642585.67859812872</v>
      </c>
      <c r="P41" s="503"/>
      <c r="Q41" s="108"/>
      <c r="R41" s="108"/>
      <c r="S41" s="276"/>
      <c r="T41" s="108"/>
      <c r="U41" s="108"/>
      <c r="V41" s="108"/>
      <c r="W41" s="108"/>
      <c r="X41" s="108"/>
      <c r="Y41" s="108"/>
      <c r="Z41" s="108"/>
    </row>
    <row r="42" spans="1:26" ht="19.5" customHeight="1" x14ac:dyDescent="0.25">
      <c r="A42" s="352" t="s">
        <v>318</v>
      </c>
      <c r="B42" s="351">
        <v>404</v>
      </c>
      <c r="C42" s="351">
        <v>740</v>
      </c>
      <c r="D42" s="352" t="s">
        <v>192</v>
      </c>
      <c r="E42" s="351">
        <v>81.760000000000005</v>
      </c>
      <c r="F42" s="353">
        <v>661.49</v>
      </c>
      <c r="G42" s="353">
        <f>SUM(E42:F42)</f>
        <v>743.25</v>
      </c>
      <c r="H42" s="500">
        <v>2.6609653361536076</v>
      </c>
      <c r="I42" s="355">
        <v>1.85</v>
      </c>
      <c r="J42" s="356">
        <f t="shared" si="13"/>
        <v>0.30476358528061392</v>
      </c>
      <c r="K42" s="357">
        <v>7470</v>
      </c>
      <c r="L42" s="358">
        <f t="shared" si="14"/>
        <v>1692071.0446558278</v>
      </c>
      <c r="M42" s="359">
        <f t="shared" si="15"/>
        <v>602.74998609616875</v>
      </c>
      <c r="N42" s="359">
        <v>17</v>
      </c>
      <c r="O42" s="360">
        <f t="shared" si="16"/>
        <v>10246749.763634868</v>
      </c>
      <c r="P42" s="503"/>
      <c r="Q42" s="108"/>
      <c r="R42" s="108"/>
      <c r="S42" s="276"/>
      <c r="T42" s="108"/>
      <c r="U42" s="108"/>
      <c r="V42" s="108"/>
      <c r="W42" s="108"/>
      <c r="X42" s="108"/>
      <c r="Y42" s="108"/>
      <c r="Z42" s="108"/>
    </row>
    <row r="43" spans="1:26" ht="19.5" customHeight="1" x14ac:dyDescent="0.2">
      <c r="A43" s="364" t="s">
        <v>317</v>
      </c>
      <c r="B43" s="363">
        <v>70</v>
      </c>
      <c r="C43" s="363">
        <v>54</v>
      </c>
      <c r="D43" s="363">
        <v>0</v>
      </c>
      <c r="E43" s="363">
        <v>21.75</v>
      </c>
      <c r="F43" s="363">
        <v>14</v>
      </c>
      <c r="G43" s="363">
        <v>35.75</v>
      </c>
      <c r="H43" s="363">
        <v>7.9828960084608234</v>
      </c>
      <c r="I43" s="363">
        <v>1.6</v>
      </c>
      <c r="J43" s="363">
        <v>2.3987144521345849</v>
      </c>
      <c r="K43" s="363">
        <v>84702</v>
      </c>
      <c r="L43" s="363">
        <v>516203.52697868843</v>
      </c>
      <c r="M43" s="363">
        <v>56.729510767491469</v>
      </c>
      <c r="N43" s="363">
        <v>51</v>
      </c>
      <c r="O43" s="363">
        <v>964401.68304735492</v>
      </c>
      <c r="P43" s="382"/>
      <c r="Q43" s="620"/>
      <c r="R43" s="620"/>
      <c r="S43" s="610"/>
      <c r="T43" s="620"/>
      <c r="U43" s="620"/>
      <c r="V43" s="620"/>
      <c r="W43" s="620"/>
      <c r="X43" s="620"/>
      <c r="Y43" s="620"/>
      <c r="Z43" s="620"/>
    </row>
    <row r="44" spans="1:26" ht="19.5" customHeight="1" x14ac:dyDescent="0.2">
      <c r="A44" s="352"/>
      <c r="B44" s="351"/>
      <c r="C44" s="351"/>
      <c r="D44" s="352"/>
      <c r="E44" s="351"/>
      <c r="F44" s="353"/>
      <c r="G44" s="497"/>
      <c r="H44" s="377"/>
      <c r="I44" s="355"/>
      <c r="J44" s="356"/>
      <c r="K44" s="357"/>
      <c r="L44" s="358"/>
      <c r="M44" s="498"/>
      <c r="N44" s="498"/>
      <c r="O44" s="499"/>
      <c r="P44" s="379"/>
      <c r="Q44" s="108"/>
      <c r="R44" s="108"/>
      <c r="S44" s="276"/>
      <c r="T44" s="108"/>
      <c r="U44" s="108"/>
      <c r="V44" s="108"/>
      <c r="W44" s="108"/>
      <c r="X44" s="108"/>
      <c r="Y44" s="108"/>
      <c r="Z44" s="108"/>
    </row>
    <row r="45" spans="1:26" ht="19.5" customHeight="1" x14ac:dyDescent="0.2">
      <c r="A45" s="373" t="s">
        <v>415</v>
      </c>
      <c r="B45" s="374">
        <f t="shared" ref="B45:C45" si="18">SUM(B33:B44)</f>
        <v>4778</v>
      </c>
      <c r="C45" s="374">
        <f t="shared" si="18"/>
        <v>5595</v>
      </c>
      <c r="D45" s="375"/>
      <c r="E45" s="376">
        <f t="shared" ref="E45:F45" si="19">SUM(E33:E44)</f>
        <v>810.55</v>
      </c>
      <c r="F45" s="376">
        <f t="shared" si="19"/>
        <v>4090.9399999999996</v>
      </c>
      <c r="G45" s="376">
        <f>F45+E45</f>
        <v>4901.49</v>
      </c>
      <c r="H45" s="377"/>
      <c r="I45" s="355"/>
      <c r="J45" s="356"/>
      <c r="K45" s="374">
        <f t="shared" ref="K45:M45" si="20">SUM(K33:K44)</f>
        <v>376158</v>
      </c>
      <c r="L45" s="374">
        <f t="shared" si="20"/>
        <v>20928540.324544679</v>
      </c>
      <c r="M45" s="374">
        <f t="shared" si="20"/>
        <v>5413.1476030251079</v>
      </c>
      <c r="N45" s="378"/>
      <c r="O45" s="374">
        <f>SUM(O33:O44)</f>
        <v>92023509.251426846</v>
      </c>
      <c r="P45" s="379"/>
      <c r="Q45" s="108"/>
      <c r="R45" s="108"/>
      <c r="S45" s="276"/>
      <c r="T45" s="108"/>
      <c r="U45" s="108"/>
      <c r="V45" s="108"/>
      <c r="W45" s="108"/>
      <c r="X45" s="108"/>
      <c r="Y45" s="108"/>
      <c r="Z45" s="108"/>
    </row>
    <row r="46" spans="1:26" ht="19.5" customHeight="1" x14ac:dyDescent="0.2">
      <c r="A46" s="373"/>
      <c r="B46" s="351"/>
      <c r="C46" s="351"/>
      <c r="D46" s="352"/>
      <c r="E46" s="351"/>
      <c r="F46" s="353"/>
      <c r="G46" s="497"/>
      <c r="H46" s="377"/>
      <c r="I46" s="355"/>
      <c r="J46" s="356"/>
      <c r="K46" s="357"/>
      <c r="L46" s="358"/>
      <c r="M46" s="498"/>
      <c r="N46" s="498"/>
      <c r="O46" s="499"/>
      <c r="P46" s="379"/>
      <c r="Q46" s="108"/>
      <c r="R46" s="108"/>
      <c r="S46" s="276"/>
      <c r="T46" s="108"/>
      <c r="U46" s="108"/>
      <c r="V46" s="108"/>
      <c r="W46" s="108"/>
      <c r="X46" s="108"/>
      <c r="Y46" s="108"/>
      <c r="Z46" s="108"/>
    </row>
    <row r="47" spans="1:26" ht="19.5" customHeight="1" x14ac:dyDescent="0.2">
      <c r="A47" s="524" t="s">
        <v>320</v>
      </c>
      <c r="B47" s="337"/>
      <c r="C47" s="337"/>
      <c r="D47" s="338"/>
      <c r="E47" s="337"/>
      <c r="F47" s="339"/>
      <c r="G47" s="340"/>
      <c r="H47" s="341"/>
      <c r="I47" s="342"/>
      <c r="J47" s="343"/>
      <c r="K47" s="344"/>
      <c r="L47" s="345"/>
      <c r="M47" s="346"/>
      <c r="N47" s="346"/>
      <c r="O47" s="347"/>
      <c r="P47" s="348"/>
      <c r="Q47" s="108"/>
      <c r="R47" s="108"/>
      <c r="S47" s="276"/>
      <c r="T47" s="108"/>
      <c r="U47" s="108"/>
      <c r="V47" s="108"/>
      <c r="W47" s="108"/>
      <c r="X47" s="108"/>
      <c r="Y47" s="108"/>
      <c r="Z47" s="108"/>
    </row>
    <row r="48" spans="1:26" ht="19.5" customHeight="1" x14ac:dyDescent="0.25">
      <c r="A48" s="352" t="s">
        <v>326</v>
      </c>
      <c r="B48" s="351">
        <v>300</v>
      </c>
      <c r="C48" s="351">
        <v>381</v>
      </c>
      <c r="D48" s="352" t="s">
        <v>192</v>
      </c>
      <c r="E48" s="351">
        <v>50</v>
      </c>
      <c r="F48" s="353">
        <v>331</v>
      </c>
      <c r="G48" s="353">
        <f t="shared" ref="G48:G50" si="21">SUM(E48:F48)</f>
        <v>381</v>
      </c>
      <c r="H48" s="500">
        <v>2.9581715248210361</v>
      </c>
      <c r="I48" s="355">
        <v>1.77</v>
      </c>
      <c r="J48" s="356">
        <f t="shared" ref="J48:J53" si="22">(H48-I48)/H48</f>
        <v>0.40165741399762755</v>
      </c>
      <c r="K48" s="357">
        <v>7470</v>
      </c>
      <c r="L48" s="358">
        <f t="shared" ref="L48:L53" si="23">(G48*K48)*J48</f>
        <v>1143145.1162562279</v>
      </c>
      <c r="M48" s="501">
        <f t="shared" ref="M48:M53" si="24">G48*H48*J48</f>
        <v>452.6933509568147</v>
      </c>
      <c r="N48" s="501">
        <v>17</v>
      </c>
      <c r="O48" s="502">
        <f t="shared" ref="O48:O53" si="25">M48*1000*17</f>
        <v>7695786.9662658498</v>
      </c>
      <c r="P48" s="503"/>
      <c r="Q48" s="108"/>
      <c r="R48" s="108"/>
      <c r="S48" s="276"/>
      <c r="T48" s="108"/>
      <c r="U48" s="108"/>
      <c r="V48" s="108"/>
      <c r="W48" s="108"/>
      <c r="X48" s="108"/>
      <c r="Y48" s="108"/>
      <c r="Z48" s="108"/>
    </row>
    <row r="49" spans="1:26" ht="19.5" customHeight="1" x14ac:dyDescent="0.25">
      <c r="A49" s="352" t="s">
        <v>330</v>
      </c>
      <c r="B49" s="351">
        <v>35</v>
      </c>
      <c r="C49" s="351">
        <v>23</v>
      </c>
      <c r="D49" s="352" t="s">
        <v>279</v>
      </c>
      <c r="E49" s="351">
        <v>23</v>
      </c>
      <c r="F49" s="353"/>
      <c r="G49" s="353">
        <f t="shared" si="21"/>
        <v>23</v>
      </c>
      <c r="H49" s="500">
        <v>2.9581715248210361</v>
      </c>
      <c r="I49" s="355"/>
      <c r="J49" s="356">
        <f t="shared" si="22"/>
        <v>1</v>
      </c>
      <c r="K49" s="357">
        <v>33464</v>
      </c>
      <c r="L49" s="358">
        <f t="shared" si="23"/>
        <v>769672</v>
      </c>
      <c r="M49" s="501">
        <f t="shared" si="24"/>
        <v>68.037945070883836</v>
      </c>
      <c r="N49" s="501">
        <v>17</v>
      </c>
      <c r="O49" s="502">
        <f t="shared" si="25"/>
        <v>1156645.0662050252</v>
      </c>
      <c r="P49" s="503"/>
      <c r="Q49" s="108"/>
      <c r="R49" s="108"/>
      <c r="S49" s="276"/>
      <c r="T49" s="108"/>
      <c r="U49" s="108"/>
      <c r="V49" s="108"/>
      <c r="W49" s="108"/>
      <c r="X49" s="108"/>
      <c r="Y49" s="108"/>
      <c r="Z49" s="108"/>
    </row>
    <row r="50" spans="1:26" ht="19.5" customHeight="1" x14ac:dyDescent="0.25">
      <c r="A50" s="352" t="s">
        <v>339</v>
      </c>
      <c r="B50" s="351">
        <v>306</v>
      </c>
      <c r="C50" s="351">
        <v>350</v>
      </c>
      <c r="D50" s="352" t="s">
        <v>192</v>
      </c>
      <c r="E50" s="351"/>
      <c r="F50" s="353">
        <v>350</v>
      </c>
      <c r="G50" s="353">
        <f t="shared" si="21"/>
        <v>350</v>
      </c>
      <c r="H50" s="500">
        <v>2.9581715248210361</v>
      </c>
      <c r="I50" s="355">
        <v>1.77</v>
      </c>
      <c r="J50" s="356">
        <f t="shared" si="22"/>
        <v>0.40165741399762755</v>
      </c>
      <c r="K50" s="357">
        <v>7470</v>
      </c>
      <c r="L50" s="358">
        <f t="shared" si="23"/>
        <v>1050133.3088967972</v>
      </c>
      <c r="M50" s="501">
        <f t="shared" si="24"/>
        <v>415.8600336873626</v>
      </c>
      <c r="N50" s="501">
        <v>17</v>
      </c>
      <c r="O50" s="502">
        <f t="shared" si="25"/>
        <v>7069620.5726851644</v>
      </c>
      <c r="P50" s="503"/>
      <c r="Q50" s="108"/>
      <c r="R50" s="108"/>
      <c r="S50" s="276"/>
      <c r="T50" s="108"/>
      <c r="U50" s="108"/>
      <c r="V50" s="108"/>
      <c r="W50" s="108"/>
      <c r="X50" s="108"/>
      <c r="Y50" s="108"/>
      <c r="Z50" s="108"/>
    </row>
    <row r="51" spans="1:26" ht="19.5" customHeight="1" x14ac:dyDescent="0.25">
      <c r="A51" s="352" t="s">
        <v>336</v>
      </c>
      <c r="B51" s="351"/>
      <c r="C51" s="351">
        <v>212</v>
      </c>
      <c r="D51" s="352" t="s">
        <v>192</v>
      </c>
      <c r="E51" s="351">
        <v>25.75</v>
      </c>
      <c r="F51" s="353">
        <f>C51-E51</f>
        <v>186.25</v>
      </c>
      <c r="G51" s="353">
        <f>F51+E51</f>
        <v>212</v>
      </c>
      <c r="H51" s="500">
        <v>2.9581715248210361</v>
      </c>
      <c r="I51" s="355">
        <v>1.66</v>
      </c>
      <c r="J51" s="356">
        <f t="shared" si="22"/>
        <v>0.43884254646105186</v>
      </c>
      <c r="K51" s="357">
        <v>7470</v>
      </c>
      <c r="L51" s="358">
        <f t="shared" si="23"/>
        <v>694968.61027758021</v>
      </c>
      <c r="M51" s="501">
        <f t="shared" si="24"/>
        <v>275.21236326205968</v>
      </c>
      <c r="N51" s="501">
        <v>17</v>
      </c>
      <c r="O51" s="502">
        <f t="shared" si="25"/>
        <v>4678610.1754550152</v>
      </c>
      <c r="P51" s="503"/>
      <c r="Q51" s="108"/>
      <c r="R51" s="108"/>
      <c r="S51" s="276"/>
      <c r="T51" s="108"/>
      <c r="U51" s="108"/>
      <c r="V51" s="108"/>
      <c r="W51" s="108"/>
      <c r="X51" s="108"/>
      <c r="Y51" s="108"/>
      <c r="Z51" s="108"/>
    </row>
    <row r="52" spans="1:26" ht="19.5" customHeight="1" x14ac:dyDescent="0.25">
      <c r="A52" s="352" t="s">
        <v>340</v>
      </c>
      <c r="B52" s="351">
        <v>25</v>
      </c>
      <c r="C52" s="351">
        <v>20</v>
      </c>
      <c r="D52" s="352" t="s">
        <v>279</v>
      </c>
      <c r="E52" s="351"/>
      <c r="F52" s="353">
        <v>20</v>
      </c>
      <c r="G52" s="353">
        <f t="shared" ref="G52:G53" si="26">SUM(E52:F52)</f>
        <v>20</v>
      </c>
      <c r="H52" s="500">
        <v>2.9581715248210361</v>
      </c>
      <c r="I52" s="355">
        <v>2.37</v>
      </c>
      <c r="J52" s="356">
        <f t="shared" si="22"/>
        <v>0.19882941874258603</v>
      </c>
      <c r="K52" s="357">
        <v>33464</v>
      </c>
      <c r="L52" s="358">
        <f t="shared" si="23"/>
        <v>133072.55337603798</v>
      </c>
      <c r="M52" s="501">
        <f t="shared" si="24"/>
        <v>11.763430496420721</v>
      </c>
      <c r="N52" s="501">
        <v>17</v>
      </c>
      <c r="O52" s="502">
        <f t="shared" si="25"/>
        <v>199978.31843915224</v>
      </c>
      <c r="P52" s="503"/>
      <c r="Q52" s="108"/>
      <c r="R52" s="108"/>
      <c r="S52" s="276"/>
      <c r="T52" s="108"/>
      <c r="U52" s="108"/>
      <c r="V52" s="108"/>
      <c r="W52" s="108"/>
      <c r="X52" s="108"/>
      <c r="Y52" s="108"/>
      <c r="Z52" s="108"/>
    </row>
    <row r="53" spans="1:26" ht="19.5" customHeight="1" x14ac:dyDescent="0.25">
      <c r="A53" s="352" t="s">
        <v>341</v>
      </c>
      <c r="B53" s="351">
        <v>508</v>
      </c>
      <c r="C53" s="351">
        <v>53</v>
      </c>
      <c r="D53" s="352" t="s">
        <v>279</v>
      </c>
      <c r="E53" s="351">
        <v>40</v>
      </c>
      <c r="F53" s="353">
        <v>108</v>
      </c>
      <c r="G53" s="353">
        <f t="shared" si="26"/>
        <v>148</v>
      </c>
      <c r="H53" s="500">
        <v>2.9581715248210361</v>
      </c>
      <c r="I53" s="355">
        <v>2.37</v>
      </c>
      <c r="J53" s="356">
        <f t="shared" si="22"/>
        <v>0.19882941874258603</v>
      </c>
      <c r="K53" s="357">
        <v>33464</v>
      </c>
      <c r="L53" s="358">
        <f t="shared" si="23"/>
        <v>984736.89498268103</v>
      </c>
      <c r="M53" s="501">
        <f t="shared" si="24"/>
        <v>87.049385673513328</v>
      </c>
      <c r="N53" s="501">
        <v>17</v>
      </c>
      <c r="O53" s="502">
        <f t="shared" si="25"/>
        <v>1479839.5564497267</v>
      </c>
      <c r="P53" s="503"/>
      <c r="Q53" s="108"/>
      <c r="R53" s="108"/>
      <c r="S53" s="276"/>
      <c r="T53" s="108"/>
      <c r="U53" s="108"/>
      <c r="V53" s="108"/>
      <c r="W53" s="108"/>
      <c r="X53" s="108"/>
      <c r="Y53" s="108"/>
      <c r="Z53" s="108"/>
    </row>
    <row r="54" spans="1:26" ht="19.5" customHeight="1" x14ac:dyDescent="0.2">
      <c r="A54" s="373"/>
      <c r="B54" s="351"/>
      <c r="C54" s="351"/>
      <c r="D54" s="352"/>
      <c r="E54" s="351"/>
      <c r="F54" s="353"/>
      <c r="G54" s="497"/>
      <c r="H54" s="377"/>
      <c r="I54" s="355"/>
      <c r="J54" s="356"/>
      <c r="K54" s="357"/>
      <c r="L54" s="358"/>
      <c r="M54" s="498"/>
      <c r="N54" s="498"/>
      <c r="O54" s="499"/>
      <c r="P54" s="379"/>
      <c r="Q54" s="108"/>
      <c r="R54" s="108"/>
      <c r="S54" s="276"/>
      <c r="T54" s="108"/>
      <c r="U54" s="108"/>
      <c r="V54" s="108"/>
      <c r="W54" s="108"/>
      <c r="X54" s="108"/>
      <c r="Y54" s="108"/>
      <c r="Z54" s="108"/>
    </row>
    <row r="55" spans="1:26" ht="19.5" customHeight="1" x14ac:dyDescent="0.2">
      <c r="A55" s="373" t="s">
        <v>415</v>
      </c>
      <c r="B55" s="376">
        <f t="shared" ref="B55:C55" si="27">SUM(B48:B54)</f>
        <v>1174</v>
      </c>
      <c r="C55" s="376">
        <f t="shared" si="27"/>
        <v>1039</v>
      </c>
      <c r="D55" s="375"/>
      <c r="E55" s="376">
        <f t="shared" ref="E55:G55" si="28">SUM(E48:E54)</f>
        <v>138.75</v>
      </c>
      <c r="F55" s="376">
        <f t="shared" si="28"/>
        <v>995.25</v>
      </c>
      <c r="G55" s="376">
        <f t="shared" si="28"/>
        <v>1134</v>
      </c>
      <c r="H55" s="377"/>
      <c r="I55" s="355"/>
      <c r="J55" s="356"/>
      <c r="K55" s="374">
        <f t="shared" ref="K55:M55" si="29">SUM(K48:K54)</f>
        <v>122802</v>
      </c>
      <c r="L55" s="374">
        <f t="shared" si="29"/>
        <v>4775728.4837893248</v>
      </c>
      <c r="M55" s="374">
        <f t="shared" si="29"/>
        <v>1310.616509147055</v>
      </c>
      <c r="N55" s="498"/>
      <c r="O55" s="374">
        <f>SUM(O48:O54)</f>
        <v>22280480.655499931</v>
      </c>
      <c r="P55" s="379"/>
      <c r="Q55" s="108"/>
      <c r="R55" s="108"/>
      <c r="S55" s="276"/>
      <c r="T55" s="108"/>
      <c r="U55" s="108"/>
      <c r="V55" s="108"/>
      <c r="W55" s="108"/>
      <c r="X55" s="108"/>
      <c r="Y55" s="108"/>
      <c r="Z55" s="108"/>
    </row>
    <row r="56" spans="1:26" ht="19.5" customHeight="1" x14ac:dyDescent="0.2">
      <c r="A56" s="373"/>
      <c r="B56" s="351"/>
      <c r="C56" s="351"/>
      <c r="D56" s="352"/>
      <c r="E56" s="351"/>
      <c r="F56" s="353"/>
      <c r="G56" s="497"/>
      <c r="H56" s="377"/>
      <c r="I56" s="355"/>
      <c r="J56" s="356"/>
      <c r="K56" s="357"/>
      <c r="L56" s="358"/>
      <c r="M56" s="498"/>
      <c r="N56" s="498"/>
      <c r="O56" s="499"/>
      <c r="P56" s="379"/>
      <c r="Q56" s="108"/>
      <c r="R56" s="108"/>
      <c r="S56" s="276"/>
      <c r="T56" s="108"/>
      <c r="U56" s="108"/>
      <c r="V56" s="108"/>
      <c r="W56" s="108"/>
      <c r="X56" s="108"/>
      <c r="Y56" s="108"/>
      <c r="Z56" s="108"/>
    </row>
    <row r="57" spans="1:26" ht="19.5" customHeight="1" x14ac:dyDescent="0.2">
      <c r="A57" s="524" t="s">
        <v>342</v>
      </c>
      <c r="B57" s="337"/>
      <c r="C57" s="337"/>
      <c r="D57" s="338"/>
      <c r="E57" s="337"/>
      <c r="F57" s="339"/>
      <c r="G57" s="340"/>
      <c r="H57" s="341"/>
      <c r="I57" s="342"/>
      <c r="J57" s="343"/>
      <c r="K57" s="344"/>
      <c r="L57" s="345"/>
      <c r="M57" s="346"/>
      <c r="N57" s="346"/>
      <c r="O57" s="347"/>
      <c r="P57" s="348"/>
      <c r="Q57" s="108"/>
      <c r="R57" s="108"/>
      <c r="S57" s="276"/>
      <c r="T57" s="108"/>
      <c r="U57" s="108"/>
      <c r="V57" s="108"/>
      <c r="W57" s="108"/>
      <c r="X57" s="108"/>
      <c r="Y57" s="108"/>
      <c r="Z57" s="108"/>
    </row>
    <row r="58" spans="1:26" ht="19.5" customHeight="1" x14ac:dyDescent="0.2">
      <c r="A58" s="525" t="s">
        <v>343</v>
      </c>
      <c r="B58" s="526">
        <v>70</v>
      </c>
      <c r="C58" s="526">
        <v>101</v>
      </c>
      <c r="D58" s="527">
        <v>0</v>
      </c>
      <c r="E58" s="526">
        <v>0</v>
      </c>
      <c r="F58" s="528">
        <v>101</v>
      </c>
      <c r="G58" s="529">
        <v>101</v>
      </c>
      <c r="H58" s="530">
        <v>5.6867980607596174</v>
      </c>
      <c r="I58" s="531">
        <v>4.08</v>
      </c>
      <c r="J58" s="532">
        <v>0.56509763265446022</v>
      </c>
      <c r="K58" s="533">
        <v>40934</v>
      </c>
      <c r="L58" s="534">
        <v>584126.74618114554</v>
      </c>
      <c r="M58" s="535">
        <v>67.46330206836069</v>
      </c>
      <c r="N58" s="535">
        <v>34</v>
      </c>
      <c r="O58" s="536">
        <v>1146876.1351621319</v>
      </c>
      <c r="P58" s="537"/>
      <c r="Q58" s="629"/>
      <c r="R58" s="629"/>
      <c r="S58" s="630"/>
      <c r="T58" s="629"/>
      <c r="U58" s="629"/>
      <c r="V58" s="629"/>
      <c r="W58" s="629"/>
      <c r="X58" s="629"/>
      <c r="Y58" s="629"/>
      <c r="Z58" s="629"/>
    </row>
    <row r="59" spans="1:26" ht="19.5" customHeight="1" x14ac:dyDescent="0.25">
      <c r="A59" s="352" t="s">
        <v>345</v>
      </c>
      <c r="B59" s="351">
        <v>110</v>
      </c>
      <c r="C59" s="351">
        <v>122</v>
      </c>
      <c r="D59" s="352" t="s">
        <v>192</v>
      </c>
      <c r="E59" s="351">
        <v>32.25</v>
      </c>
      <c r="F59" s="353">
        <v>89.75</v>
      </c>
      <c r="G59" s="353">
        <f t="shared" ref="G59:G60" si="30">SUM(E59:F59)</f>
        <v>122</v>
      </c>
      <c r="H59" s="500">
        <v>2.8433990303798087</v>
      </c>
      <c r="I59" s="355">
        <v>1.7</v>
      </c>
      <c r="J59" s="356">
        <f t="shared" ref="J59:J60" si="31">(H59-I59)/H59</f>
        <v>0.40212401360602507</v>
      </c>
      <c r="K59" s="357">
        <v>7470</v>
      </c>
      <c r="L59" s="358">
        <f t="shared" ref="L59:L60" si="32">(G59*K59)*J59</f>
        <v>366471.69855971489</v>
      </c>
      <c r="M59" s="501">
        <f t="shared" ref="M59:M60" si="33">G59*H59*J59</f>
        <v>139.49468170633665</v>
      </c>
      <c r="N59" s="501">
        <v>17</v>
      </c>
      <c r="O59" s="502">
        <f t="shared" ref="O59:O60" si="34">M59*1000*17</f>
        <v>2371409.5890077231</v>
      </c>
      <c r="P59" s="379"/>
      <c r="Q59" s="108"/>
      <c r="R59" s="108"/>
      <c r="S59" s="276"/>
      <c r="T59" s="108"/>
      <c r="U59" s="108"/>
      <c r="V59" s="108"/>
      <c r="W59" s="108"/>
      <c r="X59" s="108"/>
      <c r="Y59" s="108"/>
      <c r="Z59" s="108"/>
    </row>
    <row r="60" spans="1:26" ht="19.5" customHeight="1" x14ac:dyDescent="0.25">
      <c r="A60" s="352" t="s">
        <v>346</v>
      </c>
      <c r="B60" s="351">
        <v>77</v>
      </c>
      <c r="C60" s="351">
        <v>80</v>
      </c>
      <c r="D60" s="352" t="s">
        <v>279</v>
      </c>
      <c r="E60" s="351">
        <v>31</v>
      </c>
      <c r="F60" s="353">
        <v>49</v>
      </c>
      <c r="G60" s="353">
        <f t="shared" si="30"/>
        <v>80</v>
      </c>
      <c r="H60" s="500">
        <v>2.8433990303798087</v>
      </c>
      <c r="I60" s="355">
        <v>2.2799999999999998</v>
      </c>
      <c r="J60" s="356">
        <f t="shared" si="31"/>
        <v>0.198142794718669</v>
      </c>
      <c r="K60" s="357">
        <v>33464</v>
      </c>
      <c r="L60" s="358">
        <f t="shared" si="32"/>
        <v>530452.03859724314</v>
      </c>
      <c r="M60" s="501">
        <f t="shared" si="33"/>
        <v>45.07192243038471</v>
      </c>
      <c r="N60" s="501">
        <v>17</v>
      </c>
      <c r="O60" s="502">
        <f t="shared" si="34"/>
        <v>766222.68131653999</v>
      </c>
      <c r="P60" s="379"/>
      <c r="Q60" s="108"/>
      <c r="R60" s="108"/>
      <c r="S60" s="276"/>
      <c r="T60" s="108"/>
      <c r="U60" s="108"/>
      <c r="V60" s="108"/>
      <c r="W60" s="108"/>
      <c r="X60" s="108"/>
      <c r="Y60" s="108"/>
      <c r="Z60" s="108"/>
    </row>
    <row r="61" spans="1:26" ht="19.5" hidden="1" customHeight="1" x14ac:dyDescent="0.25">
      <c r="A61" s="352"/>
      <c r="B61" s="351"/>
      <c r="C61" s="351"/>
      <c r="D61" s="352"/>
      <c r="E61" s="351"/>
      <c r="F61" s="353"/>
      <c r="G61" s="353"/>
      <c r="H61" s="500"/>
      <c r="I61" s="355"/>
      <c r="J61" s="356"/>
      <c r="K61" s="357"/>
      <c r="L61" s="358"/>
      <c r="M61" s="501"/>
      <c r="N61" s="501"/>
      <c r="O61" s="502"/>
      <c r="P61" s="379"/>
      <c r="Q61" s="108"/>
      <c r="R61" s="108"/>
      <c r="S61" s="276"/>
      <c r="T61" s="108"/>
      <c r="U61" s="108"/>
      <c r="V61" s="108"/>
      <c r="W61" s="108"/>
      <c r="X61" s="108"/>
      <c r="Y61" s="108"/>
      <c r="Z61" s="108"/>
    </row>
    <row r="62" spans="1:26" ht="19.5" customHeight="1" x14ac:dyDescent="0.25">
      <c r="A62" s="527" t="s">
        <v>347</v>
      </c>
      <c r="B62" s="526">
        <v>376</v>
      </c>
      <c r="C62" s="526">
        <v>361</v>
      </c>
      <c r="D62" s="527">
        <v>0</v>
      </c>
      <c r="E62" s="526">
        <v>8</v>
      </c>
      <c r="F62" s="528">
        <v>353</v>
      </c>
      <c r="G62" s="528">
        <v>361</v>
      </c>
      <c r="H62" s="538">
        <v>5.6867980607596174</v>
      </c>
      <c r="I62" s="531">
        <v>3.25</v>
      </c>
      <c r="J62" s="532">
        <v>0.8570017907174009</v>
      </c>
      <c r="K62" s="533">
        <v>40934</v>
      </c>
      <c r="L62" s="534">
        <v>1679522.589240273</v>
      </c>
      <c r="M62" s="501">
        <v>160.16704996711087</v>
      </c>
      <c r="N62" s="501">
        <v>34</v>
      </c>
      <c r="O62" s="502">
        <v>2722839.8494408848</v>
      </c>
      <c r="P62" s="537"/>
      <c r="Q62" s="629"/>
      <c r="R62" s="629"/>
      <c r="S62" s="630"/>
      <c r="T62" s="629"/>
      <c r="U62" s="629"/>
      <c r="V62" s="629"/>
      <c r="W62" s="629"/>
      <c r="X62" s="629"/>
      <c r="Y62" s="629"/>
      <c r="Z62" s="629"/>
    </row>
    <row r="63" spans="1:26" ht="19.5" customHeight="1" x14ac:dyDescent="0.25">
      <c r="A63" s="527" t="s">
        <v>356</v>
      </c>
      <c r="B63" s="526">
        <v>467</v>
      </c>
      <c r="C63" s="526">
        <v>694</v>
      </c>
      <c r="D63" s="527">
        <v>0</v>
      </c>
      <c r="E63" s="526">
        <v>50</v>
      </c>
      <c r="F63" s="528">
        <v>644</v>
      </c>
      <c r="G63" s="528">
        <v>694</v>
      </c>
      <c r="H63" s="538">
        <v>5.6867980607596174</v>
      </c>
      <c r="I63" s="531">
        <v>3.9799999999999995</v>
      </c>
      <c r="J63" s="532">
        <v>0.60026680832469403</v>
      </c>
      <c r="K63" s="533">
        <v>40934</v>
      </c>
      <c r="L63" s="534">
        <v>3669587.9209181517</v>
      </c>
      <c r="M63" s="501">
        <v>540.05892708358738</v>
      </c>
      <c r="N63" s="501">
        <v>34</v>
      </c>
      <c r="O63" s="502">
        <v>9181001.7604209855</v>
      </c>
      <c r="P63" s="537"/>
      <c r="Q63" s="629"/>
      <c r="R63" s="629"/>
      <c r="S63" s="630"/>
      <c r="T63" s="629"/>
      <c r="U63" s="629"/>
      <c r="V63" s="629"/>
      <c r="W63" s="629"/>
      <c r="X63" s="629"/>
      <c r="Y63" s="629"/>
      <c r="Z63" s="629"/>
    </row>
    <row r="64" spans="1:26" ht="19.5" customHeight="1" x14ac:dyDescent="0.25">
      <c r="A64" s="527" t="s">
        <v>358</v>
      </c>
      <c r="B64" s="526">
        <v>486</v>
      </c>
      <c r="C64" s="526">
        <v>546</v>
      </c>
      <c r="D64" s="527">
        <v>0</v>
      </c>
      <c r="E64" s="526">
        <v>164</v>
      </c>
      <c r="F64" s="528">
        <v>382</v>
      </c>
      <c r="G64" s="528">
        <v>546</v>
      </c>
      <c r="H64" s="538">
        <v>5.6867980607596174</v>
      </c>
      <c r="I64" s="531">
        <v>3.9799999999999995</v>
      </c>
      <c r="J64" s="532">
        <v>0.60026680832469403</v>
      </c>
      <c r="K64" s="533">
        <v>40934</v>
      </c>
      <c r="L64" s="534">
        <v>2728146.2746223658</v>
      </c>
      <c r="M64" s="501">
        <v>450.29587058737559</v>
      </c>
      <c r="N64" s="501">
        <v>34</v>
      </c>
      <c r="O64" s="502">
        <v>7655029.7999853846</v>
      </c>
      <c r="P64" s="537"/>
      <c r="Q64" s="629"/>
      <c r="R64" s="629"/>
      <c r="S64" s="630"/>
      <c r="T64" s="629"/>
      <c r="U64" s="629"/>
      <c r="V64" s="629"/>
      <c r="W64" s="629"/>
      <c r="X64" s="629"/>
      <c r="Y64" s="629"/>
      <c r="Z64" s="629"/>
    </row>
    <row r="65" spans="1:26" ht="19.5" customHeight="1" x14ac:dyDescent="0.25">
      <c r="A65" s="527" t="s">
        <v>360</v>
      </c>
      <c r="B65" s="526">
        <v>233</v>
      </c>
      <c r="C65" s="526">
        <v>339</v>
      </c>
      <c r="D65" s="527">
        <v>0</v>
      </c>
      <c r="E65" s="526">
        <v>30</v>
      </c>
      <c r="F65" s="528">
        <v>309</v>
      </c>
      <c r="G65" s="528">
        <v>339</v>
      </c>
      <c r="H65" s="538">
        <v>5.6867980607596174</v>
      </c>
      <c r="I65" s="531">
        <v>3.53</v>
      </c>
      <c r="J65" s="532">
        <v>0.75852809884074623</v>
      </c>
      <c r="K65" s="533">
        <v>40934</v>
      </c>
      <c r="L65" s="534">
        <v>2115783.6114794421</v>
      </c>
      <c r="M65" s="501">
        <v>246.61227129875522</v>
      </c>
      <c r="N65" s="501">
        <v>34</v>
      </c>
      <c r="O65" s="502">
        <v>4192408.6120788385</v>
      </c>
      <c r="P65" s="537"/>
      <c r="Q65" s="629"/>
      <c r="R65" s="629"/>
      <c r="S65" s="630"/>
      <c r="T65" s="629"/>
      <c r="U65" s="629"/>
      <c r="V65" s="629"/>
      <c r="W65" s="629"/>
      <c r="X65" s="629"/>
      <c r="Y65" s="629"/>
      <c r="Z65" s="629"/>
    </row>
    <row r="66" spans="1:26" ht="19.5" customHeight="1" x14ac:dyDescent="0.25">
      <c r="A66" s="527" t="s">
        <v>348</v>
      </c>
      <c r="B66" s="526">
        <v>232</v>
      </c>
      <c r="C66" s="526">
        <v>289</v>
      </c>
      <c r="D66" s="527">
        <v>0</v>
      </c>
      <c r="E66" s="526">
        <v>37.25</v>
      </c>
      <c r="F66" s="528">
        <v>251.75</v>
      </c>
      <c r="G66" s="528">
        <v>289</v>
      </c>
      <c r="H66" s="538">
        <v>5.6867980607596174</v>
      </c>
      <c r="I66" s="531">
        <v>3.9799999999999995</v>
      </c>
      <c r="J66" s="532">
        <v>0.60026680832469403</v>
      </c>
      <c r="K66" s="533">
        <v>40934</v>
      </c>
      <c r="L66" s="534">
        <v>1669636.6705762008</v>
      </c>
      <c r="M66" s="501">
        <v>202.26231977976477</v>
      </c>
      <c r="N66" s="501">
        <v>34</v>
      </c>
      <c r="O66" s="502">
        <v>3438459.4362560008</v>
      </c>
      <c r="P66" s="537"/>
      <c r="Q66" s="629"/>
      <c r="R66" s="629"/>
      <c r="S66" s="630"/>
      <c r="T66" s="629"/>
      <c r="U66" s="629"/>
      <c r="V66" s="629"/>
      <c r="W66" s="629"/>
      <c r="X66" s="629"/>
      <c r="Y66" s="629"/>
      <c r="Z66" s="629"/>
    </row>
    <row r="67" spans="1:26" ht="19.5" customHeight="1" x14ac:dyDescent="0.25">
      <c r="A67" s="527" t="s">
        <v>349</v>
      </c>
      <c r="B67" s="526">
        <v>75</v>
      </c>
      <c r="C67" s="526">
        <v>174</v>
      </c>
      <c r="D67" s="527">
        <v>0</v>
      </c>
      <c r="E67" s="526">
        <v>129</v>
      </c>
      <c r="F67" s="528">
        <v>45</v>
      </c>
      <c r="G67" s="528">
        <v>174</v>
      </c>
      <c r="H67" s="538">
        <v>5.6867980607596174</v>
      </c>
      <c r="I67" s="531">
        <v>2.2799999999999998</v>
      </c>
      <c r="J67" s="532">
        <v>1.1981427947186689</v>
      </c>
      <c r="K67" s="533">
        <v>40934</v>
      </c>
      <c r="L67" s="534">
        <v>1257812.524123277</v>
      </c>
      <c r="M67" s="501">
        <v>380.7514312860867</v>
      </c>
      <c r="N67" s="501">
        <v>34</v>
      </c>
      <c r="O67" s="502">
        <v>6472774.3318634732</v>
      </c>
      <c r="P67" s="537"/>
      <c r="Q67" s="629"/>
      <c r="R67" s="629"/>
      <c r="S67" s="630"/>
      <c r="T67" s="629"/>
      <c r="U67" s="629"/>
      <c r="V67" s="629"/>
      <c r="W67" s="629"/>
      <c r="X67" s="629"/>
      <c r="Y67" s="629"/>
      <c r="Z67" s="629"/>
    </row>
    <row r="68" spans="1:26" ht="19.5" customHeight="1" x14ac:dyDescent="0.25">
      <c r="A68" s="352" t="s">
        <v>350</v>
      </c>
      <c r="B68" s="351">
        <v>120</v>
      </c>
      <c r="C68" s="351">
        <v>159</v>
      </c>
      <c r="D68" s="352" t="s">
        <v>192</v>
      </c>
      <c r="E68" s="351">
        <v>54.5</v>
      </c>
      <c r="F68" s="353">
        <v>104.5</v>
      </c>
      <c r="G68" s="353">
        <f>SUM(E68:F68)</f>
        <v>159</v>
      </c>
      <c r="H68" s="500">
        <v>2.8433990303798087</v>
      </c>
      <c r="I68" s="355">
        <v>1.7</v>
      </c>
      <c r="J68" s="356">
        <f>(H68-I68)/H68</f>
        <v>0.40212401360602507</v>
      </c>
      <c r="K68" s="357">
        <v>7470</v>
      </c>
      <c r="L68" s="358">
        <f>(G68*K68)*J68</f>
        <v>477614.75468028412</v>
      </c>
      <c r="M68" s="501">
        <f>G68*H68*J68</f>
        <v>181.80044583038958</v>
      </c>
      <c r="N68" s="501">
        <v>17</v>
      </c>
      <c r="O68" s="502">
        <f>M68*1000*17</f>
        <v>3090607.5791166225</v>
      </c>
      <c r="P68" s="379"/>
      <c r="Q68" s="108"/>
      <c r="R68" s="108"/>
      <c r="S68" s="276"/>
      <c r="T68" s="108"/>
      <c r="U68" s="108"/>
      <c r="V68" s="108"/>
      <c r="W68" s="108"/>
      <c r="X68" s="108"/>
      <c r="Y68" s="108"/>
      <c r="Z68" s="108"/>
    </row>
    <row r="69" spans="1:26" ht="19.5" customHeight="1" x14ac:dyDescent="0.25">
      <c r="A69" s="527" t="s">
        <v>363</v>
      </c>
      <c r="B69" s="526">
        <v>152</v>
      </c>
      <c r="C69" s="526">
        <v>203</v>
      </c>
      <c r="D69" s="527">
        <v>0</v>
      </c>
      <c r="E69" s="526">
        <v>27</v>
      </c>
      <c r="F69" s="528">
        <v>176</v>
      </c>
      <c r="G69" s="528">
        <v>203</v>
      </c>
      <c r="H69" s="538">
        <v>5.6867980607596174</v>
      </c>
      <c r="I69" s="531">
        <v>4.08</v>
      </c>
      <c r="J69" s="532">
        <v>0.56509763265446022</v>
      </c>
      <c r="K69" s="533">
        <v>14940</v>
      </c>
      <c r="L69" s="534">
        <v>522406.28479775187</v>
      </c>
      <c r="M69" s="501">
        <v>198.85000316710119</v>
      </c>
      <c r="N69" s="501">
        <v>34</v>
      </c>
      <c r="O69" s="502">
        <v>3380450.0538407201</v>
      </c>
      <c r="P69" s="537"/>
      <c r="Q69" s="629"/>
      <c r="R69" s="629"/>
      <c r="S69" s="630"/>
      <c r="T69" s="629"/>
      <c r="U69" s="108"/>
      <c r="V69" s="108"/>
      <c r="W69" s="108"/>
      <c r="X69" s="108"/>
      <c r="Y69" s="108"/>
      <c r="Z69" s="108"/>
    </row>
    <row r="70" spans="1:26" ht="19.5" customHeight="1" x14ac:dyDescent="0.25">
      <c r="A70" s="352" t="s">
        <v>354</v>
      </c>
      <c r="B70" s="351">
        <v>60</v>
      </c>
      <c r="C70" s="351">
        <v>72</v>
      </c>
      <c r="D70" s="352" t="s">
        <v>192</v>
      </c>
      <c r="E70" s="351">
        <v>22</v>
      </c>
      <c r="F70" s="353">
        <v>50</v>
      </c>
      <c r="G70" s="353">
        <f t="shared" ref="G70:G73" si="35">SUM(E70:F70)</f>
        <v>72</v>
      </c>
      <c r="H70" s="500">
        <v>2.8433990303798087</v>
      </c>
      <c r="I70" s="355">
        <v>1.7</v>
      </c>
      <c r="J70" s="356">
        <f t="shared" ref="J70:J73" si="36">(H70-I70)/H70</f>
        <v>0.40212401360602507</v>
      </c>
      <c r="K70" s="357">
        <v>7470</v>
      </c>
      <c r="L70" s="358">
        <f t="shared" ref="L70:L73" si="37">(G70*K70)*J70</f>
        <v>216278.37947786451</v>
      </c>
      <c r="M70" s="501">
        <f t="shared" ref="M70:M73" si="38">G70*H70*J70</f>
        <v>82.324730187346219</v>
      </c>
      <c r="N70" s="501">
        <v>17</v>
      </c>
      <c r="O70" s="502">
        <f t="shared" ref="O70:O73" si="39">M70*1000*17</f>
        <v>1399520.4131848856</v>
      </c>
      <c r="P70" s="379"/>
      <c r="Q70" s="108"/>
      <c r="R70" s="108"/>
      <c r="S70" s="276"/>
      <c r="T70" s="108"/>
      <c r="U70" s="108"/>
      <c r="V70" s="108"/>
      <c r="W70" s="108"/>
      <c r="X70" s="108"/>
      <c r="Y70" s="108"/>
      <c r="Z70" s="108"/>
    </row>
    <row r="71" spans="1:26" ht="19.5" customHeight="1" x14ac:dyDescent="0.25">
      <c r="A71" s="352" t="s">
        <v>351</v>
      </c>
      <c r="B71" s="351">
        <v>28</v>
      </c>
      <c r="C71" s="351">
        <v>24</v>
      </c>
      <c r="D71" s="352" t="s">
        <v>192</v>
      </c>
      <c r="E71" s="351">
        <v>24</v>
      </c>
      <c r="F71" s="353"/>
      <c r="G71" s="353">
        <f t="shared" si="35"/>
        <v>24</v>
      </c>
      <c r="H71" s="500">
        <v>2.8433990303798087</v>
      </c>
      <c r="I71" s="355"/>
      <c r="J71" s="356">
        <f t="shared" si="36"/>
        <v>1</v>
      </c>
      <c r="K71" s="357">
        <v>7470</v>
      </c>
      <c r="L71" s="358">
        <f t="shared" si="37"/>
        <v>179280</v>
      </c>
      <c r="M71" s="501">
        <f t="shared" si="38"/>
        <v>68.241576729115408</v>
      </c>
      <c r="N71" s="501">
        <v>17</v>
      </c>
      <c r="O71" s="502">
        <f t="shared" si="39"/>
        <v>1160106.8043949618</v>
      </c>
      <c r="P71" s="379"/>
      <c r="Q71" s="108"/>
      <c r="R71" s="108"/>
      <c r="S71" s="276"/>
      <c r="T71" s="108"/>
      <c r="U71" s="108"/>
      <c r="V71" s="108"/>
      <c r="W71" s="108"/>
      <c r="X71" s="108"/>
      <c r="Y71" s="108"/>
      <c r="Z71" s="108"/>
    </row>
    <row r="72" spans="1:26" ht="19.5" customHeight="1" x14ac:dyDescent="0.25">
      <c r="A72" s="352" t="s">
        <v>257</v>
      </c>
      <c r="B72" s="351">
        <v>20</v>
      </c>
      <c r="C72" s="351">
        <v>33</v>
      </c>
      <c r="D72" s="352" t="s">
        <v>279</v>
      </c>
      <c r="E72" s="351"/>
      <c r="F72" s="353">
        <v>33</v>
      </c>
      <c r="G72" s="353">
        <f t="shared" si="35"/>
        <v>33</v>
      </c>
      <c r="H72" s="500">
        <v>2.8433990303798087</v>
      </c>
      <c r="I72" s="355">
        <v>2.2799999999999998</v>
      </c>
      <c r="J72" s="356">
        <f t="shared" si="36"/>
        <v>0.198142794718669</v>
      </c>
      <c r="K72" s="357">
        <v>33464</v>
      </c>
      <c r="L72" s="358">
        <f t="shared" si="37"/>
        <v>218811.4659213628</v>
      </c>
      <c r="M72" s="501">
        <f t="shared" si="38"/>
        <v>18.592168002533693</v>
      </c>
      <c r="N72" s="501">
        <v>17</v>
      </c>
      <c r="O72" s="502">
        <f t="shared" si="39"/>
        <v>316066.85604307277</v>
      </c>
      <c r="P72" s="379"/>
      <c r="Q72" s="108"/>
      <c r="R72" s="108"/>
      <c r="S72" s="276"/>
      <c r="T72" s="108"/>
      <c r="U72" s="629"/>
      <c r="V72" s="629"/>
      <c r="W72" s="629"/>
      <c r="X72" s="629"/>
      <c r="Y72" s="629"/>
      <c r="Z72" s="629"/>
    </row>
    <row r="73" spans="1:26" ht="19.5" customHeight="1" x14ac:dyDescent="0.25">
      <c r="A73" s="352" t="s">
        <v>355</v>
      </c>
      <c r="B73" s="351">
        <v>50</v>
      </c>
      <c r="C73" s="351">
        <v>48</v>
      </c>
      <c r="D73" s="352" t="s">
        <v>192</v>
      </c>
      <c r="E73" s="351">
        <v>16</v>
      </c>
      <c r="F73" s="353">
        <v>32</v>
      </c>
      <c r="G73" s="353">
        <f t="shared" si="35"/>
        <v>48</v>
      </c>
      <c r="H73" s="500">
        <v>2.8433990303798087</v>
      </c>
      <c r="I73" s="355">
        <v>1.7</v>
      </c>
      <c r="J73" s="356">
        <f t="shared" si="36"/>
        <v>0.40212401360602507</v>
      </c>
      <c r="K73" s="357">
        <v>7470</v>
      </c>
      <c r="L73" s="358">
        <f t="shared" si="37"/>
        <v>144185.58631857636</v>
      </c>
      <c r="M73" s="501">
        <f t="shared" si="38"/>
        <v>54.883153458230815</v>
      </c>
      <c r="N73" s="501">
        <v>17</v>
      </c>
      <c r="O73" s="502">
        <f t="shared" si="39"/>
        <v>933013.60878992383</v>
      </c>
      <c r="P73" s="379"/>
      <c r="Q73" s="108"/>
      <c r="R73" s="108"/>
      <c r="S73" s="276"/>
      <c r="T73" s="108"/>
      <c r="U73" s="629"/>
      <c r="V73" s="629"/>
      <c r="W73" s="629"/>
      <c r="X73" s="629"/>
      <c r="Y73" s="629"/>
      <c r="Z73" s="629"/>
    </row>
    <row r="74" spans="1:26" ht="19.5" customHeight="1" x14ac:dyDescent="0.25">
      <c r="A74" s="352" t="s">
        <v>383</v>
      </c>
      <c r="B74" s="351">
        <v>305</v>
      </c>
      <c r="C74" s="351">
        <v>345</v>
      </c>
      <c r="D74" s="352">
        <v>0</v>
      </c>
      <c r="E74" s="351">
        <v>65</v>
      </c>
      <c r="F74" s="353">
        <v>278</v>
      </c>
      <c r="G74" s="353">
        <v>343</v>
      </c>
      <c r="H74" s="500">
        <v>5.6867980607596174</v>
      </c>
      <c r="I74" s="355">
        <v>1.9</v>
      </c>
      <c r="J74" s="356">
        <v>1.3317856622655575</v>
      </c>
      <c r="K74" s="357">
        <v>66928</v>
      </c>
      <c r="L74" s="358">
        <v>4507954.0825614976</v>
      </c>
      <c r="M74" s="501">
        <v>383.03586742027437</v>
      </c>
      <c r="N74" s="501">
        <v>34</v>
      </c>
      <c r="O74" s="502">
        <v>6511609.7461446645</v>
      </c>
      <c r="P74" s="503"/>
      <c r="Q74" s="108"/>
      <c r="R74" s="108"/>
      <c r="S74" s="276"/>
      <c r="T74" s="108"/>
      <c r="U74" s="108"/>
      <c r="V74" s="108"/>
      <c r="W74" s="108"/>
      <c r="X74" s="108"/>
      <c r="Y74" s="108"/>
      <c r="Z74" s="108"/>
    </row>
    <row r="75" spans="1:26" ht="19.5" customHeight="1" x14ac:dyDescent="0.25">
      <c r="A75" s="527" t="s">
        <v>353</v>
      </c>
      <c r="B75" s="526">
        <v>27</v>
      </c>
      <c r="C75" s="526">
        <v>27</v>
      </c>
      <c r="D75" s="527">
        <v>0</v>
      </c>
      <c r="E75" s="526">
        <v>5</v>
      </c>
      <c r="F75" s="528">
        <v>22</v>
      </c>
      <c r="G75" s="528">
        <v>27</v>
      </c>
      <c r="H75" s="538">
        <v>5.6867980607596174</v>
      </c>
      <c r="I75" s="531">
        <v>2.4500000000000002</v>
      </c>
      <c r="J75" s="532">
        <v>1.1383551960792713</v>
      </c>
      <c r="K75" s="533">
        <v>40934</v>
      </c>
      <c r="L75" s="534">
        <v>139208.20219512819</v>
      </c>
      <c r="M75" s="501">
        <v>22.87177382025483</v>
      </c>
      <c r="N75" s="501">
        <v>34</v>
      </c>
      <c r="O75" s="502">
        <v>388820.15494433214</v>
      </c>
      <c r="P75" s="537"/>
      <c r="Q75" s="629"/>
      <c r="R75" s="629"/>
      <c r="S75" s="630"/>
      <c r="T75" s="629"/>
      <c r="U75" s="108"/>
      <c r="V75" s="108"/>
      <c r="W75" s="108"/>
      <c r="X75" s="108"/>
      <c r="Y75" s="108"/>
      <c r="Z75" s="108"/>
    </row>
    <row r="76" spans="1:26" ht="19.5" customHeight="1" x14ac:dyDescent="0.2">
      <c r="A76" s="539" t="s">
        <v>415</v>
      </c>
      <c r="B76" s="540">
        <f t="shared" ref="B76:C76" si="40">SUM(B59:B75)</f>
        <v>2818</v>
      </c>
      <c r="C76" s="540">
        <f t="shared" si="40"/>
        <v>3516</v>
      </c>
      <c r="D76" s="541"/>
      <c r="E76" s="540">
        <f t="shared" ref="E76:G76" si="41">SUM(E59:E75)</f>
        <v>695</v>
      </c>
      <c r="F76" s="540">
        <f t="shared" si="41"/>
        <v>2819</v>
      </c>
      <c r="G76" s="540">
        <f t="shared" si="41"/>
        <v>3514</v>
      </c>
      <c r="H76" s="542"/>
      <c r="I76" s="543"/>
      <c r="J76" s="544"/>
      <c r="K76" s="540">
        <f t="shared" ref="K76:M76" si="42">SUM(K59:K75)</f>
        <v>472684</v>
      </c>
      <c r="L76" s="540">
        <f t="shared" si="42"/>
        <v>20423152.084069133</v>
      </c>
      <c r="M76" s="540">
        <f t="shared" si="42"/>
        <v>3175.3141927546476</v>
      </c>
      <c r="N76" s="545"/>
      <c r="O76" s="540">
        <f>SUM(O59:O75)</f>
        <v>53980341.276829004</v>
      </c>
      <c r="P76" s="546"/>
      <c r="Q76" s="108"/>
      <c r="R76" s="108"/>
      <c r="S76" s="276"/>
      <c r="T76" s="108"/>
      <c r="U76" s="108"/>
      <c r="V76" s="108"/>
      <c r="W76" s="108"/>
      <c r="X76" s="108"/>
      <c r="Y76" s="108"/>
      <c r="Z76" s="108"/>
    </row>
    <row r="77" spans="1:26" ht="19.5" customHeight="1" x14ac:dyDescent="0.2">
      <c r="A77" s="385"/>
      <c r="B77" s="389"/>
      <c r="C77" s="389"/>
      <c r="D77" s="395"/>
      <c r="E77" s="389"/>
      <c r="F77" s="389"/>
      <c r="G77" s="389"/>
      <c r="H77" s="390"/>
      <c r="I77" s="391"/>
      <c r="J77" s="392"/>
      <c r="K77" s="389"/>
      <c r="L77" s="389"/>
      <c r="M77" s="389"/>
      <c r="N77" s="396"/>
      <c r="O77" s="389"/>
      <c r="P77" s="397"/>
      <c r="Q77" s="108"/>
      <c r="R77" s="108"/>
      <c r="S77" s="276"/>
      <c r="T77" s="108"/>
      <c r="U77" s="108"/>
      <c r="V77" s="108"/>
      <c r="W77" s="108"/>
      <c r="X77" s="108"/>
      <c r="Y77" s="108"/>
      <c r="Z77" s="108"/>
    </row>
    <row r="78" spans="1:26" ht="19.5" customHeight="1" x14ac:dyDescent="0.2">
      <c r="A78" s="547" t="s">
        <v>416</v>
      </c>
      <c r="B78" s="548"/>
      <c r="C78" s="548"/>
      <c r="D78" s="549"/>
      <c r="E78" s="548"/>
      <c r="F78" s="550"/>
      <c r="G78" s="550"/>
      <c r="H78" s="551"/>
      <c r="I78" s="552"/>
      <c r="J78" s="553"/>
      <c r="K78" s="72"/>
      <c r="L78" s="74"/>
      <c r="M78" s="553"/>
      <c r="N78" s="553"/>
      <c r="O78" s="554"/>
      <c r="P78" s="555"/>
      <c r="Q78" s="108"/>
      <c r="R78" s="108"/>
      <c r="S78" s="108"/>
      <c r="T78" s="108"/>
      <c r="U78" s="108"/>
      <c r="V78" s="108"/>
      <c r="W78" s="108"/>
      <c r="X78" s="108"/>
      <c r="Y78" s="108"/>
      <c r="Z78" s="108"/>
    </row>
    <row r="79" spans="1:26" ht="19.5" customHeight="1" x14ac:dyDescent="0.2">
      <c r="A79" s="556" t="s">
        <v>417</v>
      </c>
      <c r="B79" s="400"/>
      <c r="C79" s="400"/>
      <c r="D79" s="399"/>
      <c r="E79" s="400"/>
      <c r="F79" s="401"/>
      <c r="G79" s="401"/>
      <c r="H79" s="402"/>
      <c r="I79" s="391"/>
      <c r="J79" s="396"/>
      <c r="K79" s="87"/>
      <c r="L79" s="62"/>
      <c r="M79" s="396"/>
      <c r="N79" s="396"/>
      <c r="O79" s="403"/>
      <c r="P79" s="394"/>
      <c r="Q79" s="108"/>
      <c r="R79" s="108"/>
      <c r="S79" s="108"/>
      <c r="T79" s="108"/>
      <c r="U79" s="108"/>
      <c r="V79" s="108"/>
      <c r="W79" s="108"/>
      <c r="X79" s="108"/>
      <c r="Y79" s="108"/>
      <c r="Z79" s="108"/>
    </row>
    <row r="80" spans="1:26" ht="19.5" customHeight="1" x14ac:dyDescent="0.2">
      <c r="A80" s="556" t="s">
        <v>418</v>
      </c>
      <c r="B80" s="400"/>
      <c r="C80" s="400"/>
      <c r="D80" s="399"/>
      <c r="E80" s="400"/>
      <c r="F80" s="401"/>
      <c r="G80" s="401"/>
      <c r="H80" s="402"/>
      <c r="I80" s="391"/>
      <c r="J80" s="396"/>
      <c r="K80" s="87"/>
      <c r="L80" s="62"/>
      <c r="M80" s="396"/>
      <c r="N80" s="396"/>
      <c r="O80" s="403"/>
      <c r="P80" s="394"/>
      <c r="Q80" s="108"/>
      <c r="R80" s="108"/>
      <c r="S80" s="108"/>
      <c r="T80" s="108"/>
      <c r="U80" s="108"/>
      <c r="V80" s="108"/>
      <c r="W80" s="108"/>
      <c r="X80" s="108"/>
      <c r="Y80" s="108"/>
      <c r="Z80" s="108"/>
    </row>
    <row r="81" spans="1:26" ht="19.5" customHeight="1" x14ac:dyDescent="0.2">
      <c r="A81" s="557" t="s">
        <v>419</v>
      </c>
      <c r="B81" s="400"/>
      <c r="C81" s="400"/>
      <c r="D81" s="399"/>
      <c r="E81" s="400"/>
      <c r="F81" s="401"/>
      <c r="G81" s="401"/>
      <c r="H81" s="402"/>
      <c r="I81" s="391"/>
      <c r="J81" s="396"/>
      <c r="K81" s="87"/>
      <c r="L81" s="62"/>
      <c r="M81" s="396"/>
      <c r="N81" s="396"/>
      <c r="O81" s="403"/>
      <c r="P81" s="394"/>
      <c r="Q81" s="108"/>
      <c r="R81" s="108"/>
      <c r="S81" s="108"/>
      <c r="T81" s="108"/>
      <c r="U81" s="108"/>
      <c r="V81" s="108"/>
      <c r="W81" s="108"/>
      <c r="X81" s="108"/>
      <c r="Y81" s="108"/>
      <c r="Z81" s="108"/>
    </row>
    <row r="82" spans="1:26" ht="19.5" customHeight="1" x14ac:dyDescent="0.2">
      <c r="A82" s="557" t="s">
        <v>420</v>
      </c>
      <c r="B82" s="400"/>
      <c r="C82" s="400"/>
      <c r="D82" s="399"/>
      <c r="E82" s="400"/>
      <c r="F82" s="401"/>
      <c r="G82" s="401"/>
      <c r="H82" s="402"/>
      <c r="I82" s="391"/>
      <c r="J82" s="396"/>
      <c r="K82" s="87"/>
      <c r="L82" s="62"/>
      <c r="M82" s="396"/>
      <c r="N82" s="396"/>
      <c r="O82" s="403"/>
      <c r="P82" s="394"/>
      <c r="Q82" s="108"/>
      <c r="R82" s="108"/>
      <c r="S82" s="108"/>
      <c r="T82" s="108"/>
      <c r="U82" s="108"/>
      <c r="V82" s="108"/>
      <c r="W82" s="108"/>
      <c r="X82" s="108"/>
      <c r="Y82" s="108"/>
      <c r="Z82" s="108"/>
    </row>
    <row r="83" spans="1:26" ht="19.5" customHeight="1" x14ac:dyDescent="0.2">
      <c r="A83" s="557" t="s">
        <v>421</v>
      </c>
      <c r="B83" s="400"/>
      <c r="C83" s="400"/>
      <c r="D83" s="399"/>
      <c r="E83" s="400"/>
      <c r="F83" s="401"/>
      <c r="G83" s="401"/>
      <c r="H83" s="402"/>
      <c r="I83" s="391"/>
      <c r="J83" s="396"/>
      <c r="K83" s="87"/>
      <c r="L83" s="62"/>
      <c r="M83" s="396"/>
      <c r="N83" s="396"/>
      <c r="O83" s="403"/>
      <c r="P83" s="394"/>
      <c r="Q83" s="108"/>
      <c r="R83" s="108"/>
      <c r="S83" s="108"/>
      <c r="T83" s="108"/>
      <c r="U83" s="108"/>
      <c r="V83" s="108"/>
      <c r="W83" s="108"/>
      <c r="X83" s="108"/>
      <c r="Y83" s="108"/>
      <c r="Z83" s="108"/>
    </row>
    <row r="84" spans="1:26" ht="19.5" customHeight="1" x14ac:dyDescent="0.2">
      <c r="A84" s="557" t="s">
        <v>422</v>
      </c>
      <c r="B84" s="400"/>
      <c r="C84" s="400"/>
      <c r="D84" s="399"/>
      <c r="E84" s="400"/>
      <c r="F84" s="401"/>
      <c r="G84" s="401"/>
      <c r="H84" s="402"/>
      <c r="I84" s="391"/>
      <c r="J84" s="396"/>
      <c r="K84" s="87"/>
      <c r="L84" s="62"/>
      <c r="M84" s="396"/>
      <c r="N84" s="396"/>
      <c r="O84" s="403"/>
      <c r="P84" s="394"/>
      <c r="Q84" s="108"/>
      <c r="R84" s="108"/>
      <c r="S84" s="108"/>
      <c r="T84" s="108"/>
      <c r="U84" s="108"/>
      <c r="V84" s="108"/>
      <c r="W84" s="108"/>
      <c r="X84" s="108"/>
      <c r="Y84" s="108"/>
      <c r="Z84" s="108"/>
    </row>
    <row r="85" spans="1:26" ht="19.5" customHeight="1" x14ac:dyDescent="0.2">
      <c r="A85" s="557" t="s">
        <v>423</v>
      </c>
      <c r="B85" s="400"/>
      <c r="C85" s="400"/>
      <c r="D85" s="399"/>
      <c r="E85" s="400"/>
      <c r="F85" s="401"/>
      <c r="G85" s="401"/>
      <c r="H85" s="402"/>
      <c r="I85" s="391"/>
      <c r="J85" s="396"/>
      <c r="K85" s="87"/>
      <c r="L85" s="62"/>
      <c r="M85" s="396"/>
      <c r="N85" s="396"/>
      <c r="O85" s="403"/>
      <c r="P85" s="394"/>
      <c r="Q85" s="108"/>
      <c r="R85" s="108"/>
      <c r="S85" s="108"/>
      <c r="T85" s="108"/>
      <c r="U85" s="108"/>
      <c r="V85" s="108"/>
      <c r="W85" s="108"/>
      <c r="X85" s="108"/>
      <c r="Y85" s="108"/>
      <c r="Z85" s="108"/>
    </row>
    <row r="86" spans="1:26" ht="19.5" customHeight="1" x14ac:dyDescent="0.2">
      <c r="A86" s="557" t="s">
        <v>424</v>
      </c>
      <c r="B86" s="400"/>
      <c r="C86" s="400"/>
      <c r="D86" s="399"/>
      <c r="E86" s="400"/>
      <c r="F86" s="401"/>
      <c r="G86" s="401"/>
      <c r="H86" s="402"/>
      <c r="I86" s="391"/>
      <c r="J86" s="396"/>
      <c r="K86" s="87"/>
      <c r="L86" s="62"/>
      <c r="M86" s="396"/>
      <c r="N86" s="396"/>
      <c r="O86" s="403"/>
      <c r="P86" s="394"/>
      <c r="Q86" s="108"/>
      <c r="R86" s="108"/>
      <c r="S86" s="108"/>
      <c r="T86" s="108"/>
      <c r="U86" s="108"/>
      <c r="V86" s="108"/>
      <c r="W86" s="108"/>
      <c r="X86" s="108"/>
      <c r="Y86" s="108"/>
      <c r="Z86" s="108"/>
    </row>
    <row r="87" spans="1:26" ht="19.5" customHeight="1" x14ac:dyDescent="0.2">
      <c r="A87" s="556"/>
      <c r="B87" s="400"/>
      <c r="C87" s="400"/>
      <c r="D87" s="399"/>
      <c r="E87" s="400"/>
      <c r="F87" s="401"/>
      <c r="G87" s="401"/>
      <c r="H87" s="402"/>
      <c r="I87" s="391"/>
      <c r="J87" s="396"/>
      <c r="K87" s="87"/>
      <c r="L87" s="62"/>
      <c r="M87" s="396"/>
      <c r="N87" s="396"/>
      <c r="O87" s="403"/>
      <c r="P87" s="394"/>
      <c r="Q87" s="108"/>
      <c r="R87" s="108"/>
      <c r="S87" s="108"/>
      <c r="T87" s="108"/>
      <c r="U87" s="108"/>
      <c r="V87" s="108"/>
      <c r="W87" s="108"/>
      <c r="X87" s="108"/>
      <c r="Y87" s="108"/>
      <c r="Z87" s="108"/>
    </row>
    <row r="88" spans="1:26" ht="19.5" customHeight="1" x14ac:dyDescent="0.25">
      <c r="A88" s="556" t="s">
        <v>425</v>
      </c>
      <c r="B88" s="558"/>
      <c r="C88" s="558"/>
      <c r="D88" s="57"/>
      <c r="E88" s="231"/>
      <c r="F88" s="231"/>
      <c r="G88" s="231"/>
      <c r="H88" s="57"/>
      <c r="I88" s="57"/>
      <c r="J88" s="57"/>
      <c r="K88" s="60"/>
      <c r="L88" s="60"/>
      <c r="M88" s="60"/>
      <c r="N88" s="57"/>
      <c r="O88" s="559"/>
      <c r="P88" s="56"/>
      <c r="Q88" s="108"/>
      <c r="R88" s="108"/>
      <c r="S88" s="108"/>
      <c r="T88" s="108"/>
      <c r="U88" s="108"/>
      <c r="V88" s="108"/>
      <c r="W88" s="108"/>
      <c r="X88" s="108"/>
      <c r="Y88" s="108"/>
      <c r="Z88" s="108"/>
    </row>
    <row r="89" spans="1:26" ht="19.5" customHeight="1" x14ac:dyDescent="0.25">
      <c r="A89" s="557" t="s">
        <v>426</v>
      </c>
      <c r="B89" s="558"/>
      <c r="C89" s="558"/>
      <c r="D89" s="57"/>
      <c r="E89" s="231"/>
      <c r="F89" s="231"/>
      <c r="G89" s="231"/>
      <c r="H89" s="57"/>
      <c r="I89" s="57"/>
      <c r="J89" s="57"/>
      <c r="K89" s="60"/>
      <c r="L89" s="60"/>
      <c r="M89" s="60"/>
      <c r="N89" s="57"/>
      <c r="O89" s="559"/>
      <c r="P89" s="56"/>
      <c r="Q89" s="108"/>
      <c r="R89" s="108"/>
      <c r="S89" s="108"/>
      <c r="T89" s="108"/>
      <c r="U89" s="108"/>
      <c r="V89" s="108"/>
      <c r="W89" s="108"/>
      <c r="X89" s="108"/>
      <c r="Y89" s="108"/>
      <c r="Z89" s="108"/>
    </row>
    <row r="90" spans="1:26" ht="19.5" customHeight="1" x14ac:dyDescent="0.25">
      <c r="A90" s="557" t="s">
        <v>427</v>
      </c>
      <c r="B90" s="558"/>
      <c r="C90" s="558"/>
      <c r="D90" s="57"/>
      <c r="E90" s="231"/>
      <c r="F90" s="231"/>
      <c r="G90" s="231"/>
      <c r="H90" s="57"/>
      <c r="I90" s="57"/>
      <c r="J90" s="57"/>
      <c r="K90" s="60"/>
      <c r="L90" s="60"/>
      <c r="M90" s="60"/>
      <c r="N90" s="57"/>
      <c r="O90" s="559"/>
      <c r="P90" s="56"/>
      <c r="Q90" s="108"/>
      <c r="R90" s="108"/>
      <c r="S90" s="108"/>
      <c r="T90" s="108"/>
      <c r="U90" s="108"/>
      <c r="V90" s="108"/>
      <c r="W90" s="108"/>
      <c r="X90" s="108"/>
      <c r="Y90" s="108"/>
      <c r="Z90" s="108"/>
    </row>
    <row r="91" spans="1:26" ht="19.5" customHeight="1" x14ac:dyDescent="0.25">
      <c r="A91" s="557" t="s">
        <v>428</v>
      </c>
      <c r="B91" s="558"/>
      <c r="C91" s="558"/>
      <c r="D91" s="57"/>
      <c r="E91" s="231"/>
      <c r="F91" s="231"/>
      <c r="G91" s="231"/>
      <c r="H91" s="57"/>
      <c r="I91" s="57"/>
      <c r="J91" s="57"/>
      <c r="K91" s="60"/>
      <c r="L91" s="60"/>
      <c r="M91" s="60"/>
      <c r="N91" s="57"/>
      <c r="O91" s="559"/>
      <c r="P91" s="56"/>
      <c r="Q91" s="108"/>
      <c r="R91" s="108"/>
      <c r="S91" s="108"/>
      <c r="T91" s="108"/>
      <c r="U91" s="108"/>
      <c r="V91" s="108"/>
      <c r="W91" s="108"/>
      <c r="X91" s="108"/>
      <c r="Y91" s="108"/>
      <c r="Z91" s="108"/>
    </row>
    <row r="92" spans="1:26" ht="19.5" customHeight="1" x14ac:dyDescent="0.25">
      <c r="A92" s="557" t="s">
        <v>429</v>
      </c>
      <c r="B92" s="558"/>
      <c r="C92" s="558"/>
      <c r="D92" s="57"/>
      <c r="E92" s="231"/>
      <c r="F92" s="231"/>
      <c r="G92" s="231"/>
      <c r="H92" s="57"/>
      <c r="I92" s="57"/>
      <c r="J92" s="57"/>
      <c r="K92" s="60"/>
      <c r="L92" s="60"/>
      <c r="M92" s="60"/>
      <c r="N92" s="57"/>
      <c r="O92" s="559"/>
      <c r="P92" s="56"/>
      <c r="Q92" s="108"/>
      <c r="R92" s="108"/>
      <c r="S92" s="108"/>
      <c r="T92" s="108"/>
      <c r="U92" s="108"/>
      <c r="V92" s="108"/>
      <c r="W92" s="108"/>
      <c r="X92" s="108"/>
      <c r="Y92" s="108"/>
      <c r="Z92" s="108"/>
    </row>
    <row r="93" spans="1:26" ht="19.5" customHeight="1" x14ac:dyDescent="0.25">
      <c r="A93" s="557" t="s">
        <v>430</v>
      </c>
      <c r="B93" s="558"/>
      <c r="C93" s="558"/>
      <c r="D93" s="57"/>
      <c r="E93" s="231"/>
      <c r="F93" s="231"/>
      <c r="G93" s="231"/>
      <c r="H93" s="57"/>
      <c r="I93" s="57"/>
      <c r="J93" s="57"/>
      <c r="K93" s="60"/>
      <c r="L93" s="60"/>
      <c r="M93" s="60"/>
      <c r="N93" s="57"/>
      <c r="O93" s="559"/>
      <c r="P93" s="56"/>
      <c r="Q93" s="108"/>
      <c r="R93" s="108"/>
      <c r="S93" s="108"/>
      <c r="T93" s="108"/>
      <c r="U93" s="108"/>
      <c r="V93" s="108"/>
      <c r="W93" s="108"/>
      <c r="X93" s="108"/>
      <c r="Y93" s="108"/>
      <c r="Z93" s="108"/>
    </row>
    <row r="94" spans="1:26" ht="19.5" customHeight="1" x14ac:dyDescent="0.25">
      <c r="A94" s="557" t="s">
        <v>430</v>
      </c>
      <c r="B94" s="558"/>
      <c r="C94" s="558"/>
      <c r="D94" s="57"/>
      <c r="E94" s="231"/>
      <c r="F94" s="231"/>
      <c r="G94" s="231"/>
      <c r="H94" s="57"/>
      <c r="I94" s="57"/>
      <c r="J94" s="57"/>
      <c r="K94" s="60"/>
      <c r="L94" s="60"/>
      <c r="M94" s="60"/>
      <c r="N94" s="57"/>
      <c r="O94" s="559"/>
      <c r="P94" s="56"/>
      <c r="Q94" s="108"/>
      <c r="R94" s="108"/>
      <c r="S94" s="108"/>
      <c r="T94" s="108"/>
      <c r="U94" s="108"/>
      <c r="V94" s="108"/>
      <c r="W94" s="108"/>
      <c r="X94" s="108"/>
      <c r="Y94" s="108"/>
      <c r="Z94" s="108"/>
    </row>
    <row r="95" spans="1:26" ht="19.5" customHeight="1" x14ac:dyDescent="0.25">
      <c r="A95" s="557" t="s">
        <v>431</v>
      </c>
      <c r="B95" s="558"/>
      <c r="C95" s="558"/>
      <c r="D95" s="57"/>
      <c r="E95" s="231"/>
      <c r="F95" s="231"/>
      <c r="G95" s="231"/>
      <c r="H95" s="57"/>
      <c r="I95" s="57"/>
      <c r="J95" s="57"/>
      <c r="K95" s="60"/>
      <c r="L95" s="60"/>
      <c r="M95" s="60"/>
      <c r="N95" s="57"/>
      <c r="O95" s="559"/>
      <c r="P95" s="56"/>
      <c r="Q95" s="108"/>
      <c r="R95" s="108"/>
      <c r="S95" s="108"/>
      <c r="T95" s="108"/>
      <c r="U95" s="108"/>
      <c r="V95" s="108"/>
      <c r="W95" s="108"/>
      <c r="X95" s="108"/>
      <c r="Y95" s="108"/>
      <c r="Z95" s="108"/>
    </row>
    <row r="96" spans="1:26" ht="19.5" customHeight="1" x14ac:dyDescent="0.25">
      <c r="A96" s="557" t="s">
        <v>432</v>
      </c>
      <c r="B96" s="558"/>
      <c r="C96" s="558"/>
      <c r="D96" s="57"/>
      <c r="E96" s="231"/>
      <c r="F96" s="231"/>
      <c r="G96" s="231"/>
      <c r="H96" s="57"/>
      <c r="I96" s="57"/>
      <c r="J96" s="57"/>
      <c r="K96" s="60"/>
      <c r="L96" s="60"/>
      <c r="M96" s="60"/>
      <c r="N96" s="57"/>
      <c r="O96" s="559"/>
      <c r="P96" s="56"/>
      <c r="Q96" s="108"/>
      <c r="R96" s="108"/>
      <c r="S96" s="108"/>
      <c r="T96" s="108"/>
      <c r="U96" s="108"/>
      <c r="V96" s="108"/>
      <c r="W96" s="108"/>
      <c r="X96" s="108"/>
      <c r="Y96" s="108"/>
      <c r="Z96" s="108"/>
    </row>
    <row r="97" spans="1:26" ht="19.5" customHeight="1" x14ac:dyDescent="0.25">
      <c r="A97" s="557" t="s">
        <v>433</v>
      </c>
      <c r="B97" s="558"/>
      <c r="C97" s="558"/>
      <c r="D97" s="57"/>
      <c r="E97" s="231"/>
      <c r="F97" s="231"/>
      <c r="G97" s="231"/>
      <c r="H97" s="57"/>
      <c r="I97" s="57"/>
      <c r="J97" s="57"/>
      <c r="K97" s="60"/>
      <c r="L97" s="60"/>
      <c r="M97" s="60"/>
      <c r="N97" s="57"/>
      <c r="O97" s="559"/>
      <c r="P97" s="56"/>
      <c r="Q97" s="108"/>
      <c r="R97" s="108"/>
      <c r="S97" s="108"/>
      <c r="T97" s="108"/>
      <c r="U97" s="108"/>
      <c r="V97" s="108"/>
      <c r="W97" s="108"/>
      <c r="X97" s="108"/>
      <c r="Y97" s="108"/>
      <c r="Z97" s="108"/>
    </row>
    <row r="98" spans="1:26" ht="19.5" customHeight="1" x14ac:dyDescent="0.25">
      <c r="A98" s="556"/>
      <c r="B98" s="558"/>
      <c r="C98" s="558"/>
      <c r="D98" s="57"/>
      <c r="E98" s="231"/>
      <c r="F98" s="231"/>
      <c r="G98" s="231"/>
      <c r="H98" s="57"/>
      <c r="I98" s="57"/>
      <c r="J98" s="57"/>
      <c r="K98" s="60"/>
      <c r="L98" s="60"/>
      <c r="M98" s="60"/>
      <c r="N98" s="57"/>
      <c r="O98" s="559"/>
      <c r="P98" s="56"/>
      <c r="Q98" s="108"/>
      <c r="R98" s="108"/>
      <c r="S98" s="108"/>
      <c r="T98" s="108"/>
      <c r="U98" s="108"/>
      <c r="V98" s="108"/>
      <c r="W98" s="108"/>
      <c r="X98" s="108"/>
      <c r="Y98" s="108"/>
      <c r="Z98" s="108"/>
    </row>
    <row r="99" spans="1:26" ht="19.5" customHeight="1" x14ac:dyDescent="0.25">
      <c r="A99" s="556" t="s">
        <v>434</v>
      </c>
      <c r="B99" s="558"/>
      <c r="C99" s="558"/>
      <c r="D99" s="57"/>
      <c r="E99" s="231"/>
      <c r="F99" s="231"/>
      <c r="G99" s="231"/>
      <c r="H99" s="57"/>
      <c r="I99" s="57"/>
      <c r="J99" s="57"/>
      <c r="K99" s="60"/>
      <c r="L99" s="60"/>
      <c r="M99" s="60"/>
      <c r="N99" s="57"/>
      <c r="O99" s="559"/>
      <c r="P99" s="56"/>
      <c r="Q99" s="108"/>
      <c r="R99" s="108"/>
      <c r="S99" s="108"/>
      <c r="T99" s="108"/>
      <c r="U99" s="108"/>
      <c r="V99" s="108"/>
      <c r="W99" s="108"/>
      <c r="X99" s="108"/>
      <c r="Y99" s="108"/>
      <c r="Z99" s="108"/>
    </row>
    <row r="100" spans="1:26" ht="19.5" customHeight="1" x14ac:dyDescent="0.25">
      <c r="A100" s="557" t="s">
        <v>435</v>
      </c>
      <c r="B100" s="558"/>
      <c r="C100" s="558"/>
      <c r="D100" s="57"/>
      <c r="E100" s="231"/>
      <c r="F100" s="231"/>
      <c r="G100" s="231"/>
      <c r="H100" s="57"/>
      <c r="I100" s="57"/>
      <c r="J100" s="57"/>
      <c r="K100" s="60"/>
      <c r="L100" s="60"/>
      <c r="M100" s="60"/>
      <c r="N100" s="57"/>
      <c r="O100" s="559"/>
      <c r="P100" s="56"/>
      <c r="Q100" s="108"/>
      <c r="R100" s="108"/>
      <c r="S100" s="108"/>
      <c r="T100" s="108"/>
      <c r="U100" s="108"/>
      <c r="V100" s="108"/>
      <c r="W100" s="108"/>
      <c r="X100" s="108"/>
      <c r="Y100" s="108"/>
      <c r="Z100" s="108"/>
    </row>
    <row r="101" spans="1:26" ht="19.5" customHeight="1" x14ac:dyDescent="0.25">
      <c r="A101" s="557" t="s">
        <v>436</v>
      </c>
      <c r="B101" s="558"/>
      <c r="C101" s="558"/>
      <c r="D101" s="57"/>
      <c r="E101" s="231"/>
      <c r="F101" s="231"/>
      <c r="G101" s="231"/>
      <c r="H101" s="57"/>
      <c r="I101" s="57"/>
      <c r="J101" s="57"/>
      <c r="K101" s="60"/>
      <c r="L101" s="60"/>
      <c r="M101" s="60"/>
      <c r="N101" s="57"/>
      <c r="O101" s="559"/>
      <c r="P101" s="56"/>
      <c r="Q101" s="108"/>
      <c r="R101" s="108"/>
      <c r="S101" s="108"/>
      <c r="T101" s="108"/>
      <c r="U101" s="108"/>
      <c r="V101" s="108"/>
      <c r="W101" s="108"/>
      <c r="X101" s="108"/>
      <c r="Y101" s="108"/>
      <c r="Z101" s="108"/>
    </row>
    <row r="102" spans="1:26" ht="19.5" customHeight="1" x14ac:dyDescent="0.25">
      <c r="A102" s="557" t="s">
        <v>431</v>
      </c>
      <c r="B102" s="558"/>
      <c r="C102" s="558"/>
      <c r="D102" s="57"/>
      <c r="E102" s="231"/>
      <c r="F102" s="231"/>
      <c r="G102" s="231"/>
      <c r="H102" s="57"/>
      <c r="I102" s="57"/>
      <c r="J102" s="57"/>
      <c r="K102" s="60"/>
      <c r="L102" s="60"/>
      <c r="M102" s="60"/>
      <c r="N102" s="57"/>
      <c r="O102" s="559"/>
      <c r="P102" s="56"/>
      <c r="Q102" s="108"/>
      <c r="R102" s="108"/>
      <c r="S102" s="108"/>
      <c r="T102" s="108"/>
      <c r="U102" s="108"/>
      <c r="V102" s="108"/>
      <c r="W102" s="108"/>
      <c r="X102" s="108"/>
      <c r="Y102" s="108"/>
      <c r="Z102" s="108"/>
    </row>
    <row r="103" spans="1:26" ht="19.5" customHeight="1" x14ac:dyDescent="0.25">
      <c r="A103" s="557" t="s">
        <v>437</v>
      </c>
      <c r="B103" s="558"/>
      <c r="C103" s="558"/>
      <c r="D103" s="57"/>
      <c r="E103" s="231"/>
      <c r="F103" s="231"/>
      <c r="G103" s="231"/>
      <c r="H103" s="57"/>
      <c r="I103" s="57"/>
      <c r="J103" s="57"/>
      <c r="K103" s="60"/>
      <c r="L103" s="60"/>
      <c r="M103" s="60"/>
      <c r="N103" s="57"/>
      <c r="O103" s="559"/>
      <c r="P103" s="56"/>
      <c r="Q103" s="108"/>
      <c r="R103" s="108"/>
      <c r="S103" s="108"/>
      <c r="T103" s="108"/>
      <c r="U103" s="108"/>
      <c r="V103" s="108"/>
      <c r="W103" s="108"/>
      <c r="X103" s="108"/>
      <c r="Y103" s="108"/>
      <c r="Z103" s="108"/>
    </row>
    <row r="104" spans="1:26" ht="19.5" customHeight="1" x14ac:dyDescent="0.25">
      <c r="A104" s="557"/>
      <c r="B104" s="558"/>
      <c r="C104" s="558"/>
      <c r="D104" s="57"/>
      <c r="E104" s="231"/>
      <c r="F104" s="231"/>
      <c r="G104" s="231"/>
      <c r="H104" s="57"/>
      <c r="I104" s="57"/>
      <c r="J104" s="57"/>
      <c r="K104" s="60"/>
      <c r="L104" s="60"/>
      <c r="M104" s="60"/>
      <c r="N104" s="57"/>
      <c r="O104" s="559"/>
      <c r="P104" s="56"/>
      <c r="Q104" s="108"/>
      <c r="R104" s="108"/>
      <c r="S104" s="108"/>
      <c r="T104" s="108"/>
      <c r="U104" s="108"/>
      <c r="V104" s="108"/>
      <c r="W104" s="108"/>
      <c r="X104" s="108"/>
      <c r="Y104" s="108"/>
      <c r="Z104" s="108"/>
    </row>
    <row r="105" spans="1:26" ht="19.5" customHeight="1" x14ac:dyDescent="0.25">
      <c r="A105" s="557"/>
      <c r="B105" s="558"/>
      <c r="C105" s="558"/>
      <c r="D105" s="57"/>
      <c r="E105" s="231"/>
      <c r="F105" s="231"/>
      <c r="G105" s="231"/>
      <c r="H105" s="57"/>
      <c r="I105" s="57"/>
      <c r="J105" s="57"/>
      <c r="K105" s="60"/>
      <c r="L105" s="60"/>
      <c r="M105" s="60"/>
      <c r="N105" s="57"/>
      <c r="O105" s="559"/>
      <c r="P105" s="56"/>
      <c r="Q105" s="108"/>
      <c r="R105" s="108"/>
      <c r="S105" s="108"/>
      <c r="T105" s="108"/>
      <c r="U105" s="108"/>
      <c r="V105" s="108"/>
      <c r="W105" s="108"/>
      <c r="X105" s="108"/>
      <c r="Y105" s="108"/>
      <c r="Z105" s="108"/>
    </row>
    <row r="106" spans="1:26" ht="19.5" customHeight="1" x14ac:dyDescent="0.25">
      <c r="A106" s="556"/>
      <c r="B106" s="558"/>
      <c r="C106" s="558"/>
      <c r="D106" s="57"/>
      <c r="E106" s="231"/>
      <c r="F106" s="231"/>
      <c r="G106" s="231"/>
      <c r="H106" s="57"/>
      <c r="I106" s="57"/>
      <c r="J106" s="57"/>
      <c r="K106" s="60"/>
      <c r="L106" s="60"/>
      <c r="M106" s="60"/>
      <c r="N106" s="57"/>
      <c r="O106" s="559"/>
      <c r="P106" s="56"/>
      <c r="Q106" s="108"/>
      <c r="R106" s="108"/>
      <c r="S106" s="108"/>
      <c r="T106" s="108"/>
      <c r="U106" s="108"/>
      <c r="V106" s="108"/>
      <c r="W106" s="108"/>
      <c r="X106" s="108"/>
      <c r="Y106" s="108"/>
      <c r="Z106" s="108"/>
    </row>
    <row r="107" spans="1:26" ht="19.5" customHeight="1" x14ac:dyDescent="0.25">
      <c r="A107" s="556"/>
      <c r="B107" s="558"/>
      <c r="C107" s="558"/>
      <c r="D107" s="57"/>
      <c r="E107" s="231"/>
      <c r="F107" s="231"/>
      <c r="G107" s="231"/>
      <c r="H107" s="57"/>
      <c r="I107" s="57"/>
      <c r="J107" s="57"/>
      <c r="K107" s="60"/>
      <c r="L107" s="60"/>
      <c r="M107" s="60"/>
      <c r="N107" s="57"/>
      <c r="O107" s="559"/>
      <c r="P107" s="56"/>
      <c r="Q107" s="108"/>
      <c r="R107" s="108"/>
      <c r="S107" s="108"/>
      <c r="T107" s="108"/>
      <c r="U107" s="108"/>
      <c r="V107" s="108"/>
      <c r="W107" s="108"/>
      <c r="X107" s="108"/>
      <c r="Y107" s="108"/>
      <c r="Z107" s="108"/>
    </row>
    <row r="108" spans="1:26" ht="19.5" customHeight="1" x14ac:dyDescent="0.25">
      <c r="A108" s="556"/>
      <c r="B108" s="558"/>
      <c r="C108" s="558"/>
      <c r="D108" s="57"/>
      <c r="E108" s="231"/>
      <c r="F108" s="231"/>
      <c r="G108" s="231"/>
      <c r="H108" s="57"/>
      <c r="I108" s="57"/>
      <c r="J108" s="57"/>
      <c r="K108" s="60"/>
      <c r="L108" s="60"/>
      <c r="M108" s="60"/>
      <c r="N108" s="57"/>
      <c r="O108" s="559"/>
      <c r="P108" s="56"/>
      <c r="Q108" s="108"/>
      <c r="R108" s="108"/>
      <c r="S108" s="108"/>
      <c r="T108" s="108"/>
      <c r="U108" s="108"/>
      <c r="V108" s="108"/>
      <c r="W108" s="108"/>
      <c r="X108" s="108"/>
      <c r="Y108" s="108"/>
      <c r="Z108" s="108"/>
    </row>
    <row r="109" spans="1:26" ht="19.5" customHeight="1" x14ac:dyDescent="0.25">
      <c r="A109" s="556"/>
      <c r="B109" s="558"/>
      <c r="C109" s="558"/>
      <c r="D109" s="57"/>
      <c r="E109" s="231"/>
      <c r="F109" s="231"/>
      <c r="G109" s="231"/>
      <c r="H109" s="57"/>
      <c r="I109" s="57"/>
      <c r="J109" s="57"/>
      <c r="K109" s="60"/>
      <c r="L109" s="60"/>
      <c r="M109" s="60"/>
      <c r="N109" s="57"/>
      <c r="O109" s="559"/>
      <c r="P109" s="56"/>
      <c r="Q109" s="108"/>
      <c r="R109" s="108"/>
      <c r="S109" s="108"/>
      <c r="T109" s="108"/>
      <c r="U109" s="108"/>
      <c r="V109" s="108"/>
      <c r="W109" s="108"/>
      <c r="X109" s="108"/>
      <c r="Y109" s="108"/>
      <c r="Z109" s="108"/>
    </row>
    <row r="110" spans="1:26" ht="19.5" customHeight="1" x14ac:dyDescent="0.25">
      <c r="A110" s="556"/>
      <c r="B110" s="558"/>
      <c r="C110" s="558"/>
      <c r="D110" s="57"/>
      <c r="E110" s="231"/>
      <c r="F110" s="231"/>
      <c r="G110" s="231"/>
      <c r="H110" s="57"/>
      <c r="I110" s="57"/>
      <c r="J110" s="57"/>
      <c r="K110" s="60"/>
      <c r="L110" s="60"/>
      <c r="M110" s="60"/>
      <c r="N110" s="57"/>
      <c r="O110" s="559"/>
      <c r="P110" s="56"/>
      <c r="Q110" s="108"/>
      <c r="R110" s="108"/>
      <c r="S110" s="108"/>
      <c r="T110" s="108"/>
      <c r="U110" s="108"/>
      <c r="V110" s="108"/>
      <c r="W110" s="108"/>
      <c r="X110" s="108"/>
      <c r="Y110" s="108"/>
      <c r="Z110" s="108"/>
    </row>
    <row r="111" spans="1:26" ht="19.5" customHeight="1" x14ac:dyDescent="0.25">
      <c r="A111" s="556"/>
      <c r="B111" s="558"/>
      <c r="C111" s="558"/>
      <c r="D111" s="57"/>
      <c r="E111" s="231"/>
      <c r="F111" s="231"/>
      <c r="G111" s="231"/>
      <c r="H111" s="57"/>
      <c r="I111" s="57"/>
      <c r="J111" s="57"/>
      <c r="K111" s="60"/>
      <c r="L111" s="60"/>
      <c r="M111" s="60"/>
      <c r="N111" s="57"/>
      <c r="O111" s="559"/>
      <c r="P111" s="56"/>
      <c r="Q111" s="108"/>
      <c r="R111" s="108"/>
      <c r="S111" s="108"/>
      <c r="T111" s="108"/>
      <c r="U111" s="108"/>
      <c r="V111" s="108"/>
      <c r="W111" s="108"/>
      <c r="X111" s="108"/>
      <c r="Y111" s="108"/>
      <c r="Z111" s="108"/>
    </row>
    <row r="112" spans="1:26" ht="19.5" customHeight="1" x14ac:dyDescent="0.25">
      <c r="A112" s="556"/>
      <c r="B112" s="558"/>
      <c r="C112" s="558"/>
      <c r="D112" s="57"/>
      <c r="E112" s="231"/>
      <c r="F112" s="231"/>
      <c r="G112" s="231"/>
      <c r="H112" s="57"/>
      <c r="I112" s="57"/>
      <c r="J112" s="57"/>
      <c r="K112" s="60"/>
      <c r="L112" s="60"/>
      <c r="M112" s="60"/>
      <c r="N112" s="57"/>
      <c r="O112" s="559"/>
      <c r="P112" s="56"/>
      <c r="Q112" s="108"/>
      <c r="R112" s="108"/>
      <c r="S112" s="108"/>
      <c r="T112" s="108"/>
      <c r="U112" s="108"/>
      <c r="V112" s="108"/>
      <c r="W112" s="108"/>
      <c r="X112" s="108"/>
      <c r="Y112" s="108"/>
      <c r="Z112" s="108"/>
    </row>
    <row r="113" spans="1:26" ht="19.5" customHeight="1" x14ac:dyDescent="0.25">
      <c r="A113" s="556"/>
      <c r="B113" s="558"/>
      <c r="C113" s="558"/>
      <c r="D113" s="57"/>
      <c r="E113" s="231"/>
      <c r="F113" s="231"/>
      <c r="G113" s="231"/>
      <c r="H113" s="57"/>
      <c r="I113" s="57"/>
      <c r="J113" s="57"/>
      <c r="K113" s="60"/>
      <c r="L113" s="60"/>
      <c r="M113" s="60"/>
      <c r="N113" s="57"/>
      <c r="O113" s="559"/>
      <c r="P113" s="56"/>
      <c r="Q113" s="108"/>
      <c r="R113" s="108"/>
      <c r="S113" s="108"/>
      <c r="T113" s="108"/>
      <c r="U113" s="108"/>
      <c r="V113" s="108"/>
      <c r="W113" s="108"/>
      <c r="X113" s="108"/>
      <c r="Y113" s="108"/>
      <c r="Z113" s="108"/>
    </row>
    <row r="114" spans="1:26" ht="19.5" customHeight="1" x14ac:dyDescent="0.25">
      <c r="A114" s="556"/>
      <c r="B114" s="558"/>
      <c r="C114" s="558"/>
      <c r="D114" s="57"/>
      <c r="E114" s="231"/>
      <c r="F114" s="231"/>
      <c r="G114" s="231"/>
      <c r="H114" s="57"/>
      <c r="I114" s="57"/>
      <c r="J114" s="57"/>
      <c r="K114" s="60"/>
      <c r="L114" s="60"/>
      <c r="M114" s="60"/>
      <c r="N114" s="57"/>
      <c r="O114" s="559"/>
      <c r="P114" s="56"/>
      <c r="Q114" s="108"/>
      <c r="R114" s="108"/>
      <c r="S114" s="108"/>
      <c r="T114" s="108"/>
      <c r="U114" s="108"/>
      <c r="V114" s="108"/>
      <c r="W114" s="108"/>
      <c r="X114" s="108"/>
      <c r="Y114" s="108"/>
      <c r="Z114" s="108"/>
    </row>
    <row r="115" spans="1:26" ht="19.5" customHeight="1" x14ac:dyDescent="0.25">
      <c r="A115" s="556"/>
      <c r="B115" s="558"/>
      <c r="C115" s="558"/>
      <c r="D115" s="57"/>
      <c r="E115" s="231"/>
      <c r="F115" s="231"/>
      <c r="G115" s="231"/>
      <c r="H115" s="57"/>
      <c r="I115" s="57"/>
      <c r="J115" s="57"/>
      <c r="K115" s="60"/>
      <c r="L115" s="60"/>
      <c r="M115" s="60"/>
      <c r="N115" s="57"/>
      <c r="O115" s="559"/>
      <c r="P115" s="56"/>
      <c r="Q115" s="108"/>
      <c r="R115" s="108"/>
      <c r="S115" s="108"/>
      <c r="T115" s="108"/>
      <c r="U115" s="108"/>
      <c r="V115" s="108"/>
      <c r="W115" s="108"/>
      <c r="X115" s="108"/>
      <c r="Y115" s="108"/>
      <c r="Z115" s="108"/>
    </row>
    <row r="116" spans="1:26" ht="19.5" customHeight="1" x14ac:dyDescent="0.25">
      <c r="A116" s="560" t="s">
        <v>396</v>
      </c>
      <c r="B116" s="558"/>
      <c r="C116" s="558"/>
      <c r="D116" s="561"/>
      <c r="E116" s="558" t="s">
        <v>438</v>
      </c>
      <c r="F116" s="558"/>
      <c r="G116" s="558"/>
      <c r="H116" s="560"/>
      <c r="I116" s="560"/>
      <c r="J116" s="56"/>
      <c r="K116" s="87"/>
      <c r="L116" s="560" t="s">
        <v>438</v>
      </c>
      <c r="M116" s="560"/>
      <c r="N116" s="560"/>
      <c r="O116" s="560"/>
      <c r="P116" s="54"/>
      <c r="Q116" s="108"/>
      <c r="R116" s="108"/>
      <c r="S116" s="108"/>
      <c r="T116" s="108"/>
      <c r="U116" s="108"/>
      <c r="V116" s="108"/>
      <c r="W116" s="108"/>
      <c r="X116" s="108"/>
      <c r="Y116" s="108"/>
      <c r="Z116" s="108"/>
    </row>
    <row r="117" spans="1:26" ht="19.5" customHeight="1" x14ac:dyDescent="0.25">
      <c r="A117" s="560"/>
      <c r="B117" s="558"/>
      <c r="C117" s="558"/>
      <c r="D117" s="561"/>
      <c r="E117" s="558"/>
      <c r="F117" s="558"/>
      <c r="G117" s="558"/>
      <c r="H117" s="560"/>
      <c r="I117" s="560"/>
      <c r="J117" s="56"/>
      <c r="K117" s="562"/>
      <c r="L117" s="560"/>
      <c r="M117" s="560"/>
      <c r="N117" s="560"/>
      <c r="O117" s="560"/>
      <c r="P117" s="56"/>
      <c r="Q117" s="108"/>
      <c r="R117" s="108"/>
      <c r="S117" s="108"/>
      <c r="T117" s="108"/>
      <c r="U117" s="108"/>
      <c r="V117" s="108"/>
      <c r="W117" s="108"/>
      <c r="X117" s="108"/>
      <c r="Y117" s="108"/>
      <c r="Z117" s="108"/>
    </row>
    <row r="118" spans="1:26" ht="19.5" customHeight="1" x14ac:dyDescent="0.25">
      <c r="A118" s="676" t="s">
        <v>384</v>
      </c>
      <c r="B118" s="632"/>
      <c r="C118" s="632"/>
      <c r="D118" s="56"/>
      <c r="E118" s="676" t="s">
        <v>385</v>
      </c>
      <c r="F118" s="632"/>
      <c r="G118" s="632"/>
      <c r="H118" s="632"/>
      <c r="I118" s="632"/>
      <c r="J118" s="56"/>
      <c r="K118" s="87"/>
      <c r="L118" s="676" t="s">
        <v>386</v>
      </c>
      <c r="M118" s="632"/>
      <c r="N118" s="632"/>
      <c r="O118" s="632"/>
      <c r="P118" s="398"/>
      <c r="Q118" s="108"/>
      <c r="R118" s="108"/>
      <c r="S118" s="108"/>
      <c r="T118" s="108"/>
      <c r="U118" s="108"/>
      <c r="V118" s="108"/>
      <c r="W118" s="108"/>
      <c r="X118" s="108"/>
      <c r="Y118" s="108"/>
      <c r="Z118" s="108"/>
    </row>
    <row r="119" spans="1:26" ht="19.5" customHeight="1" x14ac:dyDescent="0.25">
      <c r="A119" s="677"/>
      <c r="B119" s="632"/>
      <c r="C119" s="632"/>
      <c r="D119" s="56"/>
      <c r="E119" s="677" t="s">
        <v>387</v>
      </c>
      <c r="F119" s="632"/>
      <c r="G119" s="632"/>
      <c r="H119" s="632"/>
      <c r="I119" s="632"/>
      <c r="J119" s="56"/>
      <c r="K119" s="87"/>
      <c r="L119" s="677" t="s">
        <v>388</v>
      </c>
      <c r="M119" s="632"/>
      <c r="N119" s="632"/>
      <c r="O119" s="632"/>
      <c r="P119" s="398"/>
      <c r="Q119" s="108"/>
      <c r="R119" s="108"/>
      <c r="S119" s="108"/>
      <c r="T119" s="108"/>
      <c r="U119" s="108"/>
      <c r="V119" s="108"/>
      <c r="W119" s="108"/>
      <c r="X119" s="108"/>
      <c r="Y119" s="108"/>
      <c r="Z119" s="108"/>
    </row>
    <row r="120" spans="1:26" ht="19.5" customHeight="1" x14ac:dyDescent="0.2">
      <c r="A120" s="385"/>
      <c r="B120" s="400"/>
      <c r="C120" s="400"/>
      <c r="D120" s="399"/>
      <c r="E120" s="400"/>
      <c r="F120" s="401"/>
      <c r="G120" s="401"/>
      <c r="H120" s="402"/>
      <c r="I120" s="391"/>
      <c r="J120" s="396"/>
      <c r="K120" s="87"/>
      <c r="L120" s="62"/>
      <c r="M120" s="396"/>
      <c r="N120" s="396"/>
      <c r="O120" s="403"/>
      <c r="P120" s="394"/>
      <c r="Q120" s="108"/>
      <c r="R120" s="108"/>
      <c r="S120" s="108"/>
      <c r="T120" s="108"/>
      <c r="U120" s="108"/>
      <c r="V120" s="108"/>
      <c r="W120" s="108"/>
      <c r="X120" s="108"/>
      <c r="Y120" s="108"/>
      <c r="Z120" s="108"/>
    </row>
    <row r="121" spans="1:26" ht="18.75" customHeight="1" x14ac:dyDescent="0.2">
      <c r="A121" s="695"/>
      <c r="B121" s="632"/>
      <c r="C121" s="632"/>
      <c r="D121" s="632"/>
      <c r="E121" s="632"/>
      <c r="F121" s="632"/>
      <c r="G121" s="632"/>
      <c r="H121" s="632"/>
      <c r="I121" s="632"/>
      <c r="J121" s="632"/>
      <c r="K121" s="632"/>
      <c r="L121" s="632"/>
      <c r="M121" s="632"/>
      <c r="N121" s="632"/>
      <c r="O121" s="632"/>
      <c r="P121" s="632"/>
      <c r="Q121" s="54"/>
      <c r="R121" s="54"/>
      <c r="S121" s="54"/>
      <c r="T121" s="54"/>
      <c r="U121" s="54"/>
      <c r="V121" s="54"/>
      <c r="W121" s="54"/>
      <c r="X121" s="54"/>
      <c r="Y121" s="54"/>
      <c r="Z121" s="54"/>
    </row>
    <row r="122" spans="1:26" ht="18.75" customHeight="1" x14ac:dyDescent="0.2">
      <c r="A122" s="696"/>
      <c r="B122" s="632"/>
      <c r="C122" s="632"/>
      <c r="D122" s="632"/>
      <c r="E122" s="632"/>
      <c r="F122" s="632"/>
      <c r="G122" s="632"/>
      <c r="H122" s="632"/>
      <c r="I122" s="632"/>
      <c r="J122" s="632"/>
      <c r="K122" s="632"/>
      <c r="L122" s="632"/>
      <c r="M122" s="563"/>
      <c r="N122" s="563"/>
      <c r="O122" s="563"/>
      <c r="P122" s="227"/>
      <c r="Q122" s="54"/>
      <c r="R122" s="54"/>
      <c r="S122" s="54"/>
      <c r="T122" s="54"/>
      <c r="U122" s="54"/>
      <c r="V122" s="54"/>
      <c r="W122" s="54"/>
      <c r="X122" s="54"/>
      <c r="Y122" s="54"/>
      <c r="Z122" s="54"/>
    </row>
    <row r="123" spans="1:26" ht="18.75" customHeight="1" x14ac:dyDescent="0.2">
      <c r="A123" s="564"/>
      <c r="B123" s="320"/>
      <c r="C123" s="320"/>
      <c r="D123" s="227"/>
      <c r="E123" s="320"/>
      <c r="F123" s="320"/>
      <c r="G123" s="320"/>
      <c r="H123" s="227"/>
      <c r="I123" s="227"/>
      <c r="J123" s="227"/>
      <c r="K123" s="228"/>
      <c r="L123" s="227"/>
      <c r="M123" s="227"/>
      <c r="N123" s="227"/>
      <c r="O123" s="227"/>
      <c r="P123" s="227"/>
      <c r="Q123" s="54"/>
      <c r="R123" s="54"/>
      <c r="S123" s="54"/>
      <c r="T123" s="54"/>
      <c r="U123" s="54"/>
      <c r="V123" s="54"/>
      <c r="W123" s="54"/>
      <c r="X123" s="54"/>
      <c r="Y123" s="54"/>
      <c r="Z123" s="54"/>
    </row>
    <row r="124" spans="1:26" ht="18.75" customHeight="1" x14ac:dyDescent="0.2">
      <c r="A124" s="54"/>
      <c r="B124" s="321"/>
      <c r="C124" s="321"/>
      <c r="D124" s="55"/>
      <c r="E124" s="320"/>
      <c r="F124" s="320"/>
      <c r="G124" s="320"/>
      <c r="H124" s="54"/>
      <c r="I124" s="54"/>
      <c r="J124" s="54"/>
      <c r="K124" s="227"/>
      <c r="L124" s="227"/>
      <c r="M124" s="227"/>
      <c r="N124" s="227"/>
      <c r="O124" s="227"/>
      <c r="P124" s="54"/>
      <c r="Q124" s="54"/>
      <c r="R124" s="54"/>
      <c r="S124" s="54"/>
      <c r="T124" s="54"/>
      <c r="U124" s="54"/>
      <c r="V124" s="54"/>
      <c r="W124" s="54"/>
      <c r="X124" s="54"/>
      <c r="Y124" s="54"/>
      <c r="Z124" s="54"/>
    </row>
    <row r="125" spans="1:26" ht="18.75" customHeight="1" x14ac:dyDescent="0.2">
      <c r="A125" s="54"/>
      <c r="B125" s="321"/>
      <c r="C125" s="321"/>
      <c r="D125" s="55"/>
      <c r="E125" s="320"/>
      <c r="F125" s="320"/>
      <c r="G125" s="320"/>
      <c r="H125" s="54"/>
      <c r="I125" s="54"/>
      <c r="J125" s="54"/>
      <c r="K125" s="227"/>
      <c r="L125" s="227"/>
      <c r="M125" s="227"/>
      <c r="N125" s="227"/>
      <c r="O125" s="227"/>
      <c r="P125" s="54"/>
      <c r="Q125" s="54"/>
      <c r="R125" s="54"/>
      <c r="S125" s="54"/>
      <c r="T125" s="54"/>
      <c r="U125" s="54"/>
      <c r="V125" s="54"/>
      <c r="W125" s="54"/>
      <c r="X125" s="54"/>
      <c r="Y125" s="54"/>
      <c r="Z125" s="54"/>
    </row>
    <row r="126" spans="1:26" ht="18.75" customHeight="1" x14ac:dyDescent="0.2">
      <c r="A126" s="54"/>
      <c r="B126" s="321"/>
      <c r="C126" s="321"/>
      <c r="D126" s="55"/>
      <c r="E126" s="320"/>
      <c r="F126" s="320"/>
      <c r="G126" s="320"/>
      <c r="H126" s="54"/>
      <c r="I126" s="54"/>
      <c r="J126" s="54"/>
      <c r="K126" s="227"/>
      <c r="L126" s="227"/>
      <c r="M126" s="227"/>
      <c r="N126" s="227"/>
      <c r="O126" s="227"/>
      <c r="P126" s="54"/>
      <c r="Q126" s="54"/>
      <c r="R126" s="54"/>
      <c r="S126" s="54"/>
      <c r="T126" s="54"/>
      <c r="U126" s="54"/>
      <c r="V126" s="54"/>
      <c r="W126" s="54"/>
      <c r="X126" s="54"/>
      <c r="Y126" s="54"/>
      <c r="Z126" s="54"/>
    </row>
    <row r="127" spans="1:26" ht="18.75" customHeight="1" x14ac:dyDescent="0.2">
      <c r="A127" s="54"/>
      <c r="B127" s="321"/>
      <c r="C127" s="321"/>
      <c r="D127" s="55"/>
      <c r="E127" s="320"/>
      <c r="F127" s="320"/>
      <c r="G127" s="320"/>
      <c r="H127" s="54"/>
      <c r="I127" s="54"/>
      <c r="J127" s="54"/>
      <c r="K127" s="227"/>
      <c r="L127" s="227"/>
      <c r="M127" s="227"/>
      <c r="N127" s="227"/>
      <c r="O127" s="227"/>
      <c r="P127" s="54"/>
      <c r="Q127" s="54"/>
      <c r="R127" s="54"/>
      <c r="S127" s="54"/>
      <c r="T127" s="54"/>
      <c r="U127" s="54"/>
      <c r="V127" s="54"/>
      <c r="W127" s="54"/>
      <c r="X127" s="54"/>
      <c r="Y127" s="54"/>
      <c r="Z127" s="54"/>
    </row>
    <row r="128" spans="1:26" ht="18.75" customHeight="1" x14ac:dyDescent="0.2">
      <c r="A128" s="54"/>
      <c r="B128" s="321"/>
      <c r="C128" s="321"/>
      <c r="D128" s="55"/>
      <c r="E128" s="320"/>
      <c r="F128" s="320"/>
      <c r="G128" s="320"/>
      <c r="H128" s="54"/>
      <c r="I128" s="54"/>
      <c r="J128" s="54"/>
      <c r="K128" s="227"/>
      <c r="L128" s="227"/>
      <c r="M128" s="227"/>
      <c r="N128" s="227"/>
      <c r="O128" s="227"/>
      <c r="P128" s="54"/>
      <c r="Q128" s="54"/>
      <c r="R128" s="54"/>
      <c r="S128" s="54"/>
      <c r="T128" s="54"/>
      <c r="U128" s="54"/>
      <c r="V128" s="54"/>
      <c r="W128" s="54"/>
      <c r="X128" s="54"/>
      <c r="Y128" s="54"/>
      <c r="Z128" s="54"/>
    </row>
    <row r="129" spans="1:26" ht="18.75" customHeight="1" x14ac:dyDescent="0.2">
      <c r="A129" s="54"/>
      <c r="B129" s="321"/>
      <c r="C129" s="321"/>
      <c r="D129" s="55"/>
      <c r="E129" s="320"/>
      <c r="F129" s="320"/>
      <c r="G129" s="320"/>
      <c r="H129" s="54"/>
      <c r="I129" s="54"/>
      <c r="J129" s="54"/>
      <c r="K129" s="227"/>
      <c r="L129" s="227"/>
      <c r="M129" s="227"/>
      <c r="N129" s="227"/>
      <c r="O129" s="227"/>
      <c r="P129" s="54"/>
      <c r="Q129" s="54"/>
      <c r="R129" s="54"/>
      <c r="S129" s="54"/>
      <c r="T129" s="54"/>
      <c r="U129" s="54"/>
      <c r="V129" s="54"/>
      <c r="W129" s="54"/>
      <c r="X129" s="54"/>
      <c r="Y129" s="54"/>
      <c r="Z129" s="54"/>
    </row>
    <row r="130" spans="1:26" ht="18.75" customHeight="1" x14ac:dyDescent="0.2">
      <c r="A130" s="54"/>
      <c r="B130" s="321"/>
      <c r="C130" s="321"/>
      <c r="D130" s="55"/>
      <c r="E130" s="320"/>
      <c r="F130" s="320"/>
      <c r="G130" s="320"/>
      <c r="H130" s="54"/>
      <c r="I130" s="54"/>
      <c r="J130" s="54"/>
      <c r="K130" s="227"/>
      <c r="L130" s="227"/>
      <c r="M130" s="227"/>
      <c r="N130" s="227"/>
      <c r="O130" s="227"/>
      <c r="P130" s="54"/>
      <c r="Q130" s="54"/>
      <c r="R130" s="54"/>
      <c r="S130" s="54"/>
      <c r="T130" s="54"/>
      <c r="U130" s="54"/>
      <c r="V130" s="54"/>
      <c r="W130" s="54"/>
      <c r="X130" s="54"/>
      <c r="Y130" s="54"/>
      <c r="Z130" s="54"/>
    </row>
    <row r="131" spans="1:26" ht="18.75" customHeight="1" x14ac:dyDescent="0.2">
      <c r="A131" s="54"/>
      <c r="B131" s="321"/>
      <c r="C131" s="321"/>
      <c r="D131" s="55"/>
      <c r="E131" s="320"/>
      <c r="F131" s="565"/>
      <c r="G131" s="320"/>
      <c r="H131" s="54"/>
      <c r="I131" s="54"/>
      <c r="J131" s="54"/>
      <c r="K131" s="227"/>
      <c r="L131" s="227"/>
      <c r="M131" s="227"/>
      <c r="N131" s="227"/>
      <c r="O131" s="227"/>
      <c r="P131" s="54"/>
      <c r="Q131" s="54"/>
      <c r="R131" s="54"/>
      <c r="S131" s="54"/>
      <c r="T131" s="54"/>
      <c r="U131" s="54"/>
      <c r="V131" s="54"/>
      <c r="W131" s="54"/>
      <c r="X131" s="54"/>
      <c r="Y131" s="54"/>
      <c r="Z131" s="54"/>
    </row>
    <row r="132" spans="1:26" ht="18.75" customHeight="1" x14ac:dyDescent="0.2">
      <c r="A132" s="54"/>
      <c r="B132" s="321"/>
      <c r="C132" s="321"/>
      <c r="D132" s="55"/>
      <c r="E132" s="320"/>
      <c r="F132" s="320"/>
      <c r="G132" s="320"/>
      <c r="H132" s="54"/>
      <c r="I132" s="54"/>
      <c r="J132" s="54"/>
      <c r="K132" s="227"/>
      <c r="L132" s="227"/>
      <c r="M132" s="227"/>
      <c r="N132" s="227"/>
      <c r="O132" s="227"/>
      <c r="P132" s="54"/>
      <c r="Q132" s="54"/>
      <c r="R132" s="54"/>
      <c r="S132" s="54"/>
      <c r="T132" s="54"/>
      <c r="U132" s="54"/>
      <c r="V132" s="54"/>
      <c r="W132" s="54"/>
      <c r="X132" s="54"/>
      <c r="Y132" s="54"/>
      <c r="Z132" s="54"/>
    </row>
    <row r="133" spans="1:26" ht="18.75" customHeight="1" x14ac:dyDescent="0.2">
      <c r="A133" s="54"/>
      <c r="B133" s="321"/>
      <c r="C133" s="321"/>
      <c r="D133" s="55"/>
      <c r="E133" s="320"/>
      <c r="F133" s="320"/>
      <c r="G133" s="320"/>
      <c r="H133" s="54"/>
      <c r="I133" s="54"/>
      <c r="J133" s="54"/>
      <c r="K133" s="227"/>
      <c r="L133" s="227"/>
      <c r="M133" s="227"/>
      <c r="N133" s="227"/>
      <c r="O133" s="227"/>
      <c r="P133" s="54"/>
      <c r="Q133" s="54"/>
      <c r="R133" s="54"/>
      <c r="S133" s="54"/>
      <c r="T133" s="54"/>
      <c r="U133" s="54"/>
      <c r="V133" s="54"/>
      <c r="W133" s="54"/>
      <c r="X133" s="54"/>
      <c r="Y133" s="54"/>
      <c r="Z133" s="54"/>
    </row>
    <row r="134" spans="1:26" ht="18.75" customHeight="1" x14ac:dyDescent="0.2">
      <c r="A134" s="54"/>
      <c r="B134" s="321"/>
      <c r="C134" s="321"/>
      <c r="D134" s="55"/>
      <c r="E134" s="320"/>
      <c r="F134" s="320"/>
      <c r="G134" s="320"/>
      <c r="H134" s="54"/>
      <c r="I134" s="54"/>
      <c r="J134" s="54"/>
      <c r="K134" s="227"/>
      <c r="L134" s="227"/>
      <c r="M134" s="227"/>
      <c r="N134" s="227"/>
      <c r="O134" s="227"/>
      <c r="P134" s="54"/>
      <c r="Q134" s="54"/>
      <c r="R134" s="54"/>
      <c r="S134" s="54"/>
      <c r="T134" s="54"/>
      <c r="U134" s="54"/>
      <c r="V134" s="54"/>
      <c r="W134" s="54"/>
      <c r="X134" s="54"/>
      <c r="Y134" s="54"/>
      <c r="Z134" s="54"/>
    </row>
    <row r="135" spans="1:26" ht="18.75" customHeight="1" x14ac:dyDescent="0.2">
      <c r="A135" s="54"/>
      <c r="B135" s="321"/>
      <c r="C135" s="321"/>
      <c r="D135" s="55"/>
      <c r="E135" s="320"/>
      <c r="F135" s="320"/>
      <c r="G135" s="320"/>
      <c r="H135" s="54"/>
      <c r="I135" s="54"/>
      <c r="J135" s="54"/>
      <c r="K135" s="227"/>
      <c r="L135" s="227"/>
      <c r="M135" s="227"/>
      <c r="N135" s="227"/>
      <c r="O135" s="227"/>
      <c r="P135" s="54"/>
      <c r="Q135" s="54"/>
      <c r="R135" s="54"/>
      <c r="S135" s="54"/>
      <c r="T135" s="54"/>
      <c r="U135" s="54"/>
      <c r="V135" s="54"/>
      <c r="W135" s="54"/>
      <c r="X135" s="54"/>
      <c r="Y135" s="54"/>
      <c r="Z135" s="54"/>
    </row>
    <row r="136" spans="1:26" ht="18.75" customHeight="1" x14ac:dyDescent="0.2">
      <c r="A136" s="54"/>
      <c r="B136" s="321"/>
      <c r="C136" s="321"/>
      <c r="D136" s="55"/>
      <c r="E136" s="320"/>
      <c r="F136" s="320"/>
      <c r="G136" s="320"/>
      <c r="H136" s="54"/>
      <c r="I136" s="54"/>
      <c r="J136" s="54"/>
      <c r="K136" s="227"/>
      <c r="L136" s="227"/>
      <c r="M136" s="227"/>
      <c r="N136" s="227"/>
      <c r="O136" s="227"/>
      <c r="P136" s="54"/>
      <c r="Q136" s="54"/>
      <c r="R136" s="54"/>
      <c r="S136" s="54"/>
      <c r="T136" s="54"/>
      <c r="U136" s="54"/>
      <c r="V136" s="54"/>
      <c r="W136" s="54"/>
      <c r="X136" s="54"/>
      <c r="Y136" s="54"/>
      <c r="Z136" s="54"/>
    </row>
    <row r="137" spans="1:26" ht="18.75" customHeight="1" x14ac:dyDescent="0.2">
      <c r="A137" s="54"/>
      <c r="B137" s="321"/>
      <c r="C137" s="321"/>
      <c r="D137" s="55"/>
      <c r="E137" s="320"/>
      <c r="F137" s="320"/>
      <c r="G137" s="320"/>
      <c r="H137" s="54"/>
      <c r="I137" s="54"/>
      <c r="J137" s="54"/>
      <c r="K137" s="227"/>
      <c r="L137" s="227"/>
      <c r="M137" s="227"/>
      <c r="N137" s="227"/>
      <c r="O137" s="227"/>
      <c r="P137" s="54"/>
      <c r="Q137" s="54"/>
      <c r="R137" s="54"/>
      <c r="S137" s="54"/>
      <c r="T137" s="54"/>
      <c r="U137" s="54"/>
      <c r="V137" s="54"/>
      <c r="W137" s="54"/>
      <c r="X137" s="54"/>
      <c r="Y137" s="54"/>
      <c r="Z137" s="54"/>
    </row>
    <row r="138" spans="1:26" ht="18.75" customHeight="1" x14ac:dyDescent="0.2">
      <c r="A138" s="54"/>
      <c r="B138" s="321"/>
      <c r="C138" s="321"/>
      <c r="D138" s="55"/>
      <c r="E138" s="320"/>
      <c r="F138" s="320"/>
      <c r="G138" s="320"/>
      <c r="H138" s="54"/>
      <c r="I138" s="54"/>
      <c r="J138" s="54"/>
      <c r="K138" s="227"/>
      <c r="L138" s="227"/>
      <c r="M138" s="227"/>
      <c r="N138" s="227"/>
      <c r="O138" s="227"/>
      <c r="P138" s="54"/>
      <c r="Q138" s="54"/>
      <c r="R138" s="54"/>
      <c r="S138" s="54"/>
      <c r="T138" s="54"/>
      <c r="U138" s="54"/>
      <c r="V138" s="54"/>
      <c r="W138" s="54"/>
      <c r="X138" s="54"/>
      <c r="Y138" s="54"/>
      <c r="Z138" s="54"/>
    </row>
    <row r="139" spans="1:26" ht="18.75" customHeight="1" x14ac:dyDescent="0.2">
      <c r="A139" s="54"/>
      <c r="B139" s="321"/>
      <c r="C139" s="321"/>
      <c r="D139" s="55"/>
      <c r="E139" s="320"/>
      <c r="F139" s="320"/>
      <c r="G139" s="320"/>
      <c r="H139" s="54"/>
      <c r="I139" s="54"/>
      <c r="J139" s="54"/>
      <c r="K139" s="227"/>
      <c r="L139" s="227"/>
      <c r="M139" s="227"/>
      <c r="N139" s="227"/>
      <c r="O139" s="227"/>
      <c r="P139" s="54"/>
      <c r="Q139" s="54"/>
      <c r="R139" s="54"/>
      <c r="S139" s="54"/>
      <c r="T139" s="54"/>
      <c r="U139" s="54"/>
      <c r="V139" s="54"/>
      <c r="W139" s="54"/>
      <c r="X139" s="54"/>
      <c r="Y139" s="54"/>
      <c r="Z139" s="54"/>
    </row>
    <row r="140" spans="1:26" ht="18.75" customHeight="1" x14ac:dyDescent="0.2">
      <c r="A140" s="54"/>
      <c r="B140" s="321"/>
      <c r="C140" s="321"/>
      <c r="D140" s="55"/>
      <c r="E140" s="320"/>
      <c r="F140" s="320"/>
      <c r="G140" s="320"/>
      <c r="H140" s="54"/>
      <c r="I140" s="54"/>
      <c r="J140" s="54"/>
      <c r="K140" s="227"/>
      <c r="L140" s="227"/>
      <c r="M140" s="227"/>
      <c r="N140" s="227"/>
      <c r="O140" s="227"/>
      <c r="P140" s="54"/>
      <c r="Q140" s="54"/>
      <c r="R140" s="54"/>
      <c r="S140" s="54"/>
      <c r="T140" s="54"/>
      <c r="U140" s="54"/>
      <c r="V140" s="54"/>
      <c r="W140" s="54"/>
      <c r="X140" s="54"/>
      <c r="Y140" s="54"/>
      <c r="Z140" s="54"/>
    </row>
    <row r="141" spans="1:26" ht="18.75" customHeight="1" x14ac:dyDescent="0.2">
      <c r="A141" s="54"/>
      <c r="B141" s="321"/>
      <c r="C141" s="321"/>
      <c r="D141" s="55"/>
      <c r="E141" s="320"/>
      <c r="F141" s="320"/>
      <c r="G141" s="320"/>
      <c r="H141" s="54"/>
      <c r="I141" s="54"/>
      <c r="J141" s="54"/>
      <c r="K141" s="227"/>
      <c r="L141" s="227"/>
      <c r="M141" s="227"/>
      <c r="N141" s="227"/>
      <c r="O141" s="227"/>
      <c r="P141" s="54"/>
      <c r="Q141" s="54"/>
      <c r="R141" s="54"/>
      <c r="S141" s="54"/>
      <c r="T141" s="54"/>
      <c r="U141" s="54"/>
      <c r="V141" s="54"/>
      <c r="W141" s="54"/>
      <c r="X141" s="54"/>
      <c r="Y141" s="54"/>
      <c r="Z141" s="54"/>
    </row>
    <row r="142" spans="1:26" ht="18.75" customHeight="1" x14ac:dyDescent="0.2">
      <c r="A142" s="54"/>
      <c r="B142" s="321"/>
      <c r="C142" s="321"/>
      <c r="D142" s="55"/>
      <c r="E142" s="320"/>
      <c r="F142" s="320"/>
      <c r="G142" s="320"/>
      <c r="H142" s="54"/>
      <c r="I142" s="54"/>
      <c r="J142" s="54"/>
      <c r="K142" s="227"/>
      <c r="L142" s="227"/>
      <c r="M142" s="227"/>
      <c r="N142" s="227"/>
      <c r="O142" s="227"/>
      <c r="P142" s="54"/>
      <c r="Q142" s="54"/>
      <c r="R142" s="54"/>
      <c r="S142" s="54"/>
      <c r="T142" s="54"/>
      <c r="U142" s="54"/>
      <c r="V142" s="54"/>
      <c r="W142" s="54"/>
      <c r="X142" s="54"/>
      <c r="Y142" s="54"/>
      <c r="Z142" s="54"/>
    </row>
    <row r="143" spans="1:26" ht="18.75" customHeight="1" x14ac:dyDescent="0.2">
      <c r="A143" s="54"/>
      <c r="B143" s="321"/>
      <c r="C143" s="321"/>
      <c r="D143" s="55"/>
      <c r="E143" s="320"/>
      <c r="F143" s="320"/>
      <c r="G143" s="320"/>
      <c r="H143" s="54"/>
      <c r="I143" s="54"/>
      <c r="J143" s="54"/>
      <c r="K143" s="227"/>
      <c r="L143" s="227"/>
      <c r="M143" s="227"/>
      <c r="N143" s="227"/>
      <c r="O143" s="227"/>
      <c r="P143" s="54"/>
      <c r="Q143" s="54"/>
      <c r="R143" s="54"/>
      <c r="S143" s="54"/>
      <c r="T143" s="54"/>
      <c r="U143" s="54"/>
      <c r="V143" s="54"/>
      <c r="W143" s="54"/>
      <c r="X143" s="54"/>
      <c r="Y143" s="54"/>
      <c r="Z143" s="54"/>
    </row>
    <row r="144" spans="1:26" ht="18.75" customHeight="1" x14ac:dyDescent="0.2">
      <c r="A144" s="54"/>
      <c r="B144" s="321"/>
      <c r="C144" s="321"/>
      <c r="D144" s="55"/>
      <c r="E144" s="320"/>
      <c r="F144" s="320"/>
      <c r="G144" s="320"/>
      <c r="H144" s="54"/>
      <c r="I144" s="54"/>
      <c r="J144" s="54"/>
      <c r="K144" s="227"/>
      <c r="L144" s="227"/>
      <c r="M144" s="227"/>
      <c r="N144" s="227"/>
      <c r="O144" s="227"/>
      <c r="P144" s="54"/>
      <c r="Q144" s="54"/>
      <c r="R144" s="54"/>
      <c r="S144" s="54"/>
      <c r="T144" s="54"/>
      <c r="U144" s="54"/>
      <c r="V144" s="54"/>
      <c r="W144" s="54"/>
      <c r="X144" s="54"/>
      <c r="Y144" s="54"/>
      <c r="Z144" s="54"/>
    </row>
    <row r="145" spans="1:26" ht="18.75" customHeight="1" x14ac:dyDescent="0.2">
      <c r="A145" s="54"/>
      <c r="B145" s="321"/>
      <c r="C145" s="321"/>
      <c r="D145" s="55"/>
      <c r="E145" s="320"/>
      <c r="F145" s="320"/>
      <c r="G145" s="320"/>
      <c r="H145" s="54"/>
      <c r="I145" s="54"/>
      <c r="J145" s="54"/>
      <c r="K145" s="227"/>
      <c r="L145" s="227"/>
      <c r="M145" s="227"/>
      <c r="N145" s="227"/>
      <c r="O145" s="227"/>
      <c r="P145" s="54"/>
      <c r="Q145" s="54"/>
      <c r="R145" s="54"/>
      <c r="S145" s="54"/>
      <c r="T145" s="54"/>
      <c r="U145" s="54"/>
      <c r="V145" s="54"/>
      <c r="W145" s="54"/>
      <c r="X145" s="54"/>
      <c r="Y145" s="54"/>
      <c r="Z145" s="54"/>
    </row>
    <row r="146" spans="1:26" ht="18.75" customHeight="1" x14ac:dyDescent="0.2">
      <c r="A146" s="54"/>
      <c r="B146" s="321"/>
      <c r="C146" s="321"/>
      <c r="D146" s="55"/>
      <c r="E146" s="320"/>
      <c r="F146" s="320"/>
      <c r="G146" s="320"/>
      <c r="H146" s="54"/>
      <c r="I146" s="54"/>
      <c r="J146" s="54"/>
      <c r="K146" s="227"/>
      <c r="L146" s="227"/>
      <c r="M146" s="227"/>
      <c r="N146" s="227"/>
      <c r="O146" s="227"/>
      <c r="P146" s="54"/>
      <c r="Q146" s="54"/>
      <c r="R146" s="54"/>
      <c r="S146" s="54"/>
      <c r="T146" s="54"/>
      <c r="U146" s="54"/>
      <c r="V146" s="54"/>
      <c r="W146" s="54"/>
      <c r="X146" s="54"/>
      <c r="Y146" s="54"/>
      <c r="Z146" s="54"/>
    </row>
    <row r="147" spans="1:26" ht="18.75" customHeight="1" x14ac:dyDescent="0.2">
      <c r="A147" s="54"/>
      <c r="B147" s="321"/>
      <c r="C147" s="321"/>
      <c r="D147" s="55"/>
      <c r="E147" s="320"/>
      <c r="F147" s="320"/>
      <c r="G147" s="320"/>
      <c r="H147" s="54"/>
      <c r="I147" s="54"/>
      <c r="J147" s="54"/>
      <c r="K147" s="227"/>
      <c r="L147" s="227"/>
      <c r="M147" s="227"/>
      <c r="N147" s="227"/>
      <c r="O147" s="227"/>
      <c r="P147" s="54"/>
      <c r="Q147" s="54"/>
      <c r="R147" s="54"/>
      <c r="S147" s="54"/>
      <c r="T147" s="54"/>
      <c r="U147" s="54"/>
      <c r="V147" s="54"/>
      <c r="W147" s="54"/>
      <c r="X147" s="54"/>
      <c r="Y147" s="54"/>
      <c r="Z147" s="54"/>
    </row>
    <row r="148" spans="1:26" ht="18.75" customHeight="1" x14ac:dyDescent="0.2">
      <c r="A148" s="54"/>
      <c r="B148" s="321"/>
      <c r="C148" s="321"/>
      <c r="D148" s="55"/>
      <c r="E148" s="320"/>
      <c r="F148" s="320"/>
      <c r="G148" s="320"/>
      <c r="H148" s="54"/>
      <c r="I148" s="54"/>
      <c r="J148" s="54"/>
      <c r="K148" s="227"/>
      <c r="L148" s="227"/>
      <c r="M148" s="227"/>
      <c r="N148" s="227"/>
      <c r="O148" s="227"/>
      <c r="P148" s="54"/>
      <c r="Q148" s="54"/>
      <c r="R148" s="54"/>
      <c r="S148" s="54"/>
      <c r="T148" s="54"/>
      <c r="U148" s="54"/>
      <c r="V148" s="54"/>
      <c r="W148" s="54"/>
      <c r="X148" s="54"/>
      <c r="Y148" s="54"/>
      <c r="Z148" s="54"/>
    </row>
    <row r="149" spans="1:26" ht="18.75" customHeight="1" x14ac:dyDescent="0.2">
      <c r="A149" s="54"/>
      <c r="B149" s="321"/>
      <c r="C149" s="321"/>
      <c r="D149" s="55"/>
      <c r="E149" s="320"/>
      <c r="F149" s="320"/>
      <c r="G149" s="320"/>
      <c r="H149" s="54"/>
      <c r="I149" s="54"/>
      <c r="J149" s="54"/>
      <c r="K149" s="227"/>
      <c r="L149" s="227"/>
      <c r="M149" s="227"/>
      <c r="N149" s="227"/>
      <c r="O149" s="227"/>
      <c r="P149" s="54"/>
      <c r="Q149" s="54"/>
      <c r="R149" s="54"/>
      <c r="S149" s="54"/>
      <c r="T149" s="54"/>
      <c r="U149" s="54"/>
      <c r="V149" s="54"/>
      <c r="W149" s="54"/>
      <c r="X149" s="54"/>
      <c r="Y149" s="54"/>
      <c r="Z149" s="54"/>
    </row>
    <row r="150" spans="1:26" ht="18.75" customHeight="1" x14ac:dyDescent="0.2">
      <c r="A150" s="54"/>
      <c r="B150" s="321"/>
      <c r="C150" s="321"/>
      <c r="D150" s="55"/>
      <c r="E150" s="320"/>
      <c r="F150" s="320"/>
      <c r="G150" s="320"/>
      <c r="H150" s="54"/>
      <c r="I150" s="54"/>
      <c r="J150" s="54"/>
      <c r="K150" s="227"/>
      <c r="L150" s="227"/>
      <c r="M150" s="227"/>
      <c r="N150" s="227"/>
      <c r="O150" s="227"/>
      <c r="P150" s="54"/>
      <c r="Q150" s="54"/>
      <c r="R150" s="54"/>
      <c r="S150" s="54"/>
      <c r="T150" s="54"/>
      <c r="U150" s="54"/>
      <c r="V150" s="54"/>
      <c r="W150" s="54"/>
      <c r="X150" s="54"/>
      <c r="Y150" s="54"/>
      <c r="Z150" s="54"/>
    </row>
    <row r="151" spans="1:26" ht="18.75" customHeight="1" x14ac:dyDescent="0.2">
      <c r="A151" s="54"/>
      <c r="B151" s="321"/>
      <c r="C151" s="321"/>
      <c r="D151" s="55"/>
      <c r="E151" s="320"/>
      <c r="F151" s="320"/>
      <c r="G151" s="320"/>
      <c r="H151" s="54"/>
      <c r="I151" s="54"/>
      <c r="J151" s="54"/>
      <c r="K151" s="227"/>
      <c r="L151" s="227"/>
      <c r="M151" s="227"/>
      <c r="N151" s="227"/>
      <c r="O151" s="227"/>
      <c r="P151" s="54"/>
      <c r="Q151" s="54"/>
      <c r="R151" s="54"/>
      <c r="S151" s="54"/>
      <c r="T151" s="54"/>
      <c r="U151" s="54"/>
      <c r="V151" s="54"/>
      <c r="W151" s="54"/>
      <c r="X151" s="54"/>
      <c r="Y151" s="54"/>
      <c r="Z151" s="54"/>
    </row>
    <row r="152" spans="1:26" ht="18.75" customHeight="1" x14ac:dyDescent="0.2">
      <c r="A152" s="54"/>
      <c r="B152" s="321"/>
      <c r="C152" s="321"/>
      <c r="D152" s="55"/>
      <c r="E152" s="320"/>
      <c r="F152" s="320"/>
      <c r="G152" s="320"/>
      <c r="H152" s="54"/>
      <c r="I152" s="54"/>
      <c r="J152" s="54"/>
      <c r="K152" s="227"/>
      <c r="L152" s="227"/>
      <c r="M152" s="227"/>
      <c r="N152" s="227"/>
      <c r="O152" s="227"/>
      <c r="P152" s="54"/>
      <c r="Q152" s="54"/>
      <c r="R152" s="54"/>
      <c r="S152" s="54"/>
      <c r="T152" s="54"/>
      <c r="U152" s="54"/>
      <c r="V152" s="54"/>
      <c r="W152" s="54"/>
      <c r="X152" s="54"/>
      <c r="Y152" s="54"/>
      <c r="Z152" s="54"/>
    </row>
    <row r="153" spans="1:26" ht="18.75" customHeight="1" x14ac:dyDescent="0.2">
      <c r="A153" s="54"/>
      <c r="B153" s="321"/>
      <c r="C153" s="321"/>
      <c r="D153" s="55"/>
      <c r="E153" s="320"/>
      <c r="F153" s="320"/>
      <c r="G153" s="320"/>
      <c r="H153" s="54"/>
      <c r="I153" s="54"/>
      <c r="J153" s="54"/>
      <c r="K153" s="227"/>
      <c r="L153" s="227"/>
      <c r="M153" s="227"/>
      <c r="N153" s="227"/>
      <c r="O153" s="227"/>
      <c r="P153" s="54"/>
      <c r="Q153" s="54"/>
      <c r="R153" s="54"/>
      <c r="S153" s="54"/>
      <c r="T153" s="54"/>
      <c r="U153" s="54"/>
      <c r="V153" s="54"/>
      <c r="W153" s="54"/>
      <c r="X153" s="54"/>
      <c r="Y153" s="54"/>
      <c r="Z153" s="54"/>
    </row>
    <row r="154" spans="1:26" ht="18.75" customHeight="1" x14ac:dyDescent="0.2">
      <c r="A154" s="54"/>
      <c r="B154" s="321"/>
      <c r="C154" s="321"/>
      <c r="D154" s="55"/>
      <c r="E154" s="320"/>
      <c r="F154" s="320"/>
      <c r="G154" s="320"/>
      <c r="H154" s="54"/>
      <c r="I154" s="54"/>
      <c r="J154" s="54"/>
      <c r="K154" s="227"/>
      <c r="L154" s="227"/>
      <c r="M154" s="227"/>
      <c r="N154" s="227"/>
      <c r="O154" s="227"/>
      <c r="P154" s="54"/>
      <c r="Q154" s="54"/>
      <c r="R154" s="54"/>
      <c r="S154" s="54"/>
      <c r="T154" s="54"/>
      <c r="U154" s="54"/>
      <c r="V154" s="54"/>
      <c r="W154" s="54"/>
      <c r="X154" s="54"/>
      <c r="Y154" s="54"/>
      <c r="Z154" s="54"/>
    </row>
    <row r="155" spans="1:26" ht="18.75" customHeight="1" x14ac:dyDescent="0.2">
      <c r="A155" s="54"/>
      <c r="B155" s="321"/>
      <c r="C155" s="321"/>
      <c r="D155" s="55"/>
      <c r="E155" s="320"/>
      <c r="F155" s="320"/>
      <c r="G155" s="320"/>
      <c r="H155" s="54"/>
      <c r="I155" s="54"/>
      <c r="J155" s="54"/>
      <c r="K155" s="227"/>
      <c r="L155" s="227"/>
      <c r="M155" s="227"/>
      <c r="N155" s="227"/>
      <c r="O155" s="227"/>
      <c r="P155" s="54"/>
      <c r="Q155" s="54"/>
      <c r="R155" s="54"/>
      <c r="S155" s="54"/>
      <c r="T155" s="54"/>
      <c r="U155" s="54"/>
      <c r="V155" s="54"/>
      <c r="W155" s="54"/>
      <c r="X155" s="54"/>
      <c r="Y155" s="54"/>
      <c r="Z155" s="54"/>
    </row>
    <row r="156" spans="1:26" ht="18.75" customHeight="1" x14ac:dyDescent="0.2">
      <c r="A156" s="54"/>
      <c r="B156" s="321"/>
      <c r="C156" s="321"/>
      <c r="D156" s="55"/>
      <c r="E156" s="320"/>
      <c r="F156" s="320"/>
      <c r="G156" s="320"/>
      <c r="H156" s="54"/>
      <c r="I156" s="54"/>
      <c r="J156" s="54"/>
      <c r="K156" s="227"/>
      <c r="L156" s="227"/>
      <c r="M156" s="227"/>
      <c r="N156" s="227"/>
      <c r="O156" s="227"/>
      <c r="P156" s="54"/>
      <c r="Q156" s="54"/>
      <c r="R156" s="54"/>
      <c r="S156" s="54"/>
      <c r="T156" s="54"/>
      <c r="U156" s="54"/>
      <c r="V156" s="54"/>
      <c r="W156" s="54"/>
      <c r="X156" s="54"/>
      <c r="Y156" s="54"/>
      <c r="Z156" s="54"/>
    </row>
    <row r="157" spans="1:26" ht="18.75" customHeight="1" x14ac:dyDescent="0.2">
      <c r="A157" s="54"/>
      <c r="B157" s="321"/>
      <c r="C157" s="321"/>
      <c r="D157" s="55"/>
      <c r="E157" s="320"/>
      <c r="F157" s="320"/>
      <c r="G157" s="320"/>
      <c r="H157" s="54"/>
      <c r="I157" s="54"/>
      <c r="J157" s="54"/>
      <c r="K157" s="227"/>
      <c r="L157" s="227"/>
      <c r="M157" s="227"/>
      <c r="N157" s="227"/>
      <c r="O157" s="227"/>
      <c r="P157" s="54"/>
      <c r="Q157" s="54"/>
      <c r="R157" s="54"/>
      <c r="S157" s="54"/>
      <c r="T157" s="54"/>
      <c r="U157" s="54"/>
      <c r="V157" s="54"/>
      <c r="W157" s="54"/>
      <c r="X157" s="54"/>
      <c r="Y157" s="54"/>
      <c r="Z157" s="54"/>
    </row>
    <row r="158" spans="1:26" ht="18.75" customHeight="1" x14ac:dyDescent="0.2">
      <c r="A158" s="54"/>
      <c r="B158" s="321"/>
      <c r="C158" s="321"/>
      <c r="D158" s="55"/>
      <c r="E158" s="320"/>
      <c r="F158" s="320"/>
      <c r="G158" s="320"/>
      <c r="H158" s="54"/>
      <c r="I158" s="54"/>
      <c r="J158" s="54"/>
      <c r="K158" s="227"/>
      <c r="L158" s="227"/>
      <c r="M158" s="227"/>
      <c r="N158" s="227"/>
      <c r="O158" s="227"/>
      <c r="P158" s="54"/>
      <c r="Q158" s="54"/>
      <c r="R158" s="54"/>
      <c r="S158" s="54"/>
      <c r="T158" s="54"/>
      <c r="U158" s="54"/>
      <c r="V158" s="54"/>
      <c r="W158" s="54"/>
      <c r="X158" s="54"/>
      <c r="Y158" s="54"/>
      <c r="Z158" s="54"/>
    </row>
    <row r="159" spans="1:26" ht="18.75" customHeight="1" x14ac:dyDescent="0.2">
      <c r="A159" s="54"/>
      <c r="B159" s="321"/>
      <c r="C159" s="321"/>
      <c r="D159" s="55"/>
      <c r="E159" s="320"/>
      <c r="F159" s="320"/>
      <c r="G159" s="320"/>
      <c r="H159" s="54"/>
      <c r="I159" s="54"/>
      <c r="J159" s="54"/>
      <c r="K159" s="227"/>
      <c r="L159" s="227"/>
      <c r="M159" s="227"/>
      <c r="N159" s="227"/>
      <c r="O159" s="227"/>
      <c r="P159" s="54"/>
      <c r="Q159" s="54"/>
      <c r="R159" s="54"/>
      <c r="S159" s="54"/>
      <c r="T159" s="54"/>
      <c r="U159" s="54"/>
      <c r="V159" s="54"/>
      <c r="W159" s="54"/>
      <c r="X159" s="54"/>
      <c r="Y159" s="54"/>
      <c r="Z159" s="54"/>
    </row>
    <row r="160" spans="1:26" ht="18.75" customHeight="1" x14ac:dyDescent="0.2">
      <c r="A160" s="54"/>
      <c r="B160" s="321"/>
      <c r="C160" s="321"/>
      <c r="D160" s="55"/>
      <c r="E160" s="320"/>
      <c r="F160" s="320"/>
      <c r="G160" s="320"/>
      <c r="H160" s="54"/>
      <c r="I160" s="54"/>
      <c r="J160" s="54"/>
      <c r="K160" s="227"/>
      <c r="L160" s="227"/>
      <c r="M160" s="227"/>
      <c r="N160" s="227"/>
      <c r="O160" s="227"/>
      <c r="P160" s="54"/>
      <c r="Q160" s="54"/>
      <c r="R160" s="54"/>
      <c r="S160" s="54"/>
      <c r="T160" s="54"/>
      <c r="U160" s="54"/>
      <c r="V160" s="54"/>
      <c r="W160" s="54"/>
      <c r="X160" s="54"/>
      <c r="Y160" s="54"/>
      <c r="Z160" s="54"/>
    </row>
    <row r="161" spans="1:26" ht="18.75" customHeight="1" x14ac:dyDescent="0.2">
      <c r="A161" s="54"/>
      <c r="B161" s="321"/>
      <c r="C161" s="321"/>
      <c r="D161" s="55"/>
      <c r="E161" s="320"/>
      <c r="F161" s="320"/>
      <c r="G161" s="320"/>
      <c r="H161" s="54"/>
      <c r="I161" s="54"/>
      <c r="J161" s="54"/>
      <c r="K161" s="227"/>
      <c r="L161" s="227"/>
      <c r="M161" s="227"/>
      <c r="N161" s="227"/>
      <c r="O161" s="227"/>
      <c r="P161" s="54"/>
      <c r="Q161" s="54"/>
      <c r="R161" s="54"/>
      <c r="S161" s="54"/>
      <c r="T161" s="54"/>
      <c r="U161" s="54"/>
      <c r="V161" s="54"/>
      <c r="W161" s="54"/>
      <c r="X161" s="54"/>
      <c r="Y161" s="54"/>
      <c r="Z161" s="54"/>
    </row>
    <row r="162" spans="1:26" ht="18.75" customHeight="1" x14ac:dyDescent="0.2">
      <c r="A162" s="54"/>
      <c r="B162" s="321"/>
      <c r="C162" s="321"/>
      <c r="D162" s="55"/>
      <c r="E162" s="320"/>
      <c r="F162" s="320"/>
      <c r="G162" s="320"/>
      <c r="H162" s="54"/>
      <c r="I162" s="54"/>
      <c r="J162" s="54"/>
      <c r="K162" s="227"/>
      <c r="L162" s="227"/>
      <c r="M162" s="227"/>
      <c r="N162" s="227"/>
      <c r="O162" s="227"/>
      <c r="P162" s="54"/>
      <c r="Q162" s="54"/>
      <c r="R162" s="54"/>
      <c r="S162" s="54"/>
      <c r="T162" s="54"/>
      <c r="U162" s="54"/>
      <c r="V162" s="54"/>
      <c r="W162" s="54"/>
      <c r="X162" s="54"/>
      <c r="Y162" s="54"/>
      <c r="Z162" s="54"/>
    </row>
    <row r="163" spans="1:26" ht="18.75" customHeight="1" x14ac:dyDescent="0.2">
      <c r="A163" s="54"/>
      <c r="B163" s="321"/>
      <c r="C163" s="321"/>
      <c r="D163" s="55"/>
      <c r="E163" s="320"/>
      <c r="F163" s="320"/>
      <c r="G163" s="320"/>
      <c r="H163" s="54"/>
      <c r="I163" s="54"/>
      <c r="J163" s="54"/>
      <c r="K163" s="227"/>
      <c r="L163" s="227"/>
      <c r="M163" s="227"/>
      <c r="N163" s="227"/>
      <c r="O163" s="227"/>
      <c r="P163" s="54"/>
      <c r="Q163" s="54"/>
      <c r="R163" s="54"/>
      <c r="S163" s="54"/>
      <c r="T163" s="54"/>
      <c r="U163" s="54"/>
      <c r="V163" s="54"/>
      <c r="W163" s="54"/>
      <c r="X163" s="54"/>
      <c r="Y163" s="54"/>
      <c r="Z163" s="54"/>
    </row>
    <row r="164" spans="1:26" ht="18.75" customHeight="1" x14ac:dyDescent="0.2">
      <c r="A164" s="54"/>
      <c r="B164" s="321"/>
      <c r="C164" s="321"/>
      <c r="D164" s="55"/>
      <c r="E164" s="320"/>
      <c r="F164" s="320"/>
      <c r="G164" s="320"/>
      <c r="H164" s="54"/>
      <c r="I164" s="54"/>
      <c r="J164" s="54"/>
      <c r="K164" s="227"/>
      <c r="L164" s="227"/>
      <c r="M164" s="227"/>
      <c r="N164" s="227"/>
      <c r="O164" s="227"/>
      <c r="P164" s="54"/>
      <c r="Q164" s="54"/>
      <c r="R164" s="54"/>
      <c r="S164" s="54"/>
      <c r="T164" s="54"/>
      <c r="U164" s="54"/>
      <c r="V164" s="54"/>
      <c r="W164" s="54"/>
      <c r="X164" s="54"/>
      <c r="Y164" s="54"/>
      <c r="Z164" s="54"/>
    </row>
    <row r="165" spans="1:26" ht="18.75" customHeight="1" x14ac:dyDescent="0.2">
      <c r="A165" s="54"/>
      <c r="B165" s="321"/>
      <c r="C165" s="321"/>
      <c r="D165" s="55"/>
      <c r="E165" s="320"/>
      <c r="F165" s="320"/>
      <c r="G165" s="320"/>
      <c r="H165" s="54"/>
      <c r="I165" s="54"/>
      <c r="J165" s="54"/>
      <c r="K165" s="227"/>
      <c r="L165" s="227"/>
      <c r="M165" s="227"/>
      <c r="N165" s="227"/>
      <c r="O165" s="227"/>
      <c r="P165" s="54"/>
      <c r="Q165" s="54"/>
      <c r="R165" s="54"/>
      <c r="S165" s="54"/>
      <c r="T165" s="54"/>
      <c r="U165" s="54"/>
      <c r="V165" s="54"/>
      <c r="W165" s="54"/>
      <c r="X165" s="54"/>
      <c r="Y165" s="54"/>
      <c r="Z165" s="54"/>
    </row>
    <row r="166" spans="1:26" ht="18.75" customHeight="1" x14ac:dyDescent="0.2">
      <c r="A166" s="54"/>
      <c r="B166" s="321"/>
      <c r="C166" s="321"/>
      <c r="D166" s="55"/>
      <c r="E166" s="320"/>
      <c r="F166" s="320"/>
      <c r="G166" s="320"/>
      <c r="H166" s="54"/>
      <c r="I166" s="54"/>
      <c r="J166" s="54"/>
      <c r="K166" s="227"/>
      <c r="L166" s="227"/>
      <c r="M166" s="227"/>
      <c r="N166" s="227"/>
      <c r="O166" s="227"/>
      <c r="P166" s="54"/>
      <c r="Q166" s="54"/>
      <c r="R166" s="54"/>
      <c r="S166" s="54"/>
      <c r="T166" s="54"/>
      <c r="U166" s="54"/>
      <c r="V166" s="54"/>
      <c r="W166" s="54"/>
      <c r="X166" s="54"/>
      <c r="Y166" s="54"/>
      <c r="Z166" s="54"/>
    </row>
    <row r="167" spans="1:26" ht="18.75" customHeight="1" x14ac:dyDescent="0.2">
      <c r="A167" s="54"/>
      <c r="B167" s="321"/>
      <c r="C167" s="321"/>
      <c r="D167" s="55"/>
      <c r="E167" s="320"/>
      <c r="F167" s="320"/>
      <c r="G167" s="320"/>
      <c r="H167" s="54"/>
      <c r="I167" s="54"/>
      <c r="J167" s="54"/>
      <c r="K167" s="227"/>
      <c r="L167" s="227"/>
      <c r="M167" s="227"/>
      <c r="N167" s="227"/>
      <c r="O167" s="227"/>
      <c r="P167" s="54"/>
      <c r="Q167" s="54"/>
      <c r="R167" s="54"/>
      <c r="S167" s="54"/>
      <c r="T167" s="54"/>
      <c r="U167" s="54"/>
      <c r="V167" s="54"/>
      <c r="W167" s="54"/>
      <c r="X167" s="54"/>
      <c r="Y167" s="54"/>
      <c r="Z167" s="54"/>
    </row>
    <row r="168" spans="1:26" ht="18.75" customHeight="1" x14ac:dyDescent="0.2">
      <c r="A168" s="54"/>
      <c r="B168" s="321"/>
      <c r="C168" s="321"/>
      <c r="D168" s="55"/>
      <c r="E168" s="320"/>
      <c r="F168" s="320"/>
      <c r="G168" s="320"/>
      <c r="H168" s="54"/>
      <c r="I168" s="54"/>
      <c r="J168" s="54"/>
      <c r="K168" s="227"/>
      <c r="L168" s="227"/>
      <c r="M168" s="227"/>
      <c r="N168" s="227"/>
      <c r="O168" s="227"/>
      <c r="P168" s="54"/>
      <c r="Q168" s="54"/>
      <c r="R168" s="54"/>
      <c r="S168" s="54"/>
      <c r="T168" s="54"/>
      <c r="U168" s="54"/>
      <c r="V168" s="54"/>
      <c r="W168" s="54"/>
      <c r="X168" s="54"/>
      <c r="Y168" s="54"/>
      <c r="Z168" s="54"/>
    </row>
    <row r="169" spans="1:26" ht="18.75" customHeight="1" x14ac:dyDescent="0.2">
      <c r="A169" s="54"/>
      <c r="B169" s="321"/>
      <c r="C169" s="321"/>
      <c r="D169" s="55"/>
      <c r="E169" s="320"/>
      <c r="F169" s="320"/>
      <c r="G169" s="320"/>
      <c r="H169" s="54"/>
      <c r="I169" s="54"/>
      <c r="J169" s="54"/>
      <c r="K169" s="227"/>
      <c r="L169" s="227"/>
      <c r="M169" s="227"/>
      <c r="N169" s="227"/>
      <c r="O169" s="227"/>
      <c r="P169" s="54"/>
      <c r="Q169" s="54"/>
      <c r="R169" s="54"/>
      <c r="S169" s="54"/>
      <c r="T169" s="54"/>
      <c r="U169" s="54"/>
      <c r="V169" s="54"/>
      <c r="W169" s="54"/>
      <c r="X169" s="54"/>
      <c r="Y169" s="54"/>
      <c r="Z169" s="54"/>
    </row>
    <row r="170" spans="1:26" ht="18.75" customHeight="1" x14ac:dyDescent="0.2">
      <c r="A170" s="54"/>
      <c r="B170" s="321"/>
      <c r="C170" s="321"/>
      <c r="D170" s="55"/>
      <c r="E170" s="320"/>
      <c r="F170" s="320"/>
      <c r="G170" s="320"/>
      <c r="H170" s="54"/>
      <c r="I170" s="54"/>
      <c r="J170" s="54"/>
      <c r="K170" s="227"/>
      <c r="L170" s="227"/>
      <c r="M170" s="227"/>
      <c r="N170" s="227"/>
      <c r="O170" s="227"/>
      <c r="P170" s="54"/>
      <c r="Q170" s="54"/>
      <c r="R170" s="54"/>
      <c r="S170" s="54"/>
      <c r="T170" s="54"/>
      <c r="U170" s="54"/>
      <c r="V170" s="54"/>
      <c r="W170" s="54"/>
      <c r="X170" s="54"/>
      <c r="Y170" s="54"/>
      <c r="Z170" s="54"/>
    </row>
    <row r="171" spans="1:26" ht="18.75" customHeight="1" x14ac:dyDescent="0.2">
      <c r="A171" s="54"/>
      <c r="B171" s="321"/>
      <c r="C171" s="321"/>
      <c r="D171" s="55"/>
      <c r="E171" s="320"/>
      <c r="F171" s="320"/>
      <c r="G171" s="320"/>
      <c r="H171" s="54"/>
      <c r="I171" s="54"/>
      <c r="J171" s="54"/>
      <c r="K171" s="227"/>
      <c r="L171" s="227"/>
      <c r="M171" s="227"/>
      <c r="N171" s="227"/>
      <c r="O171" s="227"/>
      <c r="P171" s="54"/>
      <c r="Q171" s="54"/>
      <c r="R171" s="54"/>
      <c r="S171" s="54"/>
      <c r="T171" s="54"/>
      <c r="U171" s="54"/>
      <c r="V171" s="54"/>
      <c r="W171" s="54"/>
      <c r="X171" s="54"/>
      <c r="Y171" s="54"/>
      <c r="Z171" s="54"/>
    </row>
    <row r="172" spans="1:26" ht="18.75" customHeight="1" x14ac:dyDescent="0.2">
      <c r="A172" s="54"/>
      <c r="B172" s="321"/>
      <c r="C172" s="321"/>
      <c r="D172" s="55"/>
      <c r="E172" s="320"/>
      <c r="F172" s="320"/>
      <c r="G172" s="320"/>
      <c r="H172" s="54"/>
      <c r="I172" s="54"/>
      <c r="J172" s="54"/>
      <c r="K172" s="227"/>
      <c r="L172" s="227"/>
      <c r="M172" s="227"/>
      <c r="N172" s="227"/>
      <c r="O172" s="227"/>
      <c r="P172" s="54"/>
      <c r="Q172" s="54"/>
      <c r="R172" s="54"/>
      <c r="S172" s="54"/>
      <c r="T172" s="54"/>
      <c r="U172" s="54"/>
      <c r="V172" s="54"/>
      <c r="W172" s="54"/>
      <c r="X172" s="54"/>
      <c r="Y172" s="54"/>
      <c r="Z172" s="54"/>
    </row>
    <row r="173" spans="1:26" ht="18.75" customHeight="1" x14ac:dyDescent="0.2">
      <c r="A173" s="54"/>
      <c r="B173" s="321"/>
      <c r="C173" s="321"/>
      <c r="D173" s="55"/>
      <c r="E173" s="320"/>
      <c r="F173" s="320"/>
      <c r="G173" s="320"/>
      <c r="H173" s="54"/>
      <c r="I173" s="54"/>
      <c r="J173" s="54"/>
      <c r="K173" s="227"/>
      <c r="L173" s="227"/>
      <c r="M173" s="227"/>
      <c r="N173" s="227"/>
      <c r="O173" s="227"/>
      <c r="P173" s="54"/>
      <c r="Q173" s="54"/>
      <c r="R173" s="54"/>
      <c r="S173" s="54"/>
      <c r="T173" s="54"/>
      <c r="U173" s="54"/>
      <c r="V173" s="54"/>
      <c r="W173" s="54"/>
      <c r="X173" s="54"/>
      <c r="Y173" s="54"/>
      <c r="Z173" s="54"/>
    </row>
    <row r="174" spans="1:26" ht="18.75" customHeight="1" x14ac:dyDescent="0.2">
      <c r="A174" s="54"/>
      <c r="B174" s="321"/>
      <c r="C174" s="321"/>
      <c r="D174" s="55"/>
      <c r="E174" s="320"/>
      <c r="F174" s="320"/>
      <c r="G174" s="320"/>
      <c r="H174" s="54"/>
      <c r="I174" s="54"/>
      <c r="J174" s="54"/>
      <c r="K174" s="227"/>
      <c r="L174" s="227"/>
      <c r="M174" s="227"/>
      <c r="N174" s="227"/>
      <c r="O174" s="227"/>
      <c r="P174" s="54"/>
      <c r="Q174" s="54"/>
      <c r="R174" s="54"/>
      <c r="S174" s="54"/>
      <c r="T174" s="54"/>
      <c r="U174" s="54"/>
      <c r="V174" s="54"/>
      <c r="W174" s="54"/>
      <c r="X174" s="54"/>
      <c r="Y174" s="54"/>
      <c r="Z174" s="54"/>
    </row>
    <row r="175" spans="1:26" ht="18.75" customHeight="1" x14ac:dyDescent="0.2">
      <c r="A175" s="54"/>
      <c r="B175" s="321"/>
      <c r="C175" s="321"/>
      <c r="D175" s="55"/>
      <c r="E175" s="320"/>
      <c r="F175" s="320"/>
      <c r="G175" s="320"/>
      <c r="H175" s="54"/>
      <c r="I175" s="54"/>
      <c r="J175" s="54"/>
      <c r="K175" s="227"/>
      <c r="L175" s="227"/>
      <c r="M175" s="227"/>
      <c r="N175" s="227"/>
      <c r="O175" s="227"/>
      <c r="P175" s="54"/>
      <c r="Q175" s="54"/>
      <c r="R175" s="54"/>
      <c r="S175" s="54"/>
      <c r="T175" s="54"/>
      <c r="U175" s="54"/>
      <c r="V175" s="54"/>
      <c r="W175" s="54"/>
      <c r="X175" s="54"/>
      <c r="Y175" s="54"/>
      <c r="Z175" s="54"/>
    </row>
    <row r="176" spans="1:26" ht="18.75" customHeight="1" x14ac:dyDescent="0.2">
      <c r="A176" s="54"/>
      <c r="B176" s="321"/>
      <c r="C176" s="321"/>
      <c r="D176" s="55"/>
      <c r="E176" s="320"/>
      <c r="F176" s="320"/>
      <c r="G176" s="320"/>
      <c r="H176" s="54"/>
      <c r="I176" s="54"/>
      <c r="J176" s="54"/>
      <c r="K176" s="227"/>
      <c r="L176" s="227"/>
      <c r="M176" s="227"/>
      <c r="N176" s="227"/>
      <c r="O176" s="227"/>
      <c r="P176" s="54"/>
      <c r="Q176" s="54"/>
      <c r="R176" s="54"/>
      <c r="S176" s="54"/>
      <c r="T176" s="54"/>
      <c r="U176" s="54"/>
      <c r="V176" s="54"/>
      <c r="W176" s="54"/>
      <c r="X176" s="54"/>
      <c r="Y176" s="54"/>
      <c r="Z176" s="54"/>
    </row>
    <row r="177" spans="1:26" ht="18.75" customHeight="1" x14ac:dyDescent="0.2">
      <c r="A177" s="54"/>
      <c r="B177" s="321"/>
      <c r="C177" s="321"/>
      <c r="D177" s="55"/>
      <c r="E177" s="320"/>
      <c r="F177" s="320"/>
      <c r="G177" s="320"/>
      <c r="H177" s="54"/>
      <c r="I177" s="54"/>
      <c r="J177" s="54"/>
      <c r="K177" s="227"/>
      <c r="L177" s="227"/>
      <c r="M177" s="227"/>
      <c r="N177" s="227"/>
      <c r="O177" s="227"/>
      <c r="P177" s="54"/>
      <c r="Q177" s="54"/>
      <c r="R177" s="54"/>
      <c r="S177" s="54"/>
      <c r="T177" s="54"/>
      <c r="U177" s="54"/>
      <c r="V177" s="54"/>
      <c r="W177" s="54"/>
      <c r="X177" s="54"/>
      <c r="Y177" s="54"/>
      <c r="Z177" s="54"/>
    </row>
    <row r="178" spans="1:26" ht="18.75" customHeight="1" x14ac:dyDescent="0.2">
      <c r="A178" s="54"/>
      <c r="B178" s="321"/>
      <c r="C178" s="321"/>
      <c r="D178" s="55"/>
      <c r="E178" s="320"/>
      <c r="F178" s="320"/>
      <c r="G178" s="320"/>
      <c r="H178" s="54"/>
      <c r="I178" s="54"/>
      <c r="J178" s="54"/>
      <c r="K178" s="227"/>
      <c r="L178" s="227"/>
      <c r="M178" s="227"/>
      <c r="N178" s="227"/>
      <c r="O178" s="227"/>
      <c r="P178" s="54"/>
      <c r="Q178" s="54"/>
      <c r="R178" s="54"/>
      <c r="S178" s="54"/>
      <c r="T178" s="54"/>
      <c r="U178" s="54"/>
      <c r="V178" s="54"/>
      <c r="W178" s="54"/>
      <c r="X178" s="54"/>
      <c r="Y178" s="54"/>
      <c r="Z178" s="54"/>
    </row>
    <row r="179" spans="1:26" ht="18.75" customHeight="1" x14ac:dyDescent="0.2">
      <c r="A179" s="54"/>
      <c r="B179" s="321"/>
      <c r="C179" s="321"/>
      <c r="D179" s="55"/>
      <c r="E179" s="320"/>
      <c r="F179" s="320"/>
      <c r="G179" s="320"/>
      <c r="H179" s="54"/>
      <c r="I179" s="54"/>
      <c r="J179" s="54"/>
      <c r="K179" s="227"/>
      <c r="L179" s="227"/>
      <c r="M179" s="227"/>
      <c r="N179" s="227"/>
      <c r="O179" s="227"/>
      <c r="P179" s="54"/>
      <c r="Q179" s="54"/>
      <c r="R179" s="54"/>
      <c r="S179" s="54"/>
      <c r="T179" s="54"/>
      <c r="U179" s="54"/>
      <c r="V179" s="54"/>
      <c r="W179" s="54"/>
      <c r="X179" s="54"/>
      <c r="Y179" s="54"/>
      <c r="Z179" s="54"/>
    </row>
    <row r="180" spans="1:26" ht="18.75" customHeight="1" x14ac:dyDescent="0.2">
      <c r="A180" s="54"/>
      <c r="B180" s="321"/>
      <c r="C180" s="321"/>
      <c r="D180" s="55"/>
      <c r="E180" s="320"/>
      <c r="F180" s="320"/>
      <c r="G180" s="320"/>
      <c r="H180" s="54"/>
      <c r="I180" s="54"/>
      <c r="J180" s="54"/>
      <c r="K180" s="227"/>
      <c r="L180" s="227"/>
      <c r="M180" s="227"/>
      <c r="N180" s="227"/>
      <c r="O180" s="227"/>
      <c r="P180" s="54"/>
      <c r="Q180" s="54"/>
      <c r="R180" s="54"/>
      <c r="S180" s="54"/>
      <c r="T180" s="54"/>
      <c r="U180" s="54"/>
      <c r="V180" s="54"/>
      <c r="W180" s="54"/>
      <c r="X180" s="54"/>
      <c r="Y180" s="54"/>
      <c r="Z180" s="54"/>
    </row>
    <row r="181" spans="1:26" ht="18.75" customHeight="1" x14ac:dyDescent="0.2">
      <c r="A181" s="54"/>
      <c r="B181" s="321"/>
      <c r="C181" s="321"/>
      <c r="D181" s="55"/>
      <c r="E181" s="320"/>
      <c r="F181" s="320"/>
      <c r="G181" s="320"/>
      <c r="H181" s="54"/>
      <c r="I181" s="54"/>
      <c r="J181" s="54"/>
      <c r="K181" s="227"/>
      <c r="L181" s="227"/>
      <c r="M181" s="227"/>
      <c r="N181" s="227"/>
      <c r="O181" s="227"/>
      <c r="P181" s="54"/>
      <c r="Q181" s="54"/>
      <c r="R181" s="54"/>
      <c r="S181" s="54"/>
      <c r="T181" s="54"/>
      <c r="U181" s="54"/>
      <c r="V181" s="54"/>
      <c r="W181" s="54"/>
      <c r="X181" s="54"/>
      <c r="Y181" s="54"/>
      <c r="Z181" s="54"/>
    </row>
    <row r="182" spans="1:26" ht="18.75" customHeight="1" x14ac:dyDescent="0.2">
      <c r="A182" s="54"/>
      <c r="B182" s="321"/>
      <c r="C182" s="321"/>
      <c r="D182" s="55"/>
      <c r="E182" s="320"/>
      <c r="F182" s="320"/>
      <c r="G182" s="320"/>
      <c r="H182" s="54"/>
      <c r="I182" s="54"/>
      <c r="J182" s="54"/>
      <c r="K182" s="227"/>
      <c r="L182" s="227"/>
      <c r="M182" s="227"/>
      <c r="N182" s="227"/>
      <c r="O182" s="227"/>
      <c r="P182" s="54"/>
      <c r="Q182" s="54"/>
      <c r="R182" s="54"/>
      <c r="S182" s="54"/>
      <c r="T182" s="54"/>
      <c r="U182" s="54"/>
      <c r="V182" s="54"/>
      <c r="W182" s="54"/>
      <c r="X182" s="54"/>
      <c r="Y182" s="54"/>
      <c r="Z182" s="54"/>
    </row>
    <row r="183" spans="1:26" ht="18.75" customHeight="1" x14ac:dyDescent="0.2">
      <c r="A183" s="54"/>
      <c r="B183" s="321"/>
      <c r="C183" s="321"/>
      <c r="D183" s="55"/>
      <c r="E183" s="320"/>
      <c r="F183" s="320"/>
      <c r="G183" s="320"/>
      <c r="H183" s="54"/>
      <c r="I183" s="54"/>
      <c r="J183" s="54"/>
      <c r="K183" s="227"/>
      <c r="L183" s="227"/>
      <c r="M183" s="227"/>
      <c r="N183" s="227"/>
      <c r="O183" s="227"/>
      <c r="P183" s="54"/>
      <c r="Q183" s="54"/>
      <c r="R183" s="54"/>
      <c r="S183" s="54"/>
      <c r="T183" s="54"/>
      <c r="U183" s="54"/>
      <c r="V183" s="54"/>
      <c r="W183" s="54"/>
      <c r="X183" s="54"/>
      <c r="Y183" s="54"/>
      <c r="Z183" s="54"/>
    </row>
    <row r="184" spans="1:26" ht="18.75" customHeight="1" x14ac:dyDescent="0.2">
      <c r="A184" s="54"/>
      <c r="B184" s="321"/>
      <c r="C184" s="321"/>
      <c r="D184" s="55"/>
      <c r="E184" s="320"/>
      <c r="F184" s="320"/>
      <c r="G184" s="320"/>
      <c r="H184" s="54"/>
      <c r="I184" s="54"/>
      <c r="J184" s="54"/>
      <c r="K184" s="227"/>
      <c r="L184" s="227"/>
      <c r="M184" s="227"/>
      <c r="N184" s="227"/>
      <c r="O184" s="227"/>
      <c r="P184" s="54"/>
      <c r="Q184" s="54"/>
      <c r="R184" s="54"/>
      <c r="S184" s="54"/>
      <c r="T184" s="54"/>
      <c r="U184" s="54"/>
      <c r="V184" s="54"/>
      <c r="W184" s="54"/>
      <c r="X184" s="54"/>
      <c r="Y184" s="54"/>
      <c r="Z184" s="54"/>
    </row>
    <row r="185" spans="1:26" ht="18.75" customHeight="1" x14ac:dyDescent="0.2">
      <c r="A185" s="54"/>
      <c r="B185" s="321"/>
      <c r="C185" s="321"/>
      <c r="D185" s="55"/>
      <c r="E185" s="320"/>
      <c r="F185" s="320"/>
      <c r="G185" s="320"/>
      <c r="H185" s="54"/>
      <c r="I185" s="54"/>
      <c r="J185" s="54"/>
      <c r="K185" s="227"/>
      <c r="L185" s="227"/>
      <c r="M185" s="227"/>
      <c r="N185" s="227"/>
      <c r="O185" s="227"/>
      <c r="P185" s="54"/>
      <c r="Q185" s="54"/>
      <c r="R185" s="54"/>
      <c r="S185" s="54"/>
      <c r="T185" s="54"/>
      <c r="U185" s="54"/>
      <c r="V185" s="54"/>
      <c r="W185" s="54"/>
      <c r="X185" s="54"/>
      <c r="Y185" s="54"/>
      <c r="Z185" s="54"/>
    </row>
    <row r="186" spans="1:26" ht="18.75" customHeight="1" x14ac:dyDescent="0.2">
      <c r="A186" s="54"/>
      <c r="B186" s="321"/>
      <c r="C186" s="321"/>
      <c r="D186" s="55"/>
      <c r="E186" s="320"/>
      <c r="F186" s="320"/>
      <c r="G186" s="320"/>
      <c r="H186" s="54"/>
      <c r="I186" s="54"/>
      <c r="J186" s="54"/>
      <c r="K186" s="227"/>
      <c r="L186" s="227"/>
      <c r="M186" s="227"/>
      <c r="N186" s="227"/>
      <c r="O186" s="227"/>
      <c r="P186" s="54"/>
      <c r="Q186" s="54"/>
      <c r="R186" s="54"/>
      <c r="S186" s="54"/>
      <c r="T186" s="54"/>
      <c r="U186" s="54"/>
      <c r="V186" s="54"/>
      <c r="W186" s="54"/>
      <c r="X186" s="54"/>
      <c r="Y186" s="54"/>
      <c r="Z186" s="54"/>
    </row>
    <row r="187" spans="1:26" ht="18.75" customHeight="1" x14ac:dyDescent="0.2">
      <c r="A187" s="54"/>
      <c r="B187" s="321"/>
      <c r="C187" s="321"/>
      <c r="D187" s="55"/>
      <c r="E187" s="320"/>
      <c r="F187" s="320"/>
      <c r="G187" s="320"/>
      <c r="H187" s="54"/>
      <c r="I187" s="54"/>
      <c r="J187" s="54"/>
      <c r="K187" s="227"/>
      <c r="L187" s="227"/>
      <c r="M187" s="227"/>
      <c r="N187" s="227"/>
      <c r="O187" s="227"/>
      <c r="P187" s="54"/>
      <c r="Q187" s="54"/>
      <c r="R187" s="54"/>
      <c r="S187" s="54"/>
      <c r="T187" s="54"/>
      <c r="U187" s="54"/>
      <c r="V187" s="54"/>
      <c r="W187" s="54"/>
      <c r="X187" s="54"/>
      <c r="Y187" s="54"/>
      <c r="Z187" s="54"/>
    </row>
    <row r="188" spans="1:26" ht="18.75" customHeight="1" x14ac:dyDescent="0.2">
      <c r="A188" s="54"/>
      <c r="B188" s="321"/>
      <c r="C188" s="321"/>
      <c r="D188" s="55"/>
      <c r="E188" s="320"/>
      <c r="F188" s="320"/>
      <c r="G188" s="320"/>
      <c r="H188" s="54"/>
      <c r="I188" s="54"/>
      <c r="J188" s="54"/>
      <c r="K188" s="227"/>
      <c r="L188" s="227"/>
      <c r="M188" s="227"/>
      <c r="N188" s="227"/>
      <c r="O188" s="227"/>
      <c r="P188" s="54"/>
      <c r="Q188" s="54"/>
      <c r="R188" s="54"/>
      <c r="S188" s="54"/>
      <c r="T188" s="54"/>
      <c r="U188" s="54"/>
      <c r="V188" s="54"/>
      <c r="W188" s="54"/>
      <c r="X188" s="54"/>
      <c r="Y188" s="54"/>
      <c r="Z188" s="54"/>
    </row>
    <row r="189" spans="1:26" ht="18.75" customHeight="1" x14ac:dyDescent="0.2">
      <c r="A189" s="54"/>
      <c r="B189" s="321"/>
      <c r="C189" s="321"/>
      <c r="D189" s="55"/>
      <c r="E189" s="320"/>
      <c r="F189" s="320"/>
      <c r="G189" s="320"/>
      <c r="H189" s="54"/>
      <c r="I189" s="54"/>
      <c r="J189" s="54"/>
      <c r="K189" s="227"/>
      <c r="L189" s="227"/>
      <c r="M189" s="227"/>
      <c r="N189" s="227"/>
      <c r="O189" s="227"/>
      <c r="P189" s="54"/>
      <c r="Q189" s="54"/>
      <c r="R189" s="54"/>
      <c r="S189" s="54"/>
      <c r="T189" s="54"/>
      <c r="U189" s="54"/>
      <c r="V189" s="54"/>
      <c r="W189" s="54"/>
      <c r="X189" s="54"/>
      <c r="Y189" s="54"/>
      <c r="Z189" s="54"/>
    </row>
    <row r="190" spans="1:26" ht="18.75" customHeight="1" x14ac:dyDescent="0.2">
      <c r="A190" s="54"/>
      <c r="B190" s="321"/>
      <c r="C190" s="321"/>
      <c r="D190" s="55"/>
      <c r="E190" s="320"/>
      <c r="F190" s="320"/>
      <c r="G190" s="320"/>
      <c r="H190" s="54"/>
      <c r="I190" s="54"/>
      <c r="J190" s="54"/>
      <c r="K190" s="227"/>
      <c r="L190" s="227"/>
      <c r="M190" s="227"/>
      <c r="N190" s="227"/>
      <c r="O190" s="227"/>
      <c r="P190" s="54"/>
      <c r="Q190" s="54"/>
      <c r="R190" s="54"/>
      <c r="S190" s="54"/>
      <c r="T190" s="54"/>
      <c r="U190" s="54"/>
      <c r="V190" s="54"/>
      <c r="W190" s="54"/>
      <c r="X190" s="54"/>
      <c r="Y190" s="54"/>
      <c r="Z190" s="54"/>
    </row>
    <row r="191" spans="1:26" ht="18.75" customHeight="1" x14ac:dyDescent="0.2">
      <c r="A191" s="54"/>
      <c r="B191" s="321"/>
      <c r="C191" s="321"/>
      <c r="D191" s="55"/>
      <c r="E191" s="320"/>
      <c r="F191" s="320"/>
      <c r="G191" s="320"/>
      <c r="H191" s="54"/>
      <c r="I191" s="54"/>
      <c r="J191" s="54"/>
      <c r="K191" s="227"/>
      <c r="L191" s="227"/>
      <c r="M191" s="227"/>
      <c r="N191" s="227"/>
      <c r="O191" s="227"/>
      <c r="P191" s="54"/>
      <c r="Q191" s="54"/>
      <c r="R191" s="54"/>
      <c r="S191" s="54"/>
      <c r="T191" s="54"/>
      <c r="U191" s="54"/>
      <c r="V191" s="54"/>
      <c r="W191" s="54"/>
      <c r="X191" s="54"/>
      <c r="Y191" s="54"/>
      <c r="Z191" s="54"/>
    </row>
    <row r="192" spans="1:26" ht="18.75" customHeight="1" x14ac:dyDescent="0.2">
      <c r="A192" s="54"/>
      <c r="B192" s="321"/>
      <c r="C192" s="321"/>
      <c r="D192" s="55"/>
      <c r="E192" s="320"/>
      <c r="F192" s="320"/>
      <c r="G192" s="320"/>
      <c r="H192" s="54"/>
      <c r="I192" s="54"/>
      <c r="J192" s="54"/>
      <c r="K192" s="227"/>
      <c r="L192" s="227"/>
      <c r="M192" s="227"/>
      <c r="N192" s="227"/>
      <c r="O192" s="227"/>
      <c r="P192" s="54"/>
      <c r="Q192" s="54"/>
      <c r="R192" s="54"/>
      <c r="S192" s="54"/>
      <c r="T192" s="54"/>
      <c r="U192" s="54"/>
      <c r="V192" s="54"/>
      <c r="W192" s="54"/>
      <c r="X192" s="54"/>
      <c r="Y192" s="54"/>
      <c r="Z192" s="54"/>
    </row>
    <row r="193" spans="1:26" ht="18.75" customHeight="1" x14ac:dyDescent="0.2">
      <c r="A193" s="54"/>
      <c r="B193" s="321"/>
      <c r="C193" s="321"/>
      <c r="D193" s="55"/>
      <c r="E193" s="320"/>
      <c r="F193" s="320"/>
      <c r="G193" s="320"/>
      <c r="H193" s="54"/>
      <c r="I193" s="54"/>
      <c r="J193" s="54"/>
      <c r="K193" s="227"/>
      <c r="L193" s="227"/>
      <c r="M193" s="227"/>
      <c r="N193" s="227"/>
      <c r="O193" s="227"/>
      <c r="P193" s="54"/>
      <c r="Q193" s="54"/>
      <c r="R193" s="54"/>
      <c r="S193" s="54"/>
      <c r="T193" s="54"/>
      <c r="U193" s="54"/>
      <c r="V193" s="54"/>
      <c r="W193" s="54"/>
      <c r="X193" s="54"/>
      <c r="Y193" s="54"/>
      <c r="Z193" s="54"/>
    </row>
    <row r="194" spans="1:26" ht="18.75" customHeight="1" x14ac:dyDescent="0.2">
      <c r="A194" s="54"/>
      <c r="B194" s="321"/>
      <c r="C194" s="321"/>
      <c r="D194" s="55"/>
      <c r="E194" s="320"/>
      <c r="F194" s="320"/>
      <c r="G194" s="320"/>
      <c r="H194" s="54"/>
      <c r="I194" s="54"/>
      <c r="J194" s="54"/>
      <c r="K194" s="227"/>
      <c r="L194" s="227"/>
      <c r="M194" s="227"/>
      <c r="N194" s="227"/>
      <c r="O194" s="227"/>
      <c r="P194" s="54"/>
      <c r="Q194" s="54"/>
      <c r="R194" s="54"/>
      <c r="S194" s="54"/>
      <c r="T194" s="54"/>
      <c r="U194" s="54"/>
      <c r="V194" s="54"/>
      <c r="W194" s="54"/>
      <c r="X194" s="54"/>
      <c r="Y194" s="54"/>
      <c r="Z194" s="54"/>
    </row>
    <row r="195" spans="1:26" ht="18.75" customHeight="1" x14ac:dyDescent="0.2">
      <c r="A195" s="54"/>
      <c r="B195" s="321"/>
      <c r="C195" s="321"/>
      <c r="D195" s="55"/>
      <c r="E195" s="320"/>
      <c r="F195" s="320"/>
      <c r="G195" s="320"/>
      <c r="H195" s="54"/>
      <c r="I195" s="54"/>
      <c r="J195" s="54"/>
      <c r="K195" s="227"/>
      <c r="L195" s="227"/>
      <c r="M195" s="227"/>
      <c r="N195" s="227"/>
      <c r="O195" s="227"/>
      <c r="P195" s="54"/>
      <c r="Q195" s="54"/>
      <c r="R195" s="54"/>
      <c r="S195" s="54"/>
      <c r="T195" s="54"/>
      <c r="U195" s="54"/>
      <c r="V195" s="54"/>
      <c r="W195" s="54"/>
      <c r="X195" s="54"/>
      <c r="Y195" s="54"/>
      <c r="Z195" s="54"/>
    </row>
    <row r="196" spans="1:26" ht="18.75" customHeight="1" x14ac:dyDescent="0.2">
      <c r="A196" s="54"/>
      <c r="B196" s="321"/>
      <c r="C196" s="321"/>
      <c r="D196" s="55"/>
      <c r="E196" s="320"/>
      <c r="F196" s="320"/>
      <c r="G196" s="320"/>
      <c r="H196" s="54"/>
      <c r="I196" s="54"/>
      <c r="J196" s="54"/>
      <c r="K196" s="227"/>
      <c r="L196" s="227"/>
      <c r="M196" s="227"/>
      <c r="N196" s="227"/>
      <c r="O196" s="227"/>
      <c r="P196" s="54"/>
      <c r="Q196" s="54"/>
      <c r="R196" s="54"/>
      <c r="S196" s="54"/>
      <c r="T196" s="54"/>
      <c r="U196" s="54"/>
      <c r="V196" s="54"/>
      <c r="W196" s="54"/>
      <c r="X196" s="54"/>
      <c r="Y196" s="54"/>
      <c r="Z196" s="54"/>
    </row>
    <row r="197" spans="1:26" ht="18.75" customHeight="1" x14ac:dyDescent="0.2">
      <c r="A197" s="54"/>
      <c r="B197" s="321"/>
      <c r="C197" s="321"/>
      <c r="D197" s="55"/>
      <c r="E197" s="320"/>
      <c r="F197" s="320"/>
      <c r="G197" s="320"/>
      <c r="H197" s="54"/>
      <c r="I197" s="54"/>
      <c r="J197" s="54"/>
      <c r="K197" s="227"/>
      <c r="L197" s="227"/>
      <c r="M197" s="227"/>
      <c r="N197" s="227"/>
      <c r="O197" s="227"/>
      <c r="P197" s="54"/>
      <c r="Q197" s="54"/>
      <c r="R197" s="54"/>
      <c r="S197" s="54"/>
      <c r="T197" s="54"/>
      <c r="U197" s="54"/>
      <c r="V197" s="54"/>
      <c r="W197" s="54"/>
      <c r="X197" s="54"/>
      <c r="Y197" s="54"/>
      <c r="Z197" s="54"/>
    </row>
    <row r="198" spans="1:26" ht="18.75" customHeight="1" x14ac:dyDescent="0.2">
      <c r="A198" s="54"/>
      <c r="B198" s="321"/>
      <c r="C198" s="321"/>
      <c r="D198" s="55"/>
      <c r="E198" s="320"/>
      <c r="F198" s="320"/>
      <c r="G198" s="320"/>
      <c r="H198" s="54"/>
      <c r="I198" s="54"/>
      <c r="J198" s="54"/>
      <c r="K198" s="227"/>
      <c r="L198" s="227"/>
      <c r="M198" s="227"/>
      <c r="N198" s="227"/>
      <c r="O198" s="227"/>
      <c r="P198" s="54"/>
      <c r="Q198" s="54"/>
      <c r="R198" s="54"/>
      <c r="S198" s="54"/>
      <c r="T198" s="54"/>
      <c r="U198" s="54"/>
      <c r="V198" s="54"/>
      <c r="W198" s="54"/>
      <c r="X198" s="54"/>
      <c r="Y198" s="54"/>
      <c r="Z198" s="54"/>
    </row>
    <row r="199" spans="1:26" ht="18.75" customHeight="1" x14ac:dyDescent="0.2">
      <c r="A199" s="54"/>
      <c r="B199" s="321"/>
      <c r="C199" s="321"/>
      <c r="D199" s="55"/>
      <c r="E199" s="320"/>
      <c r="F199" s="320"/>
      <c r="G199" s="320"/>
      <c r="H199" s="54"/>
      <c r="I199" s="54"/>
      <c r="J199" s="54"/>
      <c r="K199" s="227"/>
      <c r="L199" s="227"/>
      <c r="M199" s="227"/>
      <c r="N199" s="227"/>
      <c r="O199" s="227"/>
      <c r="P199" s="54"/>
      <c r="Q199" s="54"/>
      <c r="R199" s="54"/>
      <c r="S199" s="54"/>
      <c r="T199" s="54"/>
      <c r="U199" s="54"/>
      <c r="V199" s="54"/>
      <c r="W199" s="54"/>
      <c r="X199" s="54"/>
      <c r="Y199" s="54"/>
      <c r="Z199" s="54"/>
    </row>
    <row r="200" spans="1:26" ht="18.75" customHeight="1" x14ac:dyDescent="0.2">
      <c r="A200" s="54"/>
      <c r="B200" s="321"/>
      <c r="C200" s="321"/>
      <c r="D200" s="55"/>
      <c r="E200" s="320"/>
      <c r="F200" s="320"/>
      <c r="G200" s="320"/>
      <c r="H200" s="54"/>
      <c r="I200" s="54"/>
      <c r="J200" s="54"/>
      <c r="K200" s="227"/>
      <c r="L200" s="227"/>
      <c r="M200" s="227"/>
      <c r="N200" s="227"/>
      <c r="O200" s="227"/>
      <c r="P200" s="54"/>
      <c r="Q200" s="54"/>
      <c r="R200" s="54"/>
      <c r="S200" s="54"/>
      <c r="T200" s="54"/>
      <c r="U200" s="54"/>
      <c r="V200" s="54"/>
      <c r="W200" s="54"/>
      <c r="X200" s="54"/>
      <c r="Y200" s="54"/>
      <c r="Z200" s="54"/>
    </row>
    <row r="201" spans="1:26" ht="18.75" customHeight="1" x14ac:dyDescent="0.2">
      <c r="A201" s="54"/>
      <c r="B201" s="321"/>
      <c r="C201" s="321"/>
      <c r="D201" s="55"/>
      <c r="E201" s="320"/>
      <c r="F201" s="320"/>
      <c r="G201" s="320"/>
      <c r="H201" s="54"/>
      <c r="I201" s="54"/>
      <c r="J201" s="54"/>
      <c r="K201" s="227"/>
      <c r="L201" s="227"/>
      <c r="M201" s="227"/>
      <c r="N201" s="227"/>
      <c r="O201" s="227"/>
      <c r="P201" s="54"/>
      <c r="Q201" s="54"/>
      <c r="R201" s="54"/>
      <c r="S201" s="54"/>
      <c r="T201" s="54"/>
      <c r="U201" s="54"/>
      <c r="V201" s="54"/>
      <c r="W201" s="54"/>
      <c r="X201" s="54"/>
      <c r="Y201" s="54"/>
      <c r="Z201" s="54"/>
    </row>
    <row r="202" spans="1:26" ht="18.75" customHeight="1" x14ac:dyDescent="0.2">
      <c r="A202" s="54"/>
      <c r="B202" s="321"/>
      <c r="C202" s="321"/>
      <c r="D202" s="55"/>
      <c r="E202" s="320"/>
      <c r="F202" s="320"/>
      <c r="G202" s="320"/>
      <c r="H202" s="54"/>
      <c r="I202" s="54"/>
      <c r="J202" s="54"/>
      <c r="K202" s="227"/>
      <c r="L202" s="227"/>
      <c r="M202" s="227"/>
      <c r="N202" s="227"/>
      <c r="O202" s="227"/>
      <c r="P202" s="54"/>
      <c r="Q202" s="54"/>
      <c r="R202" s="54"/>
      <c r="S202" s="54"/>
      <c r="T202" s="54"/>
      <c r="U202" s="54"/>
      <c r="V202" s="54"/>
      <c r="W202" s="54"/>
      <c r="X202" s="54"/>
      <c r="Y202" s="54"/>
      <c r="Z202" s="54"/>
    </row>
    <row r="203" spans="1:26" ht="18.75" customHeight="1" x14ac:dyDescent="0.2">
      <c r="A203" s="54"/>
      <c r="B203" s="321"/>
      <c r="C203" s="321"/>
      <c r="D203" s="55"/>
      <c r="E203" s="320"/>
      <c r="F203" s="320"/>
      <c r="G203" s="320"/>
      <c r="H203" s="54"/>
      <c r="I203" s="54"/>
      <c r="J203" s="54"/>
      <c r="K203" s="227"/>
      <c r="L203" s="227"/>
      <c r="M203" s="227"/>
      <c r="N203" s="227"/>
      <c r="O203" s="227"/>
      <c r="P203" s="54"/>
      <c r="Q203" s="54"/>
      <c r="R203" s="54"/>
      <c r="S203" s="54"/>
      <c r="T203" s="54"/>
      <c r="U203" s="54"/>
      <c r="V203" s="54"/>
      <c r="W203" s="54"/>
      <c r="X203" s="54"/>
      <c r="Y203" s="54"/>
      <c r="Z203" s="54"/>
    </row>
    <row r="204" spans="1:26" ht="18.75" customHeight="1" x14ac:dyDescent="0.2">
      <c r="A204" s="54"/>
      <c r="B204" s="321"/>
      <c r="C204" s="321"/>
      <c r="D204" s="55"/>
      <c r="E204" s="320"/>
      <c r="F204" s="320"/>
      <c r="G204" s="320"/>
      <c r="H204" s="54"/>
      <c r="I204" s="54"/>
      <c r="J204" s="54"/>
      <c r="K204" s="227"/>
      <c r="L204" s="227"/>
      <c r="M204" s="227"/>
      <c r="N204" s="227"/>
      <c r="O204" s="227"/>
      <c r="P204" s="54"/>
      <c r="Q204" s="54"/>
      <c r="R204" s="54"/>
      <c r="S204" s="54"/>
      <c r="T204" s="54"/>
      <c r="U204" s="54"/>
      <c r="V204" s="54"/>
      <c r="W204" s="54"/>
      <c r="X204" s="54"/>
      <c r="Y204" s="54"/>
      <c r="Z204" s="54"/>
    </row>
    <row r="205" spans="1:26" ht="18.75" customHeight="1" x14ac:dyDescent="0.2">
      <c r="A205" s="54"/>
      <c r="B205" s="321"/>
      <c r="C205" s="321"/>
      <c r="D205" s="55"/>
      <c r="E205" s="320"/>
      <c r="F205" s="320"/>
      <c r="G205" s="320"/>
      <c r="H205" s="54"/>
      <c r="I205" s="54"/>
      <c r="J205" s="54"/>
      <c r="K205" s="227"/>
      <c r="L205" s="227"/>
      <c r="M205" s="227"/>
      <c r="N205" s="227"/>
      <c r="O205" s="227"/>
      <c r="P205" s="54"/>
      <c r="Q205" s="54"/>
      <c r="R205" s="54"/>
      <c r="S205" s="54"/>
      <c r="T205" s="54"/>
      <c r="U205" s="54"/>
      <c r="V205" s="54"/>
      <c r="W205" s="54"/>
      <c r="X205" s="54"/>
      <c r="Y205" s="54"/>
      <c r="Z205" s="54"/>
    </row>
    <row r="206" spans="1:26" ht="18.75" customHeight="1" x14ac:dyDescent="0.2">
      <c r="A206" s="54"/>
      <c r="B206" s="321"/>
      <c r="C206" s="321"/>
      <c r="D206" s="55"/>
      <c r="E206" s="320"/>
      <c r="F206" s="320"/>
      <c r="G206" s="320"/>
      <c r="H206" s="54"/>
      <c r="I206" s="54"/>
      <c r="J206" s="54"/>
      <c r="K206" s="227"/>
      <c r="L206" s="227"/>
      <c r="M206" s="227"/>
      <c r="N206" s="227"/>
      <c r="O206" s="227"/>
      <c r="P206" s="54"/>
      <c r="Q206" s="54"/>
      <c r="R206" s="54"/>
      <c r="S206" s="54"/>
      <c r="T206" s="54"/>
      <c r="U206" s="54"/>
      <c r="V206" s="54"/>
      <c r="W206" s="54"/>
      <c r="X206" s="54"/>
      <c r="Y206" s="54"/>
      <c r="Z206" s="54"/>
    </row>
    <row r="207" spans="1:26" ht="18.75" customHeight="1" x14ac:dyDescent="0.2">
      <c r="A207" s="54"/>
      <c r="B207" s="321"/>
      <c r="C207" s="321"/>
      <c r="D207" s="55"/>
      <c r="E207" s="320"/>
      <c r="F207" s="320"/>
      <c r="G207" s="320"/>
      <c r="H207" s="54"/>
      <c r="I207" s="54"/>
      <c r="J207" s="54"/>
      <c r="K207" s="227"/>
      <c r="L207" s="227"/>
      <c r="M207" s="227"/>
      <c r="N207" s="227"/>
      <c r="O207" s="227"/>
      <c r="P207" s="54"/>
      <c r="Q207" s="54"/>
      <c r="R207" s="54"/>
      <c r="S207" s="54"/>
      <c r="T207" s="54"/>
      <c r="U207" s="54"/>
      <c r="V207" s="54"/>
      <c r="W207" s="54"/>
      <c r="X207" s="54"/>
      <c r="Y207" s="54"/>
      <c r="Z207" s="54"/>
    </row>
    <row r="208" spans="1:26" ht="18.75" customHeight="1" x14ac:dyDescent="0.2">
      <c r="A208" s="54"/>
      <c r="B208" s="321"/>
      <c r="C208" s="321"/>
      <c r="D208" s="55"/>
      <c r="E208" s="320"/>
      <c r="F208" s="320"/>
      <c r="G208" s="320"/>
      <c r="H208" s="54"/>
      <c r="I208" s="54"/>
      <c r="J208" s="54"/>
      <c r="K208" s="227"/>
      <c r="L208" s="227"/>
      <c r="M208" s="227"/>
      <c r="N208" s="227"/>
      <c r="O208" s="227"/>
      <c r="P208" s="54"/>
      <c r="Q208" s="54"/>
      <c r="R208" s="54"/>
      <c r="S208" s="54"/>
      <c r="T208" s="54"/>
      <c r="U208" s="54"/>
      <c r="V208" s="54"/>
      <c r="W208" s="54"/>
      <c r="X208" s="54"/>
      <c r="Y208" s="54"/>
      <c r="Z208" s="54"/>
    </row>
    <row r="209" spans="1:26" ht="18.75" customHeight="1" x14ac:dyDescent="0.2">
      <c r="A209" s="54"/>
      <c r="B209" s="321"/>
      <c r="C209" s="321"/>
      <c r="D209" s="55"/>
      <c r="E209" s="320"/>
      <c r="F209" s="320"/>
      <c r="G209" s="320"/>
      <c r="H209" s="54"/>
      <c r="I209" s="54"/>
      <c r="J209" s="54"/>
      <c r="K209" s="227"/>
      <c r="L209" s="227"/>
      <c r="M209" s="227"/>
      <c r="N209" s="227"/>
      <c r="O209" s="227"/>
      <c r="P209" s="54"/>
      <c r="Q209" s="54"/>
      <c r="R209" s="54"/>
      <c r="S209" s="54"/>
      <c r="T209" s="54"/>
      <c r="U209" s="54"/>
      <c r="V209" s="54"/>
      <c r="W209" s="54"/>
      <c r="X209" s="54"/>
      <c r="Y209" s="54"/>
      <c r="Z209" s="54"/>
    </row>
    <row r="210" spans="1:26" ht="18.75" customHeight="1" x14ac:dyDescent="0.2">
      <c r="A210" s="54"/>
      <c r="B210" s="321"/>
      <c r="C210" s="321"/>
      <c r="D210" s="55"/>
      <c r="E210" s="320"/>
      <c r="F210" s="320"/>
      <c r="G210" s="320"/>
      <c r="H210" s="54"/>
      <c r="I210" s="54"/>
      <c r="J210" s="54"/>
      <c r="K210" s="227"/>
      <c r="L210" s="227"/>
      <c r="M210" s="227"/>
      <c r="N210" s="227"/>
      <c r="O210" s="227"/>
      <c r="P210" s="54"/>
      <c r="Q210" s="54"/>
      <c r="R210" s="54"/>
      <c r="S210" s="54"/>
      <c r="T210" s="54"/>
      <c r="U210" s="54"/>
      <c r="V210" s="54"/>
      <c r="W210" s="54"/>
      <c r="X210" s="54"/>
      <c r="Y210" s="54"/>
      <c r="Z210" s="54"/>
    </row>
    <row r="211" spans="1:26" ht="18.75" customHeight="1" x14ac:dyDescent="0.2">
      <c r="A211" s="54"/>
      <c r="B211" s="321"/>
      <c r="C211" s="321"/>
      <c r="D211" s="55"/>
      <c r="E211" s="320"/>
      <c r="F211" s="320"/>
      <c r="G211" s="320"/>
      <c r="H211" s="54"/>
      <c r="I211" s="54"/>
      <c r="J211" s="54"/>
      <c r="K211" s="227"/>
      <c r="L211" s="227"/>
      <c r="M211" s="227"/>
      <c r="N211" s="227"/>
      <c r="O211" s="227"/>
      <c r="P211" s="54"/>
      <c r="Q211" s="54"/>
      <c r="R211" s="54"/>
      <c r="S211" s="54"/>
      <c r="T211" s="54"/>
      <c r="U211" s="54"/>
      <c r="V211" s="54"/>
      <c r="W211" s="54"/>
      <c r="X211" s="54"/>
      <c r="Y211" s="54"/>
      <c r="Z211" s="54"/>
    </row>
    <row r="212" spans="1:26" ht="18.75" customHeight="1" x14ac:dyDescent="0.2">
      <c r="A212" s="54"/>
      <c r="B212" s="321"/>
      <c r="C212" s="321"/>
      <c r="D212" s="55"/>
      <c r="E212" s="320"/>
      <c r="F212" s="320"/>
      <c r="G212" s="320"/>
      <c r="H212" s="54"/>
      <c r="I212" s="54"/>
      <c r="J212" s="54"/>
      <c r="K212" s="227"/>
      <c r="L212" s="227"/>
      <c r="M212" s="227"/>
      <c r="N212" s="227"/>
      <c r="O212" s="227"/>
      <c r="P212" s="54"/>
      <c r="Q212" s="54"/>
      <c r="R212" s="54"/>
      <c r="S212" s="54"/>
      <c r="T212" s="54"/>
      <c r="U212" s="54"/>
      <c r="V212" s="54"/>
      <c r="W212" s="54"/>
      <c r="X212" s="54"/>
      <c r="Y212" s="54"/>
      <c r="Z212" s="54"/>
    </row>
    <row r="213" spans="1:26" ht="18.75" customHeight="1" x14ac:dyDescent="0.2">
      <c r="A213" s="54"/>
      <c r="B213" s="321"/>
      <c r="C213" s="321"/>
      <c r="D213" s="55"/>
      <c r="E213" s="320"/>
      <c r="F213" s="320"/>
      <c r="G213" s="320"/>
      <c r="H213" s="54"/>
      <c r="I213" s="54"/>
      <c r="J213" s="54"/>
      <c r="K213" s="227"/>
      <c r="L213" s="227"/>
      <c r="M213" s="227"/>
      <c r="N213" s="227"/>
      <c r="O213" s="227"/>
      <c r="P213" s="54"/>
      <c r="Q213" s="54"/>
      <c r="R213" s="54"/>
      <c r="S213" s="54"/>
      <c r="T213" s="54"/>
      <c r="U213" s="54"/>
      <c r="V213" s="54"/>
      <c r="W213" s="54"/>
      <c r="X213" s="54"/>
      <c r="Y213" s="54"/>
      <c r="Z213" s="54"/>
    </row>
    <row r="214" spans="1:26" ht="18.75" customHeight="1" x14ac:dyDescent="0.2">
      <c r="A214" s="54"/>
      <c r="B214" s="321"/>
      <c r="C214" s="321"/>
      <c r="D214" s="55"/>
      <c r="E214" s="320"/>
      <c r="F214" s="320"/>
      <c r="G214" s="320"/>
      <c r="H214" s="54"/>
      <c r="I214" s="54"/>
      <c r="J214" s="54"/>
      <c r="K214" s="227"/>
      <c r="L214" s="227"/>
      <c r="M214" s="227"/>
      <c r="N214" s="227"/>
      <c r="O214" s="227"/>
      <c r="P214" s="54"/>
      <c r="Q214" s="54"/>
      <c r="R214" s="54"/>
      <c r="S214" s="54"/>
      <c r="T214" s="54"/>
      <c r="U214" s="54"/>
      <c r="V214" s="54"/>
      <c r="W214" s="54"/>
      <c r="X214" s="54"/>
      <c r="Y214" s="54"/>
      <c r="Z214" s="54"/>
    </row>
    <row r="215" spans="1:26" ht="18.75" customHeight="1" x14ac:dyDescent="0.2">
      <c r="A215" s="54"/>
      <c r="B215" s="321"/>
      <c r="C215" s="321"/>
      <c r="D215" s="55"/>
      <c r="E215" s="320"/>
      <c r="F215" s="320"/>
      <c r="G215" s="320"/>
      <c r="H215" s="54"/>
      <c r="I215" s="54"/>
      <c r="J215" s="54"/>
      <c r="K215" s="227"/>
      <c r="L215" s="227"/>
      <c r="M215" s="227"/>
      <c r="N215" s="227"/>
      <c r="O215" s="227"/>
      <c r="P215" s="54"/>
      <c r="Q215" s="54"/>
      <c r="R215" s="54"/>
      <c r="S215" s="54"/>
      <c r="T215" s="54"/>
      <c r="U215" s="54"/>
      <c r="V215" s="54"/>
      <c r="W215" s="54"/>
      <c r="X215" s="54"/>
      <c r="Y215" s="54"/>
      <c r="Z215" s="54"/>
    </row>
    <row r="216" spans="1:26" ht="18.75" customHeight="1" x14ac:dyDescent="0.2">
      <c r="A216" s="54"/>
      <c r="B216" s="321"/>
      <c r="C216" s="321"/>
      <c r="D216" s="55"/>
      <c r="E216" s="320"/>
      <c r="F216" s="320"/>
      <c r="G216" s="320"/>
      <c r="H216" s="54"/>
      <c r="I216" s="54"/>
      <c r="J216" s="54"/>
      <c r="K216" s="227"/>
      <c r="L216" s="227"/>
      <c r="M216" s="227"/>
      <c r="N216" s="227"/>
      <c r="O216" s="227"/>
      <c r="P216" s="54"/>
      <c r="Q216" s="54"/>
      <c r="R216" s="54"/>
      <c r="S216" s="54"/>
      <c r="T216" s="54"/>
      <c r="U216" s="54"/>
      <c r="V216" s="54"/>
      <c r="W216" s="54"/>
      <c r="X216" s="54"/>
      <c r="Y216" s="54"/>
      <c r="Z216" s="54"/>
    </row>
    <row r="217" spans="1:26" ht="18.75" customHeight="1" x14ac:dyDescent="0.2">
      <c r="A217" s="54"/>
      <c r="B217" s="321"/>
      <c r="C217" s="321"/>
      <c r="D217" s="55"/>
      <c r="E217" s="320"/>
      <c r="F217" s="320"/>
      <c r="G217" s="320"/>
      <c r="H217" s="54"/>
      <c r="I217" s="54"/>
      <c r="J217" s="54"/>
      <c r="K217" s="227"/>
      <c r="L217" s="227"/>
      <c r="M217" s="227"/>
      <c r="N217" s="227"/>
      <c r="O217" s="227"/>
      <c r="P217" s="54"/>
      <c r="Q217" s="54"/>
      <c r="R217" s="54"/>
      <c r="S217" s="54"/>
      <c r="T217" s="54"/>
      <c r="U217" s="54"/>
      <c r="V217" s="54"/>
      <c r="W217" s="54"/>
      <c r="X217" s="54"/>
      <c r="Y217" s="54"/>
      <c r="Z217" s="54"/>
    </row>
    <row r="218" spans="1:26" ht="18.75" customHeight="1" x14ac:dyDescent="0.2">
      <c r="A218" s="54"/>
      <c r="B218" s="321"/>
      <c r="C218" s="321"/>
      <c r="D218" s="55"/>
      <c r="E218" s="320"/>
      <c r="F218" s="320"/>
      <c r="G218" s="320"/>
      <c r="H218" s="54"/>
      <c r="I218" s="54"/>
      <c r="J218" s="54"/>
      <c r="K218" s="227"/>
      <c r="L218" s="227"/>
      <c r="M218" s="227"/>
      <c r="N218" s="227"/>
      <c r="O218" s="227"/>
      <c r="P218" s="54"/>
      <c r="Q218" s="54"/>
      <c r="R218" s="54"/>
      <c r="S218" s="54"/>
      <c r="T218" s="54"/>
      <c r="U218" s="54"/>
      <c r="V218" s="54"/>
      <c r="W218" s="54"/>
      <c r="X218" s="54"/>
      <c r="Y218" s="54"/>
      <c r="Z218" s="54"/>
    </row>
    <row r="219" spans="1:26" ht="18.75" customHeight="1" x14ac:dyDescent="0.2">
      <c r="A219" s="54"/>
      <c r="B219" s="321"/>
      <c r="C219" s="321"/>
      <c r="D219" s="55"/>
      <c r="E219" s="320"/>
      <c r="F219" s="320"/>
      <c r="G219" s="320"/>
      <c r="H219" s="54"/>
      <c r="I219" s="54"/>
      <c r="J219" s="54"/>
      <c r="K219" s="227"/>
      <c r="L219" s="227"/>
      <c r="M219" s="227"/>
      <c r="N219" s="227"/>
      <c r="O219" s="227"/>
      <c r="P219" s="54"/>
      <c r="Q219" s="54"/>
      <c r="R219" s="54"/>
      <c r="S219" s="54"/>
      <c r="T219" s="54"/>
      <c r="U219" s="54"/>
      <c r="V219" s="54"/>
      <c r="W219" s="54"/>
      <c r="X219" s="54"/>
      <c r="Y219" s="54"/>
      <c r="Z219" s="54"/>
    </row>
    <row r="220" spans="1:26" ht="18.75" customHeight="1" x14ac:dyDescent="0.2">
      <c r="A220" s="54"/>
      <c r="B220" s="321"/>
      <c r="C220" s="321"/>
      <c r="D220" s="55"/>
      <c r="E220" s="320"/>
      <c r="F220" s="320"/>
      <c r="G220" s="320"/>
      <c r="H220" s="54"/>
      <c r="I220" s="54"/>
      <c r="J220" s="54"/>
      <c r="K220" s="227"/>
      <c r="L220" s="227"/>
      <c r="M220" s="227"/>
      <c r="N220" s="227"/>
      <c r="O220" s="227"/>
      <c r="P220" s="54"/>
      <c r="Q220" s="54"/>
      <c r="R220" s="54"/>
      <c r="S220" s="54"/>
      <c r="T220" s="54"/>
      <c r="U220" s="54"/>
      <c r="V220" s="54"/>
      <c r="W220" s="54"/>
      <c r="X220" s="54"/>
      <c r="Y220" s="54"/>
      <c r="Z220" s="54"/>
    </row>
    <row r="221" spans="1:26" ht="18.75" customHeight="1" x14ac:dyDescent="0.2">
      <c r="A221" s="54"/>
      <c r="B221" s="321"/>
      <c r="C221" s="321"/>
      <c r="D221" s="55"/>
      <c r="E221" s="320"/>
      <c r="F221" s="320"/>
      <c r="G221" s="320"/>
      <c r="H221" s="54"/>
      <c r="I221" s="54"/>
      <c r="J221" s="54"/>
      <c r="K221" s="227"/>
      <c r="L221" s="227"/>
      <c r="M221" s="227"/>
      <c r="N221" s="227"/>
      <c r="O221" s="227"/>
      <c r="P221" s="54"/>
      <c r="Q221" s="54"/>
      <c r="R221" s="54"/>
      <c r="S221" s="54"/>
      <c r="T221" s="54"/>
      <c r="U221" s="54"/>
      <c r="V221" s="54"/>
      <c r="W221" s="54"/>
      <c r="X221" s="54"/>
      <c r="Y221" s="54"/>
      <c r="Z221" s="54"/>
    </row>
    <row r="222" spans="1:26" ht="18.75" customHeight="1" x14ac:dyDescent="0.2">
      <c r="A222" s="54"/>
      <c r="B222" s="321"/>
      <c r="C222" s="321"/>
      <c r="D222" s="55"/>
      <c r="E222" s="320"/>
      <c r="F222" s="320"/>
      <c r="G222" s="320"/>
      <c r="H222" s="54"/>
      <c r="I222" s="54"/>
      <c r="J222" s="54"/>
      <c r="K222" s="227"/>
      <c r="L222" s="227"/>
      <c r="M222" s="227"/>
      <c r="N222" s="227"/>
      <c r="O222" s="227"/>
      <c r="P222" s="54"/>
      <c r="Q222" s="54"/>
      <c r="R222" s="54"/>
      <c r="S222" s="54"/>
      <c r="T222" s="54"/>
      <c r="U222" s="54"/>
      <c r="V222" s="54"/>
      <c r="W222" s="54"/>
      <c r="X222" s="54"/>
      <c r="Y222" s="54"/>
      <c r="Z222" s="54"/>
    </row>
    <row r="223" spans="1:26" ht="18.75" customHeight="1" x14ac:dyDescent="0.2">
      <c r="A223" s="54"/>
      <c r="B223" s="321"/>
      <c r="C223" s="321"/>
      <c r="D223" s="55"/>
      <c r="E223" s="320"/>
      <c r="F223" s="320"/>
      <c r="G223" s="320"/>
      <c r="H223" s="54"/>
      <c r="I223" s="54"/>
      <c r="J223" s="54"/>
      <c r="K223" s="227"/>
      <c r="L223" s="227"/>
      <c r="M223" s="227"/>
      <c r="N223" s="227"/>
      <c r="O223" s="227"/>
      <c r="P223" s="54"/>
      <c r="Q223" s="54"/>
      <c r="R223" s="54"/>
      <c r="S223" s="54"/>
      <c r="T223" s="54"/>
      <c r="U223" s="54"/>
      <c r="V223" s="54"/>
      <c r="W223" s="54"/>
      <c r="X223" s="54"/>
      <c r="Y223" s="54"/>
      <c r="Z223" s="54"/>
    </row>
    <row r="224" spans="1:26" ht="18.75" customHeight="1" x14ac:dyDescent="0.2">
      <c r="A224" s="54"/>
      <c r="B224" s="321"/>
      <c r="C224" s="321"/>
      <c r="D224" s="55"/>
      <c r="E224" s="320"/>
      <c r="F224" s="320"/>
      <c r="G224" s="320"/>
      <c r="H224" s="54"/>
      <c r="I224" s="54"/>
      <c r="J224" s="54"/>
      <c r="K224" s="227"/>
      <c r="L224" s="227"/>
      <c r="M224" s="227"/>
      <c r="N224" s="227"/>
      <c r="O224" s="227"/>
      <c r="P224" s="54"/>
      <c r="Q224" s="54"/>
      <c r="R224" s="54"/>
      <c r="S224" s="54"/>
      <c r="T224" s="54"/>
      <c r="U224" s="54"/>
      <c r="V224" s="54"/>
      <c r="W224" s="54"/>
      <c r="X224" s="54"/>
      <c r="Y224" s="54"/>
      <c r="Z224" s="54"/>
    </row>
    <row r="225" spans="1:26" ht="18.75" customHeight="1" x14ac:dyDescent="0.2">
      <c r="A225" s="54"/>
      <c r="B225" s="321"/>
      <c r="C225" s="321"/>
      <c r="D225" s="55"/>
      <c r="E225" s="320"/>
      <c r="F225" s="320"/>
      <c r="G225" s="320"/>
      <c r="H225" s="54"/>
      <c r="I225" s="54"/>
      <c r="J225" s="54"/>
      <c r="K225" s="227"/>
      <c r="L225" s="227"/>
      <c r="M225" s="227"/>
      <c r="N225" s="227"/>
      <c r="O225" s="227"/>
      <c r="P225" s="54"/>
      <c r="Q225" s="54"/>
      <c r="R225" s="54"/>
      <c r="S225" s="54"/>
      <c r="T225" s="54"/>
      <c r="U225" s="54"/>
      <c r="V225" s="54"/>
      <c r="W225" s="54"/>
      <c r="X225" s="54"/>
      <c r="Y225" s="54"/>
      <c r="Z225" s="54"/>
    </row>
    <row r="226" spans="1:26" ht="18.75" customHeight="1" x14ac:dyDescent="0.2">
      <c r="A226" s="54"/>
      <c r="B226" s="321"/>
      <c r="C226" s="321"/>
      <c r="D226" s="55"/>
      <c r="E226" s="320"/>
      <c r="F226" s="320"/>
      <c r="G226" s="320"/>
      <c r="H226" s="54"/>
      <c r="I226" s="54"/>
      <c r="J226" s="54"/>
      <c r="K226" s="227"/>
      <c r="L226" s="227"/>
      <c r="M226" s="227"/>
      <c r="N226" s="227"/>
      <c r="O226" s="227"/>
      <c r="P226" s="54"/>
      <c r="Q226" s="54"/>
      <c r="R226" s="54"/>
      <c r="S226" s="54"/>
      <c r="T226" s="54"/>
      <c r="U226" s="54"/>
      <c r="V226" s="54"/>
      <c r="W226" s="54"/>
      <c r="X226" s="54"/>
      <c r="Y226" s="54"/>
      <c r="Z226" s="54"/>
    </row>
    <row r="227" spans="1:26" ht="18.75" customHeight="1" x14ac:dyDescent="0.2">
      <c r="A227" s="54"/>
      <c r="B227" s="321"/>
      <c r="C227" s="321"/>
      <c r="D227" s="55"/>
      <c r="E227" s="320"/>
      <c r="F227" s="320"/>
      <c r="G227" s="320"/>
      <c r="H227" s="54"/>
      <c r="I227" s="54"/>
      <c r="J227" s="54"/>
      <c r="K227" s="227"/>
      <c r="L227" s="227"/>
      <c r="M227" s="227"/>
      <c r="N227" s="227"/>
      <c r="O227" s="227"/>
      <c r="P227" s="54"/>
      <c r="Q227" s="54"/>
      <c r="R227" s="54"/>
      <c r="S227" s="54"/>
      <c r="T227" s="54"/>
      <c r="U227" s="54"/>
      <c r="V227" s="54"/>
      <c r="W227" s="54"/>
      <c r="X227" s="54"/>
      <c r="Y227" s="54"/>
      <c r="Z227" s="54"/>
    </row>
    <row r="228" spans="1:26" ht="18.75" customHeight="1" x14ac:dyDescent="0.2">
      <c r="A228" s="54"/>
      <c r="B228" s="321"/>
      <c r="C228" s="321"/>
      <c r="D228" s="55"/>
      <c r="E228" s="320"/>
      <c r="F228" s="320"/>
      <c r="G228" s="320"/>
      <c r="H228" s="54"/>
      <c r="I228" s="54"/>
      <c r="J228" s="54"/>
      <c r="K228" s="227"/>
      <c r="L228" s="227"/>
      <c r="M228" s="227"/>
      <c r="N228" s="227"/>
      <c r="O228" s="227"/>
      <c r="P228" s="54"/>
      <c r="Q228" s="54"/>
      <c r="R228" s="54"/>
      <c r="S228" s="54"/>
      <c r="T228" s="54"/>
      <c r="U228" s="54"/>
      <c r="V228" s="54"/>
      <c r="W228" s="54"/>
      <c r="X228" s="54"/>
      <c r="Y228" s="54"/>
      <c r="Z228" s="54"/>
    </row>
    <row r="229" spans="1:26" ht="18.75" customHeight="1" x14ac:dyDescent="0.2">
      <c r="A229" s="54"/>
      <c r="B229" s="321"/>
      <c r="C229" s="321"/>
      <c r="D229" s="55"/>
      <c r="E229" s="320"/>
      <c r="F229" s="320"/>
      <c r="G229" s="320"/>
      <c r="H229" s="54"/>
      <c r="I229" s="54"/>
      <c r="J229" s="54"/>
      <c r="K229" s="227"/>
      <c r="L229" s="227"/>
      <c r="M229" s="227"/>
      <c r="N229" s="227"/>
      <c r="O229" s="227"/>
      <c r="P229" s="54"/>
      <c r="Q229" s="54"/>
      <c r="R229" s="54"/>
      <c r="S229" s="54"/>
      <c r="T229" s="54"/>
      <c r="U229" s="54"/>
      <c r="V229" s="54"/>
      <c r="W229" s="54"/>
      <c r="X229" s="54"/>
      <c r="Y229" s="54"/>
      <c r="Z229" s="54"/>
    </row>
    <row r="230" spans="1:26" ht="18.75" customHeight="1" x14ac:dyDescent="0.2">
      <c r="A230" s="54"/>
      <c r="B230" s="321"/>
      <c r="C230" s="321"/>
      <c r="D230" s="55"/>
      <c r="E230" s="320"/>
      <c r="F230" s="320"/>
      <c r="G230" s="320"/>
      <c r="H230" s="54"/>
      <c r="I230" s="54"/>
      <c r="J230" s="54"/>
      <c r="K230" s="227"/>
      <c r="L230" s="227"/>
      <c r="M230" s="227"/>
      <c r="N230" s="227"/>
      <c r="O230" s="227"/>
      <c r="P230" s="54"/>
      <c r="Q230" s="54"/>
      <c r="R230" s="54"/>
      <c r="S230" s="54"/>
      <c r="T230" s="54"/>
      <c r="U230" s="54"/>
      <c r="V230" s="54"/>
      <c r="W230" s="54"/>
      <c r="X230" s="54"/>
      <c r="Y230" s="54"/>
      <c r="Z230" s="54"/>
    </row>
    <row r="231" spans="1:26" ht="18.75" customHeight="1" x14ac:dyDescent="0.2">
      <c r="A231" s="54"/>
      <c r="B231" s="321"/>
      <c r="C231" s="321"/>
      <c r="D231" s="55"/>
      <c r="E231" s="320"/>
      <c r="F231" s="320"/>
      <c r="G231" s="320"/>
      <c r="H231" s="54"/>
      <c r="I231" s="54"/>
      <c r="J231" s="54"/>
      <c r="K231" s="227"/>
      <c r="L231" s="227"/>
      <c r="M231" s="227"/>
      <c r="N231" s="227"/>
      <c r="O231" s="227"/>
      <c r="P231" s="54"/>
      <c r="Q231" s="54"/>
      <c r="R231" s="54"/>
      <c r="S231" s="54"/>
      <c r="T231" s="54"/>
      <c r="U231" s="54"/>
      <c r="V231" s="54"/>
      <c r="W231" s="54"/>
      <c r="X231" s="54"/>
      <c r="Y231" s="54"/>
      <c r="Z231" s="54"/>
    </row>
    <row r="232" spans="1:26" ht="18.75" customHeight="1" x14ac:dyDescent="0.2">
      <c r="A232" s="54"/>
      <c r="B232" s="321"/>
      <c r="C232" s="321"/>
      <c r="D232" s="55"/>
      <c r="E232" s="320"/>
      <c r="F232" s="320"/>
      <c r="G232" s="320"/>
      <c r="H232" s="54"/>
      <c r="I232" s="54"/>
      <c r="J232" s="54"/>
      <c r="K232" s="227"/>
      <c r="L232" s="227"/>
      <c r="M232" s="227"/>
      <c r="N232" s="227"/>
      <c r="O232" s="227"/>
      <c r="P232" s="54"/>
      <c r="Q232" s="54"/>
      <c r="R232" s="54"/>
      <c r="S232" s="54"/>
      <c r="T232" s="54"/>
      <c r="U232" s="54"/>
      <c r="V232" s="54"/>
      <c r="W232" s="54"/>
      <c r="X232" s="54"/>
      <c r="Y232" s="54"/>
      <c r="Z232" s="54"/>
    </row>
    <row r="233" spans="1:26" ht="18.75" customHeight="1" x14ac:dyDescent="0.2">
      <c r="A233" s="54"/>
      <c r="B233" s="321"/>
      <c r="C233" s="321"/>
      <c r="D233" s="55"/>
      <c r="E233" s="320"/>
      <c r="F233" s="320"/>
      <c r="G233" s="320"/>
      <c r="H233" s="54"/>
      <c r="I233" s="54"/>
      <c r="J233" s="54"/>
      <c r="K233" s="227"/>
      <c r="L233" s="227"/>
      <c r="M233" s="227"/>
      <c r="N233" s="227"/>
      <c r="O233" s="227"/>
      <c r="P233" s="54"/>
      <c r="Q233" s="54"/>
      <c r="R233" s="54"/>
      <c r="S233" s="54"/>
      <c r="T233" s="54"/>
      <c r="U233" s="54"/>
      <c r="V233" s="54"/>
      <c r="W233" s="54"/>
      <c r="X233" s="54"/>
      <c r="Y233" s="54"/>
      <c r="Z233" s="54"/>
    </row>
    <row r="234" spans="1:26" ht="18.75" customHeight="1" x14ac:dyDescent="0.2">
      <c r="A234" s="54"/>
      <c r="B234" s="321"/>
      <c r="C234" s="321"/>
      <c r="D234" s="55"/>
      <c r="E234" s="320"/>
      <c r="F234" s="320"/>
      <c r="G234" s="320"/>
      <c r="H234" s="54"/>
      <c r="I234" s="54"/>
      <c r="J234" s="54"/>
      <c r="K234" s="227"/>
      <c r="L234" s="227"/>
      <c r="M234" s="227"/>
      <c r="N234" s="227"/>
      <c r="O234" s="227"/>
      <c r="P234" s="54"/>
      <c r="Q234" s="54"/>
      <c r="R234" s="54"/>
      <c r="S234" s="54"/>
      <c r="T234" s="54"/>
      <c r="U234" s="54"/>
      <c r="V234" s="54"/>
      <c r="W234" s="54"/>
      <c r="X234" s="54"/>
      <c r="Y234" s="54"/>
      <c r="Z234" s="54"/>
    </row>
    <row r="235" spans="1:26" ht="18.75" customHeight="1" x14ac:dyDescent="0.2">
      <c r="A235" s="54"/>
      <c r="B235" s="321"/>
      <c r="C235" s="321"/>
      <c r="D235" s="55"/>
      <c r="E235" s="320"/>
      <c r="F235" s="320"/>
      <c r="G235" s="320"/>
      <c r="H235" s="54"/>
      <c r="I235" s="54"/>
      <c r="J235" s="54"/>
      <c r="K235" s="227"/>
      <c r="L235" s="227"/>
      <c r="M235" s="227"/>
      <c r="N235" s="227"/>
      <c r="O235" s="227"/>
      <c r="P235" s="54"/>
      <c r="Q235" s="54"/>
      <c r="R235" s="54"/>
      <c r="S235" s="54"/>
      <c r="T235" s="54"/>
      <c r="U235" s="54"/>
      <c r="V235" s="54"/>
      <c r="W235" s="54"/>
      <c r="X235" s="54"/>
      <c r="Y235" s="54"/>
      <c r="Z235" s="54"/>
    </row>
    <row r="236" spans="1:26" ht="18.75" customHeight="1" x14ac:dyDescent="0.2">
      <c r="A236" s="54"/>
      <c r="B236" s="321"/>
      <c r="C236" s="321"/>
      <c r="D236" s="55"/>
      <c r="E236" s="320"/>
      <c r="F236" s="320"/>
      <c r="G236" s="320"/>
      <c r="H236" s="54"/>
      <c r="I236" s="54"/>
      <c r="J236" s="54"/>
      <c r="K236" s="227"/>
      <c r="L236" s="227"/>
      <c r="M236" s="227"/>
      <c r="N236" s="227"/>
      <c r="O236" s="227"/>
      <c r="P236" s="54"/>
      <c r="Q236" s="54"/>
      <c r="R236" s="54"/>
      <c r="S236" s="54"/>
      <c r="T236" s="54"/>
      <c r="U236" s="54"/>
      <c r="V236" s="54"/>
      <c r="W236" s="54"/>
      <c r="X236" s="54"/>
      <c r="Y236" s="54"/>
      <c r="Z236" s="54"/>
    </row>
    <row r="237" spans="1:26" ht="18.75" customHeight="1" x14ac:dyDescent="0.2">
      <c r="A237" s="54"/>
      <c r="B237" s="321"/>
      <c r="C237" s="321"/>
      <c r="D237" s="55"/>
      <c r="E237" s="320"/>
      <c r="F237" s="320"/>
      <c r="G237" s="320"/>
      <c r="H237" s="54"/>
      <c r="I237" s="54"/>
      <c r="J237" s="54"/>
      <c r="K237" s="227"/>
      <c r="L237" s="227"/>
      <c r="M237" s="227"/>
      <c r="N237" s="227"/>
      <c r="O237" s="227"/>
      <c r="P237" s="54"/>
      <c r="Q237" s="54"/>
      <c r="R237" s="54"/>
      <c r="S237" s="54"/>
      <c r="T237" s="54"/>
      <c r="U237" s="54"/>
      <c r="V237" s="54"/>
      <c r="W237" s="54"/>
      <c r="X237" s="54"/>
      <c r="Y237" s="54"/>
      <c r="Z237" s="54"/>
    </row>
    <row r="238" spans="1:26" ht="18.75" customHeight="1" x14ac:dyDescent="0.2">
      <c r="A238" s="54"/>
      <c r="B238" s="321"/>
      <c r="C238" s="321"/>
      <c r="D238" s="55"/>
      <c r="E238" s="320"/>
      <c r="F238" s="320"/>
      <c r="G238" s="320"/>
      <c r="H238" s="54"/>
      <c r="I238" s="54"/>
      <c r="J238" s="54"/>
      <c r="K238" s="227"/>
      <c r="L238" s="227"/>
      <c r="M238" s="227"/>
      <c r="N238" s="227"/>
      <c r="O238" s="227"/>
      <c r="P238" s="54"/>
      <c r="Q238" s="54"/>
      <c r="R238" s="54"/>
      <c r="S238" s="54"/>
      <c r="T238" s="54"/>
      <c r="U238" s="54"/>
      <c r="V238" s="54"/>
      <c r="W238" s="54"/>
      <c r="X238" s="54"/>
      <c r="Y238" s="54"/>
      <c r="Z238" s="54"/>
    </row>
    <row r="239" spans="1:26" ht="18.75" customHeight="1" x14ac:dyDescent="0.2">
      <c r="A239" s="54"/>
      <c r="B239" s="321"/>
      <c r="C239" s="321"/>
      <c r="D239" s="55"/>
      <c r="E239" s="320"/>
      <c r="F239" s="320"/>
      <c r="G239" s="320"/>
      <c r="H239" s="54"/>
      <c r="I239" s="54"/>
      <c r="J239" s="54"/>
      <c r="K239" s="227"/>
      <c r="L239" s="227"/>
      <c r="M239" s="227"/>
      <c r="N239" s="227"/>
      <c r="O239" s="227"/>
      <c r="P239" s="54"/>
      <c r="Q239" s="54"/>
      <c r="R239" s="54"/>
      <c r="S239" s="54"/>
      <c r="T239" s="54"/>
      <c r="U239" s="54"/>
      <c r="V239" s="54"/>
      <c r="W239" s="54"/>
      <c r="X239" s="54"/>
      <c r="Y239" s="54"/>
      <c r="Z239" s="54"/>
    </row>
    <row r="240" spans="1:26" ht="18.75" customHeight="1" x14ac:dyDescent="0.2">
      <c r="A240" s="54"/>
      <c r="B240" s="321"/>
      <c r="C240" s="321"/>
      <c r="D240" s="55"/>
      <c r="E240" s="320"/>
      <c r="F240" s="320"/>
      <c r="G240" s="320"/>
      <c r="H240" s="54"/>
      <c r="I240" s="54"/>
      <c r="J240" s="54"/>
      <c r="K240" s="227"/>
      <c r="L240" s="227"/>
      <c r="M240" s="227"/>
      <c r="N240" s="227"/>
      <c r="O240" s="227"/>
      <c r="P240" s="54"/>
      <c r="Q240" s="54"/>
      <c r="R240" s="54"/>
      <c r="S240" s="54"/>
      <c r="T240" s="54"/>
      <c r="U240" s="54"/>
      <c r="V240" s="54"/>
      <c r="W240" s="54"/>
      <c r="X240" s="54"/>
      <c r="Y240" s="54"/>
      <c r="Z240" s="54"/>
    </row>
    <row r="241" spans="1:26" ht="18.75" customHeight="1" x14ac:dyDescent="0.2">
      <c r="A241" s="54"/>
      <c r="B241" s="321"/>
      <c r="C241" s="321"/>
      <c r="D241" s="55"/>
      <c r="E241" s="320"/>
      <c r="F241" s="320"/>
      <c r="G241" s="320"/>
      <c r="H241" s="54"/>
      <c r="I241" s="54"/>
      <c r="J241" s="54"/>
      <c r="K241" s="227"/>
      <c r="L241" s="227"/>
      <c r="M241" s="227"/>
      <c r="N241" s="227"/>
      <c r="O241" s="227"/>
      <c r="P241" s="54"/>
      <c r="Q241" s="54"/>
      <c r="R241" s="54"/>
      <c r="S241" s="54"/>
      <c r="T241" s="54"/>
      <c r="U241" s="54"/>
      <c r="V241" s="54"/>
      <c r="W241" s="54"/>
      <c r="X241" s="54"/>
      <c r="Y241" s="54"/>
      <c r="Z241" s="54"/>
    </row>
    <row r="242" spans="1:26" ht="18.75" customHeight="1" x14ac:dyDescent="0.2">
      <c r="A242" s="54"/>
      <c r="B242" s="321"/>
      <c r="C242" s="321"/>
      <c r="D242" s="55"/>
      <c r="E242" s="320"/>
      <c r="F242" s="320"/>
      <c r="G242" s="320"/>
      <c r="H242" s="54"/>
      <c r="I242" s="54"/>
      <c r="J242" s="54"/>
      <c r="K242" s="227"/>
      <c r="L242" s="227"/>
      <c r="M242" s="227"/>
      <c r="N242" s="227"/>
      <c r="O242" s="227"/>
      <c r="P242" s="54"/>
      <c r="Q242" s="54"/>
      <c r="R242" s="54"/>
      <c r="S242" s="54"/>
      <c r="T242" s="54"/>
      <c r="U242" s="54"/>
      <c r="V242" s="54"/>
      <c r="W242" s="54"/>
      <c r="X242" s="54"/>
      <c r="Y242" s="54"/>
      <c r="Z242" s="54"/>
    </row>
    <row r="243" spans="1:26" ht="18.75" customHeight="1" x14ac:dyDescent="0.2">
      <c r="A243" s="54"/>
      <c r="B243" s="321"/>
      <c r="C243" s="321"/>
      <c r="D243" s="55"/>
      <c r="E243" s="320"/>
      <c r="F243" s="320"/>
      <c r="G243" s="320"/>
      <c r="H243" s="54"/>
      <c r="I243" s="54"/>
      <c r="J243" s="54"/>
      <c r="K243" s="227"/>
      <c r="L243" s="227"/>
      <c r="M243" s="227"/>
      <c r="N243" s="227"/>
      <c r="O243" s="227"/>
      <c r="P243" s="54"/>
      <c r="Q243" s="54"/>
      <c r="R243" s="54"/>
      <c r="S243" s="54"/>
      <c r="T243" s="54"/>
      <c r="U243" s="54"/>
      <c r="V243" s="54"/>
      <c r="W243" s="54"/>
      <c r="X243" s="54"/>
      <c r="Y243" s="54"/>
      <c r="Z243" s="54"/>
    </row>
    <row r="244" spans="1:26" ht="18.75" customHeight="1" x14ac:dyDescent="0.2">
      <c r="A244" s="54"/>
      <c r="B244" s="321"/>
      <c r="C244" s="321"/>
      <c r="D244" s="55"/>
      <c r="E244" s="320"/>
      <c r="F244" s="320"/>
      <c r="G244" s="320"/>
      <c r="H244" s="54"/>
      <c r="I244" s="54"/>
      <c r="J244" s="54"/>
      <c r="K244" s="227"/>
      <c r="L244" s="227"/>
      <c r="M244" s="227"/>
      <c r="N244" s="227"/>
      <c r="O244" s="227"/>
      <c r="P244" s="54"/>
      <c r="Q244" s="54"/>
      <c r="R244" s="54"/>
      <c r="S244" s="54"/>
      <c r="T244" s="54"/>
      <c r="U244" s="54"/>
      <c r="V244" s="54"/>
      <c r="W244" s="54"/>
      <c r="X244" s="54"/>
      <c r="Y244" s="54"/>
      <c r="Z244" s="54"/>
    </row>
    <row r="245" spans="1:26" ht="18.75" customHeight="1" x14ac:dyDescent="0.2">
      <c r="A245" s="54"/>
      <c r="B245" s="321"/>
      <c r="C245" s="321"/>
      <c r="D245" s="55"/>
      <c r="E245" s="320"/>
      <c r="F245" s="320"/>
      <c r="G245" s="320"/>
      <c r="H245" s="54"/>
      <c r="I245" s="54"/>
      <c r="J245" s="54"/>
      <c r="K245" s="227"/>
      <c r="L245" s="227"/>
      <c r="M245" s="227"/>
      <c r="N245" s="227"/>
      <c r="O245" s="227"/>
      <c r="P245" s="54"/>
      <c r="Q245" s="54"/>
      <c r="R245" s="54"/>
      <c r="S245" s="54"/>
      <c r="T245" s="54"/>
      <c r="U245" s="54"/>
      <c r="V245" s="54"/>
      <c r="W245" s="54"/>
      <c r="X245" s="54"/>
      <c r="Y245" s="54"/>
      <c r="Z245" s="54"/>
    </row>
    <row r="246" spans="1:26" ht="18.75" customHeight="1" x14ac:dyDescent="0.2">
      <c r="A246" s="54"/>
      <c r="B246" s="321"/>
      <c r="C246" s="321"/>
      <c r="D246" s="55"/>
      <c r="E246" s="320"/>
      <c r="F246" s="320"/>
      <c r="G246" s="320"/>
      <c r="H246" s="54"/>
      <c r="I246" s="54"/>
      <c r="J246" s="54"/>
      <c r="K246" s="227"/>
      <c r="L246" s="227"/>
      <c r="M246" s="227"/>
      <c r="N246" s="227"/>
      <c r="O246" s="227"/>
      <c r="P246" s="54"/>
      <c r="Q246" s="54"/>
      <c r="R246" s="54"/>
      <c r="S246" s="54"/>
      <c r="T246" s="54"/>
      <c r="U246" s="54"/>
      <c r="V246" s="54"/>
      <c r="W246" s="54"/>
      <c r="X246" s="54"/>
      <c r="Y246" s="54"/>
      <c r="Z246" s="54"/>
    </row>
    <row r="247" spans="1:26" ht="18.75" customHeight="1" x14ac:dyDescent="0.2">
      <c r="A247" s="54"/>
      <c r="B247" s="321"/>
      <c r="C247" s="321"/>
      <c r="D247" s="55"/>
      <c r="E247" s="320"/>
      <c r="F247" s="320"/>
      <c r="G247" s="320"/>
      <c r="H247" s="54"/>
      <c r="I247" s="54"/>
      <c r="J247" s="54"/>
      <c r="K247" s="227"/>
      <c r="L247" s="227"/>
      <c r="M247" s="227"/>
      <c r="N247" s="227"/>
      <c r="O247" s="227"/>
      <c r="P247" s="54"/>
      <c r="Q247" s="54"/>
      <c r="R247" s="54"/>
      <c r="S247" s="54"/>
      <c r="T247" s="54"/>
      <c r="U247" s="54"/>
      <c r="V247" s="54"/>
      <c r="W247" s="54"/>
      <c r="X247" s="54"/>
      <c r="Y247" s="54"/>
      <c r="Z247" s="54"/>
    </row>
    <row r="248" spans="1:26" ht="18.75" customHeight="1" x14ac:dyDescent="0.2">
      <c r="A248" s="54"/>
      <c r="B248" s="321"/>
      <c r="C248" s="321"/>
      <c r="D248" s="55"/>
      <c r="E248" s="320"/>
      <c r="F248" s="320"/>
      <c r="G248" s="320"/>
      <c r="H248" s="54"/>
      <c r="I248" s="54"/>
      <c r="J248" s="54"/>
      <c r="K248" s="227"/>
      <c r="L248" s="227"/>
      <c r="M248" s="227"/>
      <c r="N248" s="227"/>
      <c r="O248" s="227"/>
      <c r="P248" s="54"/>
      <c r="Q248" s="54"/>
      <c r="R248" s="54"/>
      <c r="S248" s="54"/>
      <c r="T248" s="54"/>
      <c r="U248" s="54"/>
      <c r="V248" s="54"/>
      <c r="W248" s="54"/>
      <c r="X248" s="54"/>
      <c r="Y248" s="54"/>
      <c r="Z248" s="54"/>
    </row>
    <row r="249" spans="1:26" ht="18.75" customHeight="1" x14ac:dyDescent="0.2">
      <c r="A249" s="54"/>
      <c r="B249" s="321"/>
      <c r="C249" s="321"/>
      <c r="D249" s="55"/>
      <c r="E249" s="320"/>
      <c r="F249" s="320"/>
      <c r="G249" s="320"/>
      <c r="H249" s="54"/>
      <c r="I249" s="54"/>
      <c r="J249" s="54"/>
      <c r="K249" s="227"/>
      <c r="L249" s="227"/>
      <c r="M249" s="227"/>
      <c r="N249" s="227"/>
      <c r="O249" s="227"/>
      <c r="P249" s="54"/>
      <c r="Q249" s="54"/>
      <c r="R249" s="54"/>
      <c r="S249" s="54"/>
      <c r="T249" s="54"/>
      <c r="U249" s="54"/>
      <c r="V249" s="54"/>
      <c r="W249" s="54"/>
      <c r="X249" s="54"/>
      <c r="Y249" s="54"/>
      <c r="Z249" s="54"/>
    </row>
    <row r="250" spans="1:26" ht="18.75" customHeight="1" x14ac:dyDescent="0.2">
      <c r="A250" s="54"/>
      <c r="B250" s="321"/>
      <c r="C250" s="321"/>
      <c r="D250" s="55"/>
      <c r="E250" s="320"/>
      <c r="F250" s="320"/>
      <c r="G250" s="320"/>
      <c r="H250" s="54"/>
      <c r="I250" s="54"/>
      <c r="J250" s="54"/>
      <c r="K250" s="227"/>
      <c r="L250" s="227"/>
      <c r="M250" s="227"/>
      <c r="N250" s="227"/>
      <c r="O250" s="227"/>
      <c r="P250" s="54"/>
      <c r="Q250" s="54"/>
      <c r="R250" s="54"/>
      <c r="S250" s="54"/>
      <c r="T250" s="54"/>
      <c r="U250" s="54"/>
      <c r="V250" s="54"/>
      <c r="W250" s="54"/>
      <c r="X250" s="54"/>
      <c r="Y250" s="54"/>
      <c r="Z250" s="54"/>
    </row>
    <row r="251" spans="1:26" ht="18.75" customHeight="1" x14ac:dyDescent="0.2">
      <c r="A251" s="54"/>
      <c r="B251" s="321"/>
      <c r="C251" s="321"/>
      <c r="D251" s="55"/>
      <c r="E251" s="320"/>
      <c r="F251" s="320"/>
      <c r="G251" s="320"/>
      <c r="H251" s="54"/>
      <c r="I251" s="54"/>
      <c r="J251" s="54"/>
      <c r="K251" s="227"/>
      <c r="L251" s="227"/>
      <c r="M251" s="227"/>
      <c r="N251" s="227"/>
      <c r="O251" s="227"/>
      <c r="P251" s="54"/>
      <c r="Q251" s="54"/>
      <c r="R251" s="54"/>
      <c r="S251" s="54"/>
      <c r="T251" s="54"/>
      <c r="U251" s="54"/>
      <c r="V251" s="54"/>
      <c r="W251" s="54"/>
      <c r="X251" s="54"/>
      <c r="Y251" s="54"/>
      <c r="Z251" s="54"/>
    </row>
    <row r="252" spans="1:26" ht="18.75" customHeight="1" x14ac:dyDescent="0.2">
      <c r="A252" s="54"/>
      <c r="B252" s="321"/>
      <c r="C252" s="321"/>
      <c r="D252" s="55"/>
      <c r="E252" s="320"/>
      <c r="F252" s="320"/>
      <c r="G252" s="320"/>
      <c r="H252" s="54"/>
      <c r="I252" s="54"/>
      <c r="J252" s="54"/>
      <c r="K252" s="227"/>
      <c r="L252" s="227"/>
      <c r="M252" s="227"/>
      <c r="N252" s="227"/>
      <c r="O252" s="227"/>
      <c r="P252" s="54"/>
      <c r="Q252" s="54"/>
      <c r="R252" s="54"/>
      <c r="S252" s="54"/>
      <c r="T252" s="54"/>
      <c r="U252" s="54"/>
      <c r="V252" s="54"/>
      <c r="W252" s="54"/>
      <c r="X252" s="54"/>
      <c r="Y252" s="54"/>
      <c r="Z252" s="54"/>
    </row>
    <row r="253" spans="1:26" ht="18.75" customHeight="1" x14ac:dyDescent="0.2">
      <c r="A253" s="54"/>
      <c r="B253" s="321"/>
      <c r="C253" s="321"/>
      <c r="D253" s="55"/>
      <c r="E253" s="320"/>
      <c r="F253" s="320"/>
      <c r="G253" s="320"/>
      <c r="H253" s="54"/>
      <c r="I253" s="54"/>
      <c r="J253" s="54"/>
      <c r="K253" s="227"/>
      <c r="L253" s="227"/>
      <c r="M253" s="227"/>
      <c r="N253" s="227"/>
      <c r="O253" s="227"/>
      <c r="P253" s="54"/>
      <c r="Q253" s="54"/>
      <c r="R253" s="54"/>
      <c r="S253" s="54"/>
      <c r="T253" s="54"/>
      <c r="U253" s="54"/>
      <c r="V253" s="54"/>
      <c r="W253" s="54"/>
      <c r="X253" s="54"/>
      <c r="Y253" s="54"/>
      <c r="Z253" s="54"/>
    </row>
    <row r="254" spans="1:26" ht="18.75" customHeight="1" x14ac:dyDescent="0.2">
      <c r="A254" s="54"/>
      <c r="B254" s="321"/>
      <c r="C254" s="321"/>
      <c r="D254" s="55"/>
      <c r="E254" s="320"/>
      <c r="F254" s="320"/>
      <c r="G254" s="320"/>
      <c r="H254" s="54"/>
      <c r="I254" s="54"/>
      <c r="J254" s="54"/>
      <c r="K254" s="227"/>
      <c r="L254" s="227"/>
      <c r="M254" s="227"/>
      <c r="N254" s="227"/>
      <c r="O254" s="227"/>
      <c r="P254" s="54"/>
      <c r="Q254" s="54"/>
      <c r="R254" s="54"/>
      <c r="S254" s="54"/>
      <c r="T254" s="54"/>
      <c r="U254" s="54"/>
      <c r="V254" s="54"/>
      <c r="W254" s="54"/>
      <c r="X254" s="54"/>
      <c r="Y254" s="54"/>
      <c r="Z254" s="54"/>
    </row>
    <row r="255" spans="1:26" ht="18.75" customHeight="1" x14ac:dyDescent="0.2">
      <c r="A255" s="54"/>
      <c r="B255" s="321"/>
      <c r="C255" s="321"/>
      <c r="D255" s="55"/>
      <c r="E255" s="320"/>
      <c r="F255" s="320"/>
      <c r="G255" s="320"/>
      <c r="H255" s="54"/>
      <c r="I255" s="54"/>
      <c r="J255" s="54"/>
      <c r="K255" s="227"/>
      <c r="L255" s="227"/>
      <c r="M255" s="227"/>
      <c r="N255" s="227"/>
      <c r="O255" s="227"/>
      <c r="P255" s="54"/>
      <c r="Q255" s="54"/>
      <c r="R255" s="54"/>
      <c r="S255" s="54"/>
      <c r="T255" s="54"/>
      <c r="U255" s="54"/>
      <c r="V255" s="54"/>
      <c r="W255" s="54"/>
      <c r="X255" s="54"/>
      <c r="Y255" s="54"/>
      <c r="Z255" s="54"/>
    </row>
    <row r="256" spans="1:26" ht="18.75" customHeight="1" x14ac:dyDescent="0.2">
      <c r="A256" s="54"/>
      <c r="B256" s="321"/>
      <c r="C256" s="321"/>
      <c r="D256" s="55"/>
      <c r="E256" s="320"/>
      <c r="F256" s="320"/>
      <c r="G256" s="320"/>
      <c r="H256" s="54"/>
      <c r="I256" s="54"/>
      <c r="J256" s="54"/>
      <c r="K256" s="227"/>
      <c r="L256" s="227"/>
      <c r="M256" s="227"/>
      <c r="N256" s="227"/>
      <c r="O256" s="227"/>
      <c r="P256" s="54"/>
      <c r="Q256" s="54"/>
      <c r="R256" s="54"/>
      <c r="S256" s="54"/>
      <c r="T256" s="54"/>
      <c r="U256" s="54"/>
      <c r="V256" s="54"/>
      <c r="W256" s="54"/>
      <c r="X256" s="54"/>
      <c r="Y256" s="54"/>
      <c r="Z256" s="54"/>
    </row>
    <row r="257" spans="1:26" ht="18.75" customHeight="1" x14ac:dyDescent="0.2">
      <c r="A257" s="54"/>
      <c r="B257" s="321"/>
      <c r="C257" s="321"/>
      <c r="D257" s="55"/>
      <c r="E257" s="320"/>
      <c r="F257" s="320"/>
      <c r="G257" s="320"/>
      <c r="H257" s="54"/>
      <c r="I257" s="54"/>
      <c r="J257" s="54"/>
      <c r="K257" s="227"/>
      <c r="L257" s="227"/>
      <c r="M257" s="227"/>
      <c r="N257" s="227"/>
      <c r="O257" s="227"/>
      <c r="P257" s="54"/>
      <c r="Q257" s="54"/>
      <c r="R257" s="54"/>
      <c r="S257" s="54"/>
      <c r="T257" s="54"/>
      <c r="U257" s="54"/>
      <c r="V257" s="54"/>
      <c r="W257" s="54"/>
      <c r="X257" s="54"/>
      <c r="Y257" s="54"/>
      <c r="Z257" s="54"/>
    </row>
    <row r="258" spans="1:26" ht="18.75" customHeight="1" x14ac:dyDescent="0.2">
      <c r="A258" s="54"/>
      <c r="B258" s="321"/>
      <c r="C258" s="321"/>
      <c r="D258" s="55"/>
      <c r="E258" s="320"/>
      <c r="F258" s="320"/>
      <c r="G258" s="320"/>
      <c r="H258" s="54"/>
      <c r="I258" s="54"/>
      <c r="J258" s="54"/>
      <c r="K258" s="227"/>
      <c r="L258" s="227"/>
      <c r="M258" s="227"/>
      <c r="N258" s="227"/>
      <c r="O258" s="227"/>
      <c r="P258" s="54"/>
      <c r="Q258" s="54"/>
      <c r="R258" s="54"/>
      <c r="S258" s="54"/>
      <c r="T258" s="54"/>
      <c r="U258" s="54"/>
      <c r="V258" s="54"/>
      <c r="W258" s="54"/>
      <c r="X258" s="54"/>
      <c r="Y258" s="54"/>
      <c r="Z258" s="54"/>
    </row>
    <row r="259" spans="1:26" ht="18.75" customHeight="1" x14ac:dyDescent="0.2">
      <c r="A259" s="54"/>
      <c r="B259" s="321"/>
      <c r="C259" s="321"/>
      <c r="D259" s="55"/>
      <c r="E259" s="320"/>
      <c r="F259" s="320"/>
      <c r="G259" s="320"/>
      <c r="H259" s="54"/>
      <c r="I259" s="54"/>
      <c r="J259" s="54"/>
      <c r="K259" s="227"/>
      <c r="L259" s="227"/>
      <c r="M259" s="227"/>
      <c r="N259" s="227"/>
      <c r="O259" s="227"/>
      <c r="P259" s="54"/>
      <c r="Q259" s="54"/>
      <c r="R259" s="54"/>
      <c r="S259" s="54"/>
      <c r="T259" s="54"/>
      <c r="U259" s="54"/>
      <c r="V259" s="54"/>
      <c r="W259" s="54"/>
      <c r="X259" s="54"/>
      <c r="Y259" s="54"/>
      <c r="Z259" s="54"/>
    </row>
    <row r="260" spans="1:26" ht="18.75" customHeight="1" x14ac:dyDescent="0.2">
      <c r="A260" s="54"/>
      <c r="B260" s="321"/>
      <c r="C260" s="321"/>
      <c r="D260" s="55"/>
      <c r="E260" s="320"/>
      <c r="F260" s="320"/>
      <c r="G260" s="320"/>
      <c r="H260" s="54"/>
      <c r="I260" s="54"/>
      <c r="J260" s="54"/>
      <c r="K260" s="227"/>
      <c r="L260" s="227"/>
      <c r="M260" s="227"/>
      <c r="N260" s="227"/>
      <c r="O260" s="227"/>
      <c r="P260" s="54"/>
      <c r="Q260" s="54"/>
      <c r="R260" s="54"/>
      <c r="S260" s="54"/>
      <c r="T260" s="54"/>
      <c r="U260" s="54"/>
      <c r="V260" s="54"/>
      <c r="W260" s="54"/>
      <c r="X260" s="54"/>
      <c r="Y260" s="54"/>
      <c r="Z260" s="54"/>
    </row>
    <row r="261" spans="1:26" ht="18.75" customHeight="1" x14ac:dyDescent="0.2">
      <c r="A261" s="54"/>
      <c r="B261" s="321"/>
      <c r="C261" s="321"/>
      <c r="D261" s="55"/>
      <c r="E261" s="320"/>
      <c r="F261" s="320"/>
      <c r="G261" s="320"/>
      <c r="H261" s="54"/>
      <c r="I261" s="54"/>
      <c r="J261" s="54"/>
      <c r="K261" s="227"/>
      <c r="L261" s="227"/>
      <c r="M261" s="227"/>
      <c r="N261" s="227"/>
      <c r="O261" s="227"/>
      <c r="P261" s="54"/>
      <c r="Q261" s="54"/>
      <c r="R261" s="54"/>
      <c r="S261" s="54"/>
      <c r="T261" s="54"/>
      <c r="U261" s="54"/>
      <c r="V261" s="54"/>
      <c r="W261" s="54"/>
      <c r="X261" s="54"/>
      <c r="Y261" s="54"/>
      <c r="Z261" s="54"/>
    </row>
    <row r="262" spans="1:26" ht="18.75" customHeight="1" x14ac:dyDescent="0.2">
      <c r="A262" s="54"/>
      <c r="B262" s="321"/>
      <c r="C262" s="321"/>
      <c r="D262" s="55"/>
      <c r="E262" s="320"/>
      <c r="F262" s="320"/>
      <c r="G262" s="320"/>
      <c r="H262" s="54"/>
      <c r="I262" s="54"/>
      <c r="J262" s="54"/>
      <c r="K262" s="227"/>
      <c r="L262" s="227"/>
      <c r="M262" s="227"/>
      <c r="N262" s="227"/>
      <c r="O262" s="227"/>
      <c r="P262" s="54"/>
      <c r="Q262" s="54"/>
      <c r="R262" s="54"/>
      <c r="S262" s="54"/>
      <c r="T262" s="54"/>
      <c r="U262" s="54"/>
      <c r="V262" s="54"/>
      <c r="W262" s="54"/>
      <c r="X262" s="54"/>
      <c r="Y262" s="54"/>
      <c r="Z262" s="54"/>
    </row>
    <row r="263" spans="1:26" ht="18.75" customHeight="1" x14ac:dyDescent="0.2">
      <c r="A263" s="54"/>
      <c r="B263" s="321"/>
      <c r="C263" s="321"/>
      <c r="D263" s="55"/>
      <c r="E263" s="320"/>
      <c r="F263" s="320"/>
      <c r="G263" s="320"/>
      <c r="H263" s="54"/>
      <c r="I263" s="54"/>
      <c r="J263" s="54"/>
      <c r="K263" s="227"/>
      <c r="L263" s="227"/>
      <c r="M263" s="227"/>
      <c r="N263" s="227"/>
      <c r="O263" s="227"/>
      <c r="P263" s="54"/>
      <c r="Q263" s="54"/>
      <c r="R263" s="54"/>
      <c r="S263" s="54"/>
      <c r="T263" s="54"/>
      <c r="U263" s="54"/>
      <c r="V263" s="54"/>
      <c r="W263" s="54"/>
      <c r="X263" s="54"/>
      <c r="Y263" s="54"/>
      <c r="Z263" s="54"/>
    </row>
    <row r="264" spans="1:26" ht="18.75" customHeight="1" x14ac:dyDescent="0.2">
      <c r="A264" s="54"/>
      <c r="B264" s="321"/>
      <c r="C264" s="321"/>
      <c r="D264" s="55"/>
      <c r="E264" s="320"/>
      <c r="F264" s="320"/>
      <c r="G264" s="320"/>
      <c r="H264" s="54"/>
      <c r="I264" s="54"/>
      <c r="J264" s="54"/>
      <c r="K264" s="227"/>
      <c r="L264" s="227"/>
      <c r="M264" s="227"/>
      <c r="N264" s="227"/>
      <c r="O264" s="227"/>
      <c r="P264" s="54"/>
      <c r="Q264" s="54"/>
      <c r="R264" s="54"/>
      <c r="S264" s="54"/>
      <c r="T264" s="54"/>
      <c r="U264" s="54"/>
      <c r="V264" s="54"/>
      <c r="W264" s="54"/>
      <c r="X264" s="54"/>
      <c r="Y264" s="54"/>
      <c r="Z264" s="54"/>
    </row>
    <row r="265" spans="1:26" ht="18.75" customHeight="1" x14ac:dyDescent="0.2">
      <c r="A265" s="54"/>
      <c r="B265" s="321"/>
      <c r="C265" s="321"/>
      <c r="D265" s="55"/>
      <c r="E265" s="320"/>
      <c r="F265" s="320"/>
      <c r="G265" s="320"/>
      <c r="H265" s="54"/>
      <c r="I265" s="54"/>
      <c r="J265" s="54"/>
      <c r="K265" s="227"/>
      <c r="L265" s="227"/>
      <c r="M265" s="227"/>
      <c r="N265" s="227"/>
      <c r="O265" s="227"/>
      <c r="P265" s="54"/>
      <c r="Q265" s="54"/>
      <c r="R265" s="54"/>
      <c r="S265" s="54"/>
      <c r="T265" s="54"/>
      <c r="U265" s="54"/>
      <c r="V265" s="54"/>
      <c r="W265" s="54"/>
      <c r="X265" s="54"/>
      <c r="Y265" s="54"/>
      <c r="Z265" s="54"/>
    </row>
    <row r="266" spans="1:26" ht="18.75" customHeight="1" x14ac:dyDescent="0.2">
      <c r="A266" s="54"/>
      <c r="B266" s="321"/>
      <c r="C266" s="321"/>
      <c r="D266" s="55"/>
      <c r="E266" s="320"/>
      <c r="F266" s="320"/>
      <c r="G266" s="320"/>
      <c r="H266" s="54"/>
      <c r="I266" s="54"/>
      <c r="J266" s="54"/>
      <c r="K266" s="227"/>
      <c r="L266" s="227"/>
      <c r="M266" s="227"/>
      <c r="N266" s="227"/>
      <c r="O266" s="227"/>
      <c r="P266" s="54"/>
      <c r="Q266" s="54"/>
      <c r="R266" s="54"/>
      <c r="S266" s="54"/>
      <c r="T266" s="54"/>
      <c r="U266" s="54"/>
      <c r="V266" s="54"/>
      <c r="W266" s="54"/>
      <c r="X266" s="54"/>
      <c r="Y266" s="54"/>
      <c r="Z266" s="54"/>
    </row>
    <row r="267" spans="1:26" ht="18.75" customHeight="1" x14ac:dyDescent="0.2">
      <c r="A267" s="54"/>
      <c r="B267" s="321"/>
      <c r="C267" s="321"/>
      <c r="D267" s="55"/>
      <c r="E267" s="320"/>
      <c r="F267" s="320"/>
      <c r="G267" s="320"/>
      <c r="H267" s="54"/>
      <c r="I267" s="54"/>
      <c r="J267" s="54"/>
      <c r="K267" s="227"/>
      <c r="L267" s="227"/>
      <c r="M267" s="227"/>
      <c r="N267" s="227"/>
      <c r="O267" s="227"/>
      <c r="P267" s="54"/>
      <c r="Q267" s="54"/>
      <c r="R267" s="54"/>
      <c r="S267" s="54"/>
      <c r="T267" s="54"/>
      <c r="U267" s="54"/>
      <c r="V267" s="54"/>
      <c r="W267" s="54"/>
      <c r="X267" s="54"/>
      <c r="Y267" s="54"/>
      <c r="Z267" s="54"/>
    </row>
    <row r="268" spans="1:26" ht="18.75" customHeight="1" x14ac:dyDescent="0.2">
      <c r="A268" s="54"/>
      <c r="B268" s="321"/>
      <c r="C268" s="321"/>
      <c r="D268" s="55"/>
      <c r="E268" s="320"/>
      <c r="F268" s="320"/>
      <c r="G268" s="320"/>
      <c r="H268" s="54"/>
      <c r="I268" s="54"/>
      <c r="J268" s="54"/>
      <c r="K268" s="227"/>
      <c r="L268" s="227"/>
      <c r="M268" s="227"/>
      <c r="N268" s="227"/>
      <c r="O268" s="227"/>
      <c r="P268" s="54"/>
      <c r="Q268" s="54"/>
      <c r="R268" s="54"/>
      <c r="S268" s="54"/>
      <c r="T268" s="54"/>
      <c r="U268" s="54"/>
      <c r="V268" s="54"/>
      <c r="W268" s="54"/>
      <c r="X268" s="54"/>
      <c r="Y268" s="54"/>
      <c r="Z268" s="54"/>
    </row>
    <row r="269" spans="1:26" ht="18.75" customHeight="1" x14ac:dyDescent="0.2">
      <c r="A269" s="54"/>
      <c r="B269" s="321"/>
      <c r="C269" s="321"/>
      <c r="D269" s="55"/>
      <c r="E269" s="320"/>
      <c r="F269" s="320"/>
      <c r="G269" s="320"/>
      <c r="H269" s="54"/>
      <c r="I269" s="54"/>
      <c r="J269" s="54"/>
      <c r="K269" s="227"/>
      <c r="L269" s="227"/>
      <c r="M269" s="227"/>
      <c r="N269" s="227"/>
      <c r="O269" s="227"/>
      <c r="P269" s="54"/>
      <c r="Q269" s="54"/>
      <c r="R269" s="54"/>
      <c r="S269" s="54"/>
      <c r="T269" s="54"/>
      <c r="U269" s="54"/>
      <c r="V269" s="54"/>
      <c r="W269" s="54"/>
      <c r="X269" s="54"/>
      <c r="Y269" s="54"/>
      <c r="Z269" s="54"/>
    </row>
    <row r="270" spans="1:26" ht="18.75" customHeight="1" x14ac:dyDescent="0.2">
      <c r="A270" s="54"/>
      <c r="B270" s="321"/>
      <c r="C270" s="321"/>
      <c r="D270" s="55"/>
      <c r="E270" s="320"/>
      <c r="F270" s="320"/>
      <c r="G270" s="320"/>
      <c r="H270" s="54"/>
      <c r="I270" s="54"/>
      <c r="J270" s="54"/>
      <c r="K270" s="227"/>
      <c r="L270" s="227"/>
      <c r="M270" s="227"/>
      <c r="N270" s="227"/>
      <c r="O270" s="227"/>
      <c r="P270" s="54"/>
      <c r="Q270" s="54"/>
      <c r="R270" s="54"/>
      <c r="S270" s="54"/>
      <c r="T270" s="54"/>
      <c r="U270" s="54"/>
      <c r="V270" s="54"/>
      <c r="W270" s="54"/>
      <c r="X270" s="54"/>
      <c r="Y270" s="54"/>
      <c r="Z270" s="54"/>
    </row>
    <row r="271" spans="1:26" ht="18.75" customHeight="1" x14ac:dyDescent="0.2">
      <c r="A271" s="54"/>
      <c r="B271" s="321"/>
      <c r="C271" s="321"/>
      <c r="D271" s="55"/>
      <c r="E271" s="320"/>
      <c r="F271" s="320"/>
      <c r="G271" s="320"/>
      <c r="H271" s="54"/>
      <c r="I271" s="54"/>
      <c r="J271" s="54"/>
      <c r="K271" s="227"/>
      <c r="L271" s="227"/>
      <c r="M271" s="227"/>
      <c r="N271" s="227"/>
      <c r="O271" s="227"/>
      <c r="P271" s="54"/>
      <c r="Q271" s="54"/>
      <c r="R271" s="54"/>
      <c r="S271" s="54"/>
      <c r="T271" s="54"/>
      <c r="U271" s="54"/>
      <c r="V271" s="54"/>
      <c r="W271" s="54"/>
      <c r="X271" s="54"/>
      <c r="Y271" s="54"/>
      <c r="Z271" s="54"/>
    </row>
    <row r="272" spans="1:26" ht="18.75" customHeight="1" x14ac:dyDescent="0.2">
      <c r="A272" s="54"/>
      <c r="B272" s="321"/>
      <c r="C272" s="321"/>
      <c r="D272" s="55"/>
      <c r="E272" s="320"/>
      <c r="F272" s="320"/>
      <c r="G272" s="320"/>
      <c r="H272" s="54"/>
      <c r="I272" s="54"/>
      <c r="J272" s="54"/>
      <c r="K272" s="227"/>
      <c r="L272" s="227"/>
      <c r="M272" s="227"/>
      <c r="N272" s="227"/>
      <c r="O272" s="227"/>
      <c r="P272" s="54"/>
      <c r="Q272" s="54"/>
      <c r="R272" s="54"/>
      <c r="S272" s="54"/>
      <c r="T272" s="54"/>
      <c r="U272" s="54"/>
      <c r="V272" s="54"/>
      <c r="W272" s="54"/>
      <c r="X272" s="54"/>
      <c r="Y272" s="54"/>
      <c r="Z272" s="54"/>
    </row>
    <row r="273" spans="1:26" ht="18.75" customHeight="1" x14ac:dyDescent="0.2">
      <c r="A273" s="54"/>
      <c r="B273" s="321"/>
      <c r="C273" s="321"/>
      <c r="D273" s="55"/>
      <c r="E273" s="320"/>
      <c r="F273" s="320"/>
      <c r="G273" s="320"/>
      <c r="H273" s="54"/>
      <c r="I273" s="54"/>
      <c r="J273" s="54"/>
      <c r="K273" s="227"/>
      <c r="L273" s="227"/>
      <c r="M273" s="227"/>
      <c r="N273" s="227"/>
      <c r="O273" s="227"/>
      <c r="P273" s="54"/>
      <c r="Q273" s="54"/>
      <c r="R273" s="54"/>
      <c r="S273" s="54"/>
      <c r="T273" s="54"/>
      <c r="U273" s="54"/>
      <c r="V273" s="54"/>
      <c r="W273" s="54"/>
      <c r="X273" s="54"/>
      <c r="Y273" s="54"/>
      <c r="Z273" s="54"/>
    </row>
    <row r="274" spans="1:26" ht="18.75" customHeight="1" x14ac:dyDescent="0.2">
      <c r="A274" s="54"/>
      <c r="B274" s="321"/>
      <c r="C274" s="321"/>
      <c r="D274" s="55"/>
      <c r="E274" s="320"/>
      <c r="F274" s="320"/>
      <c r="G274" s="320"/>
      <c r="H274" s="54"/>
      <c r="I274" s="54"/>
      <c r="J274" s="54"/>
      <c r="K274" s="227"/>
      <c r="L274" s="227"/>
      <c r="M274" s="227"/>
      <c r="N274" s="227"/>
      <c r="O274" s="227"/>
      <c r="P274" s="54"/>
      <c r="Q274" s="54"/>
      <c r="R274" s="54"/>
      <c r="S274" s="54"/>
      <c r="T274" s="54"/>
      <c r="U274" s="54"/>
      <c r="V274" s="54"/>
      <c r="W274" s="54"/>
      <c r="X274" s="54"/>
      <c r="Y274" s="54"/>
      <c r="Z274" s="54"/>
    </row>
    <row r="275" spans="1:26" ht="18.75" customHeight="1" x14ac:dyDescent="0.2">
      <c r="A275" s="54"/>
      <c r="B275" s="321"/>
      <c r="C275" s="321"/>
      <c r="D275" s="55"/>
      <c r="E275" s="320"/>
      <c r="F275" s="320"/>
      <c r="G275" s="320"/>
      <c r="H275" s="54"/>
      <c r="I275" s="54"/>
      <c r="J275" s="54"/>
      <c r="K275" s="227"/>
      <c r="L275" s="227"/>
      <c r="M275" s="227"/>
      <c r="N275" s="227"/>
      <c r="O275" s="227"/>
      <c r="P275" s="54"/>
      <c r="Q275" s="54"/>
      <c r="R275" s="54"/>
      <c r="S275" s="54"/>
      <c r="T275" s="54"/>
      <c r="U275" s="54"/>
      <c r="V275" s="54"/>
      <c r="W275" s="54"/>
      <c r="X275" s="54"/>
      <c r="Y275" s="54"/>
      <c r="Z275" s="54"/>
    </row>
    <row r="276" spans="1:26" ht="18.75" customHeight="1" x14ac:dyDescent="0.2">
      <c r="A276" s="54"/>
      <c r="B276" s="321"/>
      <c r="C276" s="321"/>
      <c r="D276" s="55"/>
      <c r="E276" s="320"/>
      <c r="F276" s="320"/>
      <c r="G276" s="320"/>
      <c r="H276" s="54"/>
      <c r="I276" s="54"/>
      <c r="J276" s="54"/>
      <c r="K276" s="227"/>
      <c r="L276" s="227"/>
      <c r="M276" s="227"/>
      <c r="N276" s="227"/>
      <c r="O276" s="227"/>
      <c r="P276" s="54"/>
      <c r="Q276" s="54"/>
      <c r="R276" s="54"/>
      <c r="S276" s="54"/>
      <c r="T276" s="54"/>
      <c r="U276" s="54"/>
      <c r="V276" s="54"/>
      <c r="W276" s="54"/>
      <c r="X276" s="54"/>
      <c r="Y276" s="54"/>
      <c r="Z276" s="54"/>
    </row>
    <row r="277" spans="1:26" ht="18.75" customHeight="1" x14ac:dyDescent="0.2">
      <c r="A277" s="54"/>
      <c r="B277" s="321"/>
      <c r="C277" s="321"/>
      <c r="D277" s="55"/>
      <c r="E277" s="320"/>
      <c r="F277" s="320"/>
      <c r="G277" s="320"/>
      <c r="H277" s="54"/>
      <c r="I277" s="54"/>
      <c r="J277" s="54"/>
      <c r="K277" s="227"/>
      <c r="L277" s="227"/>
      <c r="M277" s="227"/>
      <c r="N277" s="227"/>
      <c r="O277" s="227"/>
      <c r="P277" s="54"/>
      <c r="Q277" s="54"/>
      <c r="R277" s="54"/>
      <c r="S277" s="54"/>
      <c r="T277" s="54"/>
      <c r="U277" s="54"/>
      <c r="V277" s="54"/>
      <c r="W277" s="54"/>
      <c r="X277" s="54"/>
      <c r="Y277" s="54"/>
      <c r="Z277" s="54"/>
    </row>
    <row r="278" spans="1:26" ht="18.75" customHeight="1" x14ac:dyDescent="0.2">
      <c r="A278" s="54"/>
      <c r="B278" s="321"/>
      <c r="C278" s="321"/>
      <c r="D278" s="55"/>
      <c r="E278" s="320"/>
      <c r="F278" s="320"/>
      <c r="G278" s="320"/>
      <c r="H278" s="54"/>
      <c r="I278" s="54"/>
      <c r="J278" s="54"/>
      <c r="K278" s="227"/>
      <c r="L278" s="227"/>
      <c r="M278" s="227"/>
      <c r="N278" s="227"/>
      <c r="O278" s="227"/>
      <c r="P278" s="54"/>
      <c r="Q278" s="54"/>
      <c r="R278" s="54"/>
      <c r="S278" s="54"/>
      <c r="T278" s="54"/>
      <c r="U278" s="54"/>
      <c r="V278" s="54"/>
      <c r="W278" s="54"/>
      <c r="X278" s="54"/>
      <c r="Y278" s="54"/>
      <c r="Z278" s="54"/>
    </row>
    <row r="279" spans="1:26" ht="18.75" customHeight="1" x14ac:dyDescent="0.2">
      <c r="A279" s="54"/>
      <c r="B279" s="321"/>
      <c r="C279" s="321"/>
      <c r="D279" s="55"/>
      <c r="E279" s="320"/>
      <c r="F279" s="320"/>
      <c r="G279" s="320"/>
      <c r="H279" s="54"/>
      <c r="I279" s="54"/>
      <c r="J279" s="54"/>
      <c r="K279" s="227"/>
      <c r="L279" s="227"/>
      <c r="M279" s="227"/>
      <c r="N279" s="227"/>
      <c r="O279" s="227"/>
      <c r="P279" s="54"/>
      <c r="Q279" s="54"/>
      <c r="R279" s="54"/>
      <c r="S279" s="54"/>
      <c r="T279" s="54"/>
      <c r="U279" s="54"/>
      <c r="V279" s="54"/>
      <c r="W279" s="54"/>
      <c r="X279" s="54"/>
      <c r="Y279" s="54"/>
      <c r="Z279" s="54"/>
    </row>
    <row r="280" spans="1:26" ht="18.75" customHeight="1" x14ac:dyDescent="0.2">
      <c r="A280" s="54"/>
      <c r="B280" s="321"/>
      <c r="C280" s="321"/>
      <c r="D280" s="55"/>
      <c r="E280" s="320"/>
      <c r="F280" s="320"/>
      <c r="G280" s="320"/>
      <c r="H280" s="54"/>
      <c r="I280" s="54"/>
      <c r="J280" s="54"/>
      <c r="K280" s="227"/>
      <c r="L280" s="227"/>
      <c r="M280" s="227"/>
      <c r="N280" s="227"/>
      <c r="O280" s="227"/>
      <c r="P280" s="54"/>
      <c r="Q280" s="54"/>
      <c r="R280" s="54"/>
      <c r="S280" s="54"/>
      <c r="T280" s="54"/>
      <c r="U280" s="54"/>
      <c r="V280" s="54"/>
      <c r="W280" s="54"/>
      <c r="X280" s="54"/>
      <c r="Y280" s="54"/>
      <c r="Z280" s="54"/>
    </row>
    <row r="281" spans="1:26" ht="18.75" customHeight="1" x14ac:dyDescent="0.2">
      <c r="A281" s="54"/>
      <c r="B281" s="321"/>
      <c r="C281" s="321"/>
      <c r="D281" s="55"/>
      <c r="E281" s="320"/>
      <c r="F281" s="320"/>
      <c r="G281" s="320"/>
      <c r="H281" s="54"/>
      <c r="I281" s="54"/>
      <c r="J281" s="54"/>
      <c r="K281" s="227"/>
      <c r="L281" s="227"/>
      <c r="M281" s="227"/>
      <c r="N281" s="227"/>
      <c r="O281" s="227"/>
      <c r="P281" s="54"/>
      <c r="Q281" s="54"/>
      <c r="R281" s="54"/>
      <c r="S281" s="54"/>
      <c r="T281" s="54"/>
      <c r="U281" s="54"/>
      <c r="V281" s="54"/>
      <c r="W281" s="54"/>
      <c r="X281" s="54"/>
      <c r="Y281" s="54"/>
      <c r="Z281" s="54"/>
    </row>
    <row r="282" spans="1:26" ht="18.75" customHeight="1" x14ac:dyDescent="0.2">
      <c r="A282" s="54"/>
      <c r="B282" s="321"/>
      <c r="C282" s="321"/>
      <c r="D282" s="55"/>
      <c r="E282" s="320"/>
      <c r="F282" s="320"/>
      <c r="G282" s="320"/>
      <c r="H282" s="54"/>
      <c r="I282" s="54"/>
      <c r="J282" s="54"/>
      <c r="K282" s="227"/>
      <c r="L282" s="227"/>
      <c r="M282" s="227"/>
      <c r="N282" s="227"/>
      <c r="O282" s="227"/>
      <c r="P282" s="54"/>
      <c r="Q282" s="54"/>
      <c r="R282" s="54"/>
      <c r="S282" s="54"/>
      <c r="T282" s="54"/>
      <c r="U282" s="54"/>
      <c r="V282" s="54"/>
      <c r="W282" s="54"/>
      <c r="X282" s="54"/>
      <c r="Y282" s="54"/>
      <c r="Z282" s="54"/>
    </row>
    <row r="283" spans="1:26" ht="18.75" customHeight="1" x14ac:dyDescent="0.2">
      <c r="A283" s="54"/>
      <c r="B283" s="321"/>
      <c r="C283" s="321"/>
      <c r="D283" s="55"/>
      <c r="E283" s="320"/>
      <c r="F283" s="320"/>
      <c r="G283" s="320"/>
      <c r="H283" s="54"/>
      <c r="I283" s="54"/>
      <c r="J283" s="54"/>
      <c r="K283" s="227"/>
      <c r="L283" s="227"/>
      <c r="M283" s="227"/>
      <c r="N283" s="227"/>
      <c r="O283" s="227"/>
      <c r="P283" s="54"/>
      <c r="Q283" s="54"/>
      <c r="R283" s="54"/>
      <c r="S283" s="54"/>
      <c r="T283" s="54"/>
      <c r="U283" s="54"/>
      <c r="V283" s="54"/>
      <c r="W283" s="54"/>
      <c r="X283" s="54"/>
      <c r="Y283" s="54"/>
      <c r="Z283" s="54"/>
    </row>
    <row r="284" spans="1:26" ht="18.75" customHeight="1" x14ac:dyDescent="0.2">
      <c r="A284" s="54"/>
      <c r="B284" s="321"/>
      <c r="C284" s="321"/>
      <c r="D284" s="55"/>
      <c r="E284" s="320"/>
      <c r="F284" s="320"/>
      <c r="G284" s="320"/>
      <c r="H284" s="54"/>
      <c r="I284" s="54"/>
      <c r="J284" s="54"/>
      <c r="K284" s="227"/>
      <c r="L284" s="227"/>
      <c r="M284" s="227"/>
      <c r="N284" s="227"/>
      <c r="O284" s="227"/>
      <c r="P284" s="54"/>
      <c r="Q284" s="54"/>
      <c r="R284" s="54"/>
      <c r="S284" s="54"/>
      <c r="T284" s="54"/>
      <c r="U284" s="54"/>
      <c r="V284" s="54"/>
      <c r="W284" s="54"/>
      <c r="X284" s="54"/>
      <c r="Y284" s="54"/>
      <c r="Z284" s="54"/>
    </row>
    <row r="285" spans="1:26" ht="18.75" customHeight="1" x14ac:dyDescent="0.2">
      <c r="A285" s="54"/>
      <c r="B285" s="321"/>
      <c r="C285" s="321"/>
      <c r="D285" s="55"/>
      <c r="E285" s="320"/>
      <c r="F285" s="320"/>
      <c r="G285" s="320"/>
      <c r="H285" s="54"/>
      <c r="I285" s="54"/>
      <c r="J285" s="54"/>
      <c r="K285" s="227"/>
      <c r="L285" s="227"/>
      <c r="M285" s="227"/>
      <c r="N285" s="227"/>
      <c r="O285" s="227"/>
      <c r="P285" s="54"/>
      <c r="Q285" s="54"/>
      <c r="R285" s="54"/>
      <c r="S285" s="54"/>
      <c r="T285" s="54"/>
      <c r="U285" s="54"/>
      <c r="V285" s="54"/>
      <c r="W285" s="54"/>
      <c r="X285" s="54"/>
      <c r="Y285" s="54"/>
      <c r="Z285" s="54"/>
    </row>
    <row r="286" spans="1:26" ht="18.75" customHeight="1" x14ac:dyDescent="0.2">
      <c r="A286" s="54"/>
      <c r="B286" s="321"/>
      <c r="C286" s="321"/>
      <c r="D286" s="55"/>
      <c r="E286" s="320"/>
      <c r="F286" s="320"/>
      <c r="G286" s="320"/>
      <c r="H286" s="54"/>
      <c r="I286" s="54"/>
      <c r="J286" s="54"/>
      <c r="K286" s="227"/>
      <c r="L286" s="227"/>
      <c r="M286" s="227"/>
      <c r="N286" s="227"/>
      <c r="O286" s="227"/>
      <c r="P286" s="54"/>
      <c r="Q286" s="54"/>
      <c r="R286" s="54"/>
      <c r="S286" s="54"/>
      <c r="T286" s="54"/>
      <c r="U286" s="54"/>
      <c r="V286" s="54"/>
      <c r="W286" s="54"/>
      <c r="X286" s="54"/>
      <c r="Y286" s="54"/>
      <c r="Z286" s="54"/>
    </row>
    <row r="287" spans="1:26" ht="18.75" customHeight="1" x14ac:dyDescent="0.2">
      <c r="A287" s="54"/>
      <c r="B287" s="321"/>
      <c r="C287" s="321"/>
      <c r="D287" s="55"/>
      <c r="E287" s="320"/>
      <c r="F287" s="320"/>
      <c r="G287" s="320"/>
      <c r="H287" s="54"/>
      <c r="I287" s="54"/>
      <c r="J287" s="54"/>
      <c r="K287" s="227"/>
      <c r="L287" s="227"/>
      <c r="M287" s="227"/>
      <c r="N287" s="227"/>
      <c r="O287" s="227"/>
      <c r="P287" s="54"/>
      <c r="Q287" s="54"/>
      <c r="R287" s="54"/>
      <c r="S287" s="54"/>
      <c r="T287" s="54"/>
      <c r="U287" s="54"/>
      <c r="V287" s="54"/>
      <c r="W287" s="54"/>
      <c r="X287" s="54"/>
      <c r="Y287" s="54"/>
      <c r="Z287" s="54"/>
    </row>
    <row r="288" spans="1:26" ht="18.75" customHeight="1" x14ac:dyDescent="0.2">
      <c r="A288" s="54"/>
      <c r="B288" s="321"/>
      <c r="C288" s="321"/>
      <c r="D288" s="55"/>
      <c r="E288" s="320"/>
      <c r="F288" s="320"/>
      <c r="G288" s="320"/>
      <c r="H288" s="54"/>
      <c r="I288" s="54"/>
      <c r="J288" s="54"/>
      <c r="K288" s="227"/>
      <c r="L288" s="227"/>
      <c r="M288" s="227"/>
      <c r="N288" s="227"/>
      <c r="O288" s="227"/>
      <c r="P288" s="54"/>
      <c r="Q288" s="54"/>
      <c r="R288" s="54"/>
      <c r="S288" s="54"/>
      <c r="T288" s="54"/>
      <c r="U288" s="54"/>
      <c r="V288" s="54"/>
      <c r="W288" s="54"/>
      <c r="X288" s="54"/>
      <c r="Y288" s="54"/>
      <c r="Z288" s="54"/>
    </row>
    <row r="289" spans="1:26" ht="18.75" customHeight="1" x14ac:dyDescent="0.2">
      <c r="A289" s="54"/>
      <c r="B289" s="321"/>
      <c r="C289" s="321"/>
      <c r="D289" s="55"/>
      <c r="E289" s="320"/>
      <c r="F289" s="320"/>
      <c r="G289" s="320"/>
      <c r="H289" s="54"/>
      <c r="I289" s="54"/>
      <c r="J289" s="54"/>
      <c r="K289" s="227"/>
      <c r="L289" s="227"/>
      <c r="M289" s="227"/>
      <c r="N289" s="227"/>
      <c r="O289" s="227"/>
      <c r="P289" s="54"/>
      <c r="Q289" s="54"/>
      <c r="R289" s="54"/>
      <c r="S289" s="54"/>
      <c r="T289" s="54"/>
      <c r="U289" s="54"/>
      <c r="V289" s="54"/>
      <c r="W289" s="54"/>
      <c r="X289" s="54"/>
      <c r="Y289" s="54"/>
      <c r="Z289" s="54"/>
    </row>
    <row r="290" spans="1:26" ht="18.75" customHeight="1" x14ac:dyDescent="0.2">
      <c r="A290" s="54"/>
      <c r="B290" s="321"/>
      <c r="C290" s="321"/>
      <c r="D290" s="55"/>
      <c r="E290" s="320"/>
      <c r="F290" s="320"/>
      <c r="G290" s="320"/>
      <c r="H290" s="54"/>
      <c r="I290" s="54"/>
      <c r="J290" s="54"/>
      <c r="K290" s="227"/>
      <c r="L290" s="227"/>
      <c r="M290" s="227"/>
      <c r="N290" s="227"/>
      <c r="O290" s="227"/>
      <c r="P290" s="54"/>
      <c r="Q290" s="54"/>
      <c r="R290" s="54"/>
      <c r="S290" s="54"/>
      <c r="T290" s="54"/>
      <c r="U290" s="54"/>
      <c r="V290" s="54"/>
      <c r="W290" s="54"/>
      <c r="X290" s="54"/>
      <c r="Y290" s="54"/>
      <c r="Z290" s="54"/>
    </row>
    <row r="291" spans="1:26" ht="18.75" customHeight="1" x14ac:dyDescent="0.2">
      <c r="A291" s="54"/>
      <c r="B291" s="321"/>
      <c r="C291" s="321"/>
      <c r="D291" s="55"/>
      <c r="E291" s="320"/>
      <c r="F291" s="320"/>
      <c r="G291" s="320"/>
      <c r="H291" s="54"/>
      <c r="I291" s="54"/>
      <c r="J291" s="54"/>
      <c r="K291" s="227"/>
      <c r="L291" s="227"/>
      <c r="M291" s="227"/>
      <c r="N291" s="227"/>
      <c r="O291" s="227"/>
      <c r="P291" s="54"/>
      <c r="Q291" s="54"/>
      <c r="R291" s="54"/>
      <c r="S291" s="54"/>
      <c r="T291" s="54"/>
      <c r="U291" s="54"/>
      <c r="V291" s="54"/>
      <c r="W291" s="54"/>
      <c r="X291" s="54"/>
      <c r="Y291" s="54"/>
      <c r="Z291" s="54"/>
    </row>
    <row r="292" spans="1:26" ht="18.75" customHeight="1" x14ac:dyDescent="0.2">
      <c r="A292" s="54"/>
      <c r="B292" s="321"/>
      <c r="C292" s="321"/>
      <c r="D292" s="55"/>
      <c r="E292" s="320"/>
      <c r="F292" s="320"/>
      <c r="G292" s="320"/>
      <c r="H292" s="54"/>
      <c r="I292" s="54"/>
      <c r="J292" s="54"/>
      <c r="K292" s="227"/>
      <c r="L292" s="227"/>
      <c r="M292" s="227"/>
      <c r="N292" s="227"/>
      <c r="O292" s="227"/>
      <c r="P292" s="54"/>
      <c r="Q292" s="54"/>
      <c r="R292" s="54"/>
      <c r="S292" s="54"/>
      <c r="T292" s="54"/>
      <c r="U292" s="54"/>
      <c r="V292" s="54"/>
      <c r="W292" s="54"/>
      <c r="X292" s="54"/>
      <c r="Y292" s="54"/>
      <c r="Z292" s="54"/>
    </row>
    <row r="293" spans="1:26" ht="18.75" customHeight="1" x14ac:dyDescent="0.2">
      <c r="A293" s="54"/>
      <c r="B293" s="321"/>
      <c r="C293" s="321"/>
      <c r="D293" s="55"/>
      <c r="E293" s="320"/>
      <c r="F293" s="320"/>
      <c r="G293" s="320"/>
      <c r="H293" s="54"/>
      <c r="I293" s="54"/>
      <c r="J293" s="54"/>
      <c r="K293" s="227"/>
      <c r="L293" s="227"/>
      <c r="M293" s="227"/>
      <c r="N293" s="227"/>
      <c r="O293" s="227"/>
      <c r="P293" s="54"/>
      <c r="Q293" s="54"/>
      <c r="R293" s="54"/>
      <c r="S293" s="54"/>
      <c r="T293" s="54"/>
      <c r="U293" s="54"/>
      <c r="V293" s="54"/>
      <c r="W293" s="54"/>
      <c r="X293" s="54"/>
      <c r="Y293" s="54"/>
      <c r="Z293" s="54"/>
    </row>
    <row r="294" spans="1:26" ht="18.75" customHeight="1" x14ac:dyDescent="0.2">
      <c r="A294" s="54"/>
      <c r="B294" s="321"/>
      <c r="C294" s="321"/>
      <c r="D294" s="55"/>
      <c r="E294" s="320"/>
      <c r="F294" s="320"/>
      <c r="G294" s="320"/>
      <c r="H294" s="54"/>
      <c r="I294" s="54"/>
      <c r="J294" s="54"/>
      <c r="K294" s="227"/>
      <c r="L294" s="227"/>
      <c r="M294" s="227"/>
      <c r="N294" s="227"/>
      <c r="O294" s="227"/>
      <c r="P294" s="54"/>
      <c r="Q294" s="54"/>
      <c r="R294" s="54"/>
      <c r="S294" s="54"/>
      <c r="T294" s="54"/>
      <c r="U294" s="54"/>
      <c r="V294" s="54"/>
      <c r="W294" s="54"/>
      <c r="X294" s="54"/>
      <c r="Y294" s="54"/>
      <c r="Z294" s="54"/>
    </row>
    <row r="295" spans="1:26" ht="18.75" customHeight="1" x14ac:dyDescent="0.2">
      <c r="A295" s="54"/>
      <c r="B295" s="321"/>
      <c r="C295" s="321"/>
      <c r="D295" s="55"/>
      <c r="E295" s="320"/>
      <c r="F295" s="320"/>
      <c r="G295" s="320"/>
      <c r="H295" s="54"/>
      <c r="I295" s="54"/>
      <c r="J295" s="54"/>
      <c r="K295" s="227"/>
      <c r="L295" s="227"/>
      <c r="M295" s="227"/>
      <c r="N295" s="227"/>
      <c r="O295" s="227"/>
      <c r="P295" s="54"/>
      <c r="Q295" s="54"/>
      <c r="R295" s="54"/>
      <c r="S295" s="54"/>
      <c r="T295" s="54"/>
      <c r="U295" s="54"/>
      <c r="V295" s="54"/>
      <c r="W295" s="54"/>
      <c r="X295" s="54"/>
      <c r="Y295" s="54"/>
      <c r="Z295" s="54"/>
    </row>
    <row r="296" spans="1:26" ht="18.75" customHeight="1" x14ac:dyDescent="0.2">
      <c r="A296" s="54"/>
      <c r="B296" s="321"/>
      <c r="C296" s="321"/>
      <c r="D296" s="55"/>
      <c r="E296" s="320"/>
      <c r="F296" s="320"/>
      <c r="G296" s="320"/>
      <c r="H296" s="54"/>
      <c r="I296" s="54"/>
      <c r="J296" s="54"/>
      <c r="K296" s="227"/>
      <c r="L296" s="227"/>
      <c r="M296" s="227"/>
      <c r="N296" s="227"/>
      <c r="O296" s="227"/>
      <c r="P296" s="54"/>
      <c r="Q296" s="54"/>
      <c r="R296" s="54"/>
      <c r="S296" s="54"/>
      <c r="T296" s="54"/>
      <c r="U296" s="54"/>
      <c r="V296" s="54"/>
      <c r="W296" s="54"/>
      <c r="X296" s="54"/>
      <c r="Y296" s="54"/>
      <c r="Z296" s="54"/>
    </row>
    <row r="297" spans="1:26" ht="18.75" customHeight="1" x14ac:dyDescent="0.2">
      <c r="A297" s="54"/>
      <c r="B297" s="321"/>
      <c r="C297" s="321"/>
      <c r="D297" s="55"/>
      <c r="E297" s="320"/>
      <c r="F297" s="320"/>
      <c r="G297" s="320"/>
      <c r="H297" s="54"/>
      <c r="I297" s="54"/>
      <c r="J297" s="54"/>
      <c r="K297" s="227"/>
      <c r="L297" s="227"/>
      <c r="M297" s="227"/>
      <c r="N297" s="227"/>
      <c r="O297" s="227"/>
      <c r="P297" s="54"/>
      <c r="Q297" s="54"/>
      <c r="R297" s="54"/>
      <c r="S297" s="54"/>
      <c r="T297" s="54"/>
      <c r="U297" s="54"/>
      <c r="V297" s="54"/>
      <c r="W297" s="54"/>
      <c r="X297" s="54"/>
      <c r="Y297" s="54"/>
      <c r="Z297" s="54"/>
    </row>
    <row r="298" spans="1:26" ht="18.75" customHeight="1" x14ac:dyDescent="0.2">
      <c r="A298" s="54"/>
      <c r="B298" s="321"/>
      <c r="C298" s="321"/>
      <c r="D298" s="55"/>
      <c r="E298" s="320"/>
      <c r="F298" s="320"/>
      <c r="G298" s="320"/>
      <c r="H298" s="54"/>
      <c r="I298" s="54"/>
      <c r="J298" s="54"/>
      <c r="K298" s="227"/>
      <c r="L298" s="227"/>
      <c r="M298" s="227"/>
      <c r="N298" s="227"/>
      <c r="O298" s="227"/>
      <c r="P298" s="54"/>
      <c r="Q298" s="54"/>
      <c r="R298" s="54"/>
      <c r="S298" s="54"/>
      <c r="T298" s="54"/>
      <c r="U298" s="54"/>
      <c r="V298" s="54"/>
      <c r="W298" s="54"/>
      <c r="X298" s="54"/>
      <c r="Y298" s="54"/>
      <c r="Z298" s="54"/>
    </row>
    <row r="299" spans="1:26" ht="18.75" customHeight="1" x14ac:dyDescent="0.2">
      <c r="A299" s="54"/>
      <c r="B299" s="321"/>
      <c r="C299" s="321"/>
      <c r="D299" s="55"/>
      <c r="E299" s="320"/>
      <c r="F299" s="320"/>
      <c r="G299" s="320"/>
      <c r="H299" s="54"/>
      <c r="I299" s="54"/>
      <c r="J299" s="54"/>
      <c r="K299" s="227"/>
      <c r="L299" s="227"/>
      <c r="M299" s="227"/>
      <c r="N299" s="227"/>
      <c r="O299" s="227"/>
      <c r="P299" s="54"/>
      <c r="Q299" s="54"/>
      <c r="R299" s="54"/>
      <c r="S299" s="54"/>
      <c r="T299" s="54"/>
      <c r="U299" s="54"/>
      <c r="V299" s="54"/>
      <c r="W299" s="54"/>
      <c r="X299" s="54"/>
      <c r="Y299" s="54"/>
      <c r="Z299" s="54"/>
    </row>
    <row r="300" spans="1:26" ht="18.75" customHeight="1" x14ac:dyDescent="0.2">
      <c r="A300" s="54"/>
      <c r="B300" s="321"/>
      <c r="C300" s="321"/>
      <c r="D300" s="55"/>
      <c r="E300" s="320"/>
      <c r="F300" s="320"/>
      <c r="G300" s="320"/>
      <c r="H300" s="54"/>
      <c r="I300" s="54"/>
      <c r="J300" s="54"/>
      <c r="K300" s="227"/>
      <c r="L300" s="227"/>
      <c r="M300" s="227"/>
      <c r="N300" s="227"/>
      <c r="O300" s="227"/>
      <c r="P300" s="54"/>
      <c r="Q300" s="54"/>
      <c r="R300" s="54"/>
      <c r="S300" s="54"/>
      <c r="T300" s="54"/>
      <c r="U300" s="54"/>
      <c r="V300" s="54"/>
      <c r="W300" s="54"/>
      <c r="X300" s="54"/>
      <c r="Y300" s="54"/>
      <c r="Z300" s="54"/>
    </row>
    <row r="301" spans="1:26" ht="18.75" customHeight="1" x14ac:dyDescent="0.2">
      <c r="A301" s="54"/>
      <c r="B301" s="321"/>
      <c r="C301" s="321"/>
      <c r="D301" s="55"/>
      <c r="E301" s="320"/>
      <c r="F301" s="320"/>
      <c r="G301" s="320"/>
      <c r="H301" s="54"/>
      <c r="I301" s="54"/>
      <c r="J301" s="54"/>
      <c r="K301" s="227"/>
      <c r="L301" s="227"/>
      <c r="M301" s="227"/>
      <c r="N301" s="227"/>
      <c r="O301" s="227"/>
      <c r="P301" s="54"/>
      <c r="Q301" s="54"/>
      <c r="R301" s="54"/>
      <c r="S301" s="54"/>
      <c r="T301" s="54"/>
      <c r="U301" s="54"/>
      <c r="V301" s="54"/>
      <c r="W301" s="54"/>
      <c r="X301" s="54"/>
      <c r="Y301" s="54"/>
      <c r="Z301" s="54"/>
    </row>
    <row r="302" spans="1:26" ht="18.75" customHeight="1" x14ac:dyDescent="0.2">
      <c r="A302" s="54"/>
      <c r="B302" s="321"/>
      <c r="C302" s="321"/>
      <c r="D302" s="55"/>
      <c r="E302" s="320"/>
      <c r="F302" s="320"/>
      <c r="G302" s="320"/>
      <c r="H302" s="54"/>
      <c r="I302" s="54"/>
      <c r="J302" s="54"/>
      <c r="K302" s="227"/>
      <c r="L302" s="227"/>
      <c r="M302" s="227"/>
      <c r="N302" s="227"/>
      <c r="O302" s="227"/>
      <c r="P302" s="54"/>
      <c r="Q302" s="54"/>
      <c r="R302" s="54"/>
      <c r="S302" s="54"/>
      <c r="T302" s="54"/>
      <c r="U302" s="54"/>
      <c r="V302" s="54"/>
      <c r="W302" s="54"/>
      <c r="X302" s="54"/>
      <c r="Y302" s="54"/>
      <c r="Z302" s="54"/>
    </row>
    <row r="303" spans="1:26" ht="18.75" customHeight="1" x14ac:dyDescent="0.2">
      <c r="A303" s="54"/>
      <c r="B303" s="321"/>
      <c r="C303" s="321"/>
      <c r="D303" s="55"/>
      <c r="E303" s="320"/>
      <c r="F303" s="320"/>
      <c r="G303" s="320"/>
      <c r="H303" s="54"/>
      <c r="I303" s="54"/>
      <c r="J303" s="54"/>
      <c r="K303" s="227"/>
      <c r="L303" s="227"/>
      <c r="M303" s="227"/>
      <c r="N303" s="227"/>
      <c r="O303" s="227"/>
      <c r="P303" s="54"/>
      <c r="Q303" s="54"/>
      <c r="R303" s="54"/>
      <c r="S303" s="54"/>
      <c r="T303" s="54"/>
      <c r="U303" s="54"/>
      <c r="V303" s="54"/>
      <c r="W303" s="54"/>
      <c r="X303" s="54"/>
      <c r="Y303" s="54"/>
      <c r="Z303" s="54"/>
    </row>
    <row r="304" spans="1:26" ht="18.75" customHeight="1" x14ac:dyDescent="0.2">
      <c r="A304" s="54"/>
      <c r="B304" s="321"/>
      <c r="C304" s="321"/>
      <c r="D304" s="55"/>
      <c r="E304" s="320"/>
      <c r="F304" s="320"/>
      <c r="G304" s="320"/>
      <c r="H304" s="54"/>
      <c r="I304" s="54"/>
      <c r="J304" s="54"/>
      <c r="K304" s="227"/>
      <c r="L304" s="227"/>
      <c r="M304" s="227"/>
      <c r="N304" s="227"/>
      <c r="O304" s="227"/>
      <c r="P304" s="54"/>
      <c r="Q304" s="54"/>
      <c r="R304" s="54"/>
      <c r="S304" s="54"/>
      <c r="T304" s="54"/>
      <c r="U304" s="54"/>
      <c r="V304" s="54"/>
      <c r="W304" s="54"/>
      <c r="X304" s="54"/>
      <c r="Y304" s="54"/>
      <c r="Z304" s="54"/>
    </row>
    <row r="305" spans="1:26" ht="18.75" customHeight="1" x14ac:dyDescent="0.2">
      <c r="A305" s="54"/>
      <c r="B305" s="321"/>
      <c r="C305" s="321"/>
      <c r="D305" s="55"/>
      <c r="E305" s="320"/>
      <c r="F305" s="320"/>
      <c r="G305" s="320"/>
      <c r="H305" s="54"/>
      <c r="I305" s="54"/>
      <c r="J305" s="54"/>
      <c r="K305" s="227"/>
      <c r="L305" s="227"/>
      <c r="M305" s="227"/>
      <c r="N305" s="227"/>
      <c r="O305" s="227"/>
      <c r="P305" s="54"/>
      <c r="Q305" s="54"/>
      <c r="R305" s="54"/>
      <c r="S305" s="54"/>
      <c r="T305" s="54"/>
      <c r="U305" s="54"/>
      <c r="V305" s="54"/>
      <c r="W305" s="54"/>
      <c r="X305" s="54"/>
      <c r="Y305" s="54"/>
      <c r="Z305" s="54"/>
    </row>
    <row r="306" spans="1:26" ht="18.75" customHeight="1" x14ac:dyDescent="0.2">
      <c r="A306" s="54"/>
      <c r="B306" s="321"/>
      <c r="C306" s="321"/>
      <c r="D306" s="55"/>
      <c r="E306" s="320"/>
      <c r="F306" s="320"/>
      <c r="G306" s="320"/>
      <c r="H306" s="54"/>
      <c r="I306" s="54"/>
      <c r="J306" s="54"/>
      <c r="K306" s="227"/>
      <c r="L306" s="227"/>
      <c r="M306" s="227"/>
      <c r="N306" s="227"/>
      <c r="O306" s="227"/>
      <c r="P306" s="54"/>
      <c r="Q306" s="54"/>
      <c r="R306" s="54"/>
      <c r="S306" s="54"/>
      <c r="T306" s="54"/>
      <c r="U306" s="54"/>
      <c r="V306" s="54"/>
      <c r="W306" s="54"/>
      <c r="X306" s="54"/>
      <c r="Y306" s="54"/>
      <c r="Z306" s="54"/>
    </row>
    <row r="307" spans="1:26" ht="18.75" customHeight="1" x14ac:dyDescent="0.2">
      <c r="A307" s="54"/>
      <c r="B307" s="321"/>
      <c r="C307" s="321"/>
      <c r="D307" s="55"/>
      <c r="E307" s="320"/>
      <c r="F307" s="320"/>
      <c r="G307" s="320"/>
      <c r="H307" s="54"/>
      <c r="I307" s="54"/>
      <c r="J307" s="54"/>
      <c r="K307" s="227"/>
      <c r="L307" s="227"/>
      <c r="M307" s="227"/>
      <c r="N307" s="227"/>
      <c r="O307" s="227"/>
      <c r="P307" s="54"/>
      <c r="Q307" s="54"/>
      <c r="R307" s="54"/>
      <c r="S307" s="54"/>
      <c r="T307" s="54"/>
      <c r="U307" s="54"/>
      <c r="V307" s="54"/>
      <c r="W307" s="54"/>
      <c r="X307" s="54"/>
      <c r="Y307" s="54"/>
      <c r="Z307" s="54"/>
    </row>
    <row r="308" spans="1:26" ht="18.75" customHeight="1" x14ac:dyDescent="0.2">
      <c r="A308" s="54"/>
      <c r="B308" s="321"/>
      <c r="C308" s="321"/>
      <c r="D308" s="55"/>
      <c r="E308" s="320"/>
      <c r="F308" s="320"/>
      <c r="G308" s="320"/>
      <c r="H308" s="54"/>
      <c r="I308" s="54"/>
      <c r="J308" s="54"/>
      <c r="K308" s="227"/>
      <c r="L308" s="227"/>
      <c r="M308" s="227"/>
      <c r="N308" s="227"/>
      <c r="O308" s="227"/>
      <c r="P308" s="54"/>
      <c r="Q308" s="54"/>
      <c r="R308" s="54"/>
      <c r="S308" s="54"/>
      <c r="T308" s="54"/>
      <c r="U308" s="54"/>
      <c r="V308" s="54"/>
      <c r="W308" s="54"/>
      <c r="X308" s="54"/>
      <c r="Y308" s="54"/>
      <c r="Z308" s="54"/>
    </row>
    <row r="309" spans="1:26" ht="18.75" customHeight="1" x14ac:dyDescent="0.2">
      <c r="A309" s="54"/>
      <c r="B309" s="321"/>
      <c r="C309" s="321"/>
      <c r="D309" s="55"/>
      <c r="E309" s="320"/>
      <c r="F309" s="320"/>
      <c r="G309" s="320"/>
      <c r="H309" s="54"/>
      <c r="I309" s="54"/>
      <c r="J309" s="54"/>
      <c r="K309" s="227"/>
      <c r="L309" s="227"/>
      <c r="M309" s="227"/>
      <c r="N309" s="227"/>
      <c r="O309" s="227"/>
      <c r="P309" s="54"/>
      <c r="Q309" s="54"/>
      <c r="R309" s="54"/>
      <c r="S309" s="54"/>
      <c r="T309" s="54"/>
      <c r="U309" s="54"/>
      <c r="V309" s="54"/>
      <c r="W309" s="54"/>
      <c r="X309" s="54"/>
      <c r="Y309" s="54"/>
      <c r="Z309" s="54"/>
    </row>
    <row r="310" spans="1:26" ht="18.75" customHeight="1" x14ac:dyDescent="0.2">
      <c r="A310" s="54"/>
      <c r="B310" s="321"/>
      <c r="C310" s="321"/>
      <c r="D310" s="55"/>
      <c r="E310" s="320"/>
      <c r="F310" s="320"/>
      <c r="G310" s="320"/>
      <c r="H310" s="54"/>
      <c r="I310" s="54"/>
      <c r="J310" s="54"/>
      <c r="K310" s="227"/>
      <c r="L310" s="227"/>
      <c r="M310" s="227"/>
      <c r="N310" s="227"/>
      <c r="O310" s="227"/>
      <c r="P310" s="54"/>
      <c r="Q310" s="54"/>
      <c r="R310" s="54"/>
      <c r="S310" s="54"/>
      <c r="T310" s="54"/>
      <c r="U310" s="54"/>
      <c r="V310" s="54"/>
      <c r="W310" s="54"/>
      <c r="X310" s="54"/>
      <c r="Y310" s="54"/>
      <c r="Z310" s="54"/>
    </row>
    <row r="311" spans="1:26" ht="18.75" customHeight="1" x14ac:dyDescent="0.2">
      <c r="A311" s="54"/>
      <c r="B311" s="321"/>
      <c r="C311" s="321"/>
      <c r="D311" s="55"/>
      <c r="E311" s="320"/>
      <c r="F311" s="320"/>
      <c r="G311" s="320"/>
      <c r="H311" s="54"/>
      <c r="I311" s="54"/>
      <c r="J311" s="54"/>
      <c r="K311" s="227"/>
      <c r="L311" s="227"/>
      <c r="M311" s="227"/>
      <c r="N311" s="227"/>
      <c r="O311" s="227"/>
      <c r="P311" s="54"/>
      <c r="Q311" s="54"/>
      <c r="R311" s="54"/>
      <c r="S311" s="54"/>
      <c r="T311" s="54"/>
      <c r="U311" s="54"/>
      <c r="V311" s="54"/>
      <c r="W311" s="54"/>
      <c r="X311" s="54"/>
      <c r="Y311" s="54"/>
      <c r="Z311" s="54"/>
    </row>
    <row r="312" spans="1:26" ht="18.75" customHeight="1" x14ac:dyDescent="0.2">
      <c r="A312" s="54"/>
      <c r="B312" s="321"/>
      <c r="C312" s="321"/>
      <c r="D312" s="55"/>
      <c r="E312" s="320"/>
      <c r="F312" s="320"/>
      <c r="G312" s="320"/>
      <c r="H312" s="54"/>
      <c r="I312" s="54"/>
      <c r="J312" s="54"/>
      <c r="K312" s="227"/>
      <c r="L312" s="227"/>
      <c r="M312" s="227"/>
      <c r="N312" s="227"/>
      <c r="O312" s="227"/>
      <c r="P312" s="54"/>
      <c r="Q312" s="54"/>
      <c r="R312" s="54"/>
      <c r="S312" s="54"/>
      <c r="T312" s="54"/>
      <c r="U312" s="54"/>
      <c r="V312" s="54"/>
      <c r="W312" s="54"/>
      <c r="X312" s="54"/>
      <c r="Y312" s="54"/>
      <c r="Z312" s="54"/>
    </row>
    <row r="313" spans="1:26" ht="18.75" customHeight="1" x14ac:dyDescent="0.2">
      <c r="A313" s="54"/>
      <c r="B313" s="321"/>
      <c r="C313" s="321"/>
      <c r="D313" s="55"/>
      <c r="E313" s="320"/>
      <c r="F313" s="320"/>
      <c r="G313" s="320"/>
      <c r="H313" s="54"/>
      <c r="I313" s="54"/>
      <c r="J313" s="54"/>
      <c r="K313" s="227"/>
      <c r="L313" s="227"/>
      <c r="M313" s="227"/>
      <c r="N313" s="227"/>
      <c r="O313" s="227"/>
      <c r="P313" s="54"/>
      <c r="Q313" s="54"/>
      <c r="R313" s="54"/>
      <c r="S313" s="54"/>
      <c r="T313" s="54"/>
      <c r="U313" s="54"/>
      <c r="V313" s="54"/>
      <c r="W313" s="54"/>
      <c r="X313" s="54"/>
      <c r="Y313" s="54"/>
      <c r="Z313" s="54"/>
    </row>
    <row r="314" spans="1:26" ht="18.75" customHeight="1" x14ac:dyDescent="0.2">
      <c r="A314" s="54"/>
      <c r="B314" s="321"/>
      <c r="C314" s="321"/>
      <c r="D314" s="55"/>
      <c r="E314" s="320"/>
      <c r="F314" s="320"/>
      <c r="G314" s="320"/>
      <c r="H314" s="54"/>
      <c r="I314" s="54"/>
      <c r="J314" s="54"/>
      <c r="K314" s="227"/>
      <c r="L314" s="227"/>
      <c r="M314" s="227"/>
      <c r="N314" s="227"/>
      <c r="O314" s="227"/>
      <c r="P314" s="54"/>
      <c r="Q314" s="54"/>
      <c r="R314" s="54"/>
      <c r="S314" s="54"/>
      <c r="T314" s="54"/>
      <c r="U314" s="54"/>
      <c r="V314" s="54"/>
      <c r="W314" s="54"/>
      <c r="X314" s="54"/>
      <c r="Y314" s="54"/>
      <c r="Z314" s="54"/>
    </row>
    <row r="315" spans="1:26" ht="18.75" customHeight="1" x14ac:dyDescent="0.2">
      <c r="A315" s="54"/>
      <c r="B315" s="321"/>
      <c r="C315" s="321"/>
      <c r="D315" s="55"/>
      <c r="E315" s="320"/>
      <c r="F315" s="320"/>
      <c r="G315" s="320"/>
      <c r="H315" s="54"/>
      <c r="I315" s="54"/>
      <c r="J315" s="54"/>
      <c r="K315" s="227"/>
      <c r="L315" s="227"/>
      <c r="M315" s="227"/>
      <c r="N315" s="227"/>
      <c r="O315" s="227"/>
      <c r="P315" s="54"/>
      <c r="Q315" s="54"/>
      <c r="R315" s="54"/>
      <c r="S315" s="54"/>
      <c r="T315" s="54"/>
      <c r="U315" s="54"/>
      <c r="V315" s="54"/>
      <c r="W315" s="54"/>
      <c r="X315" s="54"/>
      <c r="Y315" s="54"/>
      <c r="Z315" s="54"/>
    </row>
    <row r="316" spans="1:26" ht="18.75" customHeight="1" x14ac:dyDescent="0.2">
      <c r="A316" s="54"/>
      <c r="B316" s="321"/>
      <c r="C316" s="321"/>
      <c r="D316" s="55"/>
      <c r="E316" s="320"/>
      <c r="F316" s="320"/>
      <c r="G316" s="320"/>
      <c r="H316" s="54"/>
      <c r="I316" s="54"/>
      <c r="J316" s="54"/>
      <c r="K316" s="227"/>
      <c r="L316" s="227"/>
      <c r="M316" s="227"/>
      <c r="N316" s="227"/>
      <c r="O316" s="227"/>
      <c r="P316" s="54"/>
      <c r="Q316" s="54"/>
      <c r="R316" s="54"/>
      <c r="S316" s="54"/>
      <c r="T316" s="54"/>
      <c r="U316" s="54"/>
      <c r="V316" s="54"/>
      <c r="W316" s="54"/>
      <c r="X316" s="54"/>
      <c r="Y316" s="54"/>
      <c r="Z316" s="54"/>
    </row>
    <row r="317" spans="1:26" ht="18.75" customHeight="1" x14ac:dyDescent="0.2">
      <c r="A317" s="54"/>
      <c r="B317" s="321"/>
      <c r="C317" s="321"/>
      <c r="D317" s="55"/>
      <c r="E317" s="320"/>
      <c r="F317" s="320"/>
      <c r="G317" s="320"/>
      <c r="H317" s="54"/>
      <c r="I317" s="54"/>
      <c r="J317" s="54"/>
      <c r="K317" s="227"/>
      <c r="L317" s="227"/>
      <c r="M317" s="227"/>
      <c r="N317" s="227"/>
      <c r="O317" s="227"/>
      <c r="P317" s="54"/>
      <c r="Q317" s="54"/>
      <c r="R317" s="54"/>
      <c r="S317" s="54"/>
      <c r="T317" s="54"/>
      <c r="U317" s="54"/>
      <c r="V317" s="54"/>
      <c r="W317" s="54"/>
      <c r="X317" s="54"/>
      <c r="Y317" s="54"/>
      <c r="Z317" s="54"/>
    </row>
    <row r="318" spans="1:26" ht="18.75" customHeight="1" x14ac:dyDescent="0.2">
      <c r="A318" s="54"/>
      <c r="B318" s="321"/>
      <c r="C318" s="321"/>
      <c r="D318" s="55"/>
      <c r="E318" s="320"/>
      <c r="F318" s="320"/>
      <c r="G318" s="320"/>
      <c r="H318" s="54"/>
      <c r="I318" s="54"/>
      <c r="J318" s="54"/>
      <c r="K318" s="227"/>
      <c r="L318" s="227"/>
      <c r="M318" s="227"/>
      <c r="N318" s="227"/>
      <c r="O318" s="227"/>
      <c r="P318" s="54"/>
      <c r="Q318" s="54"/>
      <c r="R318" s="54"/>
      <c r="S318" s="54"/>
      <c r="T318" s="54"/>
      <c r="U318" s="54"/>
      <c r="V318" s="54"/>
      <c r="W318" s="54"/>
      <c r="X318" s="54"/>
      <c r="Y318" s="54"/>
      <c r="Z318" s="54"/>
    </row>
    <row r="319" spans="1:26" ht="18.75" customHeight="1" x14ac:dyDescent="0.2">
      <c r="A319" s="54"/>
      <c r="B319" s="321"/>
      <c r="C319" s="321"/>
      <c r="D319" s="55"/>
      <c r="E319" s="320"/>
      <c r="F319" s="320"/>
      <c r="G319" s="320"/>
      <c r="H319" s="54"/>
      <c r="I319" s="54"/>
      <c r="J319" s="54"/>
      <c r="K319" s="227"/>
      <c r="L319" s="227"/>
      <c r="M319" s="227"/>
      <c r="N319" s="227"/>
      <c r="O319" s="227"/>
      <c r="P319" s="54"/>
      <c r="Q319" s="54"/>
      <c r="R319" s="54"/>
      <c r="S319" s="54"/>
      <c r="T319" s="54"/>
      <c r="U319" s="54"/>
      <c r="V319" s="54"/>
      <c r="W319" s="54"/>
      <c r="X319" s="54"/>
      <c r="Y319" s="54"/>
      <c r="Z319" s="54"/>
    </row>
    <row r="320" spans="1:26" ht="18.75" customHeight="1" x14ac:dyDescent="0.2">
      <c r="A320" s="54"/>
      <c r="B320" s="321"/>
      <c r="C320" s="321"/>
      <c r="D320" s="55"/>
      <c r="E320" s="320"/>
      <c r="F320" s="320"/>
      <c r="G320" s="320"/>
      <c r="H320" s="54"/>
      <c r="I320" s="54"/>
      <c r="J320" s="54"/>
      <c r="K320" s="227"/>
      <c r="L320" s="227"/>
      <c r="M320" s="227"/>
      <c r="N320" s="227"/>
      <c r="O320" s="227"/>
      <c r="P320" s="54"/>
      <c r="Q320" s="54"/>
      <c r="R320" s="54"/>
      <c r="S320" s="54"/>
      <c r="T320" s="54"/>
      <c r="U320" s="54"/>
      <c r="V320" s="54"/>
      <c r="W320" s="54"/>
      <c r="X320" s="54"/>
      <c r="Y320" s="54"/>
      <c r="Z320" s="54"/>
    </row>
    <row r="321" spans="1:26" ht="18.75" customHeight="1" x14ac:dyDescent="0.2">
      <c r="A321" s="54"/>
      <c r="B321" s="321"/>
      <c r="C321" s="321"/>
      <c r="D321" s="55"/>
      <c r="E321" s="320"/>
      <c r="F321" s="320"/>
      <c r="G321" s="320"/>
      <c r="H321" s="54"/>
      <c r="I321" s="54"/>
      <c r="J321" s="54"/>
      <c r="K321" s="227"/>
      <c r="L321" s="227"/>
      <c r="M321" s="227"/>
      <c r="N321" s="227"/>
      <c r="O321" s="227"/>
      <c r="P321" s="54"/>
      <c r="Q321" s="54"/>
      <c r="R321" s="54"/>
      <c r="S321" s="54"/>
      <c r="T321" s="54"/>
      <c r="U321" s="54"/>
      <c r="V321" s="54"/>
      <c r="W321" s="54"/>
      <c r="X321" s="54"/>
      <c r="Y321" s="54"/>
      <c r="Z321" s="54"/>
    </row>
    <row r="322" spans="1:26" ht="18.75" customHeight="1" x14ac:dyDescent="0.2">
      <c r="A322" s="54"/>
      <c r="B322" s="321"/>
      <c r="C322" s="321"/>
      <c r="D322" s="55"/>
      <c r="E322" s="320"/>
      <c r="F322" s="320"/>
      <c r="G322" s="320"/>
      <c r="H322" s="54"/>
      <c r="I322" s="54"/>
      <c r="J322" s="54"/>
      <c r="K322" s="227"/>
      <c r="L322" s="227"/>
      <c r="M322" s="227"/>
      <c r="N322" s="227"/>
      <c r="O322" s="227"/>
      <c r="P322" s="54"/>
      <c r="Q322" s="54"/>
      <c r="R322" s="54"/>
      <c r="S322" s="54"/>
      <c r="T322" s="54"/>
      <c r="U322" s="54"/>
      <c r="V322" s="54"/>
      <c r="W322" s="54"/>
      <c r="X322" s="54"/>
      <c r="Y322" s="54"/>
      <c r="Z322" s="54"/>
    </row>
    <row r="323" spans="1:26" ht="18.75" customHeight="1" x14ac:dyDescent="0.2">
      <c r="A323" s="54"/>
      <c r="B323" s="321"/>
      <c r="C323" s="321"/>
      <c r="D323" s="55"/>
      <c r="E323" s="320"/>
      <c r="F323" s="320"/>
      <c r="G323" s="320"/>
      <c r="H323" s="54"/>
      <c r="I323" s="54"/>
      <c r="J323" s="54"/>
      <c r="K323" s="227"/>
      <c r="L323" s="227"/>
      <c r="M323" s="227"/>
      <c r="N323" s="227"/>
      <c r="O323" s="227"/>
      <c r="P323" s="54"/>
      <c r="Q323" s="54"/>
      <c r="R323" s="54"/>
      <c r="S323" s="54"/>
      <c r="T323" s="54"/>
      <c r="U323" s="54"/>
      <c r="V323" s="54"/>
      <c r="W323" s="54"/>
      <c r="X323" s="54"/>
      <c r="Y323" s="54"/>
      <c r="Z323" s="54"/>
    </row>
    <row r="324" spans="1:26" ht="18.75" customHeight="1" x14ac:dyDescent="0.2">
      <c r="A324" s="54"/>
      <c r="B324" s="321"/>
      <c r="C324" s="321"/>
      <c r="D324" s="55"/>
      <c r="E324" s="320"/>
      <c r="F324" s="320"/>
      <c r="G324" s="320"/>
      <c r="H324" s="54"/>
      <c r="I324" s="54"/>
      <c r="J324" s="54"/>
      <c r="K324" s="227"/>
      <c r="L324" s="227"/>
      <c r="M324" s="227"/>
      <c r="N324" s="227"/>
      <c r="O324" s="227"/>
      <c r="P324" s="54"/>
      <c r="Q324" s="54"/>
      <c r="R324" s="54"/>
      <c r="S324" s="54"/>
      <c r="T324" s="54"/>
      <c r="U324" s="54"/>
      <c r="V324" s="54"/>
      <c r="W324" s="54"/>
      <c r="X324" s="54"/>
      <c r="Y324" s="54"/>
      <c r="Z324" s="54"/>
    </row>
    <row r="325" spans="1:26" ht="18.75" customHeight="1" x14ac:dyDescent="0.2">
      <c r="A325" s="54"/>
      <c r="B325" s="321"/>
      <c r="C325" s="321"/>
      <c r="D325" s="55"/>
      <c r="E325" s="320"/>
      <c r="F325" s="320"/>
      <c r="G325" s="320"/>
      <c r="H325" s="54"/>
      <c r="I325" s="54"/>
      <c r="J325" s="54"/>
      <c r="K325" s="227"/>
      <c r="L325" s="227"/>
      <c r="M325" s="227"/>
      <c r="N325" s="227"/>
      <c r="O325" s="227"/>
      <c r="P325" s="54"/>
      <c r="Q325" s="54"/>
      <c r="R325" s="54"/>
      <c r="S325" s="54"/>
      <c r="T325" s="54"/>
      <c r="U325" s="54"/>
      <c r="V325" s="54"/>
      <c r="W325" s="54"/>
      <c r="X325" s="54"/>
      <c r="Y325" s="54"/>
      <c r="Z325" s="54"/>
    </row>
    <row r="326" spans="1:26" ht="18.75" customHeight="1" x14ac:dyDescent="0.2">
      <c r="A326" s="54"/>
      <c r="B326" s="321"/>
      <c r="C326" s="321"/>
      <c r="D326" s="55"/>
      <c r="E326" s="320"/>
      <c r="F326" s="320"/>
      <c r="G326" s="320"/>
      <c r="H326" s="54"/>
      <c r="I326" s="54"/>
      <c r="J326" s="54"/>
      <c r="K326" s="227"/>
      <c r="L326" s="227"/>
      <c r="M326" s="227"/>
      <c r="N326" s="227"/>
      <c r="O326" s="227"/>
      <c r="P326" s="54"/>
      <c r="Q326" s="54"/>
      <c r="R326" s="54"/>
      <c r="S326" s="54"/>
      <c r="T326" s="54"/>
      <c r="U326" s="54"/>
      <c r="V326" s="54"/>
      <c r="W326" s="54"/>
      <c r="X326" s="54"/>
      <c r="Y326" s="54"/>
      <c r="Z326" s="54"/>
    </row>
    <row r="327" spans="1:26" ht="18.75" customHeight="1" x14ac:dyDescent="0.2">
      <c r="A327" s="54"/>
      <c r="B327" s="321"/>
      <c r="C327" s="321"/>
      <c r="D327" s="55"/>
      <c r="E327" s="320"/>
      <c r="F327" s="320"/>
      <c r="G327" s="320"/>
      <c r="H327" s="54"/>
      <c r="I327" s="54"/>
      <c r="J327" s="54"/>
      <c r="K327" s="227"/>
      <c r="L327" s="227"/>
      <c r="M327" s="227"/>
      <c r="N327" s="227"/>
      <c r="O327" s="227"/>
      <c r="P327" s="54"/>
      <c r="Q327" s="54"/>
      <c r="R327" s="54"/>
      <c r="S327" s="54"/>
      <c r="T327" s="54"/>
      <c r="U327" s="54"/>
      <c r="V327" s="54"/>
      <c r="W327" s="54"/>
      <c r="X327" s="54"/>
      <c r="Y327" s="54"/>
      <c r="Z327" s="54"/>
    </row>
    <row r="328" spans="1:26" ht="18.75" customHeight="1" x14ac:dyDescent="0.2">
      <c r="A328" s="54"/>
      <c r="B328" s="321"/>
      <c r="C328" s="321"/>
      <c r="D328" s="55"/>
      <c r="E328" s="320"/>
      <c r="F328" s="320"/>
      <c r="G328" s="320"/>
      <c r="H328" s="54"/>
      <c r="I328" s="54"/>
      <c r="J328" s="54"/>
      <c r="K328" s="227"/>
      <c r="L328" s="227"/>
      <c r="M328" s="227"/>
      <c r="N328" s="227"/>
      <c r="O328" s="227"/>
      <c r="P328" s="54"/>
      <c r="Q328" s="54"/>
      <c r="R328" s="54"/>
      <c r="S328" s="54"/>
      <c r="T328" s="54"/>
      <c r="U328" s="54"/>
      <c r="V328" s="54"/>
      <c r="W328" s="54"/>
      <c r="X328" s="54"/>
      <c r="Y328" s="54"/>
      <c r="Z328" s="54"/>
    </row>
    <row r="329" spans="1:26" ht="18.75" customHeight="1" x14ac:dyDescent="0.2">
      <c r="A329" s="54"/>
      <c r="B329" s="321"/>
      <c r="C329" s="321"/>
      <c r="D329" s="55"/>
      <c r="E329" s="320"/>
      <c r="F329" s="320"/>
      <c r="G329" s="320"/>
      <c r="H329" s="54"/>
      <c r="I329" s="54"/>
      <c r="J329" s="54"/>
      <c r="K329" s="227"/>
      <c r="L329" s="227"/>
      <c r="M329" s="227"/>
      <c r="N329" s="227"/>
      <c r="O329" s="227"/>
      <c r="P329" s="54"/>
      <c r="Q329" s="54"/>
      <c r="R329" s="54"/>
      <c r="S329" s="54"/>
      <c r="T329" s="54"/>
      <c r="U329" s="54"/>
      <c r="V329" s="54"/>
      <c r="W329" s="54"/>
      <c r="X329" s="54"/>
      <c r="Y329" s="54"/>
      <c r="Z329" s="54"/>
    </row>
    <row r="330" spans="1:26" ht="18.75" customHeight="1" x14ac:dyDescent="0.2">
      <c r="A330" s="54"/>
      <c r="B330" s="321"/>
      <c r="C330" s="321"/>
      <c r="D330" s="55"/>
      <c r="E330" s="320"/>
      <c r="F330" s="320"/>
      <c r="G330" s="320"/>
      <c r="H330" s="54"/>
      <c r="I330" s="54"/>
      <c r="J330" s="54"/>
      <c r="K330" s="227"/>
      <c r="L330" s="227"/>
      <c r="M330" s="227"/>
      <c r="N330" s="227"/>
      <c r="O330" s="227"/>
      <c r="P330" s="54"/>
      <c r="Q330" s="54"/>
      <c r="R330" s="54"/>
      <c r="S330" s="54"/>
      <c r="T330" s="54"/>
      <c r="U330" s="54"/>
      <c r="V330" s="54"/>
      <c r="W330" s="54"/>
      <c r="X330" s="54"/>
      <c r="Y330" s="54"/>
      <c r="Z330" s="54"/>
    </row>
    <row r="331" spans="1:26" ht="18.75" customHeight="1" x14ac:dyDescent="0.2">
      <c r="A331" s="54"/>
      <c r="B331" s="321"/>
      <c r="C331" s="321"/>
      <c r="D331" s="55"/>
      <c r="E331" s="320"/>
      <c r="F331" s="320"/>
      <c r="G331" s="320"/>
      <c r="H331" s="54"/>
      <c r="I331" s="54"/>
      <c r="J331" s="54"/>
      <c r="K331" s="227"/>
      <c r="L331" s="227"/>
      <c r="M331" s="227"/>
      <c r="N331" s="227"/>
      <c r="O331" s="227"/>
      <c r="P331" s="54"/>
      <c r="Q331" s="54"/>
      <c r="R331" s="54"/>
      <c r="S331" s="54"/>
      <c r="T331" s="54"/>
      <c r="U331" s="54"/>
      <c r="V331" s="54"/>
      <c r="W331" s="54"/>
      <c r="X331" s="54"/>
      <c r="Y331" s="54"/>
      <c r="Z331" s="54"/>
    </row>
    <row r="332" spans="1:26" ht="18.75" customHeight="1" x14ac:dyDescent="0.2">
      <c r="A332" s="54"/>
      <c r="B332" s="321"/>
      <c r="C332" s="321"/>
      <c r="D332" s="55"/>
      <c r="E332" s="320"/>
      <c r="F332" s="320"/>
      <c r="G332" s="320"/>
      <c r="H332" s="54"/>
      <c r="I332" s="54"/>
      <c r="J332" s="54"/>
      <c r="K332" s="227"/>
      <c r="L332" s="227"/>
      <c r="M332" s="227"/>
      <c r="N332" s="227"/>
      <c r="O332" s="227"/>
      <c r="P332" s="54"/>
      <c r="Q332" s="54"/>
      <c r="R332" s="54"/>
      <c r="S332" s="54"/>
      <c r="T332" s="54"/>
      <c r="U332" s="54"/>
      <c r="V332" s="54"/>
      <c r="W332" s="54"/>
      <c r="X332" s="54"/>
      <c r="Y332" s="54"/>
      <c r="Z332" s="54"/>
    </row>
    <row r="333" spans="1:26" ht="18.75" customHeight="1" x14ac:dyDescent="0.2">
      <c r="A333" s="54"/>
      <c r="B333" s="321"/>
      <c r="C333" s="321"/>
      <c r="D333" s="55"/>
      <c r="E333" s="320"/>
      <c r="F333" s="320"/>
      <c r="G333" s="320"/>
      <c r="H333" s="54"/>
      <c r="I333" s="54"/>
      <c r="J333" s="54"/>
      <c r="K333" s="227"/>
      <c r="L333" s="227"/>
      <c r="M333" s="227"/>
      <c r="N333" s="227"/>
      <c r="O333" s="227"/>
      <c r="P333" s="54"/>
      <c r="Q333" s="54"/>
      <c r="R333" s="54"/>
      <c r="S333" s="54"/>
      <c r="T333" s="54"/>
      <c r="U333" s="54"/>
      <c r="V333" s="54"/>
      <c r="W333" s="54"/>
      <c r="X333" s="54"/>
      <c r="Y333" s="54"/>
      <c r="Z333" s="54"/>
    </row>
    <row r="334" spans="1:26" ht="18.75" customHeight="1" x14ac:dyDescent="0.2">
      <c r="A334" s="54"/>
      <c r="B334" s="321"/>
      <c r="C334" s="321"/>
      <c r="D334" s="55"/>
      <c r="E334" s="320"/>
      <c r="F334" s="320"/>
      <c r="G334" s="320"/>
      <c r="H334" s="54"/>
      <c r="I334" s="54"/>
      <c r="J334" s="54"/>
      <c r="K334" s="227"/>
      <c r="L334" s="227"/>
      <c r="M334" s="227"/>
      <c r="N334" s="227"/>
      <c r="O334" s="227"/>
      <c r="P334" s="54"/>
      <c r="Q334" s="54"/>
      <c r="R334" s="54"/>
      <c r="S334" s="54"/>
      <c r="T334" s="54"/>
      <c r="U334" s="54"/>
      <c r="V334" s="54"/>
      <c r="W334" s="54"/>
      <c r="X334" s="54"/>
      <c r="Y334" s="54"/>
      <c r="Z334" s="54"/>
    </row>
    <row r="335" spans="1:26" ht="18.75" customHeight="1" x14ac:dyDescent="0.2">
      <c r="A335" s="54"/>
      <c r="B335" s="321"/>
      <c r="C335" s="321"/>
      <c r="D335" s="55"/>
      <c r="E335" s="320"/>
      <c r="F335" s="320"/>
      <c r="G335" s="320"/>
      <c r="H335" s="54"/>
      <c r="I335" s="54"/>
      <c r="J335" s="54"/>
      <c r="K335" s="227"/>
      <c r="L335" s="227"/>
      <c r="M335" s="227"/>
      <c r="N335" s="227"/>
      <c r="O335" s="227"/>
      <c r="P335" s="54"/>
      <c r="Q335" s="54"/>
      <c r="R335" s="54"/>
      <c r="S335" s="54"/>
      <c r="T335" s="54"/>
      <c r="U335" s="54"/>
      <c r="V335" s="54"/>
      <c r="W335" s="54"/>
      <c r="X335" s="54"/>
      <c r="Y335" s="54"/>
      <c r="Z335" s="54"/>
    </row>
    <row r="336" spans="1:26" ht="18.75" customHeight="1" x14ac:dyDescent="0.2">
      <c r="A336" s="54"/>
      <c r="B336" s="321"/>
      <c r="C336" s="321"/>
      <c r="D336" s="55"/>
      <c r="E336" s="320"/>
      <c r="F336" s="320"/>
      <c r="G336" s="320"/>
      <c r="H336" s="54"/>
      <c r="I336" s="54"/>
      <c r="J336" s="54"/>
      <c r="K336" s="227"/>
      <c r="L336" s="227"/>
      <c r="M336" s="227"/>
      <c r="N336" s="227"/>
      <c r="O336" s="227"/>
      <c r="P336" s="54"/>
      <c r="Q336" s="54"/>
      <c r="R336" s="54"/>
      <c r="S336" s="54"/>
      <c r="T336" s="54"/>
      <c r="U336" s="54"/>
      <c r="V336" s="54"/>
      <c r="W336" s="54"/>
      <c r="X336" s="54"/>
      <c r="Y336" s="54"/>
      <c r="Z336" s="54"/>
    </row>
    <row r="337" spans="1:26" ht="18.75" customHeight="1" x14ac:dyDescent="0.2">
      <c r="A337" s="54"/>
      <c r="B337" s="321"/>
      <c r="C337" s="321"/>
      <c r="D337" s="55"/>
      <c r="E337" s="320"/>
      <c r="F337" s="320"/>
      <c r="G337" s="320"/>
      <c r="H337" s="54"/>
      <c r="I337" s="54"/>
      <c r="J337" s="54"/>
      <c r="K337" s="227"/>
      <c r="L337" s="227"/>
      <c r="M337" s="227"/>
      <c r="N337" s="227"/>
      <c r="O337" s="227"/>
      <c r="P337" s="54"/>
      <c r="Q337" s="54"/>
      <c r="R337" s="54"/>
      <c r="S337" s="54"/>
      <c r="T337" s="54"/>
      <c r="U337" s="54"/>
      <c r="V337" s="54"/>
      <c r="W337" s="54"/>
      <c r="X337" s="54"/>
      <c r="Y337" s="54"/>
      <c r="Z337" s="54"/>
    </row>
    <row r="338" spans="1:26" ht="18.75" customHeight="1" x14ac:dyDescent="0.2">
      <c r="A338" s="54"/>
      <c r="B338" s="321"/>
      <c r="C338" s="321"/>
      <c r="D338" s="55"/>
      <c r="E338" s="320"/>
      <c r="F338" s="320"/>
      <c r="G338" s="320"/>
      <c r="H338" s="54"/>
      <c r="I338" s="54"/>
      <c r="J338" s="54"/>
      <c r="K338" s="227"/>
      <c r="L338" s="227"/>
      <c r="M338" s="227"/>
      <c r="N338" s="227"/>
      <c r="O338" s="227"/>
      <c r="P338" s="54"/>
      <c r="Q338" s="54"/>
      <c r="R338" s="54"/>
      <c r="S338" s="54"/>
      <c r="T338" s="54"/>
      <c r="U338" s="54"/>
      <c r="V338" s="54"/>
      <c r="W338" s="54"/>
      <c r="X338" s="54"/>
      <c r="Y338" s="54"/>
      <c r="Z338" s="54"/>
    </row>
    <row r="339" spans="1:26" ht="18.75" customHeight="1" x14ac:dyDescent="0.2">
      <c r="A339" s="54"/>
      <c r="B339" s="321"/>
      <c r="C339" s="321"/>
      <c r="D339" s="55"/>
      <c r="E339" s="320"/>
      <c r="F339" s="320"/>
      <c r="G339" s="320"/>
      <c r="H339" s="54"/>
      <c r="I339" s="54"/>
      <c r="J339" s="54"/>
      <c r="K339" s="227"/>
      <c r="L339" s="227"/>
      <c r="M339" s="227"/>
      <c r="N339" s="227"/>
      <c r="O339" s="227"/>
      <c r="P339" s="54"/>
      <c r="Q339" s="54"/>
      <c r="R339" s="54"/>
      <c r="S339" s="54"/>
      <c r="T339" s="54"/>
      <c r="U339" s="54"/>
      <c r="V339" s="54"/>
      <c r="W339" s="54"/>
      <c r="X339" s="54"/>
      <c r="Y339" s="54"/>
      <c r="Z339" s="54"/>
    </row>
    <row r="340" spans="1:26" ht="18.75" customHeight="1" x14ac:dyDescent="0.2">
      <c r="A340" s="54"/>
      <c r="B340" s="321"/>
      <c r="C340" s="321"/>
      <c r="D340" s="55"/>
      <c r="E340" s="320"/>
      <c r="F340" s="320"/>
      <c r="G340" s="320"/>
      <c r="H340" s="54"/>
      <c r="I340" s="54"/>
      <c r="J340" s="54"/>
      <c r="K340" s="227"/>
      <c r="L340" s="227"/>
      <c r="M340" s="227"/>
      <c r="N340" s="227"/>
      <c r="O340" s="227"/>
      <c r="P340" s="54"/>
      <c r="Q340" s="54"/>
      <c r="R340" s="54"/>
      <c r="S340" s="54"/>
      <c r="T340" s="54"/>
      <c r="U340" s="54"/>
      <c r="V340" s="54"/>
      <c r="W340" s="54"/>
      <c r="X340" s="54"/>
      <c r="Y340" s="54"/>
      <c r="Z340" s="54"/>
    </row>
    <row r="341" spans="1:26" ht="18.75" customHeight="1" x14ac:dyDescent="0.2">
      <c r="A341" s="54"/>
      <c r="B341" s="321"/>
      <c r="C341" s="321"/>
      <c r="D341" s="55"/>
      <c r="E341" s="320"/>
      <c r="F341" s="320"/>
      <c r="G341" s="320"/>
      <c r="H341" s="54"/>
      <c r="I341" s="54"/>
      <c r="J341" s="54"/>
      <c r="K341" s="227"/>
      <c r="L341" s="227"/>
      <c r="M341" s="227"/>
      <c r="N341" s="227"/>
      <c r="O341" s="227"/>
      <c r="P341" s="54"/>
      <c r="Q341" s="54"/>
      <c r="R341" s="54"/>
      <c r="S341" s="54"/>
      <c r="T341" s="54"/>
      <c r="U341" s="54"/>
      <c r="V341" s="54"/>
      <c r="W341" s="54"/>
      <c r="X341" s="54"/>
      <c r="Y341" s="54"/>
      <c r="Z341" s="54"/>
    </row>
    <row r="342" spans="1:26" ht="18.75" customHeight="1" x14ac:dyDescent="0.2">
      <c r="A342" s="54"/>
      <c r="B342" s="321"/>
      <c r="C342" s="321"/>
      <c r="D342" s="55"/>
      <c r="E342" s="320"/>
      <c r="F342" s="320"/>
      <c r="G342" s="320"/>
      <c r="H342" s="54"/>
      <c r="I342" s="54"/>
      <c r="J342" s="54"/>
      <c r="K342" s="227"/>
      <c r="L342" s="227"/>
      <c r="M342" s="227"/>
      <c r="N342" s="227"/>
      <c r="O342" s="227"/>
      <c r="P342" s="54"/>
      <c r="Q342" s="54"/>
      <c r="R342" s="54"/>
      <c r="S342" s="54"/>
      <c r="T342" s="54"/>
      <c r="U342" s="54"/>
      <c r="V342" s="54"/>
      <c r="W342" s="54"/>
      <c r="X342" s="54"/>
      <c r="Y342" s="54"/>
      <c r="Z342" s="54"/>
    </row>
    <row r="343" spans="1:26" ht="18.75" customHeight="1" x14ac:dyDescent="0.2">
      <c r="A343" s="54"/>
      <c r="B343" s="321"/>
      <c r="C343" s="321"/>
      <c r="D343" s="55"/>
      <c r="E343" s="320"/>
      <c r="F343" s="320"/>
      <c r="G343" s="320"/>
      <c r="H343" s="54"/>
      <c r="I343" s="54"/>
      <c r="J343" s="54"/>
      <c r="K343" s="227"/>
      <c r="L343" s="227"/>
      <c r="M343" s="227"/>
      <c r="N343" s="227"/>
      <c r="O343" s="227"/>
      <c r="P343" s="54"/>
      <c r="Q343" s="54"/>
      <c r="R343" s="54"/>
      <c r="S343" s="54"/>
      <c r="T343" s="54"/>
      <c r="U343" s="54"/>
      <c r="V343" s="54"/>
      <c r="W343" s="54"/>
      <c r="X343" s="54"/>
      <c r="Y343" s="54"/>
      <c r="Z343" s="54"/>
    </row>
    <row r="344" spans="1:26" ht="18.75" customHeight="1" x14ac:dyDescent="0.2">
      <c r="A344" s="54"/>
      <c r="B344" s="321"/>
      <c r="C344" s="321"/>
      <c r="D344" s="55"/>
      <c r="E344" s="320"/>
      <c r="F344" s="320"/>
      <c r="G344" s="320"/>
      <c r="H344" s="54"/>
      <c r="I344" s="54"/>
      <c r="J344" s="54"/>
      <c r="K344" s="227"/>
      <c r="L344" s="227"/>
      <c r="M344" s="227"/>
      <c r="N344" s="227"/>
      <c r="O344" s="227"/>
      <c r="P344" s="54"/>
      <c r="Q344" s="54"/>
      <c r="R344" s="54"/>
      <c r="S344" s="54"/>
      <c r="T344" s="54"/>
      <c r="U344" s="54"/>
      <c r="V344" s="54"/>
      <c r="W344" s="54"/>
      <c r="X344" s="54"/>
      <c r="Y344" s="54"/>
      <c r="Z344" s="54"/>
    </row>
    <row r="345" spans="1:26" ht="18.75" customHeight="1" x14ac:dyDescent="0.2">
      <c r="A345" s="54"/>
      <c r="B345" s="321"/>
      <c r="C345" s="321"/>
      <c r="D345" s="55"/>
      <c r="E345" s="320"/>
      <c r="F345" s="320"/>
      <c r="G345" s="320"/>
      <c r="H345" s="54"/>
      <c r="I345" s="54"/>
      <c r="J345" s="54"/>
      <c r="K345" s="227"/>
      <c r="L345" s="227"/>
      <c r="M345" s="227"/>
      <c r="N345" s="227"/>
      <c r="O345" s="227"/>
      <c r="P345" s="54"/>
      <c r="Q345" s="54"/>
      <c r="R345" s="54"/>
      <c r="S345" s="54"/>
      <c r="T345" s="54"/>
      <c r="U345" s="54"/>
      <c r="V345" s="54"/>
      <c r="W345" s="54"/>
      <c r="X345" s="54"/>
      <c r="Y345" s="54"/>
      <c r="Z345" s="54"/>
    </row>
    <row r="346" spans="1:26" ht="18.75" customHeight="1" x14ac:dyDescent="0.2">
      <c r="A346" s="54"/>
      <c r="B346" s="321"/>
      <c r="C346" s="321"/>
      <c r="D346" s="55"/>
      <c r="E346" s="320"/>
      <c r="F346" s="320"/>
      <c r="G346" s="320"/>
      <c r="H346" s="54"/>
      <c r="I346" s="54"/>
      <c r="J346" s="54"/>
      <c r="K346" s="227"/>
      <c r="L346" s="227"/>
      <c r="M346" s="227"/>
      <c r="N346" s="227"/>
      <c r="O346" s="227"/>
      <c r="P346" s="54"/>
      <c r="Q346" s="54"/>
      <c r="R346" s="54"/>
      <c r="S346" s="54"/>
      <c r="T346" s="54"/>
      <c r="U346" s="54"/>
      <c r="V346" s="54"/>
      <c r="W346" s="54"/>
      <c r="X346" s="54"/>
      <c r="Y346" s="54"/>
      <c r="Z346" s="54"/>
    </row>
    <row r="347" spans="1:26" ht="18.75" customHeight="1" x14ac:dyDescent="0.2">
      <c r="A347" s="54"/>
      <c r="B347" s="321"/>
      <c r="C347" s="321"/>
      <c r="D347" s="55"/>
      <c r="E347" s="320"/>
      <c r="F347" s="320"/>
      <c r="G347" s="320"/>
      <c r="H347" s="54"/>
      <c r="I347" s="54"/>
      <c r="J347" s="54"/>
      <c r="K347" s="227"/>
      <c r="L347" s="227"/>
      <c r="M347" s="227"/>
      <c r="N347" s="227"/>
      <c r="O347" s="227"/>
      <c r="P347" s="54"/>
      <c r="Q347" s="54"/>
      <c r="R347" s="54"/>
      <c r="S347" s="54"/>
      <c r="T347" s="54"/>
      <c r="U347" s="54"/>
      <c r="V347" s="54"/>
      <c r="W347" s="54"/>
      <c r="X347" s="54"/>
      <c r="Y347" s="54"/>
      <c r="Z347" s="54"/>
    </row>
    <row r="348" spans="1:26" ht="18.75" customHeight="1" x14ac:dyDescent="0.2">
      <c r="A348" s="54"/>
      <c r="B348" s="321"/>
      <c r="C348" s="321"/>
      <c r="D348" s="55"/>
      <c r="E348" s="320"/>
      <c r="F348" s="320"/>
      <c r="G348" s="320"/>
      <c r="H348" s="54"/>
      <c r="I348" s="54"/>
      <c r="J348" s="54"/>
      <c r="K348" s="227"/>
      <c r="L348" s="227"/>
      <c r="M348" s="227"/>
      <c r="N348" s="227"/>
      <c r="O348" s="227"/>
      <c r="P348" s="54"/>
      <c r="Q348" s="54"/>
      <c r="R348" s="54"/>
      <c r="S348" s="54"/>
      <c r="T348" s="54"/>
      <c r="U348" s="54"/>
      <c r="V348" s="54"/>
      <c r="W348" s="54"/>
      <c r="X348" s="54"/>
      <c r="Y348" s="54"/>
      <c r="Z348" s="54"/>
    </row>
    <row r="349" spans="1:26" ht="18.75" customHeight="1" x14ac:dyDescent="0.2">
      <c r="A349" s="54"/>
      <c r="B349" s="321"/>
      <c r="C349" s="321"/>
      <c r="D349" s="55"/>
      <c r="E349" s="320"/>
      <c r="F349" s="320"/>
      <c r="G349" s="320"/>
      <c r="H349" s="54"/>
      <c r="I349" s="54"/>
      <c r="J349" s="54"/>
      <c r="K349" s="227"/>
      <c r="L349" s="227"/>
      <c r="M349" s="227"/>
      <c r="N349" s="227"/>
      <c r="O349" s="227"/>
      <c r="P349" s="54"/>
      <c r="Q349" s="54"/>
      <c r="R349" s="54"/>
      <c r="S349" s="54"/>
      <c r="T349" s="54"/>
      <c r="U349" s="54"/>
      <c r="V349" s="54"/>
      <c r="W349" s="54"/>
      <c r="X349" s="54"/>
      <c r="Y349" s="54"/>
      <c r="Z349" s="54"/>
    </row>
    <row r="350" spans="1:26" ht="18.75" customHeight="1" x14ac:dyDescent="0.2">
      <c r="A350" s="54"/>
      <c r="B350" s="321"/>
      <c r="C350" s="321"/>
      <c r="D350" s="55"/>
      <c r="E350" s="320"/>
      <c r="F350" s="320"/>
      <c r="G350" s="320"/>
      <c r="H350" s="54"/>
      <c r="I350" s="54"/>
      <c r="J350" s="54"/>
      <c r="K350" s="227"/>
      <c r="L350" s="227"/>
      <c r="M350" s="227"/>
      <c r="N350" s="227"/>
      <c r="O350" s="227"/>
      <c r="P350" s="54"/>
      <c r="Q350" s="54"/>
      <c r="R350" s="54"/>
      <c r="S350" s="54"/>
      <c r="T350" s="54"/>
      <c r="U350" s="54"/>
      <c r="V350" s="54"/>
      <c r="W350" s="54"/>
      <c r="X350" s="54"/>
      <c r="Y350" s="54"/>
      <c r="Z350" s="54"/>
    </row>
    <row r="351" spans="1:26" ht="18.75" customHeight="1" x14ac:dyDescent="0.2">
      <c r="A351" s="54"/>
      <c r="B351" s="321"/>
      <c r="C351" s="321"/>
      <c r="D351" s="55"/>
      <c r="E351" s="320"/>
      <c r="F351" s="320"/>
      <c r="G351" s="320"/>
      <c r="H351" s="54"/>
      <c r="I351" s="54"/>
      <c r="J351" s="54"/>
      <c r="K351" s="227"/>
      <c r="L351" s="227"/>
      <c r="M351" s="227"/>
      <c r="N351" s="227"/>
      <c r="O351" s="227"/>
      <c r="P351" s="54"/>
      <c r="Q351" s="54"/>
      <c r="R351" s="54"/>
      <c r="S351" s="54"/>
      <c r="T351" s="54"/>
      <c r="U351" s="54"/>
      <c r="V351" s="54"/>
      <c r="W351" s="54"/>
      <c r="X351" s="54"/>
      <c r="Y351" s="54"/>
      <c r="Z351" s="54"/>
    </row>
    <row r="352" spans="1:26" ht="18.75" customHeight="1" x14ac:dyDescent="0.2">
      <c r="A352" s="54"/>
      <c r="B352" s="321"/>
      <c r="C352" s="321"/>
      <c r="D352" s="55"/>
      <c r="E352" s="320"/>
      <c r="F352" s="320"/>
      <c r="G352" s="320"/>
      <c r="H352" s="54"/>
      <c r="I352" s="54"/>
      <c r="J352" s="54"/>
      <c r="K352" s="227"/>
      <c r="L352" s="227"/>
      <c r="M352" s="227"/>
      <c r="N352" s="227"/>
      <c r="O352" s="227"/>
      <c r="P352" s="54"/>
      <c r="Q352" s="54"/>
      <c r="R352" s="54"/>
      <c r="S352" s="54"/>
      <c r="T352" s="54"/>
      <c r="U352" s="54"/>
      <c r="V352" s="54"/>
      <c r="W352" s="54"/>
      <c r="X352" s="54"/>
      <c r="Y352" s="54"/>
      <c r="Z352" s="54"/>
    </row>
    <row r="353" spans="1:26" ht="18.75" customHeight="1" x14ac:dyDescent="0.2">
      <c r="A353" s="54"/>
      <c r="B353" s="321"/>
      <c r="C353" s="321"/>
      <c r="D353" s="55"/>
      <c r="E353" s="320"/>
      <c r="F353" s="320"/>
      <c r="G353" s="320"/>
      <c r="H353" s="54"/>
      <c r="I353" s="54"/>
      <c r="J353" s="54"/>
      <c r="K353" s="227"/>
      <c r="L353" s="227"/>
      <c r="M353" s="227"/>
      <c r="N353" s="227"/>
      <c r="O353" s="227"/>
      <c r="P353" s="54"/>
      <c r="Q353" s="54"/>
      <c r="R353" s="54"/>
      <c r="S353" s="54"/>
      <c r="T353" s="54"/>
      <c r="U353" s="54"/>
      <c r="V353" s="54"/>
      <c r="W353" s="54"/>
      <c r="X353" s="54"/>
      <c r="Y353" s="54"/>
      <c r="Z353" s="54"/>
    </row>
    <row r="354" spans="1:26" ht="18.75" customHeight="1" x14ac:dyDescent="0.2">
      <c r="A354" s="54"/>
      <c r="B354" s="321"/>
      <c r="C354" s="321"/>
      <c r="D354" s="55"/>
      <c r="E354" s="320"/>
      <c r="F354" s="320"/>
      <c r="G354" s="320"/>
      <c r="H354" s="54"/>
      <c r="I354" s="54"/>
      <c r="J354" s="54"/>
      <c r="K354" s="227"/>
      <c r="L354" s="227"/>
      <c r="M354" s="227"/>
      <c r="N354" s="227"/>
      <c r="O354" s="227"/>
      <c r="P354" s="54"/>
      <c r="Q354" s="54"/>
      <c r="R354" s="54"/>
      <c r="S354" s="54"/>
      <c r="T354" s="54"/>
      <c r="U354" s="54"/>
      <c r="V354" s="54"/>
      <c r="W354" s="54"/>
      <c r="X354" s="54"/>
      <c r="Y354" s="54"/>
      <c r="Z354" s="54"/>
    </row>
    <row r="355" spans="1:26" ht="18.75" customHeight="1" x14ac:dyDescent="0.2">
      <c r="A355" s="54"/>
      <c r="B355" s="321"/>
      <c r="C355" s="321"/>
      <c r="D355" s="55"/>
      <c r="E355" s="320"/>
      <c r="F355" s="320"/>
      <c r="G355" s="320"/>
      <c r="H355" s="54"/>
      <c r="I355" s="54"/>
      <c r="J355" s="54"/>
      <c r="K355" s="227"/>
      <c r="L355" s="227"/>
      <c r="M355" s="227"/>
      <c r="N355" s="227"/>
      <c r="O355" s="227"/>
      <c r="P355" s="54"/>
      <c r="Q355" s="54"/>
      <c r="R355" s="54"/>
      <c r="S355" s="54"/>
      <c r="T355" s="54"/>
      <c r="U355" s="54"/>
      <c r="V355" s="54"/>
      <c r="W355" s="54"/>
      <c r="X355" s="54"/>
      <c r="Y355" s="54"/>
      <c r="Z355" s="54"/>
    </row>
    <row r="356" spans="1:26" ht="18.75" customHeight="1" x14ac:dyDescent="0.2">
      <c r="A356" s="54"/>
      <c r="B356" s="321"/>
      <c r="C356" s="321"/>
      <c r="D356" s="55"/>
      <c r="E356" s="320"/>
      <c r="F356" s="320"/>
      <c r="G356" s="320"/>
      <c r="H356" s="54"/>
      <c r="I356" s="54"/>
      <c r="J356" s="54"/>
      <c r="K356" s="227"/>
      <c r="L356" s="227"/>
      <c r="M356" s="227"/>
      <c r="N356" s="227"/>
      <c r="O356" s="227"/>
      <c r="P356" s="54"/>
      <c r="Q356" s="54"/>
      <c r="R356" s="54"/>
      <c r="S356" s="54"/>
      <c r="T356" s="54"/>
      <c r="U356" s="54"/>
      <c r="V356" s="54"/>
      <c r="W356" s="54"/>
      <c r="X356" s="54"/>
      <c r="Y356" s="54"/>
      <c r="Z356" s="54"/>
    </row>
    <row r="357" spans="1:26" ht="18.75" customHeight="1" x14ac:dyDescent="0.2">
      <c r="A357" s="54"/>
      <c r="B357" s="321"/>
      <c r="C357" s="321"/>
      <c r="D357" s="55"/>
      <c r="E357" s="320"/>
      <c r="F357" s="320"/>
      <c r="G357" s="320"/>
      <c r="H357" s="54"/>
      <c r="I357" s="54"/>
      <c r="J357" s="54"/>
      <c r="K357" s="227"/>
      <c r="L357" s="227"/>
      <c r="M357" s="227"/>
      <c r="N357" s="227"/>
      <c r="O357" s="227"/>
      <c r="P357" s="54"/>
      <c r="Q357" s="54"/>
      <c r="R357" s="54"/>
      <c r="S357" s="54"/>
      <c r="T357" s="54"/>
      <c r="U357" s="54"/>
      <c r="V357" s="54"/>
      <c r="W357" s="54"/>
      <c r="X357" s="54"/>
      <c r="Y357" s="54"/>
      <c r="Z357" s="54"/>
    </row>
    <row r="358" spans="1:26" ht="18.75" customHeight="1" x14ac:dyDescent="0.2">
      <c r="A358" s="54"/>
      <c r="B358" s="321"/>
      <c r="C358" s="321"/>
      <c r="D358" s="55"/>
      <c r="E358" s="320"/>
      <c r="F358" s="320"/>
      <c r="G358" s="320"/>
      <c r="H358" s="54"/>
      <c r="I358" s="54"/>
      <c r="J358" s="54"/>
      <c r="K358" s="227"/>
      <c r="L358" s="227"/>
      <c r="M358" s="227"/>
      <c r="N358" s="227"/>
      <c r="O358" s="227"/>
      <c r="P358" s="54"/>
      <c r="Q358" s="54"/>
      <c r="R358" s="54"/>
      <c r="S358" s="54"/>
      <c r="T358" s="54"/>
      <c r="U358" s="54"/>
      <c r="V358" s="54"/>
      <c r="W358" s="54"/>
      <c r="X358" s="54"/>
      <c r="Y358" s="54"/>
      <c r="Z358" s="54"/>
    </row>
    <row r="359" spans="1:26" ht="18.75" customHeight="1" x14ac:dyDescent="0.2">
      <c r="A359" s="54"/>
      <c r="B359" s="321"/>
      <c r="C359" s="321"/>
      <c r="D359" s="55"/>
      <c r="E359" s="320"/>
      <c r="F359" s="320"/>
      <c r="G359" s="320"/>
      <c r="H359" s="54"/>
      <c r="I359" s="54"/>
      <c r="J359" s="54"/>
      <c r="K359" s="227"/>
      <c r="L359" s="227"/>
      <c r="M359" s="227"/>
      <c r="N359" s="227"/>
      <c r="O359" s="227"/>
      <c r="P359" s="54"/>
      <c r="Q359" s="54"/>
      <c r="R359" s="54"/>
      <c r="S359" s="54"/>
      <c r="T359" s="54"/>
      <c r="U359" s="54"/>
      <c r="V359" s="54"/>
      <c r="W359" s="54"/>
      <c r="X359" s="54"/>
      <c r="Y359" s="54"/>
      <c r="Z359" s="54"/>
    </row>
    <row r="360" spans="1:26" ht="18.75" customHeight="1" x14ac:dyDescent="0.2">
      <c r="A360" s="54"/>
      <c r="B360" s="321"/>
      <c r="C360" s="321"/>
      <c r="D360" s="55"/>
      <c r="E360" s="320"/>
      <c r="F360" s="320"/>
      <c r="G360" s="320"/>
      <c r="H360" s="54"/>
      <c r="I360" s="54"/>
      <c r="J360" s="54"/>
      <c r="K360" s="227"/>
      <c r="L360" s="227"/>
      <c r="M360" s="227"/>
      <c r="N360" s="227"/>
      <c r="O360" s="227"/>
      <c r="P360" s="54"/>
      <c r="Q360" s="54"/>
      <c r="R360" s="54"/>
      <c r="S360" s="54"/>
      <c r="T360" s="54"/>
      <c r="U360" s="54"/>
      <c r="V360" s="54"/>
      <c r="W360" s="54"/>
      <c r="X360" s="54"/>
      <c r="Y360" s="54"/>
      <c r="Z360" s="54"/>
    </row>
    <row r="361" spans="1:26" ht="18.75" customHeight="1" x14ac:dyDescent="0.2">
      <c r="A361" s="54"/>
      <c r="B361" s="321"/>
      <c r="C361" s="321"/>
      <c r="D361" s="55"/>
      <c r="E361" s="320"/>
      <c r="F361" s="320"/>
      <c r="G361" s="320"/>
      <c r="H361" s="54"/>
      <c r="I361" s="54"/>
      <c r="J361" s="54"/>
      <c r="K361" s="227"/>
      <c r="L361" s="227"/>
      <c r="M361" s="227"/>
      <c r="N361" s="227"/>
      <c r="O361" s="227"/>
      <c r="P361" s="54"/>
      <c r="Q361" s="54"/>
      <c r="R361" s="54"/>
      <c r="S361" s="54"/>
      <c r="T361" s="54"/>
      <c r="U361" s="54"/>
      <c r="V361" s="54"/>
      <c r="W361" s="54"/>
      <c r="X361" s="54"/>
      <c r="Y361" s="54"/>
      <c r="Z361" s="54"/>
    </row>
    <row r="362" spans="1:26" ht="18.75" customHeight="1" x14ac:dyDescent="0.2">
      <c r="A362" s="54"/>
      <c r="B362" s="321"/>
      <c r="C362" s="321"/>
      <c r="D362" s="55"/>
      <c r="E362" s="320"/>
      <c r="F362" s="320"/>
      <c r="G362" s="320"/>
      <c r="H362" s="54"/>
      <c r="I362" s="54"/>
      <c r="J362" s="54"/>
      <c r="K362" s="227"/>
      <c r="L362" s="227"/>
      <c r="M362" s="227"/>
      <c r="N362" s="227"/>
      <c r="O362" s="227"/>
      <c r="P362" s="54"/>
      <c r="Q362" s="54"/>
      <c r="R362" s="54"/>
      <c r="S362" s="54"/>
      <c r="T362" s="54"/>
      <c r="U362" s="54"/>
      <c r="V362" s="54"/>
      <c r="W362" s="54"/>
      <c r="X362" s="54"/>
      <c r="Y362" s="54"/>
      <c r="Z362" s="54"/>
    </row>
    <row r="363" spans="1:26" ht="18.75" customHeight="1" x14ac:dyDescent="0.2">
      <c r="A363" s="54"/>
      <c r="B363" s="321"/>
      <c r="C363" s="321"/>
      <c r="D363" s="55"/>
      <c r="E363" s="320"/>
      <c r="F363" s="320"/>
      <c r="G363" s="320"/>
      <c r="H363" s="54"/>
      <c r="I363" s="54"/>
      <c r="J363" s="54"/>
      <c r="K363" s="227"/>
      <c r="L363" s="227"/>
      <c r="M363" s="227"/>
      <c r="N363" s="227"/>
      <c r="O363" s="227"/>
      <c r="P363" s="54"/>
      <c r="Q363" s="54"/>
      <c r="R363" s="54"/>
      <c r="S363" s="54"/>
      <c r="T363" s="54"/>
      <c r="U363" s="54"/>
      <c r="V363" s="54"/>
      <c r="W363" s="54"/>
      <c r="X363" s="54"/>
      <c r="Y363" s="54"/>
      <c r="Z363" s="54"/>
    </row>
    <row r="364" spans="1:26" ht="18.75" customHeight="1" x14ac:dyDescent="0.2">
      <c r="A364" s="54"/>
      <c r="B364" s="321"/>
      <c r="C364" s="321"/>
      <c r="D364" s="55"/>
      <c r="E364" s="320"/>
      <c r="F364" s="320"/>
      <c r="G364" s="320"/>
      <c r="H364" s="54"/>
      <c r="I364" s="54"/>
      <c r="J364" s="54"/>
      <c r="K364" s="227"/>
      <c r="L364" s="227"/>
      <c r="M364" s="227"/>
      <c r="N364" s="227"/>
      <c r="O364" s="227"/>
      <c r="P364" s="54"/>
      <c r="Q364" s="54"/>
      <c r="R364" s="54"/>
      <c r="S364" s="54"/>
      <c r="T364" s="54"/>
      <c r="U364" s="54"/>
      <c r="V364" s="54"/>
      <c r="W364" s="54"/>
      <c r="X364" s="54"/>
      <c r="Y364" s="54"/>
      <c r="Z364" s="54"/>
    </row>
    <row r="365" spans="1:26" ht="18.75" customHeight="1" x14ac:dyDescent="0.2">
      <c r="A365" s="54"/>
      <c r="B365" s="321"/>
      <c r="C365" s="321"/>
      <c r="D365" s="55"/>
      <c r="E365" s="320"/>
      <c r="F365" s="320"/>
      <c r="G365" s="320"/>
      <c r="H365" s="54"/>
      <c r="I365" s="54"/>
      <c r="J365" s="54"/>
      <c r="K365" s="227"/>
      <c r="L365" s="227"/>
      <c r="M365" s="227"/>
      <c r="N365" s="227"/>
      <c r="O365" s="227"/>
      <c r="P365" s="54"/>
      <c r="Q365" s="54"/>
      <c r="R365" s="54"/>
      <c r="S365" s="54"/>
      <c r="T365" s="54"/>
      <c r="U365" s="54"/>
      <c r="V365" s="54"/>
      <c r="W365" s="54"/>
      <c r="X365" s="54"/>
      <c r="Y365" s="54"/>
      <c r="Z365" s="54"/>
    </row>
    <row r="366" spans="1:26" ht="18.75" customHeight="1" x14ac:dyDescent="0.2">
      <c r="A366" s="54"/>
      <c r="B366" s="321"/>
      <c r="C366" s="321"/>
      <c r="D366" s="55"/>
      <c r="E366" s="320"/>
      <c r="F366" s="320"/>
      <c r="G366" s="320"/>
      <c r="H366" s="54"/>
      <c r="I366" s="54"/>
      <c r="J366" s="54"/>
      <c r="K366" s="227"/>
      <c r="L366" s="227"/>
      <c r="M366" s="227"/>
      <c r="N366" s="227"/>
      <c r="O366" s="227"/>
      <c r="P366" s="54"/>
      <c r="Q366" s="54"/>
      <c r="R366" s="54"/>
      <c r="S366" s="54"/>
      <c r="T366" s="54"/>
      <c r="U366" s="54"/>
      <c r="V366" s="54"/>
      <c r="W366" s="54"/>
      <c r="X366" s="54"/>
      <c r="Y366" s="54"/>
      <c r="Z366" s="54"/>
    </row>
    <row r="367" spans="1:26" ht="18.75" customHeight="1" x14ac:dyDescent="0.2">
      <c r="A367" s="54"/>
      <c r="B367" s="321"/>
      <c r="C367" s="321"/>
      <c r="D367" s="55"/>
      <c r="E367" s="320"/>
      <c r="F367" s="320"/>
      <c r="G367" s="320"/>
      <c r="H367" s="54"/>
      <c r="I367" s="54"/>
      <c r="J367" s="54"/>
      <c r="K367" s="227"/>
      <c r="L367" s="227"/>
      <c r="M367" s="227"/>
      <c r="N367" s="227"/>
      <c r="O367" s="227"/>
      <c r="P367" s="54"/>
      <c r="Q367" s="54"/>
      <c r="R367" s="54"/>
      <c r="S367" s="54"/>
      <c r="T367" s="54"/>
      <c r="U367" s="54"/>
      <c r="V367" s="54"/>
      <c r="W367" s="54"/>
      <c r="X367" s="54"/>
      <c r="Y367" s="54"/>
      <c r="Z367" s="54"/>
    </row>
    <row r="368" spans="1:26" ht="18.75" customHeight="1" x14ac:dyDescent="0.2">
      <c r="A368" s="54"/>
      <c r="B368" s="321"/>
      <c r="C368" s="321"/>
      <c r="D368" s="55"/>
      <c r="E368" s="320"/>
      <c r="F368" s="320"/>
      <c r="G368" s="320"/>
      <c r="H368" s="54"/>
      <c r="I368" s="54"/>
      <c r="J368" s="54"/>
      <c r="K368" s="227"/>
      <c r="L368" s="227"/>
      <c r="M368" s="227"/>
      <c r="N368" s="227"/>
      <c r="O368" s="227"/>
      <c r="P368" s="54"/>
      <c r="Q368" s="54"/>
      <c r="R368" s="54"/>
      <c r="S368" s="54"/>
      <c r="T368" s="54"/>
      <c r="U368" s="54"/>
      <c r="V368" s="54"/>
      <c r="W368" s="54"/>
      <c r="X368" s="54"/>
      <c r="Y368" s="54"/>
      <c r="Z368" s="54"/>
    </row>
    <row r="369" spans="1:26" ht="18.75" customHeight="1" x14ac:dyDescent="0.2">
      <c r="A369" s="54"/>
      <c r="B369" s="321"/>
      <c r="C369" s="321"/>
      <c r="D369" s="55"/>
      <c r="E369" s="320"/>
      <c r="F369" s="320"/>
      <c r="G369" s="320"/>
      <c r="H369" s="54"/>
      <c r="I369" s="54"/>
      <c r="J369" s="54"/>
      <c r="K369" s="227"/>
      <c r="L369" s="227"/>
      <c r="M369" s="227"/>
      <c r="N369" s="227"/>
      <c r="O369" s="227"/>
      <c r="P369" s="54"/>
      <c r="Q369" s="54"/>
      <c r="R369" s="54"/>
      <c r="S369" s="54"/>
      <c r="T369" s="54"/>
      <c r="U369" s="54"/>
      <c r="V369" s="54"/>
      <c r="W369" s="54"/>
      <c r="X369" s="54"/>
      <c r="Y369" s="54"/>
      <c r="Z369" s="54"/>
    </row>
    <row r="370" spans="1:26" ht="18.75" customHeight="1" x14ac:dyDescent="0.2">
      <c r="A370" s="54"/>
      <c r="B370" s="321"/>
      <c r="C370" s="321"/>
      <c r="D370" s="55"/>
      <c r="E370" s="320"/>
      <c r="F370" s="320"/>
      <c r="G370" s="320"/>
      <c r="H370" s="54"/>
      <c r="I370" s="54"/>
      <c r="J370" s="54"/>
      <c r="K370" s="227"/>
      <c r="L370" s="227"/>
      <c r="M370" s="227"/>
      <c r="N370" s="227"/>
      <c r="O370" s="227"/>
      <c r="P370" s="54"/>
      <c r="Q370" s="54"/>
      <c r="R370" s="54"/>
      <c r="S370" s="54"/>
      <c r="T370" s="54"/>
      <c r="U370" s="54"/>
      <c r="V370" s="54"/>
      <c r="W370" s="54"/>
      <c r="X370" s="54"/>
      <c r="Y370" s="54"/>
      <c r="Z370" s="54"/>
    </row>
    <row r="371" spans="1:26" ht="18.75" customHeight="1" x14ac:dyDescent="0.2">
      <c r="A371" s="54"/>
      <c r="B371" s="321"/>
      <c r="C371" s="321"/>
      <c r="D371" s="55"/>
      <c r="E371" s="320"/>
      <c r="F371" s="320"/>
      <c r="G371" s="320"/>
      <c r="H371" s="54"/>
      <c r="I371" s="54"/>
      <c r="J371" s="54"/>
      <c r="K371" s="227"/>
      <c r="L371" s="227"/>
      <c r="M371" s="227"/>
      <c r="N371" s="227"/>
      <c r="O371" s="227"/>
      <c r="P371" s="54"/>
      <c r="Q371" s="54"/>
      <c r="R371" s="54"/>
      <c r="S371" s="54"/>
      <c r="T371" s="54"/>
      <c r="U371" s="54"/>
      <c r="V371" s="54"/>
      <c r="W371" s="54"/>
      <c r="X371" s="54"/>
      <c r="Y371" s="54"/>
      <c r="Z371" s="54"/>
    </row>
    <row r="372" spans="1:26" ht="18.75" customHeight="1" x14ac:dyDescent="0.2">
      <c r="A372" s="54"/>
      <c r="B372" s="321"/>
      <c r="C372" s="321"/>
      <c r="D372" s="55"/>
      <c r="E372" s="320"/>
      <c r="F372" s="320"/>
      <c r="G372" s="320"/>
      <c r="H372" s="54"/>
      <c r="I372" s="54"/>
      <c r="J372" s="54"/>
      <c r="K372" s="227"/>
      <c r="L372" s="227"/>
      <c r="M372" s="227"/>
      <c r="N372" s="227"/>
      <c r="O372" s="227"/>
      <c r="P372" s="54"/>
      <c r="Q372" s="54"/>
      <c r="R372" s="54"/>
      <c r="S372" s="54"/>
      <c r="T372" s="54"/>
      <c r="U372" s="54"/>
      <c r="V372" s="54"/>
      <c r="W372" s="54"/>
      <c r="X372" s="54"/>
      <c r="Y372" s="54"/>
      <c r="Z372" s="54"/>
    </row>
    <row r="373" spans="1:26" ht="18.75" customHeight="1" x14ac:dyDescent="0.2">
      <c r="A373" s="54"/>
      <c r="B373" s="321"/>
      <c r="C373" s="321"/>
      <c r="D373" s="55"/>
      <c r="E373" s="320"/>
      <c r="F373" s="320"/>
      <c r="G373" s="320"/>
      <c r="H373" s="54"/>
      <c r="I373" s="54"/>
      <c r="J373" s="54"/>
      <c r="K373" s="227"/>
      <c r="L373" s="227"/>
      <c r="M373" s="227"/>
      <c r="N373" s="227"/>
      <c r="O373" s="227"/>
      <c r="P373" s="54"/>
      <c r="Q373" s="54"/>
      <c r="R373" s="54"/>
      <c r="S373" s="54"/>
      <c r="T373" s="54"/>
      <c r="U373" s="54"/>
      <c r="V373" s="54"/>
      <c r="W373" s="54"/>
      <c r="X373" s="54"/>
      <c r="Y373" s="54"/>
      <c r="Z373" s="54"/>
    </row>
    <row r="374" spans="1:26" ht="18.75" customHeight="1" x14ac:dyDescent="0.2">
      <c r="A374" s="54"/>
      <c r="B374" s="321"/>
      <c r="C374" s="321"/>
      <c r="D374" s="55"/>
      <c r="E374" s="320"/>
      <c r="F374" s="320"/>
      <c r="G374" s="320"/>
      <c r="H374" s="54"/>
      <c r="I374" s="54"/>
      <c r="J374" s="54"/>
      <c r="K374" s="227"/>
      <c r="L374" s="227"/>
      <c r="M374" s="227"/>
      <c r="N374" s="227"/>
      <c r="O374" s="227"/>
      <c r="P374" s="54"/>
      <c r="Q374" s="54"/>
      <c r="R374" s="54"/>
      <c r="S374" s="54"/>
      <c r="T374" s="54"/>
      <c r="U374" s="54"/>
      <c r="V374" s="54"/>
      <c r="W374" s="54"/>
      <c r="X374" s="54"/>
      <c r="Y374" s="54"/>
      <c r="Z374" s="54"/>
    </row>
    <row r="375" spans="1:26" ht="18.75" customHeight="1" x14ac:dyDescent="0.2">
      <c r="A375" s="54"/>
      <c r="B375" s="321"/>
      <c r="C375" s="321"/>
      <c r="D375" s="55"/>
      <c r="E375" s="320"/>
      <c r="F375" s="320"/>
      <c r="G375" s="320"/>
      <c r="H375" s="54"/>
      <c r="I375" s="54"/>
      <c r="J375" s="54"/>
      <c r="K375" s="227"/>
      <c r="L375" s="227"/>
      <c r="M375" s="227"/>
      <c r="N375" s="227"/>
      <c r="O375" s="227"/>
      <c r="P375" s="54"/>
      <c r="Q375" s="54"/>
      <c r="R375" s="54"/>
      <c r="S375" s="54"/>
      <c r="T375" s="54"/>
      <c r="U375" s="54"/>
      <c r="V375" s="54"/>
      <c r="W375" s="54"/>
      <c r="X375" s="54"/>
      <c r="Y375" s="54"/>
      <c r="Z375" s="54"/>
    </row>
    <row r="376" spans="1:26" ht="18.75" customHeight="1" x14ac:dyDescent="0.2">
      <c r="A376" s="54"/>
      <c r="B376" s="321"/>
      <c r="C376" s="321"/>
      <c r="D376" s="55"/>
      <c r="E376" s="320"/>
      <c r="F376" s="320"/>
      <c r="G376" s="320"/>
      <c r="H376" s="54"/>
      <c r="I376" s="54"/>
      <c r="J376" s="54"/>
      <c r="K376" s="227"/>
      <c r="L376" s="227"/>
      <c r="M376" s="227"/>
      <c r="N376" s="227"/>
      <c r="O376" s="227"/>
      <c r="P376" s="54"/>
      <c r="Q376" s="54"/>
      <c r="R376" s="54"/>
      <c r="S376" s="54"/>
      <c r="T376" s="54"/>
      <c r="U376" s="54"/>
      <c r="V376" s="54"/>
      <c r="W376" s="54"/>
      <c r="X376" s="54"/>
      <c r="Y376" s="54"/>
      <c r="Z376" s="54"/>
    </row>
    <row r="377" spans="1:26" ht="18.75" customHeight="1" x14ac:dyDescent="0.2">
      <c r="A377" s="54"/>
      <c r="B377" s="321"/>
      <c r="C377" s="321"/>
      <c r="D377" s="55"/>
      <c r="E377" s="320"/>
      <c r="F377" s="320"/>
      <c r="G377" s="320"/>
      <c r="H377" s="54"/>
      <c r="I377" s="54"/>
      <c r="J377" s="54"/>
      <c r="K377" s="227"/>
      <c r="L377" s="227"/>
      <c r="M377" s="227"/>
      <c r="N377" s="227"/>
      <c r="O377" s="227"/>
      <c r="P377" s="54"/>
      <c r="Q377" s="54"/>
      <c r="R377" s="54"/>
      <c r="S377" s="54"/>
      <c r="T377" s="54"/>
      <c r="U377" s="54"/>
      <c r="V377" s="54"/>
      <c r="W377" s="54"/>
      <c r="X377" s="54"/>
      <c r="Y377" s="54"/>
      <c r="Z377" s="54"/>
    </row>
    <row r="378" spans="1:26" ht="18.75" customHeight="1" x14ac:dyDescent="0.2">
      <c r="A378" s="54"/>
      <c r="B378" s="321"/>
      <c r="C378" s="321"/>
      <c r="D378" s="55"/>
      <c r="E378" s="320"/>
      <c r="F378" s="320"/>
      <c r="G378" s="320"/>
      <c r="H378" s="54"/>
      <c r="I378" s="54"/>
      <c r="J378" s="54"/>
      <c r="K378" s="227"/>
      <c r="L378" s="227"/>
      <c r="M378" s="227"/>
      <c r="N378" s="227"/>
      <c r="O378" s="227"/>
      <c r="P378" s="54"/>
      <c r="Q378" s="54"/>
      <c r="R378" s="54"/>
      <c r="S378" s="54"/>
      <c r="T378" s="54"/>
      <c r="U378" s="54"/>
      <c r="V378" s="54"/>
      <c r="W378" s="54"/>
      <c r="X378" s="54"/>
      <c r="Y378" s="54"/>
      <c r="Z378" s="54"/>
    </row>
    <row r="379" spans="1:26" ht="18.75" customHeight="1" x14ac:dyDescent="0.2">
      <c r="A379" s="54"/>
      <c r="B379" s="321"/>
      <c r="C379" s="321"/>
      <c r="D379" s="55"/>
      <c r="E379" s="320"/>
      <c r="F379" s="320"/>
      <c r="G379" s="320"/>
      <c r="H379" s="54"/>
      <c r="I379" s="54"/>
      <c r="J379" s="54"/>
      <c r="K379" s="227"/>
      <c r="L379" s="227"/>
      <c r="M379" s="227"/>
      <c r="N379" s="227"/>
      <c r="O379" s="227"/>
      <c r="P379" s="54"/>
      <c r="Q379" s="54"/>
      <c r="R379" s="54"/>
      <c r="S379" s="54"/>
      <c r="T379" s="54"/>
      <c r="U379" s="54"/>
      <c r="V379" s="54"/>
      <c r="W379" s="54"/>
      <c r="X379" s="54"/>
      <c r="Y379" s="54"/>
      <c r="Z379" s="54"/>
    </row>
    <row r="380" spans="1:26" ht="18.75" customHeight="1" x14ac:dyDescent="0.2">
      <c r="A380" s="54"/>
      <c r="B380" s="321"/>
      <c r="C380" s="321"/>
      <c r="D380" s="55"/>
      <c r="E380" s="320"/>
      <c r="F380" s="320"/>
      <c r="G380" s="320"/>
      <c r="H380" s="54"/>
      <c r="I380" s="54"/>
      <c r="J380" s="54"/>
      <c r="K380" s="227"/>
      <c r="L380" s="227"/>
      <c r="M380" s="227"/>
      <c r="N380" s="227"/>
      <c r="O380" s="227"/>
      <c r="P380" s="54"/>
      <c r="Q380" s="54"/>
      <c r="R380" s="54"/>
      <c r="S380" s="54"/>
      <c r="T380" s="54"/>
      <c r="U380" s="54"/>
      <c r="V380" s="54"/>
      <c r="W380" s="54"/>
      <c r="X380" s="54"/>
      <c r="Y380" s="54"/>
      <c r="Z380" s="54"/>
    </row>
    <row r="381" spans="1:26" ht="18.75" customHeight="1" x14ac:dyDescent="0.2">
      <c r="A381" s="54"/>
      <c r="B381" s="321"/>
      <c r="C381" s="321"/>
      <c r="D381" s="55"/>
      <c r="E381" s="320"/>
      <c r="F381" s="320"/>
      <c r="G381" s="320"/>
      <c r="H381" s="54"/>
      <c r="I381" s="54"/>
      <c r="J381" s="54"/>
      <c r="K381" s="227"/>
      <c r="L381" s="227"/>
      <c r="M381" s="227"/>
      <c r="N381" s="227"/>
      <c r="O381" s="227"/>
      <c r="P381" s="54"/>
      <c r="Q381" s="54"/>
      <c r="R381" s="54"/>
      <c r="S381" s="54"/>
      <c r="T381" s="54"/>
      <c r="U381" s="54"/>
      <c r="V381" s="54"/>
      <c r="W381" s="54"/>
      <c r="X381" s="54"/>
      <c r="Y381" s="54"/>
      <c r="Z381" s="54"/>
    </row>
    <row r="382" spans="1:26" ht="18.75" customHeight="1" x14ac:dyDescent="0.2">
      <c r="A382" s="54"/>
      <c r="B382" s="321"/>
      <c r="C382" s="321"/>
      <c r="D382" s="55"/>
      <c r="E382" s="320"/>
      <c r="F382" s="320"/>
      <c r="G382" s="320"/>
      <c r="H382" s="54"/>
      <c r="I382" s="54"/>
      <c r="J382" s="54"/>
      <c r="K382" s="227"/>
      <c r="L382" s="227"/>
      <c r="M382" s="227"/>
      <c r="N382" s="227"/>
      <c r="O382" s="227"/>
      <c r="P382" s="54"/>
      <c r="Q382" s="54"/>
      <c r="R382" s="54"/>
      <c r="S382" s="54"/>
      <c r="T382" s="54"/>
      <c r="U382" s="54"/>
      <c r="V382" s="54"/>
      <c r="W382" s="54"/>
      <c r="X382" s="54"/>
      <c r="Y382" s="54"/>
      <c r="Z382" s="54"/>
    </row>
    <row r="383" spans="1:26" ht="18.75" customHeight="1" x14ac:dyDescent="0.2">
      <c r="A383" s="54"/>
      <c r="B383" s="321"/>
      <c r="C383" s="321"/>
      <c r="D383" s="55"/>
      <c r="E383" s="320"/>
      <c r="F383" s="320"/>
      <c r="G383" s="320"/>
      <c r="H383" s="54"/>
      <c r="I383" s="54"/>
      <c r="J383" s="54"/>
      <c r="K383" s="227"/>
      <c r="L383" s="227"/>
      <c r="M383" s="227"/>
      <c r="N383" s="227"/>
      <c r="O383" s="227"/>
      <c r="P383" s="54"/>
      <c r="Q383" s="54"/>
      <c r="R383" s="54"/>
      <c r="S383" s="54"/>
      <c r="T383" s="54"/>
      <c r="U383" s="54"/>
      <c r="V383" s="54"/>
      <c r="W383" s="54"/>
      <c r="X383" s="54"/>
      <c r="Y383" s="54"/>
      <c r="Z383" s="54"/>
    </row>
    <row r="384" spans="1:26" ht="18.75" customHeight="1" x14ac:dyDescent="0.2">
      <c r="A384" s="54"/>
      <c r="B384" s="321"/>
      <c r="C384" s="321"/>
      <c r="D384" s="55"/>
      <c r="E384" s="320"/>
      <c r="F384" s="320"/>
      <c r="G384" s="320"/>
      <c r="H384" s="54"/>
      <c r="I384" s="54"/>
      <c r="J384" s="54"/>
      <c r="K384" s="227"/>
      <c r="L384" s="227"/>
      <c r="M384" s="227"/>
      <c r="N384" s="227"/>
      <c r="O384" s="227"/>
      <c r="P384" s="54"/>
      <c r="Q384" s="54"/>
      <c r="R384" s="54"/>
      <c r="S384" s="54"/>
      <c r="T384" s="54"/>
      <c r="U384" s="54"/>
      <c r="V384" s="54"/>
      <c r="W384" s="54"/>
      <c r="X384" s="54"/>
      <c r="Y384" s="54"/>
      <c r="Z384" s="54"/>
    </row>
    <row r="385" spans="1:26" ht="18.75" customHeight="1" x14ac:dyDescent="0.2">
      <c r="A385" s="54"/>
      <c r="B385" s="321"/>
      <c r="C385" s="321"/>
      <c r="D385" s="55"/>
      <c r="E385" s="320"/>
      <c r="F385" s="320"/>
      <c r="G385" s="320"/>
      <c r="H385" s="54"/>
      <c r="I385" s="54"/>
      <c r="J385" s="54"/>
      <c r="K385" s="227"/>
      <c r="L385" s="227"/>
      <c r="M385" s="227"/>
      <c r="N385" s="227"/>
      <c r="O385" s="227"/>
      <c r="P385" s="54"/>
      <c r="Q385" s="54"/>
      <c r="R385" s="54"/>
      <c r="S385" s="54"/>
      <c r="T385" s="54"/>
      <c r="U385" s="54"/>
      <c r="V385" s="54"/>
      <c r="W385" s="54"/>
      <c r="X385" s="54"/>
      <c r="Y385" s="54"/>
      <c r="Z385" s="54"/>
    </row>
    <row r="386" spans="1:26" ht="18.75" customHeight="1" x14ac:dyDescent="0.2">
      <c r="A386" s="54"/>
      <c r="B386" s="321"/>
      <c r="C386" s="321"/>
      <c r="D386" s="55"/>
      <c r="E386" s="320"/>
      <c r="F386" s="320"/>
      <c r="G386" s="320"/>
      <c r="H386" s="54"/>
      <c r="I386" s="54"/>
      <c r="J386" s="54"/>
      <c r="K386" s="227"/>
      <c r="L386" s="227"/>
      <c r="M386" s="227"/>
      <c r="N386" s="227"/>
      <c r="O386" s="227"/>
      <c r="P386" s="54"/>
      <c r="Q386" s="54"/>
      <c r="R386" s="54"/>
      <c r="S386" s="54"/>
      <c r="T386" s="54"/>
      <c r="U386" s="54"/>
      <c r="V386" s="54"/>
      <c r="W386" s="54"/>
      <c r="X386" s="54"/>
      <c r="Y386" s="54"/>
      <c r="Z386" s="54"/>
    </row>
    <row r="387" spans="1:26" ht="18.75" customHeight="1" x14ac:dyDescent="0.2">
      <c r="A387" s="54"/>
      <c r="B387" s="321"/>
      <c r="C387" s="321"/>
      <c r="D387" s="55"/>
      <c r="E387" s="320"/>
      <c r="F387" s="320"/>
      <c r="G387" s="320"/>
      <c r="H387" s="54"/>
      <c r="I387" s="54"/>
      <c r="J387" s="54"/>
      <c r="K387" s="227"/>
      <c r="L387" s="227"/>
      <c r="M387" s="227"/>
      <c r="N387" s="227"/>
      <c r="O387" s="227"/>
      <c r="P387" s="54"/>
      <c r="Q387" s="54"/>
      <c r="R387" s="54"/>
      <c r="S387" s="54"/>
      <c r="T387" s="54"/>
      <c r="U387" s="54"/>
      <c r="V387" s="54"/>
      <c r="W387" s="54"/>
      <c r="X387" s="54"/>
      <c r="Y387" s="54"/>
      <c r="Z387" s="54"/>
    </row>
    <row r="388" spans="1:26" ht="18.75" customHeight="1" x14ac:dyDescent="0.2">
      <c r="A388" s="54"/>
      <c r="B388" s="321"/>
      <c r="C388" s="321"/>
      <c r="D388" s="55"/>
      <c r="E388" s="320"/>
      <c r="F388" s="320"/>
      <c r="G388" s="320"/>
      <c r="H388" s="54"/>
      <c r="I388" s="54"/>
      <c r="J388" s="54"/>
      <c r="K388" s="227"/>
      <c r="L388" s="227"/>
      <c r="M388" s="227"/>
      <c r="N388" s="227"/>
      <c r="O388" s="227"/>
      <c r="P388" s="54"/>
      <c r="Q388" s="54"/>
      <c r="R388" s="54"/>
      <c r="S388" s="54"/>
      <c r="T388" s="54"/>
      <c r="U388" s="54"/>
      <c r="V388" s="54"/>
      <c r="W388" s="54"/>
      <c r="X388" s="54"/>
      <c r="Y388" s="54"/>
      <c r="Z388" s="54"/>
    </row>
    <row r="389" spans="1:26" ht="18.75" customHeight="1" x14ac:dyDescent="0.2">
      <c r="A389" s="54"/>
      <c r="B389" s="321"/>
      <c r="C389" s="321"/>
      <c r="D389" s="55"/>
      <c r="E389" s="320"/>
      <c r="F389" s="320"/>
      <c r="G389" s="320"/>
      <c r="H389" s="54"/>
      <c r="I389" s="54"/>
      <c r="J389" s="54"/>
      <c r="K389" s="227"/>
      <c r="L389" s="227"/>
      <c r="M389" s="227"/>
      <c r="N389" s="227"/>
      <c r="O389" s="227"/>
      <c r="P389" s="54"/>
      <c r="Q389" s="54"/>
      <c r="R389" s="54"/>
      <c r="S389" s="54"/>
      <c r="T389" s="54"/>
      <c r="U389" s="54"/>
      <c r="V389" s="54"/>
      <c r="W389" s="54"/>
      <c r="X389" s="54"/>
      <c r="Y389" s="54"/>
      <c r="Z389" s="54"/>
    </row>
    <row r="390" spans="1:26" ht="18.75" customHeight="1" x14ac:dyDescent="0.2">
      <c r="A390" s="54"/>
      <c r="B390" s="321"/>
      <c r="C390" s="321"/>
      <c r="D390" s="55"/>
      <c r="E390" s="320"/>
      <c r="F390" s="320"/>
      <c r="G390" s="320"/>
      <c r="H390" s="54"/>
      <c r="I390" s="54"/>
      <c r="J390" s="54"/>
      <c r="K390" s="227"/>
      <c r="L390" s="227"/>
      <c r="M390" s="227"/>
      <c r="N390" s="227"/>
      <c r="O390" s="227"/>
      <c r="P390" s="54"/>
      <c r="Q390" s="54"/>
      <c r="R390" s="54"/>
      <c r="S390" s="54"/>
      <c r="T390" s="54"/>
      <c r="U390" s="54"/>
      <c r="V390" s="54"/>
      <c r="W390" s="54"/>
      <c r="X390" s="54"/>
      <c r="Y390" s="54"/>
      <c r="Z390" s="54"/>
    </row>
    <row r="391" spans="1:26" ht="18.75" customHeight="1" x14ac:dyDescent="0.2">
      <c r="A391" s="54"/>
      <c r="B391" s="321"/>
      <c r="C391" s="321"/>
      <c r="D391" s="55"/>
      <c r="E391" s="320"/>
      <c r="F391" s="320"/>
      <c r="G391" s="320"/>
      <c r="H391" s="54"/>
      <c r="I391" s="54"/>
      <c r="J391" s="54"/>
      <c r="K391" s="227"/>
      <c r="L391" s="227"/>
      <c r="M391" s="227"/>
      <c r="N391" s="227"/>
      <c r="O391" s="227"/>
      <c r="P391" s="54"/>
      <c r="Q391" s="54"/>
      <c r="R391" s="54"/>
      <c r="S391" s="54"/>
      <c r="T391" s="54"/>
      <c r="U391" s="54"/>
      <c r="V391" s="54"/>
      <c r="W391" s="54"/>
      <c r="X391" s="54"/>
      <c r="Y391" s="54"/>
      <c r="Z391" s="54"/>
    </row>
    <row r="392" spans="1:26" ht="18.75" customHeight="1" x14ac:dyDescent="0.2">
      <c r="A392" s="54"/>
      <c r="B392" s="321"/>
      <c r="C392" s="321"/>
      <c r="D392" s="55"/>
      <c r="E392" s="320"/>
      <c r="F392" s="320"/>
      <c r="G392" s="320"/>
      <c r="H392" s="54"/>
      <c r="I392" s="54"/>
      <c r="J392" s="54"/>
      <c r="K392" s="227"/>
      <c r="L392" s="227"/>
      <c r="M392" s="227"/>
      <c r="N392" s="227"/>
      <c r="O392" s="227"/>
      <c r="P392" s="54"/>
      <c r="Q392" s="54"/>
      <c r="R392" s="54"/>
      <c r="S392" s="54"/>
      <c r="T392" s="54"/>
      <c r="U392" s="54"/>
      <c r="V392" s="54"/>
      <c r="W392" s="54"/>
      <c r="X392" s="54"/>
      <c r="Y392" s="54"/>
      <c r="Z392" s="54"/>
    </row>
    <row r="393" spans="1:26" ht="18.75" customHeight="1" x14ac:dyDescent="0.2">
      <c r="A393" s="54"/>
      <c r="B393" s="321"/>
      <c r="C393" s="321"/>
      <c r="D393" s="55"/>
      <c r="E393" s="320"/>
      <c r="F393" s="320"/>
      <c r="G393" s="320"/>
      <c r="H393" s="54"/>
      <c r="I393" s="54"/>
      <c r="J393" s="54"/>
      <c r="K393" s="227"/>
      <c r="L393" s="227"/>
      <c r="M393" s="227"/>
      <c r="N393" s="227"/>
      <c r="O393" s="227"/>
      <c r="P393" s="54"/>
      <c r="Q393" s="54"/>
      <c r="R393" s="54"/>
      <c r="S393" s="54"/>
      <c r="T393" s="54"/>
      <c r="U393" s="54"/>
      <c r="V393" s="54"/>
      <c r="W393" s="54"/>
      <c r="X393" s="54"/>
      <c r="Y393" s="54"/>
      <c r="Z393" s="54"/>
    </row>
    <row r="394" spans="1:26" ht="18.75" customHeight="1" x14ac:dyDescent="0.2">
      <c r="A394" s="54"/>
      <c r="B394" s="321"/>
      <c r="C394" s="321"/>
      <c r="D394" s="55"/>
      <c r="E394" s="320"/>
      <c r="F394" s="320"/>
      <c r="G394" s="320"/>
      <c r="H394" s="54"/>
      <c r="I394" s="54"/>
      <c r="J394" s="54"/>
      <c r="K394" s="227"/>
      <c r="L394" s="227"/>
      <c r="M394" s="227"/>
      <c r="N394" s="227"/>
      <c r="O394" s="227"/>
      <c r="P394" s="54"/>
      <c r="Q394" s="54"/>
      <c r="R394" s="54"/>
      <c r="S394" s="54"/>
      <c r="T394" s="54"/>
      <c r="U394" s="54"/>
      <c r="V394" s="54"/>
      <c r="W394" s="54"/>
      <c r="X394" s="54"/>
      <c r="Y394" s="54"/>
      <c r="Z394" s="54"/>
    </row>
    <row r="395" spans="1:26" ht="18.75" customHeight="1" x14ac:dyDescent="0.2">
      <c r="A395" s="54"/>
      <c r="B395" s="321"/>
      <c r="C395" s="321"/>
      <c r="D395" s="55"/>
      <c r="E395" s="320"/>
      <c r="F395" s="320"/>
      <c r="G395" s="320"/>
      <c r="H395" s="54"/>
      <c r="I395" s="54"/>
      <c r="J395" s="54"/>
      <c r="K395" s="227"/>
      <c r="L395" s="227"/>
      <c r="M395" s="227"/>
      <c r="N395" s="227"/>
      <c r="O395" s="227"/>
      <c r="P395" s="54"/>
      <c r="Q395" s="54"/>
      <c r="R395" s="54"/>
      <c r="S395" s="54"/>
      <c r="T395" s="54"/>
      <c r="U395" s="54"/>
      <c r="V395" s="54"/>
      <c r="W395" s="54"/>
      <c r="X395" s="54"/>
      <c r="Y395" s="54"/>
      <c r="Z395" s="54"/>
    </row>
    <row r="396" spans="1:26" ht="18.75" customHeight="1" x14ac:dyDescent="0.2">
      <c r="A396" s="54"/>
      <c r="B396" s="321"/>
      <c r="C396" s="321"/>
      <c r="D396" s="55"/>
      <c r="E396" s="320"/>
      <c r="F396" s="320"/>
      <c r="G396" s="320"/>
      <c r="H396" s="54"/>
      <c r="I396" s="54"/>
      <c r="J396" s="54"/>
      <c r="K396" s="227"/>
      <c r="L396" s="227"/>
      <c r="M396" s="227"/>
      <c r="N396" s="227"/>
      <c r="O396" s="227"/>
      <c r="P396" s="54"/>
      <c r="Q396" s="54"/>
      <c r="R396" s="54"/>
      <c r="S396" s="54"/>
      <c r="T396" s="54"/>
      <c r="U396" s="54"/>
      <c r="V396" s="54"/>
      <c r="W396" s="54"/>
      <c r="X396" s="54"/>
      <c r="Y396" s="54"/>
      <c r="Z396" s="54"/>
    </row>
    <row r="397" spans="1:26" ht="18.75" customHeight="1" x14ac:dyDescent="0.2">
      <c r="A397" s="54"/>
      <c r="B397" s="321"/>
      <c r="C397" s="321"/>
      <c r="D397" s="55"/>
      <c r="E397" s="320"/>
      <c r="F397" s="320"/>
      <c r="G397" s="320"/>
      <c r="H397" s="54"/>
      <c r="I397" s="54"/>
      <c r="J397" s="54"/>
      <c r="K397" s="227"/>
      <c r="L397" s="227"/>
      <c r="M397" s="227"/>
      <c r="N397" s="227"/>
      <c r="O397" s="227"/>
      <c r="P397" s="54"/>
      <c r="Q397" s="54"/>
      <c r="R397" s="54"/>
      <c r="S397" s="54"/>
      <c r="T397" s="54"/>
      <c r="U397" s="54"/>
      <c r="V397" s="54"/>
      <c r="W397" s="54"/>
      <c r="X397" s="54"/>
      <c r="Y397" s="54"/>
      <c r="Z397" s="54"/>
    </row>
    <row r="398" spans="1:26" ht="18.75" customHeight="1" x14ac:dyDescent="0.2">
      <c r="A398" s="54"/>
      <c r="B398" s="321"/>
      <c r="C398" s="321"/>
      <c r="D398" s="55"/>
      <c r="E398" s="320"/>
      <c r="F398" s="320"/>
      <c r="G398" s="320"/>
      <c r="H398" s="54"/>
      <c r="I398" s="54"/>
      <c r="J398" s="54"/>
      <c r="K398" s="227"/>
      <c r="L398" s="227"/>
      <c r="M398" s="227"/>
      <c r="N398" s="227"/>
      <c r="O398" s="227"/>
      <c r="P398" s="54"/>
      <c r="Q398" s="54"/>
      <c r="R398" s="54"/>
      <c r="S398" s="54"/>
      <c r="T398" s="54"/>
      <c r="U398" s="54"/>
      <c r="V398" s="54"/>
      <c r="W398" s="54"/>
      <c r="X398" s="54"/>
      <c r="Y398" s="54"/>
      <c r="Z398" s="54"/>
    </row>
    <row r="399" spans="1:26" ht="18.75" customHeight="1" x14ac:dyDescent="0.2">
      <c r="A399" s="54"/>
      <c r="B399" s="321"/>
      <c r="C399" s="321"/>
      <c r="D399" s="55"/>
      <c r="E399" s="320"/>
      <c r="F399" s="320"/>
      <c r="G399" s="320"/>
      <c r="H399" s="54"/>
      <c r="I399" s="54"/>
      <c r="J399" s="54"/>
      <c r="K399" s="227"/>
      <c r="L399" s="227"/>
      <c r="M399" s="227"/>
      <c r="N399" s="227"/>
      <c r="O399" s="227"/>
      <c r="P399" s="54"/>
      <c r="Q399" s="54"/>
      <c r="R399" s="54"/>
      <c r="S399" s="54"/>
      <c r="T399" s="54"/>
      <c r="U399" s="54"/>
      <c r="V399" s="54"/>
      <c r="W399" s="54"/>
      <c r="X399" s="54"/>
      <c r="Y399" s="54"/>
      <c r="Z399" s="54"/>
    </row>
    <row r="400" spans="1:26" ht="18.75" customHeight="1" x14ac:dyDescent="0.2">
      <c r="A400" s="54"/>
      <c r="B400" s="321"/>
      <c r="C400" s="321"/>
      <c r="D400" s="55"/>
      <c r="E400" s="320"/>
      <c r="F400" s="320"/>
      <c r="G400" s="320"/>
      <c r="H400" s="54"/>
      <c r="I400" s="54"/>
      <c r="J400" s="54"/>
      <c r="K400" s="227"/>
      <c r="L400" s="227"/>
      <c r="M400" s="227"/>
      <c r="N400" s="227"/>
      <c r="O400" s="227"/>
      <c r="P400" s="54"/>
      <c r="Q400" s="54"/>
      <c r="R400" s="54"/>
      <c r="S400" s="54"/>
      <c r="T400" s="54"/>
      <c r="U400" s="54"/>
      <c r="V400" s="54"/>
      <c r="W400" s="54"/>
      <c r="X400" s="54"/>
      <c r="Y400" s="54"/>
      <c r="Z400" s="54"/>
    </row>
    <row r="401" spans="1:26" ht="18.75" customHeight="1" x14ac:dyDescent="0.2">
      <c r="A401" s="54"/>
      <c r="B401" s="321"/>
      <c r="C401" s="321"/>
      <c r="D401" s="55"/>
      <c r="E401" s="320"/>
      <c r="F401" s="320"/>
      <c r="G401" s="320"/>
      <c r="H401" s="54"/>
      <c r="I401" s="54"/>
      <c r="J401" s="54"/>
      <c r="K401" s="227"/>
      <c r="L401" s="227"/>
      <c r="M401" s="227"/>
      <c r="N401" s="227"/>
      <c r="O401" s="227"/>
      <c r="P401" s="54"/>
      <c r="Q401" s="54"/>
      <c r="R401" s="54"/>
      <c r="S401" s="54"/>
      <c r="T401" s="54"/>
      <c r="U401" s="54"/>
      <c r="V401" s="54"/>
      <c r="W401" s="54"/>
      <c r="X401" s="54"/>
      <c r="Y401" s="54"/>
      <c r="Z401" s="54"/>
    </row>
    <row r="402" spans="1:26" ht="18.75" customHeight="1" x14ac:dyDescent="0.2">
      <c r="A402" s="54"/>
      <c r="B402" s="321"/>
      <c r="C402" s="321"/>
      <c r="D402" s="55"/>
      <c r="E402" s="320"/>
      <c r="F402" s="320"/>
      <c r="G402" s="320"/>
      <c r="H402" s="54"/>
      <c r="I402" s="54"/>
      <c r="J402" s="54"/>
      <c r="K402" s="227"/>
      <c r="L402" s="227"/>
      <c r="M402" s="227"/>
      <c r="N402" s="227"/>
      <c r="O402" s="227"/>
      <c r="P402" s="54"/>
      <c r="Q402" s="54"/>
      <c r="R402" s="54"/>
      <c r="S402" s="54"/>
      <c r="T402" s="54"/>
      <c r="U402" s="54"/>
      <c r="V402" s="54"/>
      <c r="W402" s="54"/>
      <c r="X402" s="54"/>
      <c r="Y402" s="54"/>
      <c r="Z402" s="54"/>
    </row>
    <row r="403" spans="1:26" ht="18.75" customHeight="1" x14ac:dyDescent="0.2">
      <c r="A403" s="54"/>
      <c r="B403" s="321"/>
      <c r="C403" s="321"/>
      <c r="D403" s="55"/>
      <c r="E403" s="320"/>
      <c r="F403" s="320"/>
      <c r="G403" s="320"/>
      <c r="H403" s="54"/>
      <c r="I403" s="54"/>
      <c r="J403" s="54"/>
      <c r="K403" s="227"/>
      <c r="L403" s="227"/>
      <c r="M403" s="227"/>
      <c r="N403" s="227"/>
      <c r="O403" s="227"/>
      <c r="P403" s="54"/>
      <c r="Q403" s="54"/>
      <c r="R403" s="54"/>
      <c r="S403" s="54"/>
      <c r="T403" s="54"/>
      <c r="U403" s="54"/>
      <c r="V403" s="54"/>
      <c r="W403" s="54"/>
      <c r="X403" s="54"/>
      <c r="Y403" s="54"/>
      <c r="Z403" s="54"/>
    </row>
    <row r="404" spans="1:26" ht="18.75" customHeight="1" x14ac:dyDescent="0.2">
      <c r="A404" s="54"/>
      <c r="B404" s="321"/>
      <c r="C404" s="321"/>
      <c r="D404" s="55"/>
      <c r="E404" s="320"/>
      <c r="F404" s="320"/>
      <c r="G404" s="320"/>
      <c r="H404" s="54"/>
      <c r="I404" s="54"/>
      <c r="J404" s="54"/>
      <c r="K404" s="227"/>
      <c r="L404" s="227"/>
      <c r="M404" s="227"/>
      <c r="N404" s="227"/>
      <c r="O404" s="227"/>
      <c r="P404" s="54"/>
      <c r="Q404" s="54"/>
      <c r="R404" s="54"/>
      <c r="S404" s="54"/>
      <c r="T404" s="54"/>
      <c r="U404" s="54"/>
      <c r="V404" s="54"/>
      <c r="W404" s="54"/>
      <c r="X404" s="54"/>
      <c r="Y404" s="54"/>
      <c r="Z404" s="54"/>
    </row>
    <row r="405" spans="1:26" ht="18.75" customHeight="1" x14ac:dyDescent="0.2">
      <c r="A405" s="54"/>
      <c r="B405" s="321"/>
      <c r="C405" s="321"/>
      <c r="D405" s="55"/>
      <c r="E405" s="320"/>
      <c r="F405" s="320"/>
      <c r="G405" s="320"/>
      <c r="H405" s="54"/>
      <c r="I405" s="54"/>
      <c r="J405" s="54"/>
      <c r="K405" s="227"/>
      <c r="L405" s="227"/>
      <c r="M405" s="227"/>
      <c r="N405" s="227"/>
      <c r="O405" s="227"/>
      <c r="P405" s="54"/>
      <c r="Q405" s="54"/>
      <c r="R405" s="54"/>
      <c r="S405" s="54"/>
      <c r="T405" s="54"/>
      <c r="U405" s="54"/>
      <c r="V405" s="54"/>
      <c r="W405" s="54"/>
      <c r="X405" s="54"/>
      <c r="Y405" s="54"/>
      <c r="Z405" s="54"/>
    </row>
    <row r="406" spans="1:26" ht="18.75" customHeight="1" x14ac:dyDescent="0.2">
      <c r="A406" s="54"/>
      <c r="B406" s="321"/>
      <c r="C406" s="321"/>
      <c r="D406" s="55"/>
      <c r="E406" s="320"/>
      <c r="F406" s="320"/>
      <c r="G406" s="320"/>
      <c r="H406" s="54"/>
      <c r="I406" s="54"/>
      <c r="J406" s="54"/>
      <c r="K406" s="227"/>
      <c r="L406" s="227"/>
      <c r="M406" s="227"/>
      <c r="N406" s="227"/>
      <c r="O406" s="227"/>
      <c r="P406" s="54"/>
      <c r="Q406" s="54"/>
      <c r="R406" s="54"/>
      <c r="S406" s="54"/>
      <c r="T406" s="54"/>
      <c r="U406" s="54"/>
      <c r="V406" s="54"/>
      <c r="W406" s="54"/>
      <c r="X406" s="54"/>
      <c r="Y406" s="54"/>
      <c r="Z406" s="54"/>
    </row>
    <row r="407" spans="1:26" ht="18.75" customHeight="1" x14ac:dyDescent="0.2">
      <c r="A407" s="54"/>
      <c r="B407" s="321"/>
      <c r="C407" s="321"/>
      <c r="D407" s="55"/>
      <c r="E407" s="320"/>
      <c r="F407" s="320"/>
      <c r="G407" s="320"/>
      <c r="H407" s="54"/>
      <c r="I407" s="54"/>
      <c r="J407" s="54"/>
      <c r="K407" s="227"/>
      <c r="L407" s="227"/>
      <c r="M407" s="227"/>
      <c r="N407" s="227"/>
      <c r="O407" s="227"/>
      <c r="P407" s="54"/>
      <c r="Q407" s="54"/>
      <c r="R407" s="54"/>
      <c r="S407" s="54"/>
      <c r="T407" s="54"/>
      <c r="U407" s="54"/>
      <c r="V407" s="54"/>
      <c r="W407" s="54"/>
      <c r="X407" s="54"/>
      <c r="Y407" s="54"/>
      <c r="Z407" s="54"/>
    </row>
    <row r="408" spans="1:26" ht="18.75" customHeight="1" x14ac:dyDescent="0.2">
      <c r="A408" s="54"/>
      <c r="B408" s="321"/>
      <c r="C408" s="321"/>
      <c r="D408" s="55"/>
      <c r="E408" s="320"/>
      <c r="F408" s="320"/>
      <c r="G408" s="320"/>
      <c r="H408" s="54"/>
      <c r="I408" s="54"/>
      <c r="J408" s="54"/>
      <c r="K408" s="227"/>
      <c r="L408" s="227"/>
      <c r="M408" s="227"/>
      <c r="N408" s="227"/>
      <c r="O408" s="227"/>
      <c r="P408" s="54"/>
      <c r="Q408" s="54"/>
      <c r="R408" s="54"/>
      <c r="S408" s="54"/>
      <c r="T408" s="54"/>
      <c r="U408" s="54"/>
      <c r="V408" s="54"/>
      <c r="W408" s="54"/>
      <c r="X408" s="54"/>
      <c r="Y408" s="54"/>
      <c r="Z408" s="54"/>
    </row>
    <row r="409" spans="1:26" ht="18.75" customHeight="1" x14ac:dyDescent="0.2">
      <c r="A409" s="54"/>
      <c r="B409" s="321"/>
      <c r="C409" s="321"/>
      <c r="D409" s="55"/>
      <c r="E409" s="320"/>
      <c r="F409" s="320"/>
      <c r="G409" s="320"/>
      <c r="H409" s="54"/>
      <c r="I409" s="54"/>
      <c r="J409" s="54"/>
      <c r="K409" s="227"/>
      <c r="L409" s="227"/>
      <c r="M409" s="227"/>
      <c r="N409" s="227"/>
      <c r="O409" s="227"/>
      <c r="P409" s="54"/>
      <c r="Q409" s="54"/>
      <c r="R409" s="54"/>
      <c r="S409" s="54"/>
      <c r="T409" s="54"/>
      <c r="U409" s="54"/>
      <c r="V409" s="54"/>
      <c r="W409" s="54"/>
      <c r="X409" s="54"/>
      <c r="Y409" s="54"/>
      <c r="Z409" s="54"/>
    </row>
    <row r="410" spans="1:26" ht="18.75" customHeight="1" x14ac:dyDescent="0.2">
      <c r="A410" s="54"/>
      <c r="B410" s="321"/>
      <c r="C410" s="321"/>
      <c r="D410" s="55"/>
      <c r="E410" s="320"/>
      <c r="F410" s="320"/>
      <c r="G410" s="320"/>
      <c r="H410" s="54"/>
      <c r="I410" s="54"/>
      <c r="J410" s="54"/>
      <c r="K410" s="227"/>
      <c r="L410" s="227"/>
      <c r="M410" s="227"/>
      <c r="N410" s="227"/>
      <c r="O410" s="227"/>
      <c r="P410" s="54"/>
      <c r="Q410" s="54"/>
      <c r="R410" s="54"/>
      <c r="S410" s="54"/>
      <c r="T410" s="54"/>
      <c r="U410" s="54"/>
      <c r="V410" s="54"/>
      <c r="W410" s="54"/>
      <c r="X410" s="54"/>
      <c r="Y410" s="54"/>
      <c r="Z410" s="54"/>
    </row>
    <row r="411" spans="1:26" ht="18.75" customHeight="1" x14ac:dyDescent="0.2">
      <c r="A411" s="54"/>
      <c r="B411" s="321"/>
      <c r="C411" s="321"/>
      <c r="D411" s="55"/>
      <c r="E411" s="320"/>
      <c r="F411" s="320"/>
      <c r="G411" s="320"/>
      <c r="H411" s="54"/>
      <c r="I411" s="54"/>
      <c r="J411" s="54"/>
      <c r="K411" s="227"/>
      <c r="L411" s="227"/>
      <c r="M411" s="227"/>
      <c r="N411" s="227"/>
      <c r="O411" s="227"/>
      <c r="P411" s="54"/>
      <c r="Q411" s="54"/>
      <c r="R411" s="54"/>
      <c r="S411" s="54"/>
      <c r="T411" s="54"/>
      <c r="U411" s="54"/>
      <c r="V411" s="54"/>
      <c r="W411" s="54"/>
      <c r="X411" s="54"/>
      <c r="Y411" s="54"/>
      <c r="Z411" s="54"/>
    </row>
    <row r="412" spans="1:26" ht="18.75" customHeight="1" x14ac:dyDescent="0.2">
      <c r="A412" s="54"/>
      <c r="B412" s="321"/>
      <c r="C412" s="321"/>
      <c r="D412" s="55"/>
      <c r="E412" s="320"/>
      <c r="F412" s="320"/>
      <c r="G412" s="320"/>
      <c r="H412" s="54"/>
      <c r="I412" s="54"/>
      <c r="J412" s="54"/>
      <c r="K412" s="227"/>
      <c r="L412" s="227"/>
      <c r="M412" s="227"/>
      <c r="N412" s="227"/>
      <c r="O412" s="227"/>
      <c r="P412" s="54"/>
      <c r="Q412" s="54"/>
      <c r="R412" s="54"/>
      <c r="S412" s="54"/>
      <c r="T412" s="54"/>
      <c r="U412" s="54"/>
      <c r="V412" s="54"/>
      <c r="W412" s="54"/>
      <c r="X412" s="54"/>
      <c r="Y412" s="54"/>
      <c r="Z412" s="54"/>
    </row>
    <row r="413" spans="1:26" ht="18.75" customHeight="1" x14ac:dyDescent="0.2">
      <c r="A413" s="54"/>
      <c r="B413" s="321"/>
      <c r="C413" s="321"/>
      <c r="D413" s="55"/>
      <c r="E413" s="320"/>
      <c r="F413" s="320"/>
      <c r="G413" s="320"/>
      <c r="H413" s="54"/>
      <c r="I413" s="54"/>
      <c r="J413" s="54"/>
      <c r="K413" s="227"/>
      <c r="L413" s="227"/>
      <c r="M413" s="227"/>
      <c r="N413" s="227"/>
      <c r="O413" s="227"/>
      <c r="P413" s="54"/>
      <c r="Q413" s="54"/>
      <c r="R413" s="54"/>
      <c r="S413" s="54"/>
      <c r="T413" s="54"/>
      <c r="U413" s="54"/>
      <c r="V413" s="54"/>
      <c r="W413" s="54"/>
      <c r="X413" s="54"/>
      <c r="Y413" s="54"/>
      <c r="Z413" s="54"/>
    </row>
    <row r="414" spans="1:26" ht="18.75" customHeight="1" x14ac:dyDescent="0.2">
      <c r="A414" s="54"/>
      <c r="B414" s="321"/>
      <c r="C414" s="321"/>
      <c r="D414" s="55"/>
      <c r="E414" s="320"/>
      <c r="F414" s="320"/>
      <c r="G414" s="320"/>
      <c r="H414" s="54"/>
      <c r="I414" s="54"/>
      <c r="J414" s="54"/>
      <c r="K414" s="227"/>
      <c r="L414" s="227"/>
      <c r="M414" s="227"/>
      <c r="N414" s="227"/>
      <c r="O414" s="227"/>
      <c r="P414" s="54"/>
      <c r="Q414" s="54"/>
      <c r="R414" s="54"/>
      <c r="S414" s="54"/>
      <c r="T414" s="54"/>
      <c r="U414" s="54"/>
      <c r="V414" s="54"/>
      <c r="W414" s="54"/>
      <c r="X414" s="54"/>
      <c r="Y414" s="54"/>
      <c r="Z414" s="54"/>
    </row>
    <row r="415" spans="1:26" ht="18.75" customHeight="1" x14ac:dyDescent="0.2">
      <c r="A415" s="54"/>
      <c r="B415" s="321"/>
      <c r="C415" s="321"/>
      <c r="D415" s="55"/>
      <c r="E415" s="320"/>
      <c r="F415" s="320"/>
      <c r="G415" s="320"/>
      <c r="H415" s="54"/>
      <c r="I415" s="54"/>
      <c r="J415" s="54"/>
      <c r="K415" s="227"/>
      <c r="L415" s="227"/>
      <c r="M415" s="227"/>
      <c r="N415" s="227"/>
      <c r="O415" s="227"/>
      <c r="P415" s="54"/>
      <c r="Q415" s="54"/>
      <c r="R415" s="54"/>
      <c r="S415" s="54"/>
      <c r="T415" s="54"/>
      <c r="U415" s="54"/>
      <c r="V415" s="54"/>
      <c r="W415" s="54"/>
      <c r="X415" s="54"/>
      <c r="Y415" s="54"/>
      <c r="Z415" s="54"/>
    </row>
    <row r="416" spans="1:26" ht="18.75" customHeight="1" x14ac:dyDescent="0.2">
      <c r="A416" s="54"/>
      <c r="B416" s="321"/>
      <c r="C416" s="321"/>
      <c r="D416" s="55"/>
      <c r="E416" s="320"/>
      <c r="F416" s="320"/>
      <c r="G416" s="320"/>
      <c r="H416" s="54"/>
      <c r="I416" s="54"/>
      <c r="J416" s="54"/>
      <c r="K416" s="227"/>
      <c r="L416" s="227"/>
      <c r="M416" s="227"/>
      <c r="N416" s="227"/>
      <c r="O416" s="227"/>
      <c r="P416" s="54"/>
      <c r="Q416" s="54"/>
      <c r="R416" s="54"/>
      <c r="S416" s="54"/>
      <c r="T416" s="54"/>
      <c r="U416" s="54"/>
      <c r="V416" s="54"/>
      <c r="W416" s="54"/>
      <c r="X416" s="54"/>
      <c r="Y416" s="54"/>
      <c r="Z416" s="54"/>
    </row>
    <row r="417" spans="1:26" ht="18.75" customHeight="1" x14ac:dyDescent="0.2">
      <c r="A417" s="54"/>
      <c r="B417" s="321"/>
      <c r="C417" s="321"/>
      <c r="D417" s="55"/>
      <c r="E417" s="320"/>
      <c r="F417" s="320"/>
      <c r="G417" s="320"/>
      <c r="H417" s="54"/>
      <c r="I417" s="54"/>
      <c r="J417" s="54"/>
      <c r="K417" s="227"/>
      <c r="L417" s="227"/>
      <c r="M417" s="227"/>
      <c r="N417" s="227"/>
      <c r="O417" s="227"/>
      <c r="P417" s="54"/>
      <c r="Q417" s="54"/>
      <c r="R417" s="54"/>
      <c r="S417" s="54"/>
      <c r="T417" s="54"/>
      <c r="U417" s="54"/>
      <c r="V417" s="54"/>
      <c r="W417" s="54"/>
      <c r="X417" s="54"/>
      <c r="Y417" s="54"/>
      <c r="Z417" s="54"/>
    </row>
    <row r="418" spans="1:26" ht="18.75" customHeight="1" x14ac:dyDescent="0.2">
      <c r="A418" s="54"/>
      <c r="B418" s="321"/>
      <c r="C418" s="321"/>
      <c r="D418" s="55"/>
      <c r="E418" s="320"/>
      <c r="F418" s="320"/>
      <c r="G418" s="320"/>
      <c r="H418" s="54"/>
      <c r="I418" s="54"/>
      <c r="J418" s="54"/>
      <c r="K418" s="227"/>
      <c r="L418" s="227"/>
      <c r="M418" s="227"/>
      <c r="N418" s="227"/>
      <c r="O418" s="227"/>
      <c r="P418" s="54"/>
      <c r="Q418" s="54"/>
      <c r="R418" s="54"/>
      <c r="S418" s="54"/>
      <c r="T418" s="54"/>
      <c r="U418" s="54"/>
      <c r="V418" s="54"/>
      <c r="W418" s="54"/>
      <c r="X418" s="54"/>
      <c r="Y418" s="54"/>
      <c r="Z418" s="54"/>
    </row>
    <row r="419" spans="1:26" ht="18.75" customHeight="1" x14ac:dyDescent="0.2">
      <c r="A419" s="54"/>
      <c r="B419" s="321"/>
      <c r="C419" s="321"/>
      <c r="D419" s="55"/>
      <c r="E419" s="320"/>
      <c r="F419" s="320"/>
      <c r="G419" s="320"/>
      <c r="H419" s="54"/>
      <c r="I419" s="54"/>
      <c r="J419" s="54"/>
      <c r="K419" s="227"/>
      <c r="L419" s="227"/>
      <c r="M419" s="227"/>
      <c r="N419" s="227"/>
      <c r="O419" s="227"/>
      <c r="P419" s="54"/>
      <c r="Q419" s="54"/>
      <c r="R419" s="54"/>
      <c r="S419" s="54"/>
      <c r="T419" s="54"/>
      <c r="U419" s="54"/>
      <c r="V419" s="54"/>
      <c r="W419" s="54"/>
      <c r="X419" s="54"/>
      <c r="Y419" s="54"/>
      <c r="Z419" s="54"/>
    </row>
    <row r="420" spans="1:26" ht="18.75" customHeight="1" x14ac:dyDescent="0.2">
      <c r="A420" s="54"/>
      <c r="B420" s="321"/>
      <c r="C420" s="321"/>
      <c r="D420" s="55"/>
      <c r="E420" s="320"/>
      <c r="F420" s="320"/>
      <c r="G420" s="320"/>
      <c r="H420" s="54"/>
      <c r="I420" s="54"/>
      <c r="J420" s="54"/>
      <c r="K420" s="227"/>
      <c r="L420" s="227"/>
      <c r="M420" s="227"/>
      <c r="N420" s="227"/>
      <c r="O420" s="227"/>
      <c r="P420" s="54"/>
      <c r="Q420" s="54"/>
      <c r="R420" s="54"/>
      <c r="S420" s="54"/>
      <c r="T420" s="54"/>
      <c r="U420" s="54"/>
      <c r="V420" s="54"/>
      <c r="W420" s="54"/>
      <c r="X420" s="54"/>
      <c r="Y420" s="54"/>
      <c r="Z420" s="54"/>
    </row>
    <row r="421" spans="1:26" ht="18.75" customHeight="1" x14ac:dyDescent="0.2">
      <c r="A421" s="54"/>
      <c r="B421" s="321"/>
      <c r="C421" s="321"/>
      <c r="D421" s="55"/>
      <c r="E421" s="320"/>
      <c r="F421" s="320"/>
      <c r="G421" s="320"/>
      <c r="H421" s="54"/>
      <c r="I421" s="54"/>
      <c r="J421" s="54"/>
      <c r="K421" s="227"/>
      <c r="L421" s="227"/>
      <c r="M421" s="227"/>
      <c r="N421" s="227"/>
      <c r="O421" s="227"/>
      <c r="P421" s="54"/>
      <c r="Q421" s="54"/>
      <c r="R421" s="54"/>
      <c r="S421" s="54"/>
      <c r="T421" s="54"/>
      <c r="U421" s="54"/>
      <c r="V421" s="54"/>
      <c r="W421" s="54"/>
      <c r="X421" s="54"/>
      <c r="Y421" s="54"/>
      <c r="Z421" s="54"/>
    </row>
    <row r="422" spans="1:26" ht="18.75" customHeight="1" x14ac:dyDescent="0.2">
      <c r="A422" s="54"/>
      <c r="B422" s="321"/>
      <c r="C422" s="321"/>
      <c r="D422" s="55"/>
      <c r="E422" s="320"/>
      <c r="F422" s="320"/>
      <c r="G422" s="320"/>
      <c r="H422" s="54"/>
      <c r="I422" s="54"/>
      <c r="J422" s="54"/>
      <c r="K422" s="227"/>
      <c r="L422" s="227"/>
      <c r="M422" s="227"/>
      <c r="N422" s="227"/>
      <c r="O422" s="227"/>
      <c r="P422" s="54"/>
      <c r="Q422" s="54"/>
      <c r="R422" s="54"/>
      <c r="S422" s="54"/>
      <c r="T422" s="54"/>
      <c r="U422" s="54"/>
      <c r="V422" s="54"/>
      <c r="W422" s="54"/>
      <c r="X422" s="54"/>
      <c r="Y422" s="54"/>
      <c r="Z422" s="54"/>
    </row>
    <row r="423" spans="1:26" ht="18.75" customHeight="1" x14ac:dyDescent="0.2">
      <c r="A423" s="54"/>
      <c r="B423" s="321"/>
      <c r="C423" s="321"/>
      <c r="D423" s="55"/>
      <c r="E423" s="320"/>
      <c r="F423" s="320"/>
      <c r="G423" s="320"/>
      <c r="H423" s="54"/>
      <c r="I423" s="54"/>
      <c r="J423" s="54"/>
      <c r="K423" s="227"/>
      <c r="L423" s="227"/>
      <c r="M423" s="227"/>
      <c r="N423" s="227"/>
      <c r="O423" s="227"/>
      <c r="P423" s="54"/>
      <c r="Q423" s="54"/>
      <c r="R423" s="54"/>
      <c r="S423" s="54"/>
      <c r="T423" s="54"/>
      <c r="U423" s="54"/>
      <c r="V423" s="54"/>
      <c r="W423" s="54"/>
      <c r="X423" s="54"/>
      <c r="Y423" s="54"/>
      <c r="Z423" s="54"/>
    </row>
    <row r="424" spans="1:26" ht="18.75" customHeight="1" x14ac:dyDescent="0.2">
      <c r="A424" s="54"/>
      <c r="B424" s="321"/>
      <c r="C424" s="321"/>
      <c r="D424" s="55"/>
      <c r="E424" s="320"/>
      <c r="F424" s="320"/>
      <c r="G424" s="320"/>
      <c r="H424" s="54"/>
      <c r="I424" s="54"/>
      <c r="J424" s="54"/>
      <c r="K424" s="227"/>
      <c r="L424" s="227"/>
      <c r="M424" s="227"/>
      <c r="N424" s="227"/>
      <c r="O424" s="227"/>
      <c r="P424" s="54"/>
      <c r="Q424" s="54"/>
      <c r="R424" s="54"/>
      <c r="S424" s="54"/>
      <c r="T424" s="54"/>
      <c r="U424" s="54"/>
      <c r="V424" s="54"/>
      <c r="W424" s="54"/>
      <c r="X424" s="54"/>
      <c r="Y424" s="54"/>
      <c r="Z424" s="54"/>
    </row>
    <row r="425" spans="1:26" ht="18.75" customHeight="1" x14ac:dyDescent="0.2">
      <c r="A425" s="54"/>
      <c r="B425" s="321"/>
      <c r="C425" s="321"/>
      <c r="D425" s="55"/>
      <c r="E425" s="320"/>
      <c r="F425" s="320"/>
      <c r="G425" s="320"/>
      <c r="H425" s="54"/>
      <c r="I425" s="54"/>
      <c r="J425" s="54"/>
      <c r="K425" s="227"/>
      <c r="L425" s="227"/>
      <c r="M425" s="227"/>
      <c r="N425" s="227"/>
      <c r="O425" s="227"/>
      <c r="P425" s="54"/>
      <c r="Q425" s="54"/>
      <c r="R425" s="54"/>
      <c r="S425" s="54"/>
      <c r="T425" s="54"/>
      <c r="U425" s="54"/>
      <c r="V425" s="54"/>
      <c r="W425" s="54"/>
      <c r="X425" s="54"/>
      <c r="Y425" s="54"/>
      <c r="Z425" s="54"/>
    </row>
    <row r="426" spans="1:26" ht="18.75" customHeight="1" x14ac:dyDescent="0.2">
      <c r="A426" s="54"/>
      <c r="B426" s="321"/>
      <c r="C426" s="321"/>
      <c r="D426" s="55"/>
      <c r="E426" s="320"/>
      <c r="F426" s="320"/>
      <c r="G426" s="320"/>
      <c r="H426" s="54"/>
      <c r="I426" s="54"/>
      <c r="J426" s="54"/>
      <c r="K426" s="227"/>
      <c r="L426" s="227"/>
      <c r="M426" s="227"/>
      <c r="N426" s="227"/>
      <c r="O426" s="227"/>
      <c r="P426" s="54"/>
      <c r="Q426" s="54"/>
      <c r="R426" s="54"/>
      <c r="S426" s="54"/>
      <c r="T426" s="54"/>
      <c r="U426" s="54"/>
      <c r="V426" s="54"/>
      <c r="W426" s="54"/>
      <c r="X426" s="54"/>
      <c r="Y426" s="54"/>
      <c r="Z426" s="54"/>
    </row>
    <row r="427" spans="1:26" ht="18.75" customHeight="1" x14ac:dyDescent="0.2">
      <c r="A427" s="54"/>
      <c r="B427" s="321"/>
      <c r="C427" s="321"/>
      <c r="D427" s="55"/>
      <c r="E427" s="320"/>
      <c r="F427" s="320"/>
      <c r="G427" s="320"/>
      <c r="H427" s="54"/>
      <c r="I427" s="54"/>
      <c r="J427" s="54"/>
      <c r="K427" s="227"/>
      <c r="L427" s="227"/>
      <c r="M427" s="227"/>
      <c r="N427" s="227"/>
      <c r="O427" s="227"/>
      <c r="P427" s="54"/>
      <c r="Q427" s="54"/>
      <c r="R427" s="54"/>
      <c r="S427" s="54"/>
      <c r="T427" s="54"/>
      <c r="U427" s="54"/>
      <c r="V427" s="54"/>
      <c r="W427" s="54"/>
      <c r="X427" s="54"/>
      <c r="Y427" s="54"/>
      <c r="Z427" s="54"/>
    </row>
    <row r="428" spans="1:26" ht="18.75" customHeight="1" x14ac:dyDescent="0.2">
      <c r="A428" s="54"/>
      <c r="B428" s="321"/>
      <c r="C428" s="321"/>
      <c r="D428" s="55"/>
      <c r="E428" s="320"/>
      <c r="F428" s="320"/>
      <c r="G428" s="320"/>
      <c r="H428" s="54"/>
      <c r="I428" s="54"/>
      <c r="J428" s="54"/>
      <c r="K428" s="227"/>
      <c r="L428" s="227"/>
      <c r="M428" s="227"/>
      <c r="N428" s="227"/>
      <c r="O428" s="227"/>
      <c r="P428" s="54"/>
      <c r="Q428" s="54"/>
      <c r="R428" s="54"/>
      <c r="S428" s="54"/>
      <c r="T428" s="54"/>
      <c r="U428" s="54"/>
      <c r="V428" s="54"/>
      <c r="W428" s="54"/>
      <c r="X428" s="54"/>
      <c r="Y428" s="54"/>
      <c r="Z428" s="54"/>
    </row>
    <row r="429" spans="1:26" ht="18.75" customHeight="1" x14ac:dyDescent="0.2">
      <c r="A429" s="54"/>
      <c r="B429" s="321"/>
      <c r="C429" s="321"/>
      <c r="D429" s="55"/>
      <c r="E429" s="320"/>
      <c r="F429" s="320"/>
      <c r="G429" s="320"/>
      <c r="H429" s="54"/>
      <c r="I429" s="54"/>
      <c r="J429" s="54"/>
      <c r="K429" s="227"/>
      <c r="L429" s="227"/>
      <c r="M429" s="227"/>
      <c r="N429" s="227"/>
      <c r="O429" s="227"/>
      <c r="P429" s="54"/>
      <c r="Q429" s="54"/>
      <c r="R429" s="54"/>
      <c r="S429" s="54"/>
      <c r="T429" s="54"/>
      <c r="U429" s="54"/>
      <c r="V429" s="54"/>
      <c r="W429" s="54"/>
      <c r="X429" s="54"/>
      <c r="Y429" s="54"/>
      <c r="Z429" s="54"/>
    </row>
    <row r="430" spans="1:26" ht="18.75" customHeight="1" x14ac:dyDescent="0.2">
      <c r="A430" s="54"/>
      <c r="B430" s="321"/>
      <c r="C430" s="321"/>
      <c r="D430" s="55"/>
      <c r="E430" s="320"/>
      <c r="F430" s="320"/>
      <c r="G430" s="320"/>
      <c r="H430" s="54"/>
      <c r="I430" s="54"/>
      <c r="J430" s="54"/>
      <c r="K430" s="227"/>
      <c r="L430" s="227"/>
      <c r="M430" s="227"/>
      <c r="N430" s="227"/>
      <c r="O430" s="227"/>
      <c r="P430" s="54"/>
      <c r="Q430" s="54"/>
      <c r="R430" s="54"/>
      <c r="S430" s="54"/>
      <c r="T430" s="54"/>
      <c r="U430" s="54"/>
      <c r="V430" s="54"/>
      <c r="W430" s="54"/>
      <c r="X430" s="54"/>
      <c r="Y430" s="54"/>
      <c r="Z430" s="54"/>
    </row>
    <row r="431" spans="1:26" ht="18.75" customHeight="1" x14ac:dyDescent="0.2">
      <c r="A431" s="54"/>
      <c r="B431" s="321"/>
      <c r="C431" s="321"/>
      <c r="D431" s="55"/>
      <c r="E431" s="320"/>
      <c r="F431" s="320"/>
      <c r="G431" s="320"/>
      <c r="H431" s="54"/>
      <c r="I431" s="54"/>
      <c r="J431" s="54"/>
      <c r="K431" s="227"/>
      <c r="L431" s="227"/>
      <c r="M431" s="227"/>
      <c r="N431" s="227"/>
      <c r="O431" s="227"/>
      <c r="P431" s="54"/>
      <c r="Q431" s="54"/>
      <c r="R431" s="54"/>
      <c r="S431" s="54"/>
      <c r="T431" s="54"/>
      <c r="U431" s="54"/>
      <c r="V431" s="54"/>
      <c r="W431" s="54"/>
      <c r="X431" s="54"/>
      <c r="Y431" s="54"/>
      <c r="Z431" s="54"/>
    </row>
    <row r="432" spans="1:26" ht="18.75" customHeight="1" x14ac:dyDescent="0.2">
      <c r="A432" s="54"/>
      <c r="B432" s="321"/>
      <c r="C432" s="321"/>
      <c r="D432" s="55"/>
      <c r="E432" s="320"/>
      <c r="F432" s="320"/>
      <c r="G432" s="320"/>
      <c r="H432" s="54"/>
      <c r="I432" s="54"/>
      <c r="J432" s="54"/>
      <c r="K432" s="227"/>
      <c r="L432" s="227"/>
      <c r="M432" s="227"/>
      <c r="N432" s="227"/>
      <c r="O432" s="227"/>
      <c r="P432" s="54"/>
      <c r="Q432" s="54"/>
      <c r="R432" s="54"/>
      <c r="S432" s="54"/>
      <c r="T432" s="54"/>
      <c r="U432" s="54"/>
      <c r="V432" s="54"/>
      <c r="W432" s="54"/>
      <c r="X432" s="54"/>
      <c r="Y432" s="54"/>
      <c r="Z432" s="54"/>
    </row>
    <row r="433" spans="1:26" ht="18.75" customHeight="1" x14ac:dyDescent="0.2">
      <c r="A433" s="54"/>
      <c r="B433" s="321"/>
      <c r="C433" s="321"/>
      <c r="D433" s="55"/>
      <c r="E433" s="320"/>
      <c r="F433" s="320"/>
      <c r="G433" s="320"/>
      <c r="H433" s="54"/>
      <c r="I433" s="54"/>
      <c r="J433" s="54"/>
      <c r="K433" s="227"/>
      <c r="L433" s="227"/>
      <c r="M433" s="227"/>
      <c r="N433" s="227"/>
      <c r="O433" s="227"/>
      <c r="P433" s="54"/>
      <c r="Q433" s="54"/>
      <c r="R433" s="54"/>
      <c r="S433" s="54"/>
      <c r="T433" s="54"/>
      <c r="U433" s="54"/>
      <c r="V433" s="54"/>
      <c r="W433" s="54"/>
      <c r="X433" s="54"/>
      <c r="Y433" s="54"/>
      <c r="Z433" s="54"/>
    </row>
    <row r="434" spans="1:26" ht="18.75" customHeight="1" x14ac:dyDescent="0.2">
      <c r="A434" s="54"/>
      <c r="B434" s="321"/>
      <c r="C434" s="321"/>
      <c r="D434" s="55"/>
      <c r="E434" s="320"/>
      <c r="F434" s="320"/>
      <c r="G434" s="320"/>
      <c r="H434" s="54"/>
      <c r="I434" s="54"/>
      <c r="J434" s="54"/>
      <c r="K434" s="227"/>
      <c r="L434" s="227"/>
      <c r="M434" s="227"/>
      <c r="N434" s="227"/>
      <c r="O434" s="227"/>
      <c r="P434" s="54"/>
      <c r="Q434" s="54"/>
      <c r="R434" s="54"/>
      <c r="S434" s="54"/>
      <c r="T434" s="54"/>
      <c r="U434" s="54"/>
      <c r="V434" s="54"/>
      <c r="W434" s="54"/>
      <c r="X434" s="54"/>
      <c r="Y434" s="54"/>
      <c r="Z434" s="54"/>
    </row>
    <row r="435" spans="1:26" ht="18.75" customHeight="1" x14ac:dyDescent="0.2">
      <c r="A435" s="54"/>
      <c r="B435" s="321"/>
      <c r="C435" s="321"/>
      <c r="D435" s="55"/>
      <c r="E435" s="320"/>
      <c r="F435" s="320"/>
      <c r="G435" s="320"/>
      <c r="H435" s="54"/>
      <c r="I435" s="54"/>
      <c r="J435" s="54"/>
      <c r="K435" s="227"/>
      <c r="L435" s="227"/>
      <c r="M435" s="227"/>
      <c r="N435" s="227"/>
      <c r="O435" s="227"/>
      <c r="P435" s="54"/>
      <c r="Q435" s="54"/>
      <c r="R435" s="54"/>
      <c r="S435" s="54"/>
      <c r="T435" s="54"/>
      <c r="U435" s="54"/>
      <c r="V435" s="54"/>
      <c r="W435" s="54"/>
      <c r="X435" s="54"/>
      <c r="Y435" s="54"/>
      <c r="Z435" s="54"/>
    </row>
    <row r="436" spans="1:26" ht="18.75" customHeight="1" x14ac:dyDescent="0.2">
      <c r="A436" s="54"/>
      <c r="B436" s="321"/>
      <c r="C436" s="321"/>
      <c r="D436" s="55"/>
      <c r="E436" s="320"/>
      <c r="F436" s="320"/>
      <c r="G436" s="320"/>
      <c r="H436" s="54"/>
      <c r="I436" s="54"/>
      <c r="J436" s="54"/>
      <c r="K436" s="227"/>
      <c r="L436" s="227"/>
      <c r="M436" s="227"/>
      <c r="N436" s="227"/>
      <c r="O436" s="227"/>
      <c r="P436" s="54"/>
      <c r="Q436" s="54"/>
      <c r="R436" s="54"/>
      <c r="S436" s="54"/>
      <c r="T436" s="54"/>
      <c r="U436" s="54"/>
      <c r="V436" s="54"/>
      <c r="W436" s="54"/>
      <c r="X436" s="54"/>
      <c r="Y436" s="54"/>
      <c r="Z436" s="54"/>
    </row>
    <row r="437" spans="1:26" ht="18.75" customHeight="1" x14ac:dyDescent="0.2">
      <c r="A437" s="54"/>
      <c r="B437" s="321"/>
      <c r="C437" s="321"/>
      <c r="D437" s="55"/>
      <c r="E437" s="320"/>
      <c r="F437" s="320"/>
      <c r="G437" s="320"/>
      <c r="H437" s="54"/>
      <c r="I437" s="54"/>
      <c r="J437" s="54"/>
      <c r="K437" s="227"/>
      <c r="L437" s="227"/>
      <c r="M437" s="227"/>
      <c r="N437" s="227"/>
      <c r="O437" s="227"/>
      <c r="P437" s="54"/>
      <c r="Q437" s="54"/>
      <c r="R437" s="54"/>
      <c r="S437" s="54"/>
      <c r="T437" s="54"/>
      <c r="U437" s="54"/>
      <c r="V437" s="54"/>
      <c r="W437" s="54"/>
      <c r="X437" s="54"/>
      <c r="Y437" s="54"/>
      <c r="Z437" s="54"/>
    </row>
    <row r="438" spans="1:26" ht="18.75" customHeight="1" x14ac:dyDescent="0.2">
      <c r="A438" s="54"/>
      <c r="B438" s="321"/>
      <c r="C438" s="321"/>
      <c r="D438" s="55"/>
      <c r="E438" s="320"/>
      <c r="F438" s="320"/>
      <c r="G438" s="320"/>
      <c r="H438" s="54"/>
      <c r="I438" s="54"/>
      <c r="J438" s="54"/>
      <c r="K438" s="227"/>
      <c r="L438" s="227"/>
      <c r="M438" s="227"/>
      <c r="N438" s="227"/>
      <c r="O438" s="227"/>
      <c r="P438" s="54"/>
      <c r="Q438" s="54"/>
      <c r="R438" s="54"/>
      <c r="S438" s="54"/>
      <c r="T438" s="54"/>
      <c r="U438" s="54"/>
      <c r="V438" s="54"/>
      <c r="W438" s="54"/>
      <c r="X438" s="54"/>
      <c r="Y438" s="54"/>
      <c r="Z438" s="54"/>
    </row>
    <row r="439" spans="1:26" ht="18.75" customHeight="1" x14ac:dyDescent="0.2">
      <c r="A439" s="54"/>
      <c r="B439" s="321"/>
      <c r="C439" s="321"/>
      <c r="D439" s="55"/>
      <c r="E439" s="320"/>
      <c r="F439" s="320"/>
      <c r="G439" s="320"/>
      <c r="H439" s="54"/>
      <c r="I439" s="54"/>
      <c r="J439" s="54"/>
      <c r="K439" s="227"/>
      <c r="L439" s="227"/>
      <c r="M439" s="227"/>
      <c r="N439" s="227"/>
      <c r="O439" s="227"/>
      <c r="P439" s="54"/>
      <c r="Q439" s="54"/>
      <c r="R439" s="54"/>
      <c r="S439" s="54"/>
      <c r="T439" s="54"/>
      <c r="U439" s="54"/>
      <c r="V439" s="54"/>
      <c r="W439" s="54"/>
      <c r="X439" s="54"/>
      <c r="Y439" s="54"/>
      <c r="Z439" s="54"/>
    </row>
    <row r="440" spans="1:26" ht="18.75" customHeight="1" x14ac:dyDescent="0.2">
      <c r="A440" s="54"/>
      <c r="B440" s="321"/>
      <c r="C440" s="321"/>
      <c r="D440" s="55"/>
      <c r="E440" s="320"/>
      <c r="F440" s="320"/>
      <c r="G440" s="320"/>
      <c r="H440" s="54"/>
      <c r="I440" s="54"/>
      <c r="J440" s="54"/>
      <c r="K440" s="227"/>
      <c r="L440" s="227"/>
      <c r="M440" s="227"/>
      <c r="N440" s="227"/>
      <c r="O440" s="227"/>
      <c r="P440" s="54"/>
      <c r="Q440" s="54"/>
      <c r="R440" s="54"/>
      <c r="S440" s="54"/>
      <c r="T440" s="54"/>
      <c r="U440" s="54"/>
      <c r="V440" s="54"/>
      <c r="W440" s="54"/>
      <c r="X440" s="54"/>
      <c r="Y440" s="54"/>
      <c r="Z440" s="54"/>
    </row>
    <row r="441" spans="1:26" ht="18.75" customHeight="1" x14ac:dyDescent="0.2">
      <c r="A441" s="54"/>
      <c r="B441" s="321"/>
      <c r="C441" s="321"/>
      <c r="D441" s="55"/>
      <c r="E441" s="320"/>
      <c r="F441" s="320"/>
      <c r="G441" s="320"/>
      <c r="H441" s="54"/>
      <c r="I441" s="54"/>
      <c r="J441" s="54"/>
      <c r="K441" s="227"/>
      <c r="L441" s="227"/>
      <c r="M441" s="227"/>
      <c r="N441" s="227"/>
      <c r="O441" s="227"/>
      <c r="P441" s="54"/>
      <c r="Q441" s="54"/>
      <c r="R441" s="54"/>
      <c r="S441" s="54"/>
      <c r="T441" s="54"/>
      <c r="U441" s="54"/>
      <c r="V441" s="54"/>
      <c r="W441" s="54"/>
      <c r="X441" s="54"/>
      <c r="Y441" s="54"/>
      <c r="Z441" s="54"/>
    </row>
    <row r="442" spans="1:26" ht="18.75" customHeight="1" x14ac:dyDescent="0.2">
      <c r="A442" s="54"/>
      <c r="B442" s="321"/>
      <c r="C442" s="321"/>
      <c r="D442" s="55"/>
      <c r="E442" s="320"/>
      <c r="F442" s="320"/>
      <c r="G442" s="320"/>
      <c r="H442" s="54"/>
      <c r="I442" s="54"/>
      <c r="J442" s="54"/>
      <c r="K442" s="227"/>
      <c r="L442" s="227"/>
      <c r="M442" s="227"/>
      <c r="N442" s="227"/>
      <c r="O442" s="227"/>
      <c r="P442" s="54"/>
      <c r="Q442" s="54"/>
      <c r="R442" s="54"/>
      <c r="S442" s="54"/>
      <c r="T442" s="54"/>
      <c r="U442" s="54"/>
      <c r="V442" s="54"/>
      <c r="W442" s="54"/>
      <c r="X442" s="54"/>
      <c r="Y442" s="54"/>
      <c r="Z442" s="54"/>
    </row>
    <row r="443" spans="1:26" ht="18.75" customHeight="1" x14ac:dyDescent="0.2">
      <c r="A443" s="54"/>
      <c r="B443" s="321"/>
      <c r="C443" s="321"/>
      <c r="D443" s="55"/>
      <c r="E443" s="320"/>
      <c r="F443" s="320"/>
      <c r="G443" s="320"/>
      <c r="H443" s="54"/>
      <c r="I443" s="54"/>
      <c r="J443" s="54"/>
      <c r="K443" s="227"/>
      <c r="L443" s="227"/>
      <c r="M443" s="227"/>
      <c r="N443" s="227"/>
      <c r="O443" s="227"/>
      <c r="P443" s="54"/>
      <c r="Q443" s="54"/>
      <c r="R443" s="54"/>
      <c r="S443" s="54"/>
      <c r="T443" s="54"/>
      <c r="U443" s="54"/>
      <c r="V443" s="54"/>
      <c r="W443" s="54"/>
      <c r="X443" s="54"/>
      <c r="Y443" s="54"/>
      <c r="Z443" s="54"/>
    </row>
    <row r="444" spans="1:26" ht="18.75" customHeight="1" x14ac:dyDescent="0.2">
      <c r="A444" s="54"/>
      <c r="B444" s="321"/>
      <c r="C444" s="321"/>
      <c r="D444" s="55"/>
      <c r="E444" s="320"/>
      <c r="F444" s="320"/>
      <c r="G444" s="320"/>
      <c r="H444" s="54"/>
      <c r="I444" s="54"/>
      <c r="J444" s="54"/>
      <c r="K444" s="227"/>
      <c r="L444" s="227"/>
      <c r="M444" s="227"/>
      <c r="N444" s="227"/>
      <c r="O444" s="227"/>
      <c r="P444" s="54"/>
      <c r="Q444" s="54"/>
      <c r="R444" s="54"/>
      <c r="S444" s="54"/>
      <c r="T444" s="54"/>
      <c r="U444" s="54"/>
      <c r="V444" s="54"/>
      <c r="W444" s="54"/>
      <c r="X444" s="54"/>
      <c r="Y444" s="54"/>
      <c r="Z444" s="54"/>
    </row>
    <row r="445" spans="1:26" ht="18.75" customHeight="1" x14ac:dyDescent="0.2">
      <c r="A445" s="54"/>
      <c r="B445" s="321"/>
      <c r="C445" s="321"/>
      <c r="D445" s="55"/>
      <c r="E445" s="320"/>
      <c r="F445" s="320"/>
      <c r="G445" s="320"/>
      <c r="H445" s="54"/>
      <c r="I445" s="54"/>
      <c r="J445" s="54"/>
      <c r="K445" s="227"/>
      <c r="L445" s="227"/>
      <c r="M445" s="227"/>
      <c r="N445" s="227"/>
      <c r="O445" s="227"/>
      <c r="P445" s="54"/>
      <c r="Q445" s="54"/>
      <c r="R445" s="54"/>
      <c r="S445" s="54"/>
      <c r="T445" s="54"/>
      <c r="U445" s="54"/>
      <c r="V445" s="54"/>
      <c r="W445" s="54"/>
      <c r="X445" s="54"/>
      <c r="Y445" s="54"/>
      <c r="Z445" s="54"/>
    </row>
    <row r="446" spans="1:26" ht="18.75" customHeight="1" x14ac:dyDescent="0.2">
      <c r="A446" s="54"/>
      <c r="B446" s="321"/>
      <c r="C446" s="321"/>
      <c r="D446" s="55"/>
      <c r="E446" s="320"/>
      <c r="F446" s="320"/>
      <c r="G446" s="320"/>
      <c r="H446" s="54"/>
      <c r="I446" s="54"/>
      <c r="J446" s="54"/>
      <c r="K446" s="227"/>
      <c r="L446" s="227"/>
      <c r="M446" s="227"/>
      <c r="N446" s="227"/>
      <c r="O446" s="227"/>
      <c r="P446" s="54"/>
      <c r="Q446" s="54"/>
      <c r="R446" s="54"/>
      <c r="S446" s="54"/>
      <c r="T446" s="54"/>
      <c r="U446" s="54"/>
      <c r="V446" s="54"/>
      <c r="W446" s="54"/>
      <c r="X446" s="54"/>
      <c r="Y446" s="54"/>
      <c r="Z446" s="54"/>
    </row>
    <row r="447" spans="1:26" ht="18.75" customHeight="1" x14ac:dyDescent="0.2">
      <c r="A447" s="54"/>
      <c r="B447" s="321"/>
      <c r="C447" s="321"/>
      <c r="D447" s="55"/>
      <c r="E447" s="320"/>
      <c r="F447" s="320"/>
      <c r="G447" s="320"/>
      <c r="H447" s="54"/>
      <c r="I447" s="54"/>
      <c r="J447" s="54"/>
      <c r="K447" s="227"/>
      <c r="L447" s="227"/>
      <c r="M447" s="227"/>
      <c r="N447" s="227"/>
      <c r="O447" s="227"/>
      <c r="P447" s="54"/>
      <c r="Q447" s="54"/>
      <c r="R447" s="54"/>
      <c r="S447" s="54"/>
      <c r="T447" s="54"/>
      <c r="U447" s="54"/>
      <c r="V447" s="54"/>
      <c r="W447" s="54"/>
      <c r="X447" s="54"/>
      <c r="Y447" s="54"/>
      <c r="Z447" s="54"/>
    </row>
    <row r="448" spans="1:26" ht="18.75" customHeight="1" x14ac:dyDescent="0.2">
      <c r="A448" s="54"/>
      <c r="B448" s="321"/>
      <c r="C448" s="321"/>
      <c r="D448" s="55"/>
      <c r="E448" s="320"/>
      <c r="F448" s="320"/>
      <c r="G448" s="320"/>
      <c r="H448" s="54"/>
      <c r="I448" s="54"/>
      <c r="J448" s="54"/>
      <c r="K448" s="227"/>
      <c r="L448" s="227"/>
      <c r="M448" s="227"/>
      <c r="N448" s="227"/>
      <c r="O448" s="227"/>
      <c r="P448" s="54"/>
      <c r="Q448" s="54"/>
      <c r="R448" s="54"/>
      <c r="S448" s="54"/>
      <c r="T448" s="54"/>
      <c r="U448" s="54"/>
      <c r="V448" s="54"/>
      <c r="W448" s="54"/>
      <c r="X448" s="54"/>
      <c r="Y448" s="54"/>
      <c r="Z448" s="54"/>
    </row>
    <row r="449" spans="1:26" ht="18.75" customHeight="1" x14ac:dyDescent="0.2">
      <c r="A449" s="54"/>
      <c r="B449" s="321"/>
      <c r="C449" s="321"/>
      <c r="D449" s="55"/>
      <c r="E449" s="320"/>
      <c r="F449" s="320"/>
      <c r="G449" s="320"/>
      <c r="H449" s="54"/>
      <c r="I449" s="54"/>
      <c r="J449" s="54"/>
      <c r="K449" s="227"/>
      <c r="L449" s="227"/>
      <c r="M449" s="227"/>
      <c r="N449" s="227"/>
      <c r="O449" s="227"/>
      <c r="P449" s="54"/>
      <c r="Q449" s="54"/>
      <c r="R449" s="54"/>
      <c r="S449" s="54"/>
      <c r="T449" s="54"/>
      <c r="U449" s="54"/>
      <c r="V449" s="54"/>
      <c r="W449" s="54"/>
      <c r="X449" s="54"/>
      <c r="Y449" s="54"/>
      <c r="Z449" s="54"/>
    </row>
    <row r="450" spans="1:26" ht="18.75" customHeight="1" x14ac:dyDescent="0.2">
      <c r="A450" s="54"/>
      <c r="B450" s="321"/>
      <c r="C450" s="321"/>
      <c r="D450" s="55"/>
      <c r="E450" s="320"/>
      <c r="F450" s="320"/>
      <c r="G450" s="320"/>
      <c r="H450" s="54"/>
      <c r="I450" s="54"/>
      <c r="J450" s="54"/>
      <c r="K450" s="227"/>
      <c r="L450" s="227"/>
      <c r="M450" s="227"/>
      <c r="N450" s="227"/>
      <c r="O450" s="227"/>
      <c r="P450" s="54"/>
      <c r="Q450" s="54"/>
      <c r="R450" s="54"/>
      <c r="S450" s="54"/>
      <c r="T450" s="54"/>
      <c r="U450" s="54"/>
      <c r="V450" s="54"/>
      <c r="W450" s="54"/>
      <c r="X450" s="54"/>
      <c r="Y450" s="54"/>
      <c r="Z450" s="54"/>
    </row>
    <row r="451" spans="1:26" ht="18.75" customHeight="1" x14ac:dyDescent="0.2">
      <c r="A451" s="54"/>
      <c r="B451" s="321"/>
      <c r="C451" s="321"/>
      <c r="D451" s="55"/>
      <c r="E451" s="320"/>
      <c r="F451" s="320"/>
      <c r="G451" s="320"/>
      <c r="H451" s="54"/>
      <c r="I451" s="54"/>
      <c r="J451" s="54"/>
      <c r="K451" s="227"/>
      <c r="L451" s="227"/>
      <c r="M451" s="227"/>
      <c r="N451" s="227"/>
      <c r="O451" s="227"/>
      <c r="P451" s="54"/>
      <c r="Q451" s="54"/>
      <c r="R451" s="54"/>
      <c r="S451" s="54"/>
      <c r="T451" s="54"/>
      <c r="U451" s="54"/>
      <c r="V451" s="54"/>
      <c r="W451" s="54"/>
      <c r="X451" s="54"/>
      <c r="Y451" s="54"/>
      <c r="Z451" s="54"/>
    </row>
    <row r="452" spans="1:26" ht="18.75" customHeight="1" x14ac:dyDescent="0.2">
      <c r="A452" s="54"/>
      <c r="B452" s="321"/>
      <c r="C452" s="321"/>
      <c r="D452" s="55"/>
      <c r="E452" s="320"/>
      <c r="F452" s="320"/>
      <c r="G452" s="320"/>
      <c r="H452" s="54"/>
      <c r="I452" s="54"/>
      <c r="J452" s="54"/>
      <c r="K452" s="227"/>
      <c r="L452" s="227"/>
      <c r="M452" s="227"/>
      <c r="N452" s="227"/>
      <c r="O452" s="227"/>
      <c r="P452" s="54"/>
      <c r="Q452" s="54"/>
      <c r="R452" s="54"/>
      <c r="S452" s="54"/>
      <c r="T452" s="54"/>
      <c r="U452" s="54"/>
      <c r="V452" s="54"/>
      <c r="W452" s="54"/>
      <c r="X452" s="54"/>
      <c r="Y452" s="54"/>
      <c r="Z452" s="54"/>
    </row>
    <row r="453" spans="1:26" ht="18.75" customHeight="1" x14ac:dyDescent="0.2">
      <c r="A453" s="54"/>
      <c r="B453" s="321"/>
      <c r="C453" s="321"/>
      <c r="D453" s="55"/>
      <c r="E453" s="320"/>
      <c r="F453" s="320"/>
      <c r="G453" s="320"/>
      <c r="H453" s="54"/>
      <c r="I453" s="54"/>
      <c r="J453" s="54"/>
      <c r="K453" s="227"/>
      <c r="L453" s="227"/>
      <c r="M453" s="227"/>
      <c r="N453" s="227"/>
      <c r="O453" s="227"/>
      <c r="P453" s="54"/>
      <c r="Q453" s="54"/>
      <c r="R453" s="54"/>
      <c r="S453" s="54"/>
      <c r="T453" s="54"/>
      <c r="U453" s="54"/>
      <c r="V453" s="54"/>
      <c r="W453" s="54"/>
      <c r="X453" s="54"/>
      <c r="Y453" s="54"/>
      <c r="Z453" s="54"/>
    </row>
    <row r="454" spans="1:26" ht="18.75" customHeight="1" x14ac:dyDescent="0.2">
      <c r="A454" s="54"/>
      <c r="B454" s="321"/>
      <c r="C454" s="321"/>
      <c r="D454" s="55"/>
      <c r="E454" s="320"/>
      <c r="F454" s="320"/>
      <c r="G454" s="320"/>
      <c r="H454" s="54"/>
      <c r="I454" s="54"/>
      <c r="J454" s="54"/>
      <c r="K454" s="227"/>
      <c r="L454" s="227"/>
      <c r="M454" s="227"/>
      <c r="N454" s="227"/>
      <c r="O454" s="227"/>
      <c r="P454" s="54"/>
      <c r="Q454" s="54"/>
      <c r="R454" s="54"/>
      <c r="S454" s="54"/>
      <c r="T454" s="54"/>
      <c r="U454" s="54"/>
      <c r="V454" s="54"/>
      <c r="W454" s="54"/>
      <c r="X454" s="54"/>
      <c r="Y454" s="54"/>
      <c r="Z454" s="54"/>
    </row>
    <row r="455" spans="1:26" ht="18.75" customHeight="1" x14ac:dyDescent="0.2">
      <c r="A455" s="54"/>
      <c r="B455" s="321"/>
      <c r="C455" s="321"/>
      <c r="D455" s="55"/>
      <c r="E455" s="320"/>
      <c r="F455" s="320"/>
      <c r="G455" s="320"/>
      <c r="H455" s="54"/>
      <c r="I455" s="54"/>
      <c r="J455" s="54"/>
      <c r="K455" s="227"/>
      <c r="L455" s="227"/>
      <c r="M455" s="227"/>
      <c r="N455" s="227"/>
      <c r="O455" s="227"/>
      <c r="P455" s="54"/>
      <c r="Q455" s="54"/>
      <c r="R455" s="54"/>
      <c r="S455" s="54"/>
      <c r="T455" s="54"/>
      <c r="U455" s="54"/>
      <c r="V455" s="54"/>
      <c r="W455" s="54"/>
      <c r="X455" s="54"/>
      <c r="Y455" s="54"/>
      <c r="Z455" s="54"/>
    </row>
    <row r="456" spans="1:26" ht="18.75" customHeight="1" x14ac:dyDescent="0.2">
      <c r="A456" s="54"/>
      <c r="B456" s="321"/>
      <c r="C456" s="321"/>
      <c r="D456" s="55"/>
      <c r="E456" s="320"/>
      <c r="F456" s="320"/>
      <c r="G456" s="320"/>
      <c r="H456" s="54"/>
      <c r="I456" s="54"/>
      <c r="J456" s="54"/>
      <c r="K456" s="227"/>
      <c r="L456" s="227"/>
      <c r="M456" s="227"/>
      <c r="N456" s="227"/>
      <c r="O456" s="227"/>
      <c r="P456" s="54"/>
      <c r="Q456" s="54"/>
      <c r="R456" s="54"/>
      <c r="S456" s="54"/>
      <c r="T456" s="54"/>
      <c r="U456" s="54"/>
      <c r="V456" s="54"/>
      <c r="W456" s="54"/>
      <c r="X456" s="54"/>
      <c r="Y456" s="54"/>
      <c r="Z456" s="54"/>
    </row>
    <row r="457" spans="1:26" ht="18.75" customHeight="1" x14ac:dyDescent="0.2">
      <c r="A457" s="54"/>
      <c r="B457" s="321"/>
      <c r="C457" s="321"/>
      <c r="D457" s="55"/>
      <c r="E457" s="320"/>
      <c r="F457" s="320"/>
      <c r="G457" s="320"/>
      <c r="H457" s="54"/>
      <c r="I457" s="54"/>
      <c r="J457" s="54"/>
      <c r="K457" s="227"/>
      <c r="L457" s="227"/>
      <c r="M457" s="227"/>
      <c r="N457" s="227"/>
      <c r="O457" s="227"/>
      <c r="P457" s="54"/>
      <c r="Q457" s="54"/>
      <c r="R457" s="54"/>
      <c r="S457" s="54"/>
      <c r="T457" s="54"/>
      <c r="U457" s="54"/>
      <c r="V457" s="54"/>
      <c r="W457" s="54"/>
      <c r="X457" s="54"/>
      <c r="Y457" s="54"/>
      <c r="Z457" s="54"/>
    </row>
    <row r="458" spans="1:26" ht="18.75" customHeight="1" x14ac:dyDescent="0.2">
      <c r="A458" s="54"/>
      <c r="B458" s="321"/>
      <c r="C458" s="321"/>
      <c r="D458" s="55"/>
      <c r="E458" s="320"/>
      <c r="F458" s="320"/>
      <c r="G458" s="320"/>
      <c r="H458" s="54"/>
      <c r="I458" s="54"/>
      <c r="J458" s="54"/>
      <c r="K458" s="227"/>
      <c r="L458" s="227"/>
      <c r="M458" s="227"/>
      <c r="N458" s="227"/>
      <c r="O458" s="227"/>
      <c r="P458" s="54"/>
      <c r="Q458" s="54"/>
      <c r="R458" s="54"/>
      <c r="S458" s="54"/>
      <c r="T458" s="54"/>
      <c r="U458" s="54"/>
      <c r="V458" s="54"/>
      <c r="W458" s="54"/>
      <c r="X458" s="54"/>
      <c r="Y458" s="54"/>
      <c r="Z458" s="54"/>
    </row>
    <row r="459" spans="1:26" ht="18.75" customHeight="1" x14ac:dyDescent="0.2">
      <c r="A459" s="54"/>
      <c r="B459" s="321"/>
      <c r="C459" s="321"/>
      <c r="D459" s="55"/>
      <c r="E459" s="320"/>
      <c r="F459" s="320"/>
      <c r="G459" s="320"/>
      <c r="H459" s="54"/>
      <c r="I459" s="54"/>
      <c r="J459" s="54"/>
      <c r="K459" s="227"/>
      <c r="L459" s="227"/>
      <c r="M459" s="227"/>
      <c r="N459" s="227"/>
      <c r="O459" s="227"/>
      <c r="P459" s="54"/>
      <c r="Q459" s="54"/>
      <c r="R459" s="54"/>
      <c r="S459" s="54"/>
      <c r="T459" s="54"/>
      <c r="U459" s="54"/>
      <c r="V459" s="54"/>
      <c r="W459" s="54"/>
      <c r="X459" s="54"/>
      <c r="Y459" s="54"/>
      <c r="Z459" s="54"/>
    </row>
    <row r="460" spans="1:26" ht="18.75" customHeight="1" x14ac:dyDescent="0.2">
      <c r="A460" s="54"/>
      <c r="B460" s="321"/>
      <c r="C460" s="321"/>
      <c r="D460" s="55"/>
      <c r="E460" s="320"/>
      <c r="F460" s="320"/>
      <c r="G460" s="320"/>
      <c r="H460" s="54"/>
      <c r="I460" s="54"/>
      <c r="J460" s="54"/>
      <c r="K460" s="227"/>
      <c r="L460" s="227"/>
      <c r="M460" s="227"/>
      <c r="N460" s="227"/>
      <c r="O460" s="227"/>
      <c r="P460" s="54"/>
      <c r="Q460" s="54"/>
      <c r="R460" s="54"/>
      <c r="S460" s="54"/>
      <c r="T460" s="54"/>
      <c r="U460" s="54"/>
      <c r="V460" s="54"/>
      <c r="W460" s="54"/>
      <c r="X460" s="54"/>
      <c r="Y460" s="54"/>
      <c r="Z460" s="54"/>
    </row>
    <row r="461" spans="1:26" ht="18.75" customHeight="1" x14ac:dyDescent="0.2">
      <c r="A461" s="54"/>
      <c r="B461" s="321"/>
      <c r="C461" s="321"/>
      <c r="D461" s="55"/>
      <c r="E461" s="320"/>
      <c r="F461" s="320"/>
      <c r="G461" s="320"/>
      <c r="H461" s="54"/>
      <c r="I461" s="54"/>
      <c r="J461" s="54"/>
      <c r="K461" s="227"/>
      <c r="L461" s="227"/>
      <c r="M461" s="227"/>
      <c r="N461" s="227"/>
      <c r="O461" s="227"/>
      <c r="P461" s="54"/>
      <c r="Q461" s="54"/>
      <c r="R461" s="54"/>
      <c r="S461" s="54"/>
      <c r="T461" s="54"/>
      <c r="U461" s="54"/>
      <c r="V461" s="54"/>
      <c r="W461" s="54"/>
      <c r="X461" s="54"/>
      <c r="Y461" s="54"/>
      <c r="Z461" s="54"/>
    </row>
    <row r="462" spans="1:26" ht="18.75" customHeight="1" x14ac:dyDescent="0.2">
      <c r="A462" s="54"/>
      <c r="B462" s="321"/>
      <c r="C462" s="321"/>
      <c r="D462" s="55"/>
      <c r="E462" s="320"/>
      <c r="F462" s="320"/>
      <c r="G462" s="320"/>
      <c r="H462" s="54"/>
      <c r="I462" s="54"/>
      <c r="J462" s="54"/>
      <c r="K462" s="227"/>
      <c r="L462" s="227"/>
      <c r="M462" s="227"/>
      <c r="N462" s="227"/>
      <c r="O462" s="227"/>
      <c r="P462" s="54"/>
      <c r="Q462" s="54"/>
      <c r="R462" s="54"/>
      <c r="S462" s="54"/>
      <c r="T462" s="54"/>
      <c r="U462" s="54"/>
      <c r="V462" s="54"/>
      <c r="W462" s="54"/>
      <c r="X462" s="54"/>
      <c r="Y462" s="54"/>
      <c r="Z462" s="54"/>
    </row>
    <row r="463" spans="1:26" ht="18.75" customHeight="1" x14ac:dyDescent="0.2">
      <c r="A463" s="54"/>
      <c r="B463" s="321"/>
      <c r="C463" s="321"/>
      <c r="D463" s="55"/>
      <c r="E463" s="320"/>
      <c r="F463" s="320"/>
      <c r="G463" s="320"/>
      <c r="H463" s="54"/>
      <c r="I463" s="54"/>
      <c r="J463" s="54"/>
      <c r="K463" s="227"/>
      <c r="L463" s="227"/>
      <c r="M463" s="227"/>
      <c r="N463" s="227"/>
      <c r="O463" s="227"/>
      <c r="P463" s="54"/>
      <c r="Q463" s="54"/>
      <c r="R463" s="54"/>
      <c r="S463" s="54"/>
      <c r="T463" s="54"/>
      <c r="U463" s="54"/>
      <c r="V463" s="54"/>
      <c r="W463" s="54"/>
      <c r="X463" s="54"/>
      <c r="Y463" s="54"/>
      <c r="Z463" s="54"/>
    </row>
    <row r="464" spans="1:26" ht="18.75" customHeight="1" x14ac:dyDescent="0.2">
      <c r="A464" s="54"/>
      <c r="B464" s="321"/>
      <c r="C464" s="321"/>
      <c r="D464" s="55"/>
      <c r="E464" s="320"/>
      <c r="F464" s="320"/>
      <c r="G464" s="320"/>
      <c r="H464" s="54"/>
      <c r="I464" s="54"/>
      <c r="J464" s="54"/>
      <c r="K464" s="227"/>
      <c r="L464" s="227"/>
      <c r="M464" s="227"/>
      <c r="N464" s="227"/>
      <c r="O464" s="227"/>
      <c r="P464" s="54"/>
      <c r="Q464" s="54"/>
      <c r="R464" s="54"/>
      <c r="S464" s="54"/>
      <c r="T464" s="54"/>
      <c r="U464" s="54"/>
      <c r="V464" s="54"/>
      <c r="W464" s="54"/>
      <c r="X464" s="54"/>
      <c r="Y464" s="54"/>
      <c r="Z464" s="54"/>
    </row>
    <row r="465" spans="1:26" ht="18.75" customHeight="1" x14ac:dyDescent="0.2">
      <c r="A465" s="54"/>
      <c r="B465" s="321"/>
      <c r="C465" s="321"/>
      <c r="D465" s="55"/>
      <c r="E465" s="320"/>
      <c r="F465" s="320"/>
      <c r="G465" s="320"/>
      <c r="H465" s="54"/>
      <c r="I465" s="54"/>
      <c r="J465" s="54"/>
      <c r="K465" s="227"/>
      <c r="L465" s="227"/>
      <c r="M465" s="227"/>
      <c r="N465" s="227"/>
      <c r="O465" s="227"/>
      <c r="P465" s="54"/>
      <c r="Q465" s="54"/>
      <c r="R465" s="54"/>
      <c r="S465" s="54"/>
      <c r="T465" s="54"/>
      <c r="U465" s="54"/>
      <c r="V465" s="54"/>
      <c r="W465" s="54"/>
      <c r="X465" s="54"/>
      <c r="Y465" s="54"/>
      <c r="Z465" s="54"/>
    </row>
    <row r="466" spans="1:26" ht="18.75" customHeight="1" x14ac:dyDescent="0.2">
      <c r="A466" s="54"/>
      <c r="B466" s="321"/>
      <c r="C466" s="321"/>
      <c r="D466" s="55"/>
      <c r="E466" s="320"/>
      <c r="F466" s="320"/>
      <c r="G466" s="320"/>
      <c r="H466" s="54"/>
      <c r="I466" s="54"/>
      <c r="J466" s="54"/>
      <c r="K466" s="227"/>
      <c r="L466" s="227"/>
      <c r="M466" s="227"/>
      <c r="N466" s="227"/>
      <c r="O466" s="227"/>
      <c r="P466" s="54"/>
      <c r="Q466" s="54"/>
      <c r="R466" s="54"/>
      <c r="S466" s="54"/>
      <c r="T466" s="54"/>
      <c r="U466" s="54"/>
      <c r="V466" s="54"/>
      <c r="W466" s="54"/>
      <c r="X466" s="54"/>
      <c r="Y466" s="54"/>
      <c r="Z466" s="54"/>
    </row>
    <row r="467" spans="1:26" ht="18.75" customHeight="1" x14ac:dyDescent="0.2">
      <c r="A467" s="54"/>
      <c r="B467" s="321"/>
      <c r="C467" s="321"/>
      <c r="D467" s="55"/>
      <c r="E467" s="320"/>
      <c r="F467" s="320"/>
      <c r="G467" s="320"/>
      <c r="H467" s="54"/>
      <c r="I467" s="54"/>
      <c r="J467" s="54"/>
      <c r="K467" s="227"/>
      <c r="L467" s="227"/>
      <c r="M467" s="227"/>
      <c r="N467" s="227"/>
      <c r="O467" s="227"/>
      <c r="P467" s="54"/>
      <c r="Q467" s="54"/>
      <c r="R467" s="54"/>
      <c r="S467" s="54"/>
      <c r="T467" s="54"/>
      <c r="U467" s="54"/>
      <c r="V467" s="54"/>
      <c r="W467" s="54"/>
      <c r="X467" s="54"/>
      <c r="Y467" s="54"/>
      <c r="Z467" s="54"/>
    </row>
    <row r="468" spans="1:26" ht="18.75" customHeight="1" x14ac:dyDescent="0.2">
      <c r="A468" s="54"/>
      <c r="B468" s="321"/>
      <c r="C468" s="321"/>
      <c r="D468" s="55"/>
      <c r="E468" s="320"/>
      <c r="F468" s="320"/>
      <c r="G468" s="320"/>
      <c r="H468" s="54"/>
      <c r="I468" s="54"/>
      <c r="J468" s="54"/>
      <c r="K468" s="227"/>
      <c r="L468" s="227"/>
      <c r="M468" s="227"/>
      <c r="N468" s="227"/>
      <c r="O468" s="227"/>
      <c r="P468" s="54"/>
      <c r="Q468" s="54"/>
      <c r="R468" s="54"/>
      <c r="S468" s="54"/>
      <c r="T468" s="54"/>
      <c r="U468" s="54"/>
      <c r="V468" s="54"/>
      <c r="W468" s="54"/>
      <c r="X468" s="54"/>
      <c r="Y468" s="54"/>
      <c r="Z468" s="54"/>
    </row>
    <row r="469" spans="1:26" ht="18.75" customHeight="1" x14ac:dyDescent="0.2">
      <c r="A469" s="54"/>
      <c r="B469" s="321"/>
      <c r="C469" s="321"/>
      <c r="D469" s="55"/>
      <c r="E469" s="320"/>
      <c r="F469" s="320"/>
      <c r="G469" s="320"/>
      <c r="H469" s="54"/>
      <c r="I469" s="54"/>
      <c r="J469" s="54"/>
      <c r="K469" s="227"/>
      <c r="L469" s="227"/>
      <c r="M469" s="227"/>
      <c r="N469" s="227"/>
      <c r="O469" s="227"/>
      <c r="P469" s="54"/>
      <c r="Q469" s="54"/>
      <c r="R469" s="54"/>
      <c r="S469" s="54"/>
      <c r="T469" s="54"/>
      <c r="U469" s="54"/>
      <c r="V469" s="54"/>
      <c r="W469" s="54"/>
      <c r="X469" s="54"/>
      <c r="Y469" s="54"/>
      <c r="Z469" s="54"/>
    </row>
    <row r="470" spans="1:26" ht="18.75" customHeight="1" x14ac:dyDescent="0.2">
      <c r="A470" s="54"/>
      <c r="B470" s="321"/>
      <c r="C470" s="321"/>
      <c r="D470" s="55"/>
      <c r="E470" s="320"/>
      <c r="F470" s="320"/>
      <c r="G470" s="320"/>
      <c r="H470" s="54"/>
      <c r="I470" s="54"/>
      <c r="J470" s="54"/>
      <c r="K470" s="227"/>
      <c r="L470" s="227"/>
      <c r="M470" s="227"/>
      <c r="N470" s="227"/>
      <c r="O470" s="227"/>
      <c r="P470" s="54"/>
      <c r="Q470" s="54"/>
      <c r="R470" s="54"/>
      <c r="S470" s="54"/>
      <c r="T470" s="54"/>
      <c r="U470" s="54"/>
      <c r="V470" s="54"/>
      <c r="W470" s="54"/>
      <c r="X470" s="54"/>
      <c r="Y470" s="54"/>
      <c r="Z470" s="54"/>
    </row>
    <row r="471" spans="1:26" ht="18.75" customHeight="1" x14ac:dyDescent="0.2">
      <c r="A471" s="54"/>
      <c r="B471" s="321"/>
      <c r="C471" s="321"/>
      <c r="D471" s="55"/>
      <c r="E471" s="320"/>
      <c r="F471" s="320"/>
      <c r="G471" s="320"/>
      <c r="H471" s="54"/>
      <c r="I471" s="54"/>
      <c r="J471" s="54"/>
      <c r="K471" s="227"/>
      <c r="L471" s="227"/>
      <c r="M471" s="227"/>
      <c r="N471" s="227"/>
      <c r="O471" s="227"/>
      <c r="P471" s="54"/>
      <c r="Q471" s="54"/>
      <c r="R471" s="54"/>
      <c r="S471" s="54"/>
      <c r="T471" s="54"/>
      <c r="U471" s="54"/>
      <c r="V471" s="54"/>
      <c r="W471" s="54"/>
      <c r="X471" s="54"/>
      <c r="Y471" s="54"/>
      <c r="Z471" s="54"/>
    </row>
    <row r="472" spans="1:26" ht="18.75" customHeight="1" x14ac:dyDescent="0.2">
      <c r="A472" s="54"/>
      <c r="B472" s="321"/>
      <c r="C472" s="321"/>
      <c r="D472" s="55"/>
      <c r="E472" s="320"/>
      <c r="F472" s="320"/>
      <c r="G472" s="320"/>
      <c r="H472" s="54"/>
      <c r="I472" s="54"/>
      <c r="J472" s="54"/>
      <c r="K472" s="227"/>
      <c r="L472" s="227"/>
      <c r="M472" s="227"/>
      <c r="N472" s="227"/>
      <c r="O472" s="227"/>
      <c r="P472" s="54"/>
      <c r="Q472" s="54"/>
      <c r="R472" s="54"/>
      <c r="S472" s="54"/>
      <c r="T472" s="54"/>
      <c r="U472" s="54"/>
      <c r="V472" s="54"/>
      <c r="W472" s="54"/>
      <c r="X472" s="54"/>
      <c r="Y472" s="54"/>
      <c r="Z472" s="54"/>
    </row>
    <row r="473" spans="1:26" ht="18.75" customHeight="1" x14ac:dyDescent="0.2">
      <c r="A473" s="54"/>
      <c r="B473" s="321"/>
      <c r="C473" s="321"/>
      <c r="D473" s="55"/>
      <c r="E473" s="320"/>
      <c r="F473" s="320"/>
      <c r="G473" s="320"/>
      <c r="H473" s="54"/>
      <c r="I473" s="54"/>
      <c r="J473" s="54"/>
      <c r="K473" s="227"/>
      <c r="L473" s="227"/>
      <c r="M473" s="227"/>
      <c r="N473" s="227"/>
      <c r="O473" s="227"/>
      <c r="P473" s="54"/>
      <c r="Q473" s="54"/>
      <c r="R473" s="54"/>
      <c r="S473" s="54"/>
      <c r="T473" s="54"/>
      <c r="U473" s="54"/>
      <c r="V473" s="54"/>
      <c r="W473" s="54"/>
      <c r="X473" s="54"/>
      <c r="Y473" s="54"/>
      <c r="Z473" s="54"/>
    </row>
    <row r="474" spans="1:26" ht="18.75" customHeight="1" x14ac:dyDescent="0.2">
      <c r="A474" s="54"/>
      <c r="B474" s="321"/>
      <c r="C474" s="321"/>
      <c r="D474" s="55"/>
      <c r="E474" s="320"/>
      <c r="F474" s="320"/>
      <c r="G474" s="320"/>
      <c r="H474" s="54"/>
      <c r="I474" s="54"/>
      <c r="J474" s="54"/>
      <c r="K474" s="227"/>
      <c r="L474" s="227"/>
      <c r="M474" s="227"/>
      <c r="N474" s="227"/>
      <c r="O474" s="227"/>
      <c r="P474" s="54"/>
      <c r="Q474" s="54"/>
      <c r="R474" s="54"/>
      <c r="S474" s="54"/>
      <c r="T474" s="54"/>
      <c r="U474" s="54"/>
      <c r="V474" s="54"/>
      <c r="W474" s="54"/>
      <c r="X474" s="54"/>
      <c r="Y474" s="54"/>
      <c r="Z474" s="54"/>
    </row>
    <row r="475" spans="1:26" ht="18.75" customHeight="1" x14ac:dyDescent="0.2">
      <c r="A475" s="54"/>
      <c r="B475" s="321"/>
      <c r="C475" s="321"/>
      <c r="D475" s="55"/>
      <c r="E475" s="320"/>
      <c r="F475" s="320"/>
      <c r="G475" s="320"/>
      <c r="H475" s="54"/>
      <c r="I475" s="54"/>
      <c r="J475" s="54"/>
      <c r="K475" s="227"/>
      <c r="L475" s="227"/>
      <c r="M475" s="227"/>
      <c r="N475" s="227"/>
      <c r="O475" s="227"/>
      <c r="P475" s="54"/>
      <c r="Q475" s="54"/>
      <c r="R475" s="54"/>
      <c r="S475" s="54"/>
      <c r="T475" s="54"/>
      <c r="U475" s="54"/>
      <c r="V475" s="54"/>
      <c r="W475" s="54"/>
      <c r="X475" s="54"/>
      <c r="Y475" s="54"/>
      <c r="Z475" s="54"/>
    </row>
    <row r="476" spans="1:26" ht="18.75" customHeight="1" x14ac:dyDescent="0.2">
      <c r="A476" s="54"/>
      <c r="B476" s="321"/>
      <c r="C476" s="321"/>
      <c r="D476" s="55"/>
      <c r="E476" s="320"/>
      <c r="F476" s="320"/>
      <c r="G476" s="320"/>
      <c r="H476" s="54"/>
      <c r="I476" s="54"/>
      <c r="J476" s="54"/>
      <c r="K476" s="227"/>
      <c r="L476" s="227"/>
      <c r="M476" s="227"/>
      <c r="N476" s="227"/>
      <c r="O476" s="227"/>
      <c r="P476" s="54"/>
      <c r="Q476" s="54"/>
      <c r="R476" s="54"/>
      <c r="S476" s="54"/>
      <c r="T476" s="54"/>
      <c r="U476" s="54"/>
      <c r="V476" s="54"/>
      <c r="W476" s="54"/>
      <c r="X476" s="54"/>
      <c r="Y476" s="54"/>
      <c r="Z476" s="54"/>
    </row>
    <row r="477" spans="1:26" ht="18.75" customHeight="1" x14ac:dyDescent="0.2">
      <c r="A477" s="54"/>
      <c r="B477" s="321"/>
      <c r="C477" s="321"/>
      <c r="D477" s="55"/>
      <c r="E477" s="320"/>
      <c r="F477" s="320"/>
      <c r="G477" s="320"/>
      <c r="H477" s="54"/>
      <c r="I477" s="54"/>
      <c r="J477" s="54"/>
      <c r="K477" s="227"/>
      <c r="L477" s="227"/>
      <c r="M477" s="227"/>
      <c r="N477" s="227"/>
      <c r="O477" s="227"/>
      <c r="P477" s="54"/>
      <c r="Q477" s="54"/>
      <c r="R477" s="54"/>
      <c r="S477" s="54"/>
      <c r="T477" s="54"/>
      <c r="U477" s="54"/>
      <c r="V477" s="54"/>
      <c r="W477" s="54"/>
      <c r="X477" s="54"/>
      <c r="Y477" s="54"/>
      <c r="Z477" s="54"/>
    </row>
    <row r="478" spans="1:26" ht="18.75" customHeight="1" x14ac:dyDescent="0.2">
      <c r="A478" s="54"/>
      <c r="B478" s="321"/>
      <c r="C478" s="321"/>
      <c r="D478" s="55"/>
      <c r="E478" s="320"/>
      <c r="F478" s="320"/>
      <c r="G478" s="320"/>
      <c r="H478" s="54"/>
      <c r="I478" s="54"/>
      <c r="J478" s="54"/>
      <c r="K478" s="227"/>
      <c r="L478" s="227"/>
      <c r="M478" s="227"/>
      <c r="N478" s="227"/>
      <c r="O478" s="227"/>
      <c r="P478" s="54"/>
      <c r="Q478" s="54"/>
      <c r="R478" s="54"/>
      <c r="S478" s="54"/>
      <c r="T478" s="54"/>
      <c r="U478" s="54"/>
      <c r="V478" s="54"/>
      <c r="W478" s="54"/>
      <c r="X478" s="54"/>
      <c r="Y478" s="54"/>
      <c r="Z478" s="54"/>
    </row>
    <row r="479" spans="1:26" ht="18.75" customHeight="1" x14ac:dyDescent="0.2">
      <c r="A479" s="54"/>
      <c r="B479" s="321"/>
      <c r="C479" s="321"/>
      <c r="D479" s="55"/>
      <c r="E479" s="320"/>
      <c r="F479" s="320"/>
      <c r="G479" s="320"/>
      <c r="H479" s="54"/>
      <c r="I479" s="54"/>
      <c r="J479" s="54"/>
      <c r="K479" s="227"/>
      <c r="L479" s="227"/>
      <c r="M479" s="227"/>
      <c r="N479" s="227"/>
      <c r="O479" s="227"/>
      <c r="P479" s="54"/>
      <c r="Q479" s="54"/>
      <c r="R479" s="54"/>
      <c r="S479" s="54"/>
      <c r="T479" s="54"/>
      <c r="U479" s="54"/>
      <c r="V479" s="54"/>
      <c r="W479" s="54"/>
      <c r="X479" s="54"/>
      <c r="Y479" s="54"/>
      <c r="Z479" s="54"/>
    </row>
    <row r="480" spans="1:26" ht="18.75" customHeight="1" x14ac:dyDescent="0.2">
      <c r="A480" s="54"/>
      <c r="B480" s="321"/>
      <c r="C480" s="321"/>
      <c r="D480" s="55"/>
      <c r="E480" s="320"/>
      <c r="F480" s="320"/>
      <c r="G480" s="320"/>
      <c r="H480" s="54"/>
      <c r="I480" s="54"/>
      <c r="J480" s="54"/>
      <c r="K480" s="227"/>
      <c r="L480" s="227"/>
      <c r="M480" s="227"/>
      <c r="N480" s="227"/>
      <c r="O480" s="227"/>
      <c r="P480" s="54"/>
      <c r="Q480" s="54"/>
      <c r="R480" s="54"/>
      <c r="S480" s="54"/>
      <c r="T480" s="54"/>
      <c r="U480" s="54"/>
      <c r="V480" s="54"/>
      <c r="W480" s="54"/>
      <c r="X480" s="54"/>
      <c r="Y480" s="54"/>
      <c r="Z480" s="54"/>
    </row>
    <row r="481" spans="1:26" ht="18.75" customHeight="1" x14ac:dyDescent="0.2">
      <c r="A481" s="54"/>
      <c r="B481" s="321"/>
      <c r="C481" s="321"/>
      <c r="D481" s="55"/>
      <c r="E481" s="320"/>
      <c r="F481" s="320"/>
      <c r="G481" s="320"/>
      <c r="H481" s="54"/>
      <c r="I481" s="54"/>
      <c r="J481" s="54"/>
      <c r="K481" s="227"/>
      <c r="L481" s="227"/>
      <c r="M481" s="227"/>
      <c r="N481" s="227"/>
      <c r="O481" s="227"/>
      <c r="P481" s="54"/>
      <c r="Q481" s="54"/>
      <c r="R481" s="54"/>
      <c r="S481" s="54"/>
      <c r="T481" s="54"/>
      <c r="U481" s="54"/>
      <c r="V481" s="54"/>
      <c r="W481" s="54"/>
      <c r="X481" s="54"/>
      <c r="Y481" s="54"/>
      <c r="Z481" s="54"/>
    </row>
    <row r="482" spans="1:26" ht="18.75" customHeight="1" x14ac:dyDescent="0.2">
      <c r="A482" s="54"/>
      <c r="B482" s="321"/>
      <c r="C482" s="321"/>
      <c r="D482" s="55"/>
      <c r="E482" s="320"/>
      <c r="F482" s="320"/>
      <c r="G482" s="320"/>
      <c r="H482" s="54"/>
      <c r="I482" s="54"/>
      <c r="J482" s="54"/>
      <c r="K482" s="227"/>
      <c r="L482" s="227"/>
      <c r="M482" s="227"/>
      <c r="N482" s="227"/>
      <c r="O482" s="227"/>
      <c r="P482" s="54"/>
      <c r="Q482" s="54"/>
      <c r="R482" s="54"/>
      <c r="S482" s="54"/>
      <c r="T482" s="54"/>
      <c r="U482" s="54"/>
      <c r="V482" s="54"/>
      <c r="W482" s="54"/>
      <c r="X482" s="54"/>
      <c r="Y482" s="54"/>
      <c r="Z482" s="54"/>
    </row>
    <row r="483" spans="1:26" ht="18.75" customHeight="1" x14ac:dyDescent="0.2">
      <c r="A483" s="54"/>
      <c r="B483" s="321"/>
      <c r="C483" s="321"/>
      <c r="D483" s="55"/>
      <c r="E483" s="320"/>
      <c r="F483" s="320"/>
      <c r="G483" s="320"/>
      <c r="H483" s="54"/>
      <c r="I483" s="54"/>
      <c r="J483" s="54"/>
      <c r="K483" s="227"/>
      <c r="L483" s="227"/>
      <c r="M483" s="227"/>
      <c r="N483" s="227"/>
      <c r="O483" s="227"/>
      <c r="P483" s="54"/>
      <c r="Q483" s="54"/>
      <c r="R483" s="54"/>
      <c r="S483" s="54"/>
      <c r="T483" s="54"/>
      <c r="U483" s="54"/>
      <c r="V483" s="54"/>
      <c r="W483" s="54"/>
      <c r="X483" s="54"/>
      <c r="Y483" s="54"/>
      <c r="Z483" s="54"/>
    </row>
    <row r="484" spans="1:26" ht="18.75" customHeight="1" x14ac:dyDescent="0.2">
      <c r="A484" s="54"/>
      <c r="B484" s="321"/>
      <c r="C484" s="321"/>
      <c r="D484" s="55"/>
      <c r="E484" s="320"/>
      <c r="F484" s="320"/>
      <c r="G484" s="320"/>
      <c r="H484" s="54"/>
      <c r="I484" s="54"/>
      <c r="J484" s="54"/>
      <c r="K484" s="227"/>
      <c r="L484" s="227"/>
      <c r="M484" s="227"/>
      <c r="N484" s="227"/>
      <c r="O484" s="227"/>
      <c r="P484" s="54"/>
      <c r="Q484" s="54"/>
      <c r="R484" s="54"/>
      <c r="S484" s="54"/>
      <c r="T484" s="54"/>
      <c r="U484" s="54"/>
      <c r="V484" s="54"/>
      <c r="W484" s="54"/>
      <c r="X484" s="54"/>
      <c r="Y484" s="54"/>
      <c r="Z484" s="54"/>
    </row>
    <row r="485" spans="1:26" ht="18.75" customHeight="1" x14ac:dyDescent="0.2">
      <c r="A485" s="54"/>
      <c r="B485" s="321"/>
      <c r="C485" s="321"/>
      <c r="D485" s="55"/>
      <c r="E485" s="320"/>
      <c r="F485" s="320"/>
      <c r="G485" s="320"/>
      <c r="H485" s="54"/>
      <c r="I485" s="54"/>
      <c r="J485" s="54"/>
      <c r="K485" s="227"/>
      <c r="L485" s="227"/>
      <c r="M485" s="227"/>
      <c r="N485" s="227"/>
      <c r="O485" s="227"/>
      <c r="P485" s="54"/>
      <c r="Q485" s="54"/>
      <c r="R485" s="54"/>
      <c r="S485" s="54"/>
      <c r="T485" s="54"/>
      <c r="U485" s="54"/>
      <c r="V485" s="54"/>
      <c r="W485" s="54"/>
      <c r="X485" s="54"/>
      <c r="Y485" s="54"/>
      <c r="Z485" s="54"/>
    </row>
    <row r="486" spans="1:26" ht="18.75" customHeight="1" x14ac:dyDescent="0.2">
      <c r="A486" s="54"/>
      <c r="B486" s="321"/>
      <c r="C486" s="321"/>
      <c r="D486" s="55"/>
      <c r="E486" s="320"/>
      <c r="F486" s="320"/>
      <c r="G486" s="320"/>
      <c r="H486" s="54"/>
      <c r="I486" s="54"/>
      <c r="J486" s="54"/>
      <c r="K486" s="227"/>
      <c r="L486" s="227"/>
      <c r="M486" s="227"/>
      <c r="N486" s="227"/>
      <c r="O486" s="227"/>
      <c r="P486" s="54"/>
      <c r="Q486" s="54"/>
      <c r="R486" s="54"/>
      <c r="S486" s="54"/>
      <c r="T486" s="54"/>
      <c r="U486" s="54"/>
      <c r="V486" s="54"/>
      <c r="W486" s="54"/>
      <c r="X486" s="54"/>
      <c r="Y486" s="54"/>
      <c r="Z486" s="54"/>
    </row>
    <row r="487" spans="1:26" ht="18.75" customHeight="1" x14ac:dyDescent="0.2">
      <c r="A487" s="54"/>
      <c r="B487" s="321"/>
      <c r="C487" s="321"/>
      <c r="D487" s="55"/>
      <c r="E487" s="320"/>
      <c r="F487" s="320"/>
      <c r="G487" s="320"/>
      <c r="H487" s="54"/>
      <c r="I487" s="54"/>
      <c r="J487" s="54"/>
      <c r="K487" s="227"/>
      <c r="L487" s="227"/>
      <c r="M487" s="227"/>
      <c r="N487" s="227"/>
      <c r="O487" s="227"/>
      <c r="P487" s="54"/>
      <c r="Q487" s="54"/>
      <c r="R487" s="54"/>
      <c r="S487" s="54"/>
      <c r="T487" s="54"/>
      <c r="U487" s="54"/>
      <c r="V487" s="54"/>
      <c r="W487" s="54"/>
      <c r="X487" s="54"/>
      <c r="Y487" s="54"/>
      <c r="Z487" s="54"/>
    </row>
    <row r="488" spans="1:26" ht="18.75" customHeight="1" x14ac:dyDescent="0.2">
      <c r="A488" s="54"/>
      <c r="B488" s="321"/>
      <c r="C488" s="321"/>
      <c r="D488" s="55"/>
      <c r="E488" s="320"/>
      <c r="F488" s="320"/>
      <c r="G488" s="320"/>
      <c r="H488" s="54"/>
      <c r="I488" s="54"/>
      <c r="J488" s="54"/>
      <c r="K488" s="227"/>
      <c r="L488" s="227"/>
      <c r="M488" s="227"/>
      <c r="N488" s="227"/>
      <c r="O488" s="227"/>
      <c r="P488" s="54"/>
      <c r="Q488" s="54"/>
      <c r="R488" s="54"/>
      <c r="S488" s="54"/>
      <c r="T488" s="54"/>
      <c r="U488" s="54"/>
      <c r="V488" s="54"/>
      <c r="W488" s="54"/>
      <c r="X488" s="54"/>
      <c r="Y488" s="54"/>
      <c r="Z488" s="54"/>
    </row>
    <row r="489" spans="1:26" ht="18.75" customHeight="1" x14ac:dyDescent="0.2">
      <c r="A489" s="54"/>
      <c r="B489" s="321"/>
      <c r="C489" s="321"/>
      <c r="D489" s="55"/>
      <c r="E489" s="320"/>
      <c r="F489" s="320"/>
      <c r="G489" s="320"/>
      <c r="H489" s="54"/>
      <c r="I489" s="54"/>
      <c r="J489" s="54"/>
      <c r="K489" s="227"/>
      <c r="L489" s="227"/>
      <c r="M489" s="227"/>
      <c r="N489" s="227"/>
      <c r="O489" s="227"/>
      <c r="P489" s="54"/>
      <c r="Q489" s="54"/>
      <c r="R489" s="54"/>
      <c r="S489" s="54"/>
      <c r="T489" s="54"/>
      <c r="U489" s="54"/>
      <c r="V489" s="54"/>
      <c r="W489" s="54"/>
      <c r="X489" s="54"/>
      <c r="Y489" s="54"/>
      <c r="Z489" s="54"/>
    </row>
    <row r="490" spans="1:26" ht="18.75" customHeight="1" x14ac:dyDescent="0.2">
      <c r="A490" s="54"/>
      <c r="B490" s="321"/>
      <c r="C490" s="321"/>
      <c r="D490" s="55"/>
      <c r="E490" s="320"/>
      <c r="F490" s="320"/>
      <c r="G490" s="320"/>
      <c r="H490" s="54"/>
      <c r="I490" s="54"/>
      <c r="J490" s="54"/>
      <c r="K490" s="227"/>
      <c r="L490" s="227"/>
      <c r="M490" s="227"/>
      <c r="N490" s="227"/>
      <c r="O490" s="227"/>
      <c r="P490" s="54"/>
      <c r="Q490" s="54"/>
      <c r="R490" s="54"/>
      <c r="S490" s="54"/>
      <c r="T490" s="54"/>
      <c r="U490" s="54"/>
      <c r="V490" s="54"/>
      <c r="W490" s="54"/>
      <c r="X490" s="54"/>
      <c r="Y490" s="54"/>
      <c r="Z490" s="54"/>
    </row>
    <row r="491" spans="1:26" ht="18.75" customHeight="1" x14ac:dyDescent="0.2">
      <c r="A491" s="54"/>
      <c r="B491" s="321"/>
      <c r="C491" s="321"/>
      <c r="D491" s="55"/>
      <c r="E491" s="320"/>
      <c r="F491" s="320"/>
      <c r="G491" s="320"/>
      <c r="H491" s="54"/>
      <c r="I491" s="54"/>
      <c r="J491" s="54"/>
      <c r="K491" s="227"/>
      <c r="L491" s="227"/>
      <c r="M491" s="227"/>
      <c r="N491" s="227"/>
      <c r="O491" s="227"/>
      <c r="P491" s="54"/>
      <c r="Q491" s="54"/>
      <c r="R491" s="54"/>
      <c r="S491" s="54"/>
      <c r="T491" s="54"/>
      <c r="U491" s="54"/>
      <c r="V491" s="54"/>
      <c r="W491" s="54"/>
      <c r="X491" s="54"/>
      <c r="Y491" s="54"/>
      <c r="Z491" s="54"/>
    </row>
    <row r="492" spans="1:26" ht="18.75" customHeight="1" x14ac:dyDescent="0.2">
      <c r="A492" s="54"/>
      <c r="B492" s="321"/>
      <c r="C492" s="321"/>
      <c r="D492" s="55"/>
      <c r="E492" s="320"/>
      <c r="F492" s="320"/>
      <c r="G492" s="320"/>
      <c r="H492" s="54"/>
      <c r="I492" s="54"/>
      <c r="J492" s="54"/>
      <c r="K492" s="227"/>
      <c r="L492" s="227"/>
      <c r="M492" s="227"/>
      <c r="N492" s="227"/>
      <c r="O492" s="227"/>
      <c r="P492" s="54"/>
      <c r="Q492" s="54"/>
      <c r="R492" s="54"/>
      <c r="S492" s="54"/>
      <c r="T492" s="54"/>
      <c r="U492" s="54"/>
      <c r="V492" s="54"/>
      <c r="W492" s="54"/>
      <c r="X492" s="54"/>
      <c r="Y492" s="54"/>
      <c r="Z492" s="54"/>
    </row>
    <row r="493" spans="1:26" ht="18.75" customHeight="1" x14ac:dyDescent="0.2">
      <c r="A493" s="54"/>
      <c r="B493" s="321"/>
      <c r="C493" s="321"/>
      <c r="D493" s="55"/>
      <c r="E493" s="320"/>
      <c r="F493" s="320"/>
      <c r="G493" s="320"/>
      <c r="H493" s="54"/>
      <c r="I493" s="54"/>
      <c r="J493" s="54"/>
      <c r="K493" s="227"/>
      <c r="L493" s="227"/>
      <c r="M493" s="227"/>
      <c r="N493" s="227"/>
      <c r="O493" s="227"/>
      <c r="P493" s="54"/>
      <c r="Q493" s="54"/>
      <c r="R493" s="54"/>
      <c r="S493" s="54"/>
      <c r="T493" s="54"/>
      <c r="U493" s="54"/>
      <c r="V493" s="54"/>
      <c r="W493" s="54"/>
      <c r="X493" s="54"/>
      <c r="Y493" s="54"/>
      <c r="Z493" s="54"/>
    </row>
    <row r="494" spans="1:26" ht="18.75" customHeight="1" x14ac:dyDescent="0.2">
      <c r="A494" s="54"/>
      <c r="B494" s="321"/>
      <c r="C494" s="321"/>
      <c r="D494" s="55"/>
      <c r="E494" s="320"/>
      <c r="F494" s="320"/>
      <c r="G494" s="320"/>
      <c r="H494" s="54"/>
      <c r="I494" s="54"/>
      <c r="J494" s="54"/>
      <c r="K494" s="227"/>
      <c r="L494" s="227"/>
      <c r="M494" s="227"/>
      <c r="N494" s="227"/>
      <c r="O494" s="227"/>
      <c r="P494" s="54"/>
      <c r="Q494" s="54"/>
      <c r="R494" s="54"/>
      <c r="S494" s="54"/>
      <c r="T494" s="54"/>
      <c r="U494" s="54"/>
      <c r="V494" s="54"/>
      <c r="W494" s="54"/>
      <c r="X494" s="54"/>
      <c r="Y494" s="54"/>
      <c r="Z494" s="54"/>
    </row>
    <row r="495" spans="1:26" ht="18.75" customHeight="1" x14ac:dyDescent="0.2">
      <c r="A495" s="54"/>
      <c r="B495" s="321"/>
      <c r="C495" s="321"/>
      <c r="D495" s="55"/>
      <c r="E495" s="320"/>
      <c r="F495" s="320"/>
      <c r="G495" s="320"/>
      <c r="H495" s="54"/>
      <c r="I495" s="54"/>
      <c r="J495" s="54"/>
      <c r="K495" s="227"/>
      <c r="L495" s="227"/>
      <c r="M495" s="227"/>
      <c r="N495" s="227"/>
      <c r="O495" s="227"/>
      <c r="P495" s="54"/>
      <c r="Q495" s="54"/>
      <c r="R495" s="54"/>
      <c r="S495" s="54"/>
      <c r="T495" s="54"/>
      <c r="U495" s="54"/>
      <c r="V495" s="54"/>
      <c r="W495" s="54"/>
      <c r="X495" s="54"/>
      <c r="Y495" s="54"/>
      <c r="Z495" s="54"/>
    </row>
    <row r="496" spans="1:26" ht="18.75" customHeight="1" x14ac:dyDescent="0.2">
      <c r="A496" s="54"/>
      <c r="B496" s="321"/>
      <c r="C496" s="321"/>
      <c r="D496" s="55"/>
      <c r="E496" s="320"/>
      <c r="F496" s="320"/>
      <c r="G496" s="320"/>
      <c r="H496" s="54"/>
      <c r="I496" s="54"/>
      <c r="J496" s="54"/>
      <c r="K496" s="227"/>
      <c r="L496" s="227"/>
      <c r="M496" s="227"/>
      <c r="N496" s="227"/>
      <c r="O496" s="227"/>
      <c r="P496" s="54"/>
      <c r="Q496" s="54"/>
      <c r="R496" s="54"/>
      <c r="S496" s="54"/>
      <c r="T496" s="54"/>
      <c r="U496" s="54"/>
      <c r="V496" s="54"/>
      <c r="W496" s="54"/>
      <c r="X496" s="54"/>
      <c r="Y496" s="54"/>
      <c r="Z496" s="54"/>
    </row>
    <row r="497" spans="1:26" ht="18.75" customHeight="1" x14ac:dyDescent="0.2">
      <c r="A497" s="54"/>
      <c r="B497" s="321"/>
      <c r="C497" s="321"/>
      <c r="D497" s="55"/>
      <c r="E497" s="320"/>
      <c r="F497" s="320"/>
      <c r="G497" s="320"/>
      <c r="H497" s="54"/>
      <c r="I497" s="54"/>
      <c r="J497" s="54"/>
      <c r="K497" s="227"/>
      <c r="L497" s="227"/>
      <c r="M497" s="227"/>
      <c r="N497" s="227"/>
      <c r="O497" s="227"/>
      <c r="P497" s="54"/>
      <c r="Q497" s="54"/>
      <c r="R497" s="54"/>
      <c r="S497" s="54"/>
      <c r="T497" s="54"/>
      <c r="U497" s="54"/>
      <c r="V497" s="54"/>
      <c r="W497" s="54"/>
      <c r="X497" s="54"/>
      <c r="Y497" s="54"/>
      <c r="Z497" s="54"/>
    </row>
    <row r="498" spans="1:26" ht="18.75" customHeight="1" x14ac:dyDescent="0.2">
      <c r="A498" s="54"/>
      <c r="B498" s="321"/>
      <c r="C498" s="321"/>
      <c r="D498" s="55"/>
      <c r="E498" s="320"/>
      <c r="F498" s="320"/>
      <c r="G498" s="320"/>
      <c r="H498" s="54"/>
      <c r="I498" s="54"/>
      <c r="J498" s="54"/>
      <c r="K498" s="227"/>
      <c r="L498" s="227"/>
      <c r="M498" s="227"/>
      <c r="N498" s="227"/>
      <c r="O498" s="227"/>
      <c r="P498" s="54"/>
      <c r="Q498" s="54"/>
      <c r="R498" s="54"/>
      <c r="S498" s="54"/>
      <c r="T498" s="54"/>
      <c r="U498" s="54"/>
      <c r="V498" s="54"/>
      <c r="W498" s="54"/>
      <c r="X498" s="54"/>
      <c r="Y498" s="54"/>
      <c r="Z498" s="54"/>
    </row>
    <row r="499" spans="1:26" ht="18.75" customHeight="1" x14ac:dyDescent="0.2">
      <c r="A499" s="54"/>
      <c r="B499" s="321"/>
      <c r="C499" s="321"/>
      <c r="D499" s="55"/>
      <c r="E499" s="320"/>
      <c r="F499" s="320"/>
      <c r="G499" s="320"/>
      <c r="H499" s="54"/>
      <c r="I499" s="54"/>
      <c r="J499" s="54"/>
      <c r="K499" s="227"/>
      <c r="L499" s="227"/>
      <c r="M499" s="227"/>
      <c r="N499" s="227"/>
      <c r="O499" s="227"/>
      <c r="P499" s="54"/>
      <c r="Q499" s="54"/>
      <c r="R499" s="54"/>
      <c r="S499" s="54"/>
      <c r="T499" s="54"/>
      <c r="U499" s="54"/>
      <c r="V499" s="54"/>
      <c r="W499" s="54"/>
      <c r="X499" s="54"/>
      <c r="Y499" s="54"/>
      <c r="Z499" s="54"/>
    </row>
    <row r="500" spans="1:26" ht="18.75" customHeight="1" x14ac:dyDescent="0.2">
      <c r="A500" s="54"/>
      <c r="B500" s="321"/>
      <c r="C500" s="321"/>
      <c r="D500" s="55"/>
      <c r="E500" s="320"/>
      <c r="F500" s="320"/>
      <c r="G500" s="320"/>
      <c r="H500" s="54"/>
      <c r="I500" s="54"/>
      <c r="J500" s="54"/>
      <c r="K500" s="227"/>
      <c r="L500" s="227"/>
      <c r="M500" s="227"/>
      <c r="N500" s="227"/>
      <c r="O500" s="227"/>
      <c r="P500" s="54"/>
      <c r="Q500" s="54"/>
      <c r="R500" s="54"/>
      <c r="S500" s="54"/>
      <c r="T500" s="54"/>
      <c r="U500" s="54"/>
      <c r="V500" s="54"/>
      <c r="W500" s="54"/>
      <c r="X500" s="54"/>
      <c r="Y500" s="54"/>
      <c r="Z500" s="54"/>
    </row>
    <row r="501" spans="1:26" ht="18.75" customHeight="1" x14ac:dyDescent="0.2">
      <c r="A501" s="54"/>
      <c r="B501" s="321"/>
      <c r="C501" s="321"/>
      <c r="D501" s="55"/>
      <c r="E501" s="320"/>
      <c r="F501" s="320"/>
      <c r="G501" s="320"/>
      <c r="H501" s="54"/>
      <c r="I501" s="54"/>
      <c r="J501" s="54"/>
      <c r="K501" s="227"/>
      <c r="L501" s="227"/>
      <c r="M501" s="227"/>
      <c r="N501" s="227"/>
      <c r="O501" s="227"/>
      <c r="P501" s="54"/>
      <c r="Q501" s="54"/>
      <c r="R501" s="54"/>
      <c r="S501" s="54"/>
      <c r="T501" s="54"/>
      <c r="U501" s="54"/>
      <c r="V501" s="54"/>
      <c r="W501" s="54"/>
      <c r="X501" s="54"/>
      <c r="Y501" s="54"/>
      <c r="Z501" s="54"/>
    </row>
    <row r="502" spans="1:26" ht="18.75" customHeight="1" x14ac:dyDescent="0.2">
      <c r="A502" s="54"/>
      <c r="B502" s="321"/>
      <c r="C502" s="321"/>
      <c r="D502" s="55"/>
      <c r="E502" s="320"/>
      <c r="F502" s="320"/>
      <c r="G502" s="320"/>
      <c r="H502" s="54"/>
      <c r="I502" s="54"/>
      <c r="J502" s="54"/>
      <c r="K502" s="227"/>
      <c r="L502" s="227"/>
      <c r="M502" s="227"/>
      <c r="N502" s="227"/>
      <c r="O502" s="227"/>
      <c r="P502" s="54"/>
      <c r="Q502" s="54"/>
      <c r="R502" s="54"/>
      <c r="S502" s="54"/>
      <c r="T502" s="54"/>
      <c r="U502" s="54"/>
      <c r="V502" s="54"/>
      <c r="W502" s="54"/>
      <c r="X502" s="54"/>
      <c r="Y502" s="54"/>
      <c r="Z502" s="54"/>
    </row>
    <row r="503" spans="1:26" ht="18.75" customHeight="1" x14ac:dyDescent="0.2">
      <c r="A503" s="54"/>
      <c r="B503" s="321"/>
      <c r="C503" s="321"/>
      <c r="D503" s="55"/>
      <c r="E503" s="320"/>
      <c r="F503" s="320"/>
      <c r="G503" s="320"/>
      <c r="H503" s="54"/>
      <c r="I503" s="54"/>
      <c r="J503" s="54"/>
      <c r="K503" s="227"/>
      <c r="L503" s="227"/>
      <c r="M503" s="227"/>
      <c r="N503" s="227"/>
      <c r="O503" s="227"/>
      <c r="P503" s="54"/>
      <c r="Q503" s="54"/>
      <c r="R503" s="54"/>
      <c r="S503" s="54"/>
      <c r="T503" s="54"/>
      <c r="U503" s="54"/>
      <c r="V503" s="54"/>
      <c r="W503" s="54"/>
      <c r="X503" s="54"/>
      <c r="Y503" s="54"/>
      <c r="Z503" s="54"/>
    </row>
    <row r="504" spans="1:26" ht="18.75" customHeight="1" x14ac:dyDescent="0.2">
      <c r="A504" s="54"/>
      <c r="B504" s="321"/>
      <c r="C504" s="321"/>
      <c r="D504" s="55"/>
      <c r="E504" s="320"/>
      <c r="F504" s="320"/>
      <c r="G504" s="320"/>
      <c r="H504" s="54"/>
      <c r="I504" s="54"/>
      <c r="J504" s="54"/>
      <c r="K504" s="227"/>
      <c r="L504" s="227"/>
      <c r="M504" s="227"/>
      <c r="N504" s="227"/>
      <c r="O504" s="227"/>
      <c r="P504" s="54"/>
      <c r="Q504" s="54"/>
      <c r="R504" s="54"/>
      <c r="S504" s="54"/>
      <c r="T504" s="54"/>
      <c r="U504" s="54"/>
      <c r="V504" s="54"/>
      <c r="W504" s="54"/>
      <c r="X504" s="54"/>
      <c r="Y504" s="54"/>
      <c r="Z504" s="54"/>
    </row>
    <row r="505" spans="1:26" ht="18.75" customHeight="1" x14ac:dyDescent="0.2">
      <c r="A505" s="54"/>
      <c r="B505" s="321"/>
      <c r="C505" s="321"/>
      <c r="D505" s="55"/>
      <c r="E505" s="320"/>
      <c r="F505" s="320"/>
      <c r="G505" s="320"/>
      <c r="H505" s="54"/>
      <c r="I505" s="54"/>
      <c r="J505" s="54"/>
      <c r="K505" s="227"/>
      <c r="L505" s="227"/>
      <c r="M505" s="227"/>
      <c r="N505" s="227"/>
      <c r="O505" s="227"/>
      <c r="P505" s="54"/>
      <c r="Q505" s="54"/>
      <c r="R505" s="54"/>
      <c r="S505" s="54"/>
      <c r="T505" s="54"/>
      <c r="U505" s="54"/>
      <c r="V505" s="54"/>
      <c r="W505" s="54"/>
      <c r="X505" s="54"/>
      <c r="Y505" s="54"/>
      <c r="Z505" s="54"/>
    </row>
    <row r="506" spans="1:26" ht="18.75" customHeight="1" x14ac:dyDescent="0.2">
      <c r="A506" s="54"/>
      <c r="B506" s="321"/>
      <c r="C506" s="321"/>
      <c r="D506" s="55"/>
      <c r="E506" s="320"/>
      <c r="F506" s="320"/>
      <c r="G506" s="320"/>
      <c r="H506" s="54"/>
      <c r="I506" s="54"/>
      <c r="J506" s="54"/>
      <c r="K506" s="227"/>
      <c r="L506" s="227"/>
      <c r="M506" s="227"/>
      <c r="N506" s="227"/>
      <c r="O506" s="227"/>
      <c r="P506" s="54"/>
      <c r="Q506" s="54"/>
      <c r="R506" s="54"/>
      <c r="S506" s="54"/>
      <c r="T506" s="54"/>
      <c r="U506" s="54"/>
      <c r="V506" s="54"/>
      <c r="W506" s="54"/>
      <c r="X506" s="54"/>
      <c r="Y506" s="54"/>
      <c r="Z506" s="54"/>
    </row>
    <row r="507" spans="1:26" ht="18.75" customHeight="1" x14ac:dyDescent="0.2">
      <c r="A507" s="54"/>
      <c r="B507" s="321"/>
      <c r="C507" s="321"/>
      <c r="D507" s="55"/>
      <c r="E507" s="320"/>
      <c r="F507" s="320"/>
      <c r="G507" s="320"/>
      <c r="H507" s="54"/>
      <c r="I507" s="54"/>
      <c r="J507" s="54"/>
      <c r="K507" s="227"/>
      <c r="L507" s="227"/>
      <c r="M507" s="227"/>
      <c r="N507" s="227"/>
      <c r="O507" s="227"/>
      <c r="P507" s="54"/>
      <c r="Q507" s="54"/>
      <c r="R507" s="54"/>
      <c r="S507" s="54"/>
      <c r="T507" s="54"/>
      <c r="U507" s="54"/>
      <c r="V507" s="54"/>
      <c r="W507" s="54"/>
      <c r="X507" s="54"/>
      <c r="Y507" s="54"/>
      <c r="Z507" s="54"/>
    </row>
    <row r="508" spans="1:26" ht="18.75" customHeight="1" x14ac:dyDescent="0.2">
      <c r="A508" s="54"/>
      <c r="B508" s="321"/>
      <c r="C508" s="321"/>
      <c r="D508" s="55"/>
      <c r="E508" s="320"/>
      <c r="F508" s="320"/>
      <c r="G508" s="320"/>
      <c r="H508" s="54"/>
      <c r="I508" s="54"/>
      <c r="J508" s="54"/>
      <c r="K508" s="227"/>
      <c r="L508" s="227"/>
      <c r="M508" s="227"/>
      <c r="N508" s="227"/>
      <c r="O508" s="227"/>
      <c r="P508" s="54"/>
      <c r="Q508" s="54"/>
      <c r="R508" s="54"/>
      <c r="S508" s="54"/>
      <c r="T508" s="54"/>
      <c r="U508" s="54"/>
      <c r="V508" s="54"/>
      <c r="W508" s="54"/>
      <c r="X508" s="54"/>
      <c r="Y508" s="54"/>
      <c r="Z508" s="54"/>
    </row>
    <row r="509" spans="1:26" ht="18.75" customHeight="1" x14ac:dyDescent="0.2">
      <c r="A509" s="54"/>
      <c r="B509" s="321"/>
      <c r="C509" s="321"/>
      <c r="D509" s="55"/>
      <c r="E509" s="320"/>
      <c r="F509" s="320"/>
      <c r="G509" s="320"/>
      <c r="H509" s="54"/>
      <c r="I509" s="54"/>
      <c r="J509" s="54"/>
      <c r="K509" s="227"/>
      <c r="L509" s="227"/>
      <c r="M509" s="227"/>
      <c r="N509" s="227"/>
      <c r="O509" s="227"/>
      <c r="P509" s="54"/>
      <c r="Q509" s="54"/>
      <c r="R509" s="54"/>
      <c r="S509" s="54"/>
      <c r="T509" s="54"/>
      <c r="U509" s="54"/>
      <c r="V509" s="54"/>
      <c r="W509" s="54"/>
      <c r="X509" s="54"/>
      <c r="Y509" s="54"/>
      <c r="Z509" s="54"/>
    </row>
    <row r="510" spans="1:26" ht="18.75" customHeight="1" x14ac:dyDescent="0.2">
      <c r="A510" s="54"/>
      <c r="B510" s="321"/>
      <c r="C510" s="321"/>
      <c r="D510" s="55"/>
      <c r="E510" s="320"/>
      <c r="F510" s="320"/>
      <c r="G510" s="320"/>
      <c r="H510" s="54"/>
      <c r="I510" s="54"/>
      <c r="J510" s="54"/>
      <c r="K510" s="227"/>
      <c r="L510" s="227"/>
      <c r="M510" s="227"/>
      <c r="N510" s="227"/>
      <c r="O510" s="227"/>
      <c r="P510" s="54"/>
      <c r="Q510" s="54"/>
      <c r="R510" s="54"/>
      <c r="S510" s="54"/>
      <c r="T510" s="54"/>
      <c r="U510" s="54"/>
      <c r="V510" s="54"/>
      <c r="W510" s="54"/>
      <c r="X510" s="54"/>
      <c r="Y510" s="54"/>
      <c r="Z510" s="54"/>
    </row>
    <row r="511" spans="1:26" ht="18.75" customHeight="1" x14ac:dyDescent="0.2">
      <c r="A511" s="54"/>
      <c r="B511" s="321"/>
      <c r="C511" s="321"/>
      <c r="D511" s="55"/>
      <c r="E511" s="320"/>
      <c r="F511" s="320"/>
      <c r="G511" s="320"/>
      <c r="H511" s="54"/>
      <c r="I511" s="54"/>
      <c r="J511" s="54"/>
      <c r="K511" s="227"/>
      <c r="L511" s="227"/>
      <c r="M511" s="227"/>
      <c r="N511" s="227"/>
      <c r="O511" s="227"/>
      <c r="P511" s="54"/>
      <c r="Q511" s="54"/>
      <c r="R511" s="54"/>
      <c r="S511" s="54"/>
      <c r="T511" s="54"/>
      <c r="U511" s="54"/>
      <c r="V511" s="54"/>
      <c r="W511" s="54"/>
      <c r="X511" s="54"/>
      <c r="Y511" s="54"/>
      <c r="Z511" s="54"/>
    </row>
    <row r="512" spans="1:26" ht="18.75" customHeight="1" x14ac:dyDescent="0.2">
      <c r="A512" s="54"/>
      <c r="B512" s="321"/>
      <c r="C512" s="321"/>
      <c r="D512" s="55"/>
      <c r="E512" s="320"/>
      <c r="F512" s="320"/>
      <c r="G512" s="320"/>
      <c r="H512" s="54"/>
      <c r="I512" s="54"/>
      <c r="J512" s="54"/>
      <c r="K512" s="227"/>
      <c r="L512" s="227"/>
      <c r="M512" s="227"/>
      <c r="N512" s="227"/>
      <c r="O512" s="227"/>
      <c r="P512" s="54"/>
      <c r="Q512" s="54"/>
      <c r="R512" s="54"/>
      <c r="S512" s="54"/>
      <c r="T512" s="54"/>
      <c r="U512" s="54"/>
      <c r="V512" s="54"/>
      <c r="W512" s="54"/>
      <c r="X512" s="54"/>
      <c r="Y512" s="54"/>
      <c r="Z512" s="54"/>
    </row>
    <row r="513" spans="1:26" ht="18.75" customHeight="1" x14ac:dyDescent="0.2">
      <c r="A513" s="54"/>
      <c r="B513" s="321"/>
      <c r="C513" s="321"/>
      <c r="D513" s="55"/>
      <c r="E513" s="320"/>
      <c r="F513" s="320"/>
      <c r="G513" s="320"/>
      <c r="H513" s="54"/>
      <c r="I513" s="54"/>
      <c r="J513" s="54"/>
      <c r="K513" s="227"/>
      <c r="L513" s="227"/>
      <c r="M513" s="227"/>
      <c r="N513" s="227"/>
      <c r="O513" s="227"/>
      <c r="P513" s="54"/>
      <c r="Q513" s="54"/>
      <c r="R513" s="54"/>
      <c r="S513" s="54"/>
      <c r="T513" s="54"/>
      <c r="U513" s="54"/>
      <c r="V513" s="54"/>
      <c r="W513" s="54"/>
      <c r="X513" s="54"/>
      <c r="Y513" s="54"/>
      <c r="Z513" s="54"/>
    </row>
    <row r="514" spans="1:26" ht="18.75" customHeight="1" x14ac:dyDescent="0.2">
      <c r="A514" s="54"/>
      <c r="B514" s="321"/>
      <c r="C514" s="321"/>
      <c r="D514" s="55"/>
      <c r="E514" s="320"/>
      <c r="F514" s="320"/>
      <c r="G514" s="320"/>
      <c r="H514" s="54"/>
      <c r="I514" s="54"/>
      <c r="J514" s="54"/>
      <c r="K514" s="227"/>
      <c r="L514" s="227"/>
      <c r="M514" s="227"/>
      <c r="N514" s="227"/>
      <c r="O514" s="227"/>
      <c r="P514" s="54"/>
      <c r="Q514" s="54"/>
      <c r="R514" s="54"/>
      <c r="S514" s="54"/>
      <c r="T514" s="54"/>
      <c r="U514" s="54"/>
      <c r="V514" s="54"/>
      <c r="W514" s="54"/>
      <c r="X514" s="54"/>
      <c r="Y514" s="54"/>
      <c r="Z514" s="54"/>
    </row>
    <row r="515" spans="1:26" ht="18.75" customHeight="1" x14ac:dyDescent="0.2">
      <c r="A515" s="54"/>
      <c r="B515" s="321"/>
      <c r="C515" s="321"/>
      <c r="D515" s="55"/>
      <c r="E515" s="320"/>
      <c r="F515" s="320"/>
      <c r="G515" s="320"/>
      <c r="H515" s="54"/>
      <c r="I515" s="54"/>
      <c r="J515" s="54"/>
      <c r="K515" s="227"/>
      <c r="L515" s="227"/>
      <c r="M515" s="227"/>
      <c r="N515" s="227"/>
      <c r="O515" s="227"/>
      <c r="P515" s="54"/>
      <c r="Q515" s="54"/>
      <c r="R515" s="54"/>
      <c r="S515" s="54"/>
      <c r="T515" s="54"/>
      <c r="U515" s="54"/>
      <c r="V515" s="54"/>
      <c r="W515" s="54"/>
      <c r="X515" s="54"/>
      <c r="Y515" s="54"/>
      <c r="Z515" s="54"/>
    </row>
    <row r="516" spans="1:26" ht="18.75" customHeight="1" x14ac:dyDescent="0.2">
      <c r="A516" s="54"/>
      <c r="B516" s="321"/>
      <c r="C516" s="321"/>
      <c r="D516" s="55"/>
      <c r="E516" s="320"/>
      <c r="F516" s="320"/>
      <c r="G516" s="320"/>
      <c r="H516" s="54"/>
      <c r="I516" s="54"/>
      <c r="J516" s="54"/>
      <c r="K516" s="227"/>
      <c r="L516" s="227"/>
      <c r="M516" s="227"/>
      <c r="N516" s="227"/>
      <c r="O516" s="227"/>
      <c r="P516" s="54"/>
      <c r="Q516" s="54"/>
      <c r="R516" s="54"/>
      <c r="S516" s="54"/>
      <c r="T516" s="54"/>
      <c r="U516" s="54"/>
      <c r="V516" s="54"/>
      <c r="W516" s="54"/>
      <c r="X516" s="54"/>
      <c r="Y516" s="54"/>
      <c r="Z516" s="54"/>
    </row>
    <row r="517" spans="1:26" ht="18.75" customHeight="1" x14ac:dyDescent="0.2">
      <c r="A517" s="54"/>
      <c r="B517" s="321"/>
      <c r="C517" s="321"/>
      <c r="D517" s="55"/>
      <c r="E517" s="320"/>
      <c r="F517" s="320"/>
      <c r="G517" s="320"/>
      <c r="H517" s="54"/>
      <c r="I517" s="54"/>
      <c r="J517" s="54"/>
      <c r="K517" s="227"/>
      <c r="L517" s="227"/>
      <c r="M517" s="227"/>
      <c r="N517" s="227"/>
      <c r="O517" s="227"/>
      <c r="P517" s="54"/>
      <c r="Q517" s="54"/>
      <c r="R517" s="54"/>
      <c r="S517" s="54"/>
      <c r="T517" s="54"/>
      <c r="U517" s="54"/>
      <c r="V517" s="54"/>
      <c r="W517" s="54"/>
      <c r="X517" s="54"/>
      <c r="Y517" s="54"/>
      <c r="Z517" s="54"/>
    </row>
    <row r="518" spans="1:26" ht="18.75" customHeight="1" x14ac:dyDescent="0.2">
      <c r="A518" s="54"/>
      <c r="B518" s="321"/>
      <c r="C518" s="321"/>
      <c r="D518" s="55"/>
      <c r="E518" s="320"/>
      <c r="F518" s="320"/>
      <c r="G518" s="320"/>
      <c r="H518" s="54"/>
      <c r="I518" s="54"/>
      <c r="J518" s="54"/>
      <c r="K518" s="227"/>
      <c r="L518" s="227"/>
      <c r="M518" s="227"/>
      <c r="N518" s="227"/>
      <c r="O518" s="227"/>
      <c r="P518" s="54"/>
      <c r="Q518" s="54"/>
      <c r="R518" s="54"/>
      <c r="S518" s="54"/>
      <c r="T518" s="54"/>
      <c r="U518" s="54"/>
      <c r="V518" s="54"/>
      <c r="W518" s="54"/>
      <c r="X518" s="54"/>
      <c r="Y518" s="54"/>
      <c r="Z518" s="54"/>
    </row>
    <row r="519" spans="1:26" ht="18.75" customHeight="1" x14ac:dyDescent="0.2">
      <c r="A519" s="54"/>
      <c r="B519" s="321"/>
      <c r="C519" s="321"/>
      <c r="D519" s="55"/>
      <c r="E519" s="320"/>
      <c r="F519" s="320"/>
      <c r="G519" s="320"/>
      <c r="H519" s="54"/>
      <c r="I519" s="54"/>
      <c r="J519" s="54"/>
      <c r="K519" s="227"/>
      <c r="L519" s="227"/>
      <c r="M519" s="227"/>
      <c r="N519" s="227"/>
      <c r="O519" s="227"/>
      <c r="P519" s="54"/>
      <c r="Q519" s="54"/>
      <c r="R519" s="54"/>
      <c r="S519" s="54"/>
      <c r="T519" s="54"/>
      <c r="U519" s="54"/>
      <c r="V519" s="54"/>
      <c r="W519" s="54"/>
      <c r="X519" s="54"/>
      <c r="Y519" s="54"/>
      <c r="Z519" s="54"/>
    </row>
    <row r="520" spans="1:26" ht="18.75" customHeight="1" x14ac:dyDescent="0.2">
      <c r="A520" s="54"/>
      <c r="B520" s="321"/>
      <c r="C520" s="321"/>
      <c r="D520" s="55"/>
      <c r="E520" s="320"/>
      <c r="F520" s="320"/>
      <c r="G520" s="320"/>
      <c r="H520" s="54"/>
      <c r="I520" s="54"/>
      <c r="J520" s="54"/>
      <c r="K520" s="227"/>
      <c r="L520" s="227"/>
      <c r="M520" s="227"/>
      <c r="N520" s="227"/>
      <c r="O520" s="227"/>
      <c r="P520" s="54"/>
      <c r="Q520" s="54"/>
      <c r="R520" s="54"/>
      <c r="S520" s="54"/>
      <c r="T520" s="54"/>
      <c r="U520" s="54"/>
      <c r="V520" s="54"/>
      <c r="W520" s="54"/>
      <c r="X520" s="54"/>
      <c r="Y520" s="54"/>
      <c r="Z520" s="54"/>
    </row>
    <row r="521" spans="1:26" ht="18.75" customHeight="1" x14ac:dyDescent="0.2">
      <c r="A521" s="54"/>
      <c r="B521" s="321"/>
      <c r="C521" s="321"/>
      <c r="D521" s="55"/>
      <c r="E521" s="320"/>
      <c r="F521" s="320"/>
      <c r="G521" s="320"/>
      <c r="H521" s="54"/>
      <c r="I521" s="54"/>
      <c r="J521" s="54"/>
      <c r="K521" s="227"/>
      <c r="L521" s="227"/>
      <c r="M521" s="227"/>
      <c r="N521" s="227"/>
      <c r="O521" s="227"/>
      <c r="P521" s="54"/>
      <c r="Q521" s="54"/>
      <c r="R521" s="54"/>
      <c r="S521" s="54"/>
      <c r="T521" s="54"/>
      <c r="U521" s="54"/>
      <c r="V521" s="54"/>
      <c r="W521" s="54"/>
      <c r="X521" s="54"/>
      <c r="Y521" s="54"/>
      <c r="Z521" s="54"/>
    </row>
    <row r="522" spans="1:26" ht="18.75" customHeight="1" x14ac:dyDescent="0.2">
      <c r="A522" s="54"/>
      <c r="B522" s="321"/>
      <c r="C522" s="321"/>
      <c r="D522" s="55"/>
      <c r="E522" s="320"/>
      <c r="F522" s="320"/>
      <c r="G522" s="320"/>
      <c r="H522" s="54"/>
      <c r="I522" s="54"/>
      <c r="J522" s="54"/>
      <c r="K522" s="227"/>
      <c r="L522" s="227"/>
      <c r="M522" s="227"/>
      <c r="N522" s="227"/>
      <c r="O522" s="227"/>
      <c r="P522" s="54"/>
      <c r="Q522" s="54"/>
      <c r="R522" s="54"/>
      <c r="S522" s="54"/>
      <c r="T522" s="54"/>
      <c r="U522" s="54"/>
      <c r="V522" s="54"/>
      <c r="W522" s="54"/>
      <c r="X522" s="54"/>
      <c r="Y522" s="54"/>
      <c r="Z522" s="54"/>
    </row>
    <row r="523" spans="1:26" ht="18.75" customHeight="1" x14ac:dyDescent="0.2">
      <c r="A523" s="54"/>
      <c r="B523" s="321"/>
      <c r="C523" s="321"/>
      <c r="D523" s="55"/>
      <c r="E523" s="320"/>
      <c r="F523" s="320"/>
      <c r="G523" s="320"/>
      <c r="H523" s="54"/>
      <c r="I523" s="54"/>
      <c r="J523" s="54"/>
      <c r="K523" s="227"/>
      <c r="L523" s="227"/>
      <c r="M523" s="227"/>
      <c r="N523" s="227"/>
      <c r="O523" s="227"/>
      <c r="P523" s="54"/>
      <c r="Q523" s="54"/>
      <c r="R523" s="54"/>
      <c r="S523" s="54"/>
      <c r="T523" s="54"/>
      <c r="U523" s="54"/>
      <c r="V523" s="54"/>
      <c r="W523" s="54"/>
      <c r="X523" s="54"/>
      <c r="Y523" s="54"/>
      <c r="Z523" s="54"/>
    </row>
    <row r="524" spans="1:26" ht="18.75" customHeight="1" x14ac:dyDescent="0.2">
      <c r="A524" s="54"/>
      <c r="B524" s="321"/>
      <c r="C524" s="321"/>
      <c r="D524" s="55"/>
      <c r="E524" s="320"/>
      <c r="F524" s="320"/>
      <c r="G524" s="320"/>
      <c r="H524" s="54"/>
      <c r="I524" s="54"/>
      <c r="J524" s="54"/>
      <c r="K524" s="227"/>
      <c r="L524" s="227"/>
      <c r="M524" s="227"/>
      <c r="N524" s="227"/>
      <c r="O524" s="227"/>
      <c r="P524" s="54"/>
      <c r="Q524" s="54"/>
      <c r="R524" s="54"/>
      <c r="S524" s="54"/>
      <c r="T524" s="54"/>
      <c r="U524" s="54"/>
      <c r="V524" s="54"/>
      <c r="W524" s="54"/>
      <c r="X524" s="54"/>
      <c r="Y524" s="54"/>
      <c r="Z524" s="54"/>
    </row>
    <row r="525" spans="1:26" ht="18.75" customHeight="1" x14ac:dyDescent="0.2">
      <c r="A525" s="54"/>
      <c r="B525" s="321"/>
      <c r="C525" s="321"/>
      <c r="D525" s="55"/>
      <c r="E525" s="320"/>
      <c r="F525" s="320"/>
      <c r="G525" s="320"/>
      <c r="H525" s="54"/>
      <c r="I525" s="54"/>
      <c r="J525" s="54"/>
      <c r="K525" s="227"/>
      <c r="L525" s="227"/>
      <c r="M525" s="227"/>
      <c r="N525" s="227"/>
      <c r="O525" s="227"/>
      <c r="P525" s="54"/>
      <c r="Q525" s="54"/>
      <c r="R525" s="54"/>
      <c r="S525" s="54"/>
      <c r="T525" s="54"/>
      <c r="U525" s="54"/>
      <c r="V525" s="54"/>
      <c r="W525" s="54"/>
      <c r="X525" s="54"/>
      <c r="Y525" s="54"/>
      <c r="Z525" s="54"/>
    </row>
    <row r="526" spans="1:26" ht="18.75" customHeight="1" x14ac:dyDescent="0.2">
      <c r="A526" s="54"/>
      <c r="B526" s="321"/>
      <c r="C526" s="321"/>
      <c r="D526" s="55"/>
      <c r="E526" s="320"/>
      <c r="F526" s="320"/>
      <c r="G526" s="320"/>
      <c r="H526" s="54"/>
      <c r="I526" s="54"/>
      <c r="J526" s="54"/>
      <c r="K526" s="227"/>
      <c r="L526" s="227"/>
      <c r="M526" s="227"/>
      <c r="N526" s="227"/>
      <c r="O526" s="227"/>
      <c r="P526" s="54"/>
      <c r="Q526" s="54"/>
      <c r="R526" s="54"/>
      <c r="S526" s="54"/>
      <c r="T526" s="54"/>
      <c r="U526" s="54"/>
      <c r="V526" s="54"/>
      <c r="W526" s="54"/>
      <c r="X526" s="54"/>
      <c r="Y526" s="54"/>
      <c r="Z526" s="54"/>
    </row>
    <row r="527" spans="1:26" ht="18.75" customHeight="1" x14ac:dyDescent="0.2">
      <c r="A527" s="54"/>
      <c r="B527" s="321"/>
      <c r="C527" s="321"/>
      <c r="D527" s="55"/>
      <c r="E527" s="320"/>
      <c r="F527" s="320"/>
      <c r="G527" s="320"/>
      <c r="H527" s="54"/>
      <c r="I527" s="54"/>
      <c r="J527" s="54"/>
      <c r="K527" s="227"/>
      <c r="L527" s="227"/>
      <c r="M527" s="227"/>
      <c r="N527" s="227"/>
      <c r="O527" s="227"/>
      <c r="P527" s="54"/>
      <c r="Q527" s="54"/>
      <c r="R527" s="54"/>
      <c r="S527" s="54"/>
      <c r="T527" s="54"/>
      <c r="U527" s="54"/>
      <c r="V527" s="54"/>
      <c r="W527" s="54"/>
      <c r="X527" s="54"/>
      <c r="Y527" s="54"/>
      <c r="Z527" s="54"/>
    </row>
    <row r="528" spans="1:26" ht="18.75" customHeight="1" x14ac:dyDescent="0.2">
      <c r="A528" s="54"/>
      <c r="B528" s="321"/>
      <c r="C528" s="321"/>
      <c r="D528" s="55"/>
      <c r="E528" s="320"/>
      <c r="F528" s="320"/>
      <c r="G528" s="320"/>
      <c r="H528" s="54"/>
      <c r="I528" s="54"/>
      <c r="J528" s="54"/>
      <c r="K528" s="227"/>
      <c r="L528" s="227"/>
      <c r="M528" s="227"/>
      <c r="N528" s="227"/>
      <c r="O528" s="227"/>
      <c r="P528" s="54"/>
      <c r="Q528" s="54"/>
      <c r="R528" s="54"/>
      <c r="S528" s="54"/>
      <c r="T528" s="54"/>
      <c r="U528" s="54"/>
      <c r="V528" s="54"/>
      <c r="W528" s="54"/>
      <c r="X528" s="54"/>
      <c r="Y528" s="54"/>
      <c r="Z528" s="54"/>
    </row>
    <row r="529" spans="1:26" ht="18.75" customHeight="1" x14ac:dyDescent="0.2">
      <c r="A529" s="54"/>
      <c r="B529" s="321"/>
      <c r="C529" s="321"/>
      <c r="D529" s="55"/>
      <c r="E529" s="320"/>
      <c r="F529" s="320"/>
      <c r="G529" s="320"/>
      <c r="H529" s="54"/>
      <c r="I529" s="54"/>
      <c r="J529" s="54"/>
      <c r="K529" s="227"/>
      <c r="L529" s="227"/>
      <c r="M529" s="227"/>
      <c r="N529" s="227"/>
      <c r="O529" s="227"/>
      <c r="P529" s="54"/>
      <c r="Q529" s="54"/>
      <c r="R529" s="54"/>
      <c r="S529" s="54"/>
      <c r="T529" s="54"/>
      <c r="U529" s="54"/>
      <c r="V529" s="54"/>
      <c r="W529" s="54"/>
      <c r="X529" s="54"/>
      <c r="Y529" s="54"/>
      <c r="Z529" s="54"/>
    </row>
    <row r="530" spans="1:26" ht="18.75" customHeight="1" x14ac:dyDescent="0.2">
      <c r="A530" s="54"/>
      <c r="B530" s="321"/>
      <c r="C530" s="321"/>
      <c r="D530" s="55"/>
      <c r="E530" s="320"/>
      <c r="F530" s="320"/>
      <c r="G530" s="320"/>
      <c r="H530" s="54"/>
      <c r="I530" s="54"/>
      <c r="J530" s="54"/>
      <c r="K530" s="227"/>
      <c r="L530" s="227"/>
      <c r="M530" s="227"/>
      <c r="N530" s="227"/>
      <c r="O530" s="227"/>
      <c r="P530" s="54"/>
      <c r="Q530" s="54"/>
      <c r="R530" s="54"/>
      <c r="S530" s="54"/>
      <c r="T530" s="54"/>
      <c r="U530" s="54"/>
      <c r="V530" s="54"/>
      <c r="W530" s="54"/>
      <c r="X530" s="54"/>
      <c r="Y530" s="54"/>
      <c r="Z530" s="54"/>
    </row>
    <row r="531" spans="1:26" ht="18.75" customHeight="1" x14ac:dyDescent="0.2">
      <c r="A531" s="54"/>
      <c r="B531" s="321"/>
      <c r="C531" s="321"/>
      <c r="D531" s="55"/>
      <c r="E531" s="320"/>
      <c r="F531" s="320"/>
      <c r="G531" s="320"/>
      <c r="H531" s="54"/>
      <c r="I531" s="54"/>
      <c r="J531" s="54"/>
      <c r="K531" s="227"/>
      <c r="L531" s="227"/>
      <c r="M531" s="227"/>
      <c r="N531" s="227"/>
      <c r="O531" s="227"/>
      <c r="P531" s="54"/>
      <c r="Q531" s="54"/>
      <c r="R531" s="54"/>
      <c r="S531" s="54"/>
      <c r="T531" s="54"/>
      <c r="U531" s="54"/>
      <c r="V531" s="54"/>
      <c r="W531" s="54"/>
      <c r="X531" s="54"/>
      <c r="Y531" s="54"/>
      <c r="Z531" s="54"/>
    </row>
    <row r="532" spans="1:26" ht="18.75" customHeight="1" x14ac:dyDescent="0.2">
      <c r="A532" s="54"/>
      <c r="B532" s="321"/>
      <c r="C532" s="321"/>
      <c r="D532" s="55"/>
      <c r="E532" s="320"/>
      <c r="F532" s="320"/>
      <c r="G532" s="320"/>
      <c r="H532" s="54"/>
      <c r="I532" s="54"/>
      <c r="J532" s="54"/>
      <c r="K532" s="227"/>
      <c r="L532" s="227"/>
      <c r="M532" s="227"/>
      <c r="N532" s="227"/>
      <c r="O532" s="227"/>
      <c r="P532" s="54"/>
      <c r="Q532" s="54"/>
      <c r="R532" s="54"/>
      <c r="S532" s="54"/>
      <c r="T532" s="54"/>
      <c r="U532" s="54"/>
      <c r="V532" s="54"/>
      <c r="W532" s="54"/>
      <c r="X532" s="54"/>
      <c r="Y532" s="54"/>
      <c r="Z532" s="54"/>
    </row>
    <row r="533" spans="1:26" ht="18.75" customHeight="1" x14ac:dyDescent="0.2">
      <c r="A533" s="54"/>
      <c r="B533" s="321"/>
      <c r="C533" s="321"/>
      <c r="D533" s="55"/>
      <c r="E533" s="320"/>
      <c r="F533" s="320"/>
      <c r="G533" s="320"/>
      <c r="H533" s="54"/>
      <c r="I533" s="54"/>
      <c r="J533" s="54"/>
      <c r="K533" s="227"/>
      <c r="L533" s="227"/>
      <c r="M533" s="227"/>
      <c r="N533" s="227"/>
      <c r="O533" s="227"/>
      <c r="P533" s="54"/>
      <c r="Q533" s="54"/>
      <c r="R533" s="54"/>
      <c r="S533" s="54"/>
      <c r="T533" s="54"/>
      <c r="U533" s="54"/>
      <c r="V533" s="54"/>
      <c r="W533" s="54"/>
      <c r="X533" s="54"/>
      <c r="Y533" s="54"/>
      <c r="Z533" s="54"/>
    </row>
    <row r="534" spans="1:26" ht="18.75" customHeight="1" x14ac:dyDescent="0.2">
      <c r="A534" s="54"/>
      <c r="B534" s="321"/>
      <c r="C534" s="321"/>
      <c r="D534" s="55"/>
      <c r="E534" s="320"/>
      <c r="F534" s="320"/>
      <c r="G534" s="320"/>
      <c r="H534" s="54"/>
      <c r="I534" s="54"/>
      <c r="J534" s="54"/>
      <c r="K534" s="227"/>
      <c r="L534" s="227"/>
      <c r="M534" s="227"/>
      <c r="N534" s="227"/>
      <c r="O534" s="227"/>
      <c r="P534" s="54"/>
      <c r="Q534" s="54"/>
      <c r="R534" s="54"/>
      <c r="S534" s="54"/>
      <c r="T534" s="54"/>
      <c r="U534" s="54"/>
      <c r="V534" s="54"/>
      <c r="W534" s="54"/>
      <c r="X534" s="54"/>
      <c r="Y534" s="54"/>
      <c r="Z534" s="54"/>
    </row>
    <row r="535" spans="1:26" ht="18.75" customHeight="1" x14ac:dyDescent="0.2">
      <c r="A535" s="54"/>
      <c r="B535" s="321"/>
      <c r="C535" s="321"/>
      <c r="D535" s="55"/>
      <c r="E535" s="320"/>
      <c r="F535" s="320"/>
      <c r="G535" s="320"/>
      <c r="H535" s="54"/>
      <c r="I535" s="54"/>
      <c r="J535" s="54"/>
      <c r="K535" s="227"/>
      <c r="L535" s="227"/>
      <c r="M535" s="227"/>
      <c r="N535" s="227"/>
      <c r="O535" s="227"/>
      <c r="P535" s="54"/>
      <c r="Q535" s="54"/>
      <c r="R535" s="54"/>
      <c r="S535" s="54"/>
      <c r="T535" s="54"/>
      <c r="U535" s="54"/>
      <c r="V535" s="54"/>
      <c r="W535" s="54"/>
      <c r="X535" s="54"/>
      <c r="Y535" s="54"/>
      <c r="Z535" s="54"/>
    </row>
    <row r="536" spans="1:26" ht="18.75" customHeight="1" x14ac:dyDescent="0.2">
      <c r="A536" s="54"/>
      <c r="B536" s="321"/>
      <c r="C536" s="321"/>
      <c r="D536" s="55"/>
      <c r="E536" s="320"/>
      <c r="F536" s="320"/>
      <c r="G536" s="320"/>
      <c r="H536" s="54"/>
      <c r="I536" s="54"/>
      <c r="J536" s="54"/>
      <c r="K536" s="227"/>
      <c r="L536" s="227"/>
      <c r="M536" s="227"/>
      <c r="N536" s="227"/>
      <c r="O536" s="227"/>
      <c r="P536" s="54"/>
      <c r="Q536" s="54"/>
      <c r="R536" s="54"/>
      <c r="S536" s="54"/>
      <c r="T536" s="54"/>
      <c r="U536" s="54"/>
      <c r="V536" s="54"/>
      <c r="W536" s="54"/>
      <c r="X536" s="54"/>
      <c r="Y536" s="54"/>
      <c r="Z536" s="54"/>
    </row>
    <row r="537" spans="1:26" ht="18.75" customHeight="1" x14ac:dyDescent="0.2">
      <c r="A537" s="54"/>
      <c r="B537" s="321"/>
      <c r="C537" s="321"/>
      <c r="D537" s="55"/>
      <c r="E537" s="320"/>
      <c r="F537" s="320"/>
      <c r="G537" s="320"/>
      <c r="H537" s="54"/>
      <c r="I537" s="54"/>
      <c r="J537" s="54"/>
      <c r="K537" s="227"/>
      <c r="L537" s="227"/>
      <c r="M537" s="227"/>
      <c r="N537" s="227"/>
      <c r="O537" s="227"/>
      <c r="P537" s="54"/>
      <c r="Q537" s="54"/>
      <c r="R537" s="54"/>
      <c r="S537" s="54"/>
      <c r="T537" s="54"/>
      <c r="U537" s="54"/>
      <c r="V537" s="54"/>
      <c r="W537" s="54"/>
      <c r="X537" s="54"/>
      <c r="Y537" s="54"/>
      <c r="Z537" s="54"/>
    </row>
    <row r="538" spans="1:26" ht="18.75" customHeight="1" x14ac:dyDescent="0.2">
      <c r="A538" s="54"/>
      <c r="B538" s="321"/>
      <c r="C538" s="321"/>
      <c r="D538" s="55"/>
      <c r="E538" s="320"/>
      <c r="F538" s="320"/>
      <c r="G538" s="320"/>
      <c r="H538" s="54"/>
      <c r="I538" s="54"/>
      <c r="J538" s="54"/>
      <c r="K538" s="227"/>
      <c r="L538" s="227"/>
      <c r="M538" s="227"/>
      <c r="N538" s="227"/>
      <c r="O538" s="227"/>
      <c r="P538" s="54"/>
      <c r="Q538" s="54"/>
      <c r="R538" s="54"/>
      <c r="S538" s="54"/>
      <c r="T538" s="54"/>
      <c r="U538" s="54"/>
      <c r="V538" s="54"/>
      <c r="W538" s="54"/>
      <c r="X538" s="54"/>
      <c r="Y538" s="54"/>
      <c r="Z538" s="54"/>
    </row>
    <row r="539" spans="1:26" ht="18.75" customHeight="1" x14ac:dyDescent="0.2">
      <c r="A539" s="54"/>
      <c r="B539" s="321"/>
      <c r="C539" s="321"/>
      <c r="D539" s="55"/>
      <c r="E539" s="320"/>
      <c r="F539" s="320"/>
      <c r="G539" s="320"/>
      <c r="H539" s="54"/>
      <c r="I539" s="54"/>
      <c r="J539" s="54"/>
      <c r="K539" s="227"/>
      <c r="L539" s="227"/>
      <c r="M539" s="227"/>
      <c r="N539" s="227"/>
      <c r="O539" s="227"/>
      <c r="P539" s="54"/>
      <c r="Q539" s="54"/>
      <c r="R539" s="54"/>
      <c r="S539" s="54"/>
      <c r="T539" s="54"/>
      <c r="U539" s="54"/>
      <c r="V539" s="54"/>
      <c r="W539" s="54"/>
      <c r="X539" s="54"/>
      <c r="Y539" s="54"/>
      <c r="Z539" s="54"/>
    </row>
    <row r="540" spans="1:26" ht="18.75" customHeight="1" x14ac:dyDescent="0.2">
      <c r="A540" s="54"/>
      <c r="B540" s="321"/>
      <c r="C540" s="321"/>
      <c r="D540" s="55"/>
      <c r="E540" s="320"/>
      <c r="F540" s="320"/>
      <c r="G540" s="320"/>
      <c r="H540" s="54"/>
      <c r="I540" s="54"/>
      <c r="J540" s="54"/>
      <c r="K540" s="227"/>
      <c r="L540" s="227"/>
      <c r="M540" s="227"/>
      <c r="N540" s="227"/>
      <c r="O540" s="227"/>
      <c r="P540" s="54"/>
      <c r="Q540" s="54"/>
      <c r="R540" s="54"/>
      <c r="S540" s="54"/>
      <c r="T540" s="54"/>
      <c r="U540" s="54"/>
      <c r="V540" s="54"/>
      <c r="W540" s="54"/>
      <c r="X540" s="54"/>
      <c r="Y540" s="54"/>
      <c r="Z540" s="54"/>
    </row>
    <row r="541" spans="1:26" ht="18.75" customHeight="1" x14ac:dyDescent="0.2">
      <c r="A541" s="54"/>
      <c r="B541" s="321"/>
      <c r="C541" s="321"/>
      <c r="D541" s="55"/>
      <c r="E541" s="320"/>
      <c r="F541" s="320"/>
      <c r="G541" s="320"/>
      <c r="H541" s="54"/>
      <c r="I541" s="54"/>
      <c r="J541" s="54"/>
      <c r="K541" s="227"/>
      <c r="L541" s="227"/>
      <c r="M541" s="227"/>
      <c r="N541" s="227"/>
      <c r="O541" s="227"/>
      <c r="P541" s="54"/>
      <c r="Q541" s="54"/>
      <c r="R541" s="54"/>
      <c r="S541" s="54"/>
      <c r="T541" s="54"/>
      <c r="U541" s="54"/>
      <c r="V541" s="54"/>
      <c r="W541" s="54"/>
      <c r="X541" s="54"/>
      <c r="Y541" s="54"/>
      <c r="Z541" s="54"/>
    </row>
    <row r="542" spans="1:26" ht="18.75" customHeight="1" x14ac:dyDescent="0.2">
      <c r="A542" s="54"/>
      <c r="B542" s="321"/>
      <c r="C542" s="321"/>
      <c r="D542" s="55"/>
      <c r="E542" s="320"/>
      <c r="F542" s="320"/>
      <c r="G542" s="320"/>
      <c r="H542" s="54"/>
      <c r="I542" s="54"/>
      <c r="J542" s="54"/>
      <c r="K542" s="227"/>
      <c r="L542" s="227"/>
      <c r="M542" s="227"/>
      <c r="N542" s="227"/>
      <c r="O542" s="227"/>
      <c r="P542" s="54"/>
      <c r="Q542" s="54"/>
      <c r="R542" s="54"/>
      <c r="S542" s="54"/>
      <c r="T542" s="54"/>
      <c r="U542" s="54"/>
      <c r="V542" s="54"/>
      <c r="W542" s="54"/>
      <c r="X542" s="54"/>
      <c r="Y542" s="54"/>
      <c r="Z542" s="54"/>
    </row>
    <row r="543" spans="1:26" ht="18.75" customHeight="1" x14ac:dyDescent="0.2">
      <c r="A543" s="54"/>
      <c r="B543" s="321"/>
      <c r="C543" s="321"/>
      <c r="D543" s="55"/>
      <c r="E543" s="320"/>
      <c r="F543" s="320"/>
      <c r="G543" s="320"/>
      <c r="H543" s="54"/>
      <c r="I543" s="54"/>
      <c r="J543" s="54"/>
      <c r="K543" s="227"/>
      <c r="L543" s="227"/>
      <c r="M543" s="227"/>
      <c r="N543" s="227"/>
      <c r="O543" s="227"/>
      <c r="P543" s="54"/>
      <c r="Q543" s="54"/>
      <c r="R543" s="54"/>
      <c r="S543" s="54"/>
      <c r="T543" s="54"/>
      <c r="U543" s="54"/>
      <c r="V543" s="54"/>
      <c r="W543" s="54"/>
      <c r="X543" s="54"/>
      <c r="Y543" s="54"/>
      <c r="Z543" s="54"/>
    </row>
    <row r="544" spans="1:26" ht="18.75" customHeight="1" x14ac:dyDescent="0.2">
      <c r="A544" s="54"/>
      <c r="B544" s="321"/>
      <c r="C544" s="321"/>
      <c r="D544" s="55"/>
      <c r="E544" s="320"/>
      <c r="F544" s="320"/>
      <c r="G544" s="320"/>
      <c r="H544" s="54"/>
      <c r="I544" s="54"/>
      <c r="J544" s="54"/>
      <c r="K544" s="227"/>
      <c r="L544" s="227"/>
      <c r="M544" s="227"/>
      <c r="N544" s="227"/>
      <c r="O544" s="227"/>
      <c r="P544" s="54"/>
      <c r="Q544" s="54"/>
      <c r="R544" s="54"/>
      <c r="S544" s="54"/>
      <c r="T544" s="54"/>
      <c r="U544" s="54"/>
      <c r="V544" s="54"/>
      <c r="W544" s="54"/>
      <c r="X544" s="54"/>
      <c r="Y544" s="54"/>
      <c r="Z544" s="54"/>
    </row>
    <row r="545" spans="1:26" ht="18.75" customHeight="1" x14ac:dyDescent="0.2">
      <c r="A545" s="54"/>
      <c r="B545" s="321"/>
      <c r="C545" s="321"/>
      <c r="D545" s="55"/>
      <c r="E545" s="320"/>
      <c r="F545" s="320"/>
      <c r="G545" s="320"/>
      <c r="H545" s="54"/>
      <c r="I545" s="54"/>
      <c r="J545" s="54"/>
      <c r="K545" s="227"/>
      <c r="L545" s="227"/>
      <c r="M545" s="227"/>
      <c r="N545" s="227"/>
      <c r="O545" s="227"/>
      <c r="P545" s="54"/>
      <c r="Q545" s="54"/>
      <c r="R545" s="54"/>
      <c r="S545" s="54"/>
      <c r="T545" s="54"/>
      <c r="U545" s="54"/>
      <c r="V545" s="54"/>
      <c r="W545" s="54"/>
      <c r="X545" s="54"/>
      <c r="Y545" s="54"/>
      <c r="Z545" s="54"/>
    </row>
    <row r="546" spans="1:26" ht="18.75" customHeight="1" x14ac:dyDescent="0.2">
      <c r="A546" s="54"/>
      <c r="B546" s="321"/>
      <c r="C546" s="321"/>
      <c r="D546" s="55"/>
      <c r="E546" s="320"/>
      <c r="F546" s="320"/>
      <c r="G546" s="320"/>
      <c r="H546" s="54"/>
      <c r="I546" s="54"/>
      <c r="J546" s="54"/>
      <c r="K546" s="227"/>
      <c r="L546" s="227"/>
      <c r="M546" s="227"/>
      <c r="N546" s="227"/>
      <c r="O546" s="227"/>
      <c r="P546" s="54"/>
      <c r="Q546" s="54"/>
      <c r="R546" s="54"/>
      <c r="S546" s="54"/>
      <c r="T546" s="54"/>
      <c r="U546" s="54"/>
      <c r="V546" s="54"/>
      <c r="W546" s="54"/>
      <c r="X546" s="54"/>
      <c r="Y546" s="54"/>
      <c r="Z546" s="54"/>
    </row>
    <row r="547" spans="1:26" ht="18.75" customHeight="1" x14ac:dyDescent="0.2">
      <c r="A547" s="54"/>
      <c r="B547" s="321"/>
      <c r="C547" s="321"/>
      <c r="D547" s="55"/>
      <c r="E547" s="320"/>
      <c r="F547" s="320"/>
      <c r="G547" s="320"/>
      <c r="H547" s="54"/>
      <c r="I547" s="54"/>
      <c r="J547" s="54"/>
      <c r="K547" s="227"/>
      <c r="L547" s="227"/>
      <c r="M547" s="227"/>
      <c r="N547" s="227"/>
      <c r="O547" s="227"/>
      <c r="P547" s="54"/>
      <c r="Q547" s="54"/>
      <c r="R547" s="54"/>
      <c r="S547" s="54"/>
      <c r="T547" s="54"/>
      <c r="U547" s="54"/>
      <c r="V547" s="54"/>
      <c r="W547" s="54"/>
      <c r="X547" s="54"/>
      <c r="Y547" s="54"/>
      <c r="Z547" s="54"/>
    </row>
    <row r="548" spans="1:26" ht="18.75" customHeight="1" x14ac:dyDescent="0.2">
      <c r="A548" s="54"/>
      <c r="B548" s="321"/>
      <c r="C548" s="321"/>
      <c r="D548" s="55"/>
      <c r="E548" s="320"/>
      <c r="F548" s="320"/>
      <c r="G548" s="320"/>
      <c r="H548" s="54"/>
      <c r="I548" s="54"/>
      <c r="J548" s="54"/>
      <c r="K548" s="227"/>
      <c r="L548" s="227"/>
      <c r="M548" s="227"/>
      <c r="N548" s="227"/>
      <c r="O548" s="227"/>
      <c r="P548" s="54"/>
      <c r="Q548" s="54"/>
      <c r="R548" s="54"/>
      <c r="S548" s="54"/>
      <c r="T548" s="54"/>
      <c r="U548" s="54"/>
      <c r="V548" s="54"/>
      <c r="W548" s="54"/>
      <c r="X548" s="54"/>
      <c r="Y548" s="54"/>
      <c r="Z548" s="54"/>
    </row>
    <row r="549" spans="1:26" ht="18.75" customHeight="1" x14ac:dyDescent="0.2">
      <c r="A549" s="54"/>
      <c r="B549" s="321"/>
      <c r="C549" s="321"/>
      <c r="D549" s="55"/>
      <c r="E549" s="320"/>
      <c r="F549" s="320"/>
      <c r="G549" s="320"/>
      <c r="H549" s="54"/>
      <c r="I549" s="54"/>
      <c r="J549" s="54"/>
      <c r="K549" s="227"/>
      <c r="L549" s="227"/>
      <c r="M549" s="227"/>
      <c r="N549" s="227"/>
      <c r="O549" s="227"/>
      <c r="P549" s="54"/>
      <c r="Q549" s="54"/>
      <c r="R549" s="54"/>
      <c r="S549" s="54"/>
      <c r="T549" s="54"/>
      <c r="U549" s="54"/>
      <c r="V549" s="54"/>
      <c r="W549" s="54"/>
      <c r="X549" s="54"/>
      <c r="Y549" s="54"/>
      <c r="Z549" s="54"/>
    </row>
    <row r="550" spans="1:26" ht="18.75" customHeight="1" x14ac:dyDescent="0.2">
      <c r="A550" s="54"/>
      <c r="B550" s="321"/>
      <c r="C550" s="321"/>
      <c r="D550" s="55"/>
      <c r="E550" s="320"/>
      <c r="F550" s="320"/>
      <c r="G550" s="320"/>
      <c r="H550" s="54"/>
      <c r="I550" s="54"/>
      <c r="J550" s="54"/>
      <c r="K550" s="227"/>
      <c r="L550" s="227"/>
      <c r="M550" s="227"/>
      <c r="N550" s="227"/>
      <c r="O550" s="227"/>
      <c r="P550" s="54"/>
      <c r="Q550" s="54"/>
      <c r="R550" s="54"/>
      <c r="S550" s="54"/>
      <c r="T550" s="54"/>
      <c r="U550" s="54"/>
      <c r="V550" s="54"/>
      <c r="W550" s="54"/>
      <c r="X550" s="54"/>
      <c r="Y550" s="54"/>
      <c r="Z550" s="54"/>
    </row>
    <row r="551" spans="1:26" ht="18.75" customHeight="1" x14ac:dyDescent="0.2">
      <c r="A551" s="54"/>
      <c r="B551" s="321"/>
      <c r="C551" s="321"/>
      <c r="D551" s="55"/>
      <c r="E551" s="320"/>
      <c r="F551" s="320"/>
      <c r="G551" s="320"/>
      <c r="H551" s="54"/>
      <c r="I551" s="54"/>
      <c r="J551" s="54"/>
      <c r="K551" s="227"/>
      <c r="L551" s="227"/>
      <c r="M551" s="227"/>
      <c r="N551" s="227"/>
      <c r="O551" s="227"/>
      <c r="P551" s="54"/>
      <c r="Q551" s="54"/>
      <c r="R551" s="54"/>
      <c r="S551" s="54"/>
      <c r="T551" s="54"/>
      <c r="U551" s="54"/>
      <c r="V551" s="54"/>
      <c r="W551" s="54"/>
      <c r="X551" s="54"/>
      <c r="Y551" s="54"/>
      <c r="Z551" s="54"/>
    </row>
    <row r="552" spans="1:26" ht="18.75" customHeight="1" x14ac:dyDescent="0.2">
      <c r="A552" s="54"/>
      <c r="B552" s="321"/>
      <c r="C552" s="321"/>
      <c r="D552" s="55"/>
      <c r="E552" s="320"/>
      <c r="F552" s="320"/>
      <c r="G552" s="320"/>
      <c r="H552" s="54"/>
      <c r="I552" s="54"/>
      <c r="J552" s="54"/>
      <c r="K552" s="227"/>
      <c r="L552" s="227"/>
      <c r="M552" s="227"/>
      <c r="N552" s="227"/>
      <c r="O552" s="227"/>
      <c r="P552" s="54"/>
      <c r="Q552" s="54"/>
      <c r="R552" s="54"/>
      <c r="S552" s="54"/>
      <c r="T552" s="54"/>
      <c r="U552" s="54"/>
      <c r="V552" s="54"/>
      <c r="W552" s="54"/>
      <c r="X552" s="54"/>
      <c r="Y552" s="54"/>
      <c r="Z552" s="54"/>
    </row>
    <row r="553" spans="1:26" ht="18.75" customHeight="1" x14ac:dyDescent="0.2">
      <c r="A553" s="54"/>
      <c r="B553" s="321"/>
      <c r="C553" s="321"/>
      <c r="D553" s="55"/>
      <c r="E553" s="320"/>
      <c r="F553" s="320"/>
      <c r="G553" s="320"/>
      <c r="H553" s="54"/>
      <c r="I553" s="54"/>
      <c r="J553" s="54"/>
      <c r="K553" s="227"/>
      <c r="L553" s="227"/>
      <c r="M553" s="227"/>
      <c r="N553" s="227"/>
      <c r="O553" s="227"/>
      <c r="P553" s="54"/>
      <c r="Q553" s="54"/>
      <c r="R553" s="54"/>
      <c r="S553" s="54"/>
      <c r="T553" s="54"/>
      <c r="U553" s="54"/>
      <c r="V553" s="54"/>
      <c r="W553" s="54"/>
      <c r="X553" s="54"/>
      <c r="Y553" s="54"/>
      <c r="Z553" s="54"/>
    </row>
    <row r="554" spans="1:26" ht="18.75" customHeight="1" x14ac:dyDescent="0.2">
      <c r="A554" s="54"/>
      <c r="B554" s="321"/>
      <c r="C554" s="321"/>
      <c r="D554" s="55"/>
      <c r="E554" s="320"/>
      <c r="F554" s="320"/>
      <c r="G554" s="320"/>
      <c r="H554" s="54"/>
      <c r="I554" s="54"/>
      <c r="J554" s="54"/>
      <c r="K554" s="227"/>
      <c r="L554" s="227"/>
      <c r="M554" s="227"/>
      <c r="N554" s="227"/>
      <c r="O554" s="227"/>
      <c r="P554" s="54"/>
      <c r="Q554" s="54"/>
      <c r="R554" s="54"/>
      <c r="S554" s="54"/>
      <c r="T554" s="54"/>
      <c r="U554" s="54"/>
      <c r="V554" s="54"/>
      <c r="W554" s="54"/>
      <c r="X554" s="54"/>
      <c r="Y554" s="54"/>
      <c r="Z554" s="54"/>
    </row>
    <row r="555" spans="1:26" ht="18.75" customHeight="1" x14ac:dyDescent="0.2">
      <c r="A555" s="54"/>
      <c r="B555" s="321"/>
      <c r="C555" s="321"/>
      <c r="D555" s="55"/>
      <c r="E555" s="320"/>
      <c r="F555" s="320"/>
      <c r="G555" s="320"/>
      <c r="H555" s="54"/>
      <c r="I555" s="54"/>
      <c r="J555" s="54"/>
      <c r="K555" s="227"/>
      <c r="L555" s="227"/>
      <c r="M555" s="227"/>
      <c r="N555" s="227"/>
      <c r="O555" s="227"/>
      <c r="P555" s="54"/>
      <c r="Q555" s="54"/>
      <c r="R555" s="54"/>
      <c r="S555" s="54"/>
      <c r="T555" s="54"/>
      <c r="U555" s="54"/>
      <c r="V555" s="54"/>
      <c r="W555" s="54"/>
      <c r="X555" s="54"/>
      <c r="Y555" s="54"/>
      <c r="Z555" s="54"/>
    </row>
    <row r="556" spans="1:26" ht="18.75" customHeight="1" x14ac:dyDescent="0.2">
      <c r="A556" s="54"/>
      <c r="B556" s="321"/>
      <c r="C556" s="321"/>
      <c r="D556" s="55"/>
      <c r="E556" s="320"/>
      <c r="F556" s="320"/>
      <c r="G556" s="320"/>
      <c r="H556" s="54"/>
      <c r="I556" s="54"/>
      <c r="J556" s="54"/>
      <c r="K556" s="227"/>
      <c r="L556" s="227"/>
      <c r="M556" s="227"/>
      <c r="N556" s="227"/>
      <c r="O556" s="227"/>
      <c r="P556" s="54"/>
      <c r="Q556" s="54"/>
      <c r="R556" s="54"/>
      <c r="S556" s="54"/>
      <c r="T556" s="54"/>
      <c r="U556" s="54"/>
      <c r="V556" s="54"/>
      <c r="W556" s="54"/>
      <c r="X556" s="54"/>
      <c r="Y556" s="54"/>
      <c r="Z556" s="54"/>
    </row>
    <row r="557" spans="1:26" ht="18.75" customHeight="1" x14ac:dyDescent="0.2">
      <c r="A557" s="54"/>
      <c r="B557" s="321"/>
      <c r="C557" s="321"/>
      <c r="D557" s="55"/>
      <c r="E557" s="320"/>
      <c r="F557" s="320"/>
      <c r="G557" s="320"/>
      <c r="H557" s="54"/>
      <c r="I557" s="54"/>
      <c r="J557" s="54"/>
      <c r="K557" s="227"/>
      <c r="L557" s="227"/>
      <c r="M557" s="227"/>
      <c r="N557" s="227"/>
      <c r="O557" s="227"/>
      <c r="P557" s="54"/>
      <c r="Q557" s="54"/>
      <c r="R557" s="54"/>
      <c r="S557" s="54"/>
      <c r="T557" s="54"/>
      <c r="U557" s="54"/>
      <c r="V557" s="54"/>
      <c r="W557" s="54"/>
      <c r="X557" s="54"/>
      <c r="Y557" s="54"/>
      <c r="Z557" s="54"/>
    </row>
    <row r="558" spans="1:26" ht="18.75" customHeight="1" x14ac:dyDescent="0.2">
      <c r="A558" s="54"/>
      <c r="B558" s="321"/>
      <c r="C558" s="321"/>
      <c r="D558" s="55"/>
      <c r="E558" s="320"/>
      <c r="F558" s="320"/>
      <c r="G558" s="320"/>
      <c r="H558" s="54"/>
      <c r="I558" s="54"/>
      <c r="J558" s="54"/>
      <c r="K558" s="227"/>
      <c r="L558" s="227"/>
      <c r="M558" s="227"/>
      <c r="N558" s="227"/>
      <c r="O558" s="227"/>
      <c r="P558" s="54"/>
      <c r="Q558" s="54"/>
      <c r="R558" s="54"/>
      <c r="S558" s="54"/>
      <c r="T558" s="54"/>
      <c r="U558" s="54"/>
      <c r="V558" s="54"/>
      <c r="W558" s="54"/>
      <c r="X558" s="54"/>
      <c r="Y558" s="54"/>
      <c r="Z558" s="54"/>
    </row>
    <row r="559" spans="1:26" ht="18.75" customHeight="1" x14ac:dyDescent="0.2">
      <c r="A559" s="54"/>
      <c r="B559" s="321"/>
      <c r="C559" s="321"/>
      <c r="D559" s="55"/>
      <c r="E559" s="320"/>
      <c r="F559" s="320"/>
      <c r="G559" s="320"/>
      <c r="H559" s="54"/>
      <c r="I559" s="54"/>
      <c r="J559" s="54"/>
      <c r="K559" s="227"/>
      <c r="L559" s="227"/>
      <c r="M559" s="227"/>
      <c r="N559" s="227"/>
      <c r="O559" s="227"/>
      <c r="P559" s="54"/>
      <c r="Q559" s="54"/>
      <c r="R559" s="54"/>
      <c r="S559" s="54"/>
      <c r="T559" s="54"/>
      <c r="U559" s="54"/>
      <c r="V559" s="54"/>
      <c r="W559" s="54"/>
      <c r="X559" s="54"/>
      <c r="Y559" s="54"/>
      <c r="Z559" s="54"/>
    </row>
    <row r="560" spans="1:26" ht="18.75" customHeight="1" x14ac:dyDescent="0.2">
      <c r="A560" s="54"/>
      <c r="B560" s="321"/>
      <c r="C560" s="321"/>
      <c r="D560" s="55"/>
      <c r="E560" s="320"/>
      <c r="F560" s="320"/>
      <c r="G560" s="320"/>
      <c r="H560" s="54"/>
      <c r="I560" s="54"/>
      <c r="J560" s="54"/>
      <c r="K560" s="227"/>
      <c r="L560" s="227"/>
      <c r="M560" s="227"/>
      <c r="N560" s="227"/>
      <c r="O560" s="227"/>
      <c r="P560" s="54"/>
      <c r="Q560" s="54"/>
      <c r="R560" s="54"/>
      <c r="S560" s="54"/>
      <c r="T560" s="54"/>
      <c r="U560" s="54"/>
      <c r="V560" s="54"/>
      <c r="W560" s="54"/>
      <c r="X560" s="54"/>
      <c r="Y560" s="54"/>
      <c r="Z560" s="54"/>
    </row>
    <row r="561" spans="1:26" ht="18.75" customHeight="1" x14ac:dyDescent="0.2">
      <c r="A561" s="54"/>
      <c r="B561" s="321"/>
      <c r="C561" s="321"/>
      <c r="D561" s="55"/>
      <c r="E561" s="320"/>
      <c r="F561" s="320"/>
      <c r="G561" s="320"/>
      <c r="H561" s="54"/>
      <c r="I561" s="54"/>
      <c r="J561" s="54"/>
      <c r="K561" s="227"/>
      <c r="L561" s="227"/>
      <c r="M561" s="227"/>
      <c r="N561" s="227"/>
      <c r="O561" s="227"/>
      <c r="P561" s="54"/>
      <c r="Q561" s="54"/>
      <c r="R561" s="54"/>
      <c r="S561" s="54"/>
      <c r="T561" s="54"/>
      <c r="U561" s="54"/>
      <c r="V561" s="54"/>
      <c r="W561" s="54"/>
      <c r="X561" s="54"/>
      <c r="Y561" s="54"/>
      <c r="Z561" s="54"/>
    </row>
    <row r="562" spans="1:26" ht="18.75" customHeight="1" x14ac:dyDescent="0.2">
      <c r="A562" s="54"/>
      <c r="B562" s="321"/>
      <c r="C562" s="321"/>
      <c r="D562" s="55"/>
      <c r="E562" s="320"/>
      <c r="F562" s="320"/>
      <c r="G562" s="320"/>
      <c r="H562" s="54"/>
      <c r="I562" s="54"/>
      <c r="J562" s="54"/>
      <c r="K562" s="227"/>
      <c r="L562" s="227"/>
      <c r="M562" s="227"/>
      <c r="N562" s="227"/>
      <c r="O562" s="227"/>
      <c r="P562" s="54"/>
      <c r="Q562" s="54"/>
      <c r="R562" s="54"/>
      <c r="S562" s="54"/>
      <c r="T562" s="54"/>
      <c r="U562" s="54"/>
      <c r="V562" s="54"/>
      <c r="W562" s="54"/>
      <c r="X562" s="54"/>
      <c r="Y562" s="54"/>
      <c r="Z562" s="54"/>
    </row>
    <row r="563" spans="1:26" ht="18.75" customHeight="1" x14ac:dyDescent="0.2">
      <c r="A563" s="54"/>
      <c r="B563" s="321"/>
      <c r="C563" s="321"/>
      <c r="D563" s="55"/>
      <c r="E563" s="320"/>
      <c r="F563" s="320"/>
      <c r="G563" s="320"/>
      <c r="H563" s="54"/>
      <c r="I563" s="54"/>
      <c r="J563" s="54"/>
      <c r="K563" s="227"/>
      <c r="L563" s="227"/>
      <c r="M563" s="227"/>
      <c r="N563" s="227"/>
      <c r="O563" s="227"/>
      <c r="P563" s="54"/>
      <c r="Q563" s="54"/>
      <c r="R563" s="54"/>
      <c r="S563" s="54"/>
      <c r="T563" s="54"/>
      <c r="U563" s="54"/>
      <c r="V563" s="54"/>
      <c r="W563" s="54"/>
      <c r="X563" s="54"/>
      <c r="Y563" s="54"/>
      <c r="Z563" s="54"/>
    </row>
    <row r="564" spans="1:26" ht="18.75" customHeight="1" x14ac:dyDescent="0.2">
      <c r="A564" s="54"/>
      <c r="B564" s="321"/>
      <c r="C564" s="321"/>
      <c r="D564" s="55"/>
      <c r="E564" s="320"/>
      <c r="F564" s="320"/>
      <c r="G564" s="320"/>
      <c r="H564" s="54"/>
      <c r="I564" s="54"/>
      <c r="J564" s="54"/>
      <c r="K564" s="227"/>
      <c r="L564" s="227"/>
      <c r="M564" s="227"/>
      <c r="N564" s="227"/>
      <c r="O564" s="227"/>
      <c r="P564" s="54"/>
      <c r="Q564" s="54"/>
      <c r="R564" s="54"/>
      <c r="S564" s="54"/>
      <c r="T564" s="54"/>
      <c r="U564" s="54"/>
      <c r="V564" s="54"/>
      <c r="W564" s="54"/>
      <c r="X564" s="54"/>
      <c r="Y564" s="54"/>
      <c r="Z564" s="54"/>
    </row>
    <row r="565" spans="1:26" ht="18.75" customHeight="1" x14ac:dyDescent="0.2">
      <c r="A565" s="54"/>
      <c r="B565" s="321"/>
      <c r="C565" s="321"/>
      <c r="D565" s="55"/>
      <c r="E565" s="320"/>
      <c r="F565" s="320"/>
      <c r="G565" s="320"/>
      <c r="H565" s="54"/>
      <c r="I565" s="54"/>
      <c r="J565" s="54"/>
      <c r="K565" s="227"/>
      <c r="L565" s="227"/>
      <c r="M565" s="227"/>
      <c r="N565" s="227"/>
      <c r="O565" s="227"/>
      <c r="P565" s="54"/>
      <c r="Q565" s="54"/>
      <c r="R565" s="54"/>
      <c r="S565" s="54"/>
      <c r="T565" s="54"/>
      <c r="U565" s="54"/>
      <c r="V565" s="54"/>
      <c r="W565" s="54"/>
      <c r="X565" s="54"/>
      <c r="Y565" s="54"/>
      <c r="Z565" s="54"/>
    </row>
    <row r="566" spans="1:26" ht="18.75" customHeight="1" x14ac:dyDescent="0.2">
      <c r="A566" s="54"/>
      <c r="B566" s="321"/>
      <c r="C566" s="321"/>
      <c r="D566" s="55"/>
      <c r="E566" s="320"/>
      <c r="F566" s="320"/>
      <c r="G566" s="320"/>
      <c r="H566" s="54"/>
      <c r="I566" s="54"/>
      <c r="J566" s="54"/>
      <c r="K566" s="227"/>
      <c r="L566" s="227"/>
      <c r="M566" s="227"/>
      <c r="N566" s="227"/>
      <c r="O566" s="227"/>
      <c r="P566" s="54"/>
      <c r="Q566" s="54"/>
      <c r="R566" s="54"/>
      <c r="S566" s="54"/>
      <c r="T566" s="54"/>
      <c r="U566" s="54"/>
      <c r="V566" s="54"/>
      <c r="W566" s="54"/>
      <c r="X566" s="54"/>
      <c r="Y566" s="54"/>
      <c r="Z566" s="54"/>
    </row>
    <row r="567" spans="1:26" ht="18.75" customHeight="1" x14ac:dyDescent="0.2">
      <c r="A567" s="54"/>
      <c r="B567" s="321"/>
      <c r="C567" s="321"/>
      <c r="D567" s="55"/>
      <c r="E567" s="320"/>
      <c r="F567" s="320"/>
      <c r="G567" s="320"/>
      <c r="H567" s="54"/>
      <c r="I567" s="54"/>
      <c r="J567" s="54"/>
      <c r="K567" s="227"/>
      <c r="L567" s="227"/>
      <c r="M567" s="227"/>
      <c r="N567" s="227"/>
      <c r="O567" s="227"/>
      <c r="P567" s="54"/>
      <c r="Q567" s="54"/>
      <c r="R567" s="54"/>
      <c r="S567" s="54"/>
      <c r="T567" s="54"/>
      <c r="U567" s="54"/>
      <c r="V567" s="54"/>
      <c r="W567" s="54"/>
      <c r="X567" s="54"/>
      <c r="Y567" s="54"/>
      <c r="Z567" s="54"/>
    </row>
    <row r="568" spans="1:26" ht="18.75" customHeight="1" x14ac:dyDescent="0.2">
      <c r="A568" s="54"/>
      <c r="B568" s="321"/>
      <c r="C568" s="321"/>
      <c r="D568" s="55"/>
      <c r="E568" s="320"/>
      <c r="F568" s="320"/>
      <c r="G568" s="320"/>
      <c r="H568" s="54"/>
      <c r="I568" s="54"/>
      <c r="J568" s="54"/>
      <c r="K568" s="227"/>
      <c r="L568" s="227"/>
      <c r="M568" s="227"/>
      <c r="N568" s="227"/>
      <c r="O568" s="227"/>
      <c r="P568" s="54"/>
      <c r="Q568" s="54"/>
      <c r="R568" s="54"/>
      <c r="S568" s="54"/>
      <c r="T568" s="54"/>
      <c r="U568" s="54"/>
      <c r="V568" s="54"/>
      <c r="W568" s="54"/>
      <c r="X568" s="54"/>
      <c r="Y568" s="54"/>
      <c r="Z568" s="54"/>
    </row>
    <row r="569" spans="1:26" ht="18.75" customHeight="1" x14ac:dyDescent="0.2">
      <c r="A569" s="54"/>
      <c r="B569" s="321"/>
      <c r="C569" s="321"/>
      <c r="D569" s="55"/>
      <c r="E569" s="320"/>
      <c r="F569" s="320"/>
      <c r="G569" s="320"/>
      <c r="H569" s="54"/>
      <c r="I569" s="54"/>
      <c r="J569" s="54"/>
      <c r="K569" s="227"/>
      <c r="L569" s="227"/>
      <c r="M569" s="227"/>
      <c r="N569" s="227"/>
      <c r="O569" s="227"/>
      <c r="P569" s="54"/>
      <c r="Q569" s="54"/>
      <c r="R569" s="54"/>
      <c r="S569" s="54"/>
      <c r="T569" s="54"/>
      <c r="U569" s="54"/>
      <c r="V569" s="54"/>
      <c r="W569" s="54"/>
      <c r="X569" s="54"/>
      <c r="Y569" s="54"/>
      <c r="Z569" s="54"/>
    </row>
    <row r="570" spans="1:26" ht="18.75" customHeight="1" x14ac:dyDescent="0.2">
      <c r="A570" s="54"/>
      <c r="B570" s="321"/>
      <c r="C570" s="321"/>
      <c r="D570" s="55"/>
      <c r="E570" s="320"/>
      <c r="F570" s="320"/>
      <c r="G570" s="320"/>
      <c r="H570" s="54"/>
      <c r="I570" s="54"/>
      <c r="J570" s="54"/>
      <c r="K570" s="227"/>
      <c r="L570" s="227"/>
      <c r="M570" s="227"/>
      <c r="N570" s="227"/>
      <c r="O570" s="227"/>
      <c r="P570" s="54"/>
      <c r="Q570" s="54"/>
      <c r="R570" s="54"/>
      <c r="S570" s="54"/>
      <c r="T570" s="54"/>
      <c r="U570" s="54"/>
      <c r="V570" s="54"/>
      <c r="W570" s="54"/>
      <c r="X570" s="54"/>
      <c r="Y570" s="54"/>
      <c r="Z570" s="54"/>
    </row>
    <row r="571" spans="1:26" ht="18.75" customHeight="1" x14ac:dyDescent="0.2">
      <c r="A571" s="54"/>
      <c r="B571" s="321"/>
      <c r="C571" s="321"/>
      <c r="D571" s="55"/>
      <c r="E571" s="320"/>
      <c r="F571" s="320"/>
      <c r="G571" s="320"/>
      <c r="H571" s="54"/>
      <c r="I571" s="54"/>
      <c r="J571" s="54"/>
      <c r="K571" s="227"/>
      <c r="L571" s="227"/>
      <c r="M571" s="227"/>
      <c r="N571" s="227"/>
      <c r="O571" s="227"/>
      <c r="P571" s="54"/>
      <c r="Q571" s="54"/>
      <c r="R571" s="54"/>
      <c r="S571" s="54"/>
      <c r="T571" s="54"/>
      <c r="U571" s="54"/>
      <c r="V571" s="54"/>
      <c r="W571" s="54"/>
      <c r="X571" s="54"/>
      <c r="Y571" s="54"/>
      <c r="Z571" s="54"/>
    </row>
    <row r="572" spans="1:26" ht="18.75" customHeight="1" x14ac:dyDescent="0.2">
      <c r="A572" s="54"/>
      <c r="B572" s="321"/>
      <c r="C572" s="321"/>
      <c r="D572" s="55"/>
      <c r="E572" s="320"/>
      <c r="F572" s="320"/>
      <c r="G572" s="320"/>
      <c r="H572" s="54"/>
      <c r="I572" s="54"/>
      <c r="J572" s="54"/>
      <c r="K572" s="227"/>
      <c r="L572" s="227"/>
      <c r="M572" s="227"/>
      <c r="N572" s="227"/>
      <c r="O572" s="227"/>
      <c r="P572" s="54"/>
      <c r="Q572" s="54"/>
      <c r="R572" s="54"/>
      <c r="S572" s="54"/>
      <c r="T572" s="54"/>
      <c r="U572" s="54"/>
      <c r="V572" s="54"/>
      <c r="W572" s="54"/>
      <c r="X572" s="54"/>
      <c r="Y572" s="54"/>
      <c r="Z572" s="54"/>
    </row>
    <row r="573" spans="1:26" ht="18.75" customHeight="1" x14ac:dyDescent="0.2">
      <c r="A573" s="54"/>
      <c r="B573" s="321"/>
      <c r="C573" s="321"/>
      <c r="D573" s="55"/>
      <c r="E573" s="320"/>
      <c r="F573" s="320"/>
      <c r="G573" s="320"/>
      <c r="H573" s="54"/>
      <c r="I573" s="54"/>
      <c r="J573" s="54"/>
      <c r="K573" s="227"/>
      <c r="L573" s="227"/>
      <c r="M573" s="227"/>
      <c r="N573" s="227"/>
      <c r="O573" s="227"/>
      <c r="P573" s="54"/>
      <c r="Q573" s="54"/>
      <c r="R573" s="54"/>
      <c r="S573" s="54"/>
      <c r="T573" s="54"/>
      <c r="U573" s="54"/>
      <c r="V573" s="54"/>
      <c r="W573" s="54"/>
      <c r="X573" s="54"/>
      <c r="Y573" s="54"/>
      <c r="Z573" s="54"/>
    </row>
    <row r="574" spans="1:26" ht="18.75" customHeight="1" x14ac:dyDescent="0.2">
      <c r="A574" s="54"/>
      <c r="B574" s="321"/>
      <c r="C574" s="321"/>
      <c r="D574" s="55"/>
      <c r="E574" s="320"/>
      <c r="F574" s="320"/>
      <c r="G574" s="320"/>
      <c r="H574" s="54"/>
      <c r="I574" s="54"/>
      <c r="J574" s="54"/>
      <c r="K574" s="227"/>
      <c r="L574" s="227"/>
      <c r="M574" s="227"/>
      <c r="N574" s="227"/>
      <c r="O574" s="227"/>
      <c r="P574" s="54"/>
      <c r="Q574" s="54"/>
      <c r="R574" s="54"/>
      <c r="S574" s="54"/>
      <c r="T574" s="54"/>
      <c r="U574" s="54"/>
      <c r="V574" s="54"/>
      <c r="W574" s="54"/>
      <c r="X574" s="54"/>
      <c r="Y574" s="54"/>
      <c r="Z574" s="54"/>
    </row>
    <row r="575" spans="1:26" ht="18.75" customHeight="1" x14ac:dyDescent="0.2">
      <c r="A575" s="54"/>
      <c r="B575" s="321"/>
      <c r="C575" s="321"/>
      <c r="D575" s="55"/>
      <c r="E575" s="320"/>
      <c r="F575" s="320"/>
      <c r="G575" s="320"/>
      <c r="H575" s="54"/>
      <c r="I575" s="54"/>
      <c r="J575" s="54"/>
      <c r="K575" s="227"/>
      <c r="L575" s="227"/>
      <c r="M575" s="227"/>
      <c r="N575" s="227"/>
      <c r="O575" s="227"/>
      <c r="P575" s="54"/>
      <c r="Q575" s="54"/>
      <c r="R575" s="54"/>
      <c r="S575" s="54"/>
      <c r="T575" s="54"/>
      <c r="U575" s="54"/>
      <c r="V575" s="54"/>
      <c r="W575" s="54"/>
      <c r="X575" s="54"/>
      <c r="Y575" s="54"/>
      <c r="Z575" s="54"/>
    </row>
    <row r="576" spans="1:26" ht="18.75" customHeight="1" x14ac:dyDescent="0.2">
      <c r="A576" s="54"/>
      <c r="B576" s="321"/>
      <c r="C576" s="321"/>
      <c r="D576" s="55"/>
      <c r="E576" s="320"/>
      <c r="F576" s="320"/>
      <c r="G576" s="320"/>
      <c r="H576" s="54"/>
      <c r="I576" s="54"/>
      <c r="J576" s="54"/>
      <c r="K576" s="227"/>
      <c r="L576" s="227"/>
      <c r="M576" s="227"/>
      <c r="N576" s="227"/>
      <c r="O576" s="227"/>
      <c r="P576" s="54"/>
      <c r="Q576" s="54"/>
      <c r="R576" s="54"/>
      <c r="S576" s="54"/>
      <c r="T576" s="54"/>
      <c r="U576" s="54"/>
      <c r="V576" s="54"/>
      <c r="W576" s="54"/>
      <c r="X576" s="54"/>
      <c r="Y576" s="54"/>
      <c r="Z576" s="54"/>
    </row>
    <row r="577" spans="1:26" ht="18.75" customHeight="1" x14ac:dyDescent="0.2">
      <c r="A577" s="54"/>
      <c r="B577" s="321"/>
      <c r="C577" s="321"/>
      <c r="D577" s="55"/>
      <c r="E577" s="320"/>
      <c r="F577" s="320"/>
      <c r="G577" s="320"/>
      <c r="H577" s="54"/>
      <c r="I577" s="54"/>
      <c r="J577" s="54"/>
      <c r="K577" s="227"/>
      <c r="L577" s="227"/>
      <c r="M577" s="227"/>
      <c r="N577" s="227"/>
      <c r="O577" s="227"/>
      <c r="P577" s="54"/>
      <c r="Q577" s="54"/>
      <c r="R577" s="54"/>
      <c r="S577" s="54"/>
      <c r="T577" s="54"/>
      <c r="U577" s="54"/>
      <c r="V577" s="54"/>
      <c r="W577" s="54"/>
      <c r="X577" s="54"/>
      <c r="Y577" s="54"/>
      <c r="Z577" s="54"/>
    </row>
    <row r="578" spans="1:26" ht="18.75" customHeight="1" x14ac:dyDescent="0.2">
      <c r="A578" s="54"/>
      <c r="B578" s="321"/>
      <c r="C578" s="321"/>
      <c r="D578" s="55"/>
      <c r="E578" s="320"/>
      <c r="F578" s="320"/>
      <c r="G578" s="320"/>
      <c r="H578" s="54"/>
      <c r="I578" s="54"/>
      <c r="J578" s="54"/>
      <c r="K578" s="227"/>
      <c r="L578" s="227"/>
      <c r="M578" s="227"/>
      <c r="N578" s="227"/>
      <c r="O578" s="227"/>
      <c r="P578" s="54"/>
      <c r="Q578" s="54"/>
      <c r="R578" s="54"/>
      <c r="S578" s="54"/>
      <c r="T578" s="54"/>
      <c r="U578" s="54"/>
      <c r="V578" s="54"/>
      <c r="W578" s="54"/>
      <c r="X578" s="54"/>
      <c r="Y578" s="54"/>
      <c r="Z578" s="54"/>
    </row>
    <row r="579" spans="1:26" ht="18.75" customHeight="1" x14ac:dyDescent="0.2">
      <c r="A579" s="54"/>
      <c r="B579" s="321"/>
      <c r="C579" s="321"/>
      <c r="D579" s="55"/>
      <c r="E579" s="320"/>
      <c r="F579" s="320"/>
      <c r="G579" s="320"/>
      <c r="H579" s="54"/>
      <c r="I579" s="54"/>
      <c r="J579" s="54"/>
      <c r="K579" s="227"/>
      <c r="L579" s="227"/>
      <c r="M579" s="227"/>
      <c r="N579" s="227"/>
      <c r="O579" s="227"/>
      <c r="P579" s="54"/>
      <c r="Q579" s="54"/>
      <c r="R579" s="54"/>
      <c r="S579" s="54"/>
      <c r="T579" s="54"/>
      <c r="U579" s="54"/>
      <c r="V579" s="54"/>
      <c r="W579" s="54"/>
      <c r="X579" s="54"/>
      <c r="Y579" s="54"/>
      <c r="Z579" s="54"/>
    </row>
    <row r="580" spans="1:26" ht="18.75" customHeight="1" x14ac:dyDescent="0.2">
      <c r="A580" s="54"/>
      <c r="B580" s="321"/>
      <c r="C580" s="321"/>
      <c r="D580" s="55"/>
      <c r="E580" s="320"/>
      <c r="F580" s="320"/>
      <c r="G580" s="320"/>
      <c r="H580" s="54"/>
      <c r="I580" s="54"/>
      <c r="J580" s="54"/>
      <c r="K580" s="227"/>
      <c r="L580" s="227"/>
      <c r="M580" s="227"/>
      <c r="N580" s="227"/>
      <c r="O580" s="227"/>
      <c r="P580" s="54"/>
      <c r="Q580" s="54"/>
      <c r="R580" s="54"/>
      <c r="S580" s="54"/>
      <c r="T580" s="54"/>
      <c r="U580" s="54"/>
      <c r="V580" s="54"/>
      <c r="W580" s="54"/>
      <c r="X580" s="54"/>
      <c r="Y580" s="54"/>
      <c r="Z580" s="54"/>
    </row>
    <row r="581" spans="1:26" ht="18.75" customHeight="1" x14ac:dyDescent="0.2">
      <c r="A581" s="54"/>
      <c r="B581" s="321"/>
      <c r="C581" s="321"/>
      <c r="D581" s="55"/>
      <c r="E581" s="320"/>
      <c r="F581" s="320"/>
      <c r="G581" s="320"/>
      <c r="H581" s="54"/>
      <c r="I581" s="54"/>
      <c r="J581" s="54"/>
      <c r="K581" s="227"/>
      <c r="L581" s="227"/>
      <c r="M581" s="227"/>
      <c r="N581" s="227"/>
      <c r="O581" s="227"/>
      <c r="P581" s="54"/>
      <c r="Q581" s="54"/>
      <c r="R581" s="54"/>
      <c r="S581" s="54"/>
      <c r="T581" s="54"/>
      <c r="U581" s="54"/>
      <c r="V581" s="54"/>
      <c r="W581" s="54"/>
      <c r="X581" s="54"/>
      <c r="Y581" s="54"/>
      <c r="Z581" s="54"/>
    </row>
    <row r="582" spans="1:26" ht="18.75" customHeight="1" x14ac:dyDescent="0.2">
      <c r="A582" s="54"/>
      <c r="B582" s="321"/>
      <c r="C582" s="321"/>
      <c r="D582" s="55"/>
      <c r="E582" s="320"/>
      <c r="F582" s="320"/>
      <c r="G582" s="320"/>
      <c r="H582" s="54"/>
      <c r="I582" s="54"/>
      <c r="J582" s="54"/>
      <c r="K582" s="227"/>
      <c r="L582" s="227"/>
      <c r="M582" s="227"/>
      <c r="N582" s="227"/>
      <c r="O582" s="227"/>
      <c r="P582" s="54"/>
      <c r="Q582" s="54"/>
      <c r="R582" s="54"/>
      <c r="S582" s="54"/>
      <c r="T582" s="54"/>
      <c r="U582" s="54"/>
      <c r="V582" s="54"/>
      <c r="W582" s="54"/>
      <c r="X582" s="54"/>
      <c r="Y582" s="54"/>
      <c r="Z582" s="54"/>
    </row>
    <row r="583" spans="1:26" ht="18.75" customHeight="1" x14ac:dyDescent="0.2">
      <c r="A583" s="54"/>
      <c r="B583" s="321"/>
      <c r="C583" s="321"/>
      <c r="D583" s="55"/>
      <c r="E583" s="320"/>
      <c r="F583" s="320"/>
      <c r="G583" s="320"/>
      <c r="H583" s="54"/>
      <c r="I583" s="54"/>
      <c r="J583" s="54"/>
      <c r="K583" s="227"/>
      <c r="L583" s="227"/>
      <c r="M583" s="227"/>
      <c r="N583" s="227"/>
      <c r="O583" s="227"/>
      <c r="P583" s="54"/>
      <c r="Q583" s="54"/>
      <c r="R583" s="54"/>
      <c r="S583" s="54"/>
      <c r="T583" s="54"/>
      <c r="U583" s="54"/>
      <c r="V583" s="54"/>
      <c r="W583" s="54"/>
      <c r="X583" s="54"/>
      <c r="Y583" s="54"/>
      <c r="Z583" s="54"/>
    </row>
    <row r="584" spans="1:26" ht="18.75" customHeight="1" x14ac:dyDescent="0.2">
      <c r="A584" s="54"/>
      <c r="B584" s="321"/>
      <c r="C584" s="321"/>
      <c r="D584" s="55"/>
      <c r="E584" s="320"/>
      <c r="F584" s="320"/>
      <c r="G584" s="320"/>
      <c r="H584" s="54"/>
      <c r="I584" s="54"/>
      <c r="J584" s="54"/>
      <c r="K584" s="227"/>
      <c r="L584" s="227"/>
      <c r="M584" s="227"/>
      <c r="N584" s="227"/>
      <c r="O584" s="227"/>
      <c r="P584" s="54"/>
      <c r="Q584" s="54"/>
      <c r="R584" s="54"/>
      <c r="S584" s="54"/>
      <c r="T584" s="54"/>
      <c r="U584" s="54"/>
      <c r="V584" s="54"/>
      <c r="W584" s="54"/>
      <c r="X584" s="54"/>
      <c r="Y584" s="54"/>
      <c r="Z584" s="54"/>
    </row>
    <row r="585" spans="1:26" ht="18.75" customHeight="1" x14ac:dyDescent="0.2">
      <c r="A585" s="54"/>
      <c r="B585" s="321"/>
      <c r="C585" s="321"/>
      <c r="D585" s="55"/>
      <c r="E585" s="320"/>
      <c r="F585" s="320"/>
      <c r="G585" s="320"/>
      <c r="H585" s="54"/>
      <c r="I585" s="54"/>
      <c r="J585" s="54"/>
      <c r="K585" s="227"/>
      <c r="L585" s="227"/>
      <c r="M585" s="227"/>
      <c r="N585" s="227"/>
      <c r="O585" s="227"/>
      <c r="P585" s="54"/>
      <c r="Q585" s="54"/>
      <c r="R585" s="54"/>
      <c r="S585" s="54"/>
      <c r="T585" s="54"/>
      <c r="U585" s="54"/>
      <c r="V585" s="54"/>
      <c r="W585" s="54"/>
      <c r="X585" s="54"/>
      <c r="Y585" s="54"/>
      <c r="Z585" s="54"/>
    </row>
    <row r="586" spans="1:26" ht="18.75" customHeight="1" x14ac:dyDescent="0.2">
      <c r="A586" s="54"/>
      <c r="B586" s="321"/>
      <c r="C586" s="321"/>
      <c r="D586" s="55"/>
      <c r="E586" s="320"/>
      <c r="F586" s="320"/>
      <c r="G586" s="320"/>
      <c r="H586" s="54"/>
      <c r="I586" s="54"/>
      <c r="J586" s="54"/>
      <c r="K586" s="227"/>
      <c r="L586" s="227"/>
      <c r="M586" s="227"/>
      <c r="N586" s="227"/>
      <c r="O586" s="227"/>
      <c r="P586" s="54"/>
      <c r="Q586" s="54"/>
      <c r="R586" s="54"/>
      <c r="S586" s="54"/>
      <c r="T586" s="54"/>
      <c r="U586" s="54"/>
      <c r="V586" s="54"/>
      <c r="W586" s="54"/>
      <c r="X586" s="54"/>
      <c r="Y586" s="54"/>
      <c r="Z586" s="54"/>
    </row>
    <row r="587" spans="1:26" ht="18.75" customHeight="1" x14ac:dyDescent="0.2">
      <c r="A587" s="54"/>
      <c r="B587" s="321"/>
      <c r="C587" s="321"/>
      <c r="D587" s="55"/>
      <c r="E587" s="320"/>
      <c r="F587" s="320"/>
      <c r="G587" s="320"/>
      <c r="H587" s="54"/>
      <c r="I587" s="54"/>
      <c r="J587" s="54"/>
      <c r="K587" s="227"/>
      <c r="L587" s="227"/>
      <c r="M587" s="227"/>
      <c r="N587" s="227"/>
      <c r="O587" s="227"/>
      <c r="P587" s="54"/>
      <c r="Q587" s="54"/>
      <c r="R587" s="54"/>
      <c r="S587" s="54"/>
      <c r="T587" s="54"/>
      <c r="U587" s="54"/>
      <c r="V587" s="54"/>
      <c r="W587" s="54"/>
      <c r="X587" s="54"/>
      <c r="Y587" s="54"/>
      <c r="Z587" s="54"/>
    </row>
    <row r="588" spans="1:26" ht="18.75" customHeight="1" x14ac:dyDescent="0.2">
      <c r="A588" s="54"/>
      <c r="B588" s="321"/>
      <c r="C588" s="321"/>
      <c r="D588" s="55"/>
      <c r="E588" s="320"/>
      <c r="F588" s="320"/>
      <c r="G588" s="320"/>
      <c r="H588" s="54"/>
      <c r="I588" s="54"/>
      <c r="J588" s="54"/>
      <c r="K588" s="227"/>
      <c r="L588" s="227"/>
      <c r="M588" s="227"/>
      <c r="N588" s="227"/>
      <c r="O588" s="227"/>
      <c r="P588" s="54"/>
      <c r="Q588" s="54"/>
      <c r="R588" s="54"/>
      <c r="S588" s="54"/>
      <c r="T588" s="54"/>
      <c r="U588" s="54"/>
      <c r="V588" s="54"/>
      <c r="W588" s="54"/>
      <c r="X588" s="54"/>
      <c r="Y588" s="54"/>
      <c r="Z588" s="54"/>
    </row>
    <row r="589" spans="1:26" ht="18.75" customHeight="1" x14ac:dyDescent="0.2">
      <c r="A589" s="54"/>
      <c r="B589" s="321"/>
      <c r="C589" s="321"/>
      <c r="D589" s="55"/>
      <c r="E589" s="320"/>
      <c r="F589" s="320"/>
      <c r="G589" s="320"/>
      <c r="H589" s="54"/>
      <c r="I589" s="54"/>
      <c r="J589" s="54"/>
      <c r="K589" s="227"/>
      <c r="L589" s="227"/>
      <c r="M589" s="227"/>
      <c r="N589" s="227"/>
      <c r="O589" s="227"/>
      <c r="P589" s="54"/>
      <c r="Q589" s="54"/>
      <c r="R589" s="54"/>
      <c r="S589" s="54"/>
      <c r="T589" s="54"/>
      <c r="U589" s="54"/>
      <c r="V589" s="54"/>
      <c r="W589" s="54"/>
      <c r="X589" s="54"/>
      <c r="Y589" s="54"/>
      <c r="Z589" s="54"/>
    </row>
    <row r="590" spans="1:26" ht="18.75" customHeight="1" x14ac:dyDescent="0.2">
      <c r="A590" s="54"/>
      <c r="B590" s="321"/>
      <c r="C590" s="321"/>
      <c r="D590" s="55"/>
      <c r="E590" s="320"/>
      <c r="F590" s="320"/>
      <c r="G590" s="320"/>
      <c r="H590" s="54"/>
      <c r="I590" s="54"/>
      <c r="J590" s="54"/>
      <c r="K590" s="227"/>
      <c r="L590" s="227"/>
      <c r="M590" s="227"/>
      <c r="N590" s="227"/>
      <c r="O590" s="227"/>
      <c r="P590" s="54"/>
      <c r="Q590" s="54"/>
      <c r="R590" s="54"/>
      <c r="S590" s="54"/>
      <c r="T590" s="54"/>
      <c r="U590" s="54"/>
      <c r="V590" s="54"/>
      <c r="W590" s="54"/>
      <c r="X590" s="54"/>
      <c r="Y590" s="54"/>
      <c r="Z590" s="54"/>
    </row>
    <row r="591" spans="1:26" ht="18.75" customHeight="1" x14ac:dyDescent="0.2">
      <c r="A591" s="54"/>
      <c r="B591" s="321"/>
      <c r="C591" s="321"/>
      <c r="D591" s="55"/>
      <c r="E591" s="320"/>
      <c r="F591" s="320"/>
      <c r="G591" s="320"/>
      <c r="H591" s="54"/>
      <c r="I591" s="54"/>
      <c r="J591" s="54"/>
      <c r="K591" s="227"/>
      <c r="L591" s="227"/>
      <c r="M591" s="227"/>
      <c r="N591" s="227"/>
      <c r="O591" s="227"/>
      <c r="P591" s="54"/>
      <c r="Q591" s="54"/>
      <c r="R591" s="54"/>
      <c r="S591" s="54"/>
      <c r="T591" s="54"/>
      <c r="U591" s="54"/>
      <c r="V591" s="54"/>
      <c r="W591" s="54"/>
      <c r="X591" s="54"/>
      <c r="Y591" s="54"/>
      <c r="Z591" s="54"/>
    </row>
    <row r="592" spans="1:26" ht="18.75" customHeight="1" x14ac:dyDescent="0.2">
      <c r="A592" s="54"/>
      <c r="B592" s="321"/>
      <c r="C592" s="321"/>
      <c r="D592" s="55"/>
      <c r="E592" s="320"/>
      <c r="F592" s="320"/>
      <c r="G592" s="320"/>
      <c r="H592" s="54"/>
      <c r="I592" s="54"/>
      <c r="J592" s="54"/>
      <c r="K592" s="227"/>
      <c r="L592" s="227"/>
      <c r="M592" s="227"/>
      <c r="N592" s="227"/>
      <c r="O592" s="227"/>
      <c r="P592" s="54"/>
      <c r="Q592" s="54"/>
      <c r="R592" s="54"/>
      <c r="S592" s="54"/>
      <c r="T592" s="54"/>
      <c r="U592" s="54"/>
      <c r="V592" s="54"/>
      <c r="W592" s="54"/>
      <c r="X592" s="54"/>
      <c r="Y592" s="54"/>
      <c r="Z592" s="54"/>
    </row>
    <row r="593" spans="1:26" ht="18.75" customHeight="1" x14ac:dyDescent="0.2">
      <c r="A593" s="54"/>
      <c r="B593" s="321"/>
      <c r="C593" s="321"/>
      <c r="D593" s="55"/>
      <c r="E593" s="320"/>
      <c r="F593" s="320"/>
      <c r="G593" s="320"/>
      <c r="H593" s="54"/>
      <c r="I593" s="54"/>
      <c r="J593" s="54"/>
      <c r="K593" s="227"/>
      <c r="L593" s="227"/>
      <c r="M593" s="227"/>
      <c r="N593" s="227"/>
      <c r="O593" s="227"/>
      <c r="P593" s="54"/>
      <c r="Q593" s="54"/>
      <c r="R593" s="54"/>
      <c r="S593" s="54"/>
      <c r="T593" s="54"/>
      <c r="U593" s="54"/>
      <c r="V593" s="54"/>
      <c r="W593" s="54"/>
      <c r="X593" s="54"/>
      <c r="Y593" s="54"/>
      <c r="Z593" s="54"/>
    </row>
    <row r="594" spans="1:26" ht="18.75" customHeight="1" x14ac:dyDescent="0.2">
      <c r="A594" s="54"/>
      <c r="B594" s="321"/>
      <c r="C594" s="321"/>
      <c r="D594" s="55"/>
      <c r="E594" s="320"/>
      <c r="F594" s="320"/>
      <c r="G594" s="320"/>
      <c r="H594" s="54"/>
      <c r="I594" s="54"/>
      <c r="J594" s="54"/>
      <c r="K594" s="227"/>
      <c r="L594" s="227"/>
      <c r="M594" s="227"/>
      <c r="N594" s="227"/>
      <c r="O594" s="227"/>
      <c r="P594" s="54"/>
      <c r="Q594" s="54"/>
      <c r="R594" s="54"/>
      <c r="S594" s="54"/>
      <c r="T594" s="54"/>
      <c r="U594" s="54"/>
      <c r="V594" s="54"/>
      <c r="W594" s="54"/>
      <c r="X594" s="54"/>
      <c r="Y594" s="54"/>
      <c r="Z594" s="54"/>
    </row>
    <row r="595" spans="1:26" ht="18.75" customHeight="1" x14ac:dyDescent="0.2">
      <c r="A595" s="54"/>
      <c r="B595" s="321"/>
      <c r="C595" s="321"/>
      <c r="D595" s="55"/>
      <c r="E595" s="320"/>
      <c r="F595" s="320"/>
      <c r="G595" s="320"/>
      <c r="H595" s="54"/>
      <c r="I595" s="54"/>
      <c r="J595" s="54"/>
      <c r="K595" s="227"/>
      <c r="L595" s="227"/>
      <c r="M595" s="227"/>
      <c r="N595" s="227"/>
      <c r="O595" s="227"/>
      <c r="P595" s="54"/>
      <c r="Q595" s="54"/>
      <c r="R595" s="54"/>
      <c r="S595" s="54"/>
      <c r="T595" s="54"/>
      <c r="U595" s="54"/>
      <c r="V595" s="54"/>
      <c r="W595" s="54"/>
      <c r="X595" s="54"/>
      <c r="Y595" s="54"/>
      <c r="Z595" s="54"/>
    </row>
    <row r="596" spans="1:26" ht="18.75" customHeight="1" x14ac:dyDescent="0.2">
      <c r="A596" s="54"/>
      <c r="B596" s="321"/>
      <c r="C596" s="321"/>
      <c r="D596" s="55"/>
      <c r="E596" s="320"/>
      <c r="F596" s="320"/>
      <c r="G596" s="320"/>
      <c r="H596" s="54"/>
      <c r="I596" s="54"/>
      <c r="J596" s="54"/>
      <c r="K596" s="227"/>
      <c r="L596" s="227"/>
      <c r="M596" s="227"/>
      <c r="N596" s="227"/>
      <c r="O596" s="227"/>
      <c r="P596" s="54"/>
      <c r="Q596" s="54"/>
      <c r="R596" s="54"/>
      <c r="S596" s="54"/>
      <c r="T596" s="54"/>
      <c r="U596" s="54"/>
      <c r="V596" s="54"/>
      <c r="W596" s="54"/>
      <c r="X596" s="54"/>
      <c r="Y596" s="54"/>
      <c r="Z596" s="54"/>
    </row>
    <row r="597" spans="1:26" ht="18.75" customHeight="1" x14ac:dyDescent="0.2">
      <c r="A597" s="54"/>
      <c r="B597" s="321"/>
      <c r="C597" s="321"/>
      <c r="D597" s="55"/>
      <c r="E597" s="320"/>
      <c r="F597" s="320"/>
      <c r="G597" s="320"/>
      <c r="H597" s="54"/>
      <c r="I597" s="54"/>
      <c r="J597" s="54"/>
      <c r="K597" s="227"/>
      <c r="L597" s="227"/>
      <c r="M597" s="227"/>
      <c r="N597" s="227"/>
      <c r="O597" s="227"/>
      <c r="P597" s="54"/>
      <c r="Q597" s="54"/>
      <c r="R597" s="54"/>
      <c r="S597" s="54"/>
      <c r="T597" s="54"/>
      <c r="U597" s="54"/>
      <c r="V597" s="54"/>
      <c r="W597" s="54"/>
      <c r="X597" s="54"/>
      <c r="Y597" s="54"/>
      <c r="Z597" s="54"/>
    </row>
    <row r="598" spans="1:26" ht="18.75" customHeight="1" x14ac:dyDescent="0.2">
      <c r="A598" s="54"/>
      <c r="B598" s="321"/>
      <c r="C598" s="321"/>
      <c r="D598" s="55"/>
      <c r="E598" s="320"/>
      <c r="F598" s="320"/>
      <c r="G598" s="320"/>
      <c r="H598" s="54"/>
      <c r="I598" s="54"/>
      <c r="J598" s="54"/>
      <c r="K598" s="227"/>
      <c r="L598" s="227"/>
      <c r="M598" s="227"/>
      <c r="N598" s="227"/>
      <c r="O598" s="227"/>
      <c r="P598" s="54"/>
      <c r="Q598" s="54"/>
      <c r="R598" s="54"/>
      <c r="S598" s="54"/>
      <c r="T598" s="54"/>
      <c r="U598" s="54"/>
      <c r="V598" s="54"/>
      <c r="W598" s="54"/>
      <c r="X598" s="54"/>
      <c r="Y598" s="54"/>
      <c r="Z598" s="54"/>
    </row>
    <row r="599" spans="1:26" ht="18.75" customHeight="1" x14ac:dyDescent="0.2">
      <c r="A599" s="54"/>
      <c r="B599" s="321"/>
      <c r="C599" s="321"/>
      <c r="D599" s="55"/>
      <c r="E599" s="320"/>
      <c r="F599" s="320"/>
      <c r="G599" s="320"/>
      <c r="H599" s="54"/>
      <c r="I599" s="54"/>
      <c r="J599" s="54"/>
      <c r="K599" s="227"/>
      <c r="L599" s="227"/>
      <c r="M599" s="227"/>
      <c r="N599" s="227"/>
      <c r="O599" s="227"/>
      <c r="P599" s="54"/>
      <c r="Q599" s="54"/>
      <c r="R599" s="54"/>
      <c r="S599" s="54"/>
      <c r="T599" s="54"/>
      <c r="U599" s="54"/>
      <c r="V599" s="54"/>
      <c r="W599" s="54"/>
      <c r="X599" s="54"/>
      <c r="Y599" s="54"/>
      <c r="Z599" s="54"/>
    </row>
    <row r="600" spans="1:26" ht="18.75" customHeight="1" x14ac:dyDescent="0.2">
      <c r="A600" s="54"/>
      <c r="B600" s="321"/>
      <c r="C600" s="321"/>
      <c r="D600" s="55"/>
      <c r="E600" s="320"/>
      <c r="F600" s="320"/>
      <c r="G600" s="320"/>
      <c r="H600" s="54"/>
      <c r="I600" s="54"/>
      <c r="J600" s="54"/>
      <c r="K600" s="227"/>
      <c r="L600" s="227"/>
      <c r="M600" s="227"/>
      <c r="N600" s="227"/>
      <c r="O600" s="227"/>
      <c r="P600" s="54"/>
      <c r="Q600" s="54"/>
      <c r="R600" s="54"/>
      <c r="S600" s="54"/>
      <c r="T600" s="54"/>
      <c r="U600" s="54"/>
      <c r="V600" s="54"/>
      <c r="W600" s="54"/>
      <c r="X600" s="54"/>
      <c r="Y600" s="54"/>
      <c r="Z600" s="54"/>
    </row>
    <row r="601" spans="1:26" ht="18.75" customHeight="1" x14ac:dyDescent="0.2">
      <c r="A601" s="54"/>
      <c r="B601" s="321"/>
      <c r="C601" s="321"/>
      <c r="D601" s="55"/>
      <c r="E601" s="320"/>
      <c r="F601" s="320"/>
      <c r="G601" s="320"/>
      <c r="H601" s="54"/>
      <c r="I601" s="54"/>
      <c r="J601" s="54"/>
      <c r="K601" s="227"/>
      <c r="L601" s="227"/>
      <c r="M601" s="227"/>
      <c r="N601" s="227"/>
      <c r="O601" s="227"/>
      <c r="P601" s="54"/>
      <c r="Q601" s="54"/>
      <c r="R601" s="54"/>
      <c r="S601" s="54"/>
      <c r="T601" s="54"/>
      <c r="U601" s="54"/>
      <c r="V601" s="54"/>
      <c r="W601" s="54"/>
      <c r="X601" s="54"/>
      <c r="Y601" s="54"/>
      <c r="Z601" s="54"/>
    </row>
    <row r="602" spans="1:26" ht="18.75" customHeight="1" x14ac:dyDescent="0.2">
      <c r="A602" s="54"/>
      <c r="B602" s="321"/>
      <c r="C602" s="321"/>
      <c r="D602" s="55"/>
      <c r="E602" s="320"/>
      <c r="F602" s="320"/>
      <c r="G602" s="320"/>
      <c r="H602" s="54"/>
      <c r="I602" s="54"/>
      <c r="J602" s="54"/>
      <c r="K602" s="227"/>
      <c r="L602" s="227"/>
      <c r="M602" s="227"/>
      <c r="N602" s="227"/>
      <c r="O602" s="227"/>
      <c r="P602" s="54"/>
      <c r="Q602" s="54"/>
      <c r="R602" s="54"/>
      <c r="S602" s="54"/>
      <c r="T602" s="54"/>
      <c r="U602" s="54"/>
      <c r="V602" s="54"/>
      <c r="W602" s="54"/>
      <c r="X602" s="54"/>
      <c r="Y602" s="54"/>
      <c r="Z602" s="54"/>
    </row>
    <row r="603" spans="1:26" ht="18.75" customHeight="1" x14ac:dyDescent="0.2">
      <c r="A603" s="54"/>
      <c r="B603" s="321"/>
      <c r="C603" s="321"/>
      <c r="D603" s="55"/>
      <c r="E603" s="320"/>
      <c r="F603" s="320"/>
      <c r="G603" s="320"/>
      <c r="H603" s="54"/>
      <c r="I603" s="54"/>
      <c r="J603" s="54"/>
      <c r="K603" s="227"/>
      <c r="L603" s="227"/>
      <c r="M603" s="227"/>
      <c r="N603" s="227"/>
      <c r="O603" s="227"/>
      <c r="P603" s="54"/>
      <c r="Q603" s="54"/>
      <c r="R603" s="54"/>
      <c r="S603" s="54"/>
      <c r="T603" s="54"/>
      <c r="U603" s="54"/>
      <c r="V603" s="54"/>
      <c r="W603" s="54"/>
      <c r="X603" s="54"/>
      <c r="Y603" s="54"/>
      <c r="Z603" s="54"/>
    </row>
    <row r="604" spans="1:26" ht="18.75" customHeight="1" x14ac:dyDescent="0.2">
      <c r="A604" s="54"/>
      <c r="B604" s="321"/>
      <c r="C604" s="321"/>
      <c r="D604" s="55"/>
      <c r="E604" s="320"/>
      <c r="F604" s="320"/>
      <c r="G604" s="320"/>
      <c r="H604" s="54"/>
      <c r="I604" s="54"/>
      <c r="J604" s="54"/>
      <c r="K604" s="227"/>
      <c r="L604" s="227"/>
      <c r="M604" s="227"/>
      <c r="N604" s="227"/>
      <c r="O604" s="227"/>
      <c r="P604" s="54"/>
      <c r="Q604" s="54"/>
      <c r="R604" s="54"/>
      <c r="S604" s="54"/>
      <c r="T604" s="54"/>
      <c r="U604" s="54"/>
      <c r="V604" s="54"/>
      <c r="W604" s="54"/>
      <c r="X604" s="54"/>
      <c r="Y604" s="54"/>
      <c r="Z604" s="54"/>
    </row>
    <row r="605" spans="1:26" ht="18.75" customHeight="1" x14ac:dyDescent="0.2">
      <c r="A605" s="54"/>
      <c r="B605" s="321"/>
      <c r="C605" s="321"/>
      <c r="D605" s="55"/>
      <c r="E605" s="320"/>
      <c r="F605" s="320"/>
      <c r="G605" s="320"/>
      <c r="H605" s="54"/>
      <c r="I605" s="54"/>
      <c r="J605" s="54"/>
      <c r="K605" s="227"/>
      <c r="L605" s="227"/>
      <c r="M605" s="227"/>
      <c r="N605" s="227"/>
      <c r="O605" s="227"/>
      <c r="P605" s="54"/>
      <c r="Q605" s="54"/>
      <c r="R605" s="54"/>
      <c r="S605" s="54"/>
      <c r="T605" s="54"/>
      <c r="U605" s="54"/>
      <c r="V605" s="54"/>
      <c r="W605" s="54"/>
      <c r="X605" s="54"/>
      <c r="Y605" s="54"/>
      <c r="Z605" s="54"/>
    </row>
    <row r="606" spans="1:26" ht="18.75" customHeight="1" x14ac:dyDescent="0.2">
      <c r="A606" s="54"/>
      <c r="B606" s="321"/>
      <c r="C606" s="321"/>
      <c r="D606" s="55"/>
      <c r="E606" s="320"/>
      <c r="F606" s="320"/>
      <c r="G606" s="320"/>
      <c r="H606" s="54"/>
      <c r="I606" s="54"/>
      <c r="J606" s="54"/>
      <c r="K606" s="227"/>
      <c r="L606" s="227"/>
      <c r="M606" s="227"/>
      <c r="N606" s="227"/>
      <c r="O606" s="227"/>
      <c r="P606" s="54"/>
      <c r="Q606" s="54"/>
      <c r="R606" s="54"/>
      <c r="S606" s="54"/>
      <c r="T606" s="54"/>
      <c r="U606" s="54"/>
      <c r="V606" s="54"/>
      <c r="W606" s="54"/>
      <c r="X606" s="54"/>
      <c r="Y606" s="54"/>
      <c r="Z606" s="54"/>
    </row>
    <row r="607" spans="1:26" ht="18.75" customHeight="1" x14ac:dyDescent="0.2">
      <c r="A607" s="54"/>
      <c r="B607" s="321"/>
      <c r="C607" s="321"/>
      <c r="D607" s="55"/>
      <c r="E607" s="320"/>
      <c r="F607" s="320"/>
      <c r="G607" s="320"/>
      <c r="H607" s="54"/>
      <c r="I607" s="54"/>
      <c r="J607" s="54"/>
      <c r="K607" s="227"/>
      <c r="L607" s="227"/>
      <c r="M607" s="227"/>
      <c r="N607" s="227"/>
      <c r="O607" s="227"/>
      <c r="P607" s="54"/>
      <c r="Q607" s="54"/>
      <c r="R607" s="54"/>
      <c r="S607" s="54"/>
      <c r="T607" s="54"/>
      <c r="U607" s="54"/>
      <c r="V607" s="54"/>
      <c r="W607" s="54"/>
      <c r="X607" s="54"/>
      <c r="Y607" s="54"/>
      <c r="Z607" s="54"/>
    </row>
    <row r="608" spans="1:26" ht="18.75" customHeight="1" x14ac:dyDescent="0.2">
      <c r="A608" s="54"/>
      <c r="B608" s="321"/>
      <c r="C608" s="321"/>
      <c r="D608" s="55"/>
      <c r="E608" s="320"/>
      <c r="F608" s="320"/>
      <c r="G608" s="320"/>
      <c r="H608" s="54"/>
      <c r="I608" s="54"/>
      <c r="J608" s="54"/>
      <c r="K608" s="227"/>
      <c r="L608" s="227"/>
      <c r="M608" s="227"/>
      <c r="N608" s="227"/>
      <c r="O608" s="227"/>
      <c r="P608" s="54"/>
      <c r="Q608" s="54"/>
      <c r="R608" s="54"/>
      <c r="S608" s="54"/>
      <c r="T608" s="54"/>
      <c r="U608" s="54"/>
      <c r="V608" s="54"/>
      <c r="W608" s="54"/>
      <c r="X608" s="54"/>
      <c r="Y608" s="54"/>
      <c r="Z608" s="54"/>
    </row>
    <row r="609" spans="1:26" ht="18.75" customHeight="1" x14ac:dyDescent="0.2">
      <c r="A609" s="54"/>
      <c r="B609" s="321"/>
      <c r="C609" s="321"/>
      <c r="D609" s="55"/>
      <c r="E609" s="320"/>
      <c r="F609" s="320"/>
      <c r="G609" s="320"/>
      <c r="H609" s="54"/>
      <c r="I609" s="54"/>
      <c r="J609" s="54"/>
      <c r="K609" s="227"/>
      <c r="L609" s="227"/>
      <c r="M609" s="227"/>
      <c r="N609" s="227"/>
      <c r="O609" s="227"/>
      <c r="P609" s="54"/>
      <c r="Q609" s="54"/>
      <c r="R609" s="54"/>
      <c r="S609" s="54"/>
      <c r="T609" s="54"/>
      <c r="U609" s="54"/>
      <c r="V609" s="54"/>
      <c r="W609" s="54"/>
      <c r="X609" s="54"/>
      <c r="Y609" s="54"/>
      <c r="Z609" s="54"/>
    </row>
    <row r="610" spans="1:26" ht="18.75" customHeight="1" x14ac:dyDescent="0.2">
      <c r="A610" s="54"/>
      <c r="B610" s="321"/>
      <c r="C610" s="321"/>
      <c r="D610" s="55"/>
      <c r="E610" s="320"/>
      <c r="F610" s="320"/>
      <c r="G610" s="320"/>
      <c r="H610" s="54"/>
      <c r="I610" s="54"/>
      <c r="J610" s="54"/>
      <c r="K610" s="227"/>
      <c r="L610" s="227"/>
      <c r="M610" s="227"/>
      <c r="N610" s="227"/>
      <c r="O610" s="227"/>
      <c r="P610" s="54"/>
      <c r="Q610" s="54"/>
      <c r="R610" s="54"/>
      <c r="S610" s="54"/>
      <c r="T610" s="54"/>
      <c r="U610" s="54"/>
      <c r="V610" s="54"/>
      <c r="W610" s="54"/>
      <c r="X610" s="54"/>
      <c r="Y610" s="54"/>
      <c r="Z610" s="54"/>
    </row>
    <row r="611" spans="1:26" ht="18.75" customHeight="1" x14ac:dyDescent="0.2">
      <c r="A611" s="54"/>
      <c r="B611" s="321"/>
      <c r="C611" s="321"/>
      <c r="D611" s="55"/>
      <c r="E611" s="320"/>
      <c r="F611" s="320"/>
      <c r="G611" s="320"/>
      <c r="H611" s="54"/>
      <c r="I611" s="54"/>
      <c r="J611" s="54"/>
      <c r="K611" s="227"/>
      <c r="L611" s="227"/>
      <c r="M611" s="227"/>
      <c r="N611" s="227"/>
      <c r="O611" s="227"/>
      <c r="P611" s="54"/>
      <c r="Q611" s="54"/>
      <c r="R611" s="54"/>
      <c r="S611" s="54"/>
      <c r="T611" s="54"/>
      <c r="U611" s="54"/>
      <c r="V611" s="54"/>
      <c r="W611" s="54"/>
      <c r="X611" s="54"/>
      <c r="Y611" s="54"/>
      <c r="Z611" s="54"/>
    </row>
    <row r="612" spans="1:26" ht="18.75" customHeight="1" x14ac:dyDescent="0.2">
      <c r="A612" s="54"/>
      <c r="B612" s="321"/>
      <c r="C612" s="321"/>
      <c r="D612" s="55"/>
      <c r="E612" s="320"/>
      <c r="F612" s="320"/>
      <c r="G612" s="320"/>
      <c r="H612" s="54"/>
      <c r="I612" s="54"/>
      <c r="J612" s="54"/>
      <c r="K612" s="227"/>
      <c r="L612" s="227"/>
      <c r="M612" s="227"/>
      <c r="N612" s="227"/>
      <c r="O612" s="227"/>
      <c r="P612" s="54"/>
      <c r="Q612" s="54"/>
      <c r="R612" s="54"/>
      <c r="S612" s="54"/>
      <c r="T612" s="54"/>
      <c r="U612" s="54"/>
      <c r="V612" s="54"/>
      <c r="W612" s="54"/>
      <c r="X612" s="54"/>
      <c r="Y612" s="54"/>
      <c r="Z612" s="54"/>
    </row>
    <row r="613" spans="1:26" ht="18.75" customHeight="1" x14ac:dyDescent="0.2">
      <c r="A613" s="54"/>
      <c r="B613" s="321"/>
      <c r="C613" s="321"/>
      <c r="D613" s="55"/>
      <c r="E613" s="320"/>
      <c r="F613" s="320"/>
      <c r="G613" s="320"/>
      <c r="H613" s="54"/>
      <c r="I613" s="54"/>
      <c r="J613" s="54"/>
      <c r="K613" s="227"/>
      <c r="L613" s="227"/>
      <c r="M613" s="227"/>
      <c r="N613" s="227"/>
      <c r="O613" s="227"/>
      <c r="P613" s="54"/>
      <c r="Q613" s="54"/>
      <c r="R613" s="54"/>
      <c r="S613" s="54"/>
      <c r="T613" s="54"/>
      <c r="U613" s="54"/>
      <c r="V613" s="54"/>
      <c r="W613" s="54"/>
      <c r="X613" s="54"/>
      <c r="Y613" s="54"/>
      <c r="Z613" s="54"/>
    </row>
    <row r="614" spans="1:26" ht="18.75" customHeight="1" x14ac:dyDescent="0.2">
      <c r="A614" s="54"/>
      <c r="B614" s="321"/>
      <c r="C614" s="321"/>
      <c r="D614" s="55"/>
      <c r="E614" s="320"/>
      <c r="F614" s="320"/>
      <c r="G614" s="320"/>
      <c r="H614" s="54"/>
      <c r="I614" s="54"/>
      <c r="J614" s="54"/>
      <c r="K614" s="227"/>
      <c r="L614" s="227"/>
      <c r="M614" s="227"/>
      <c r="N614" s="227"/>
      <c r="O614" s="227"/>
      <c r="P614" s="54"/>
      <c r="Q614" s="54"/>
      <c r="R614" s="54"/>
      <c r="S614" s="54"/>
      <c r="T614" s="54"/>
      <c r="U614" s="54"/>
      <c r="V614" s="54"/>
      <c r="W614" s="54"/>
      <c r="X614" s="54"/>
      <c r="Y614" s="54"/>
      <c r="Z614" s="54"/>
    </row>
    <row r="615" spans="1:26" ht="18.75" customHeight="1" x14ac:dyDescent="0.2">
      <c r="A615" s="54"/>
      <c r="B615" s="321"/>
      <c r="C615" s="321"/>
      <c r="D615" s="55"/>
      <c r="E615" s="320"/>
      <c r="F615" s="320"/>
      <c r="G615" s="320"/>
      <c r="H615" s="54"/>
      <c r="I615" s="54"/>
      <c r="J615" s="54"/>
      <c r="K615" s="227"/>
      <c r="L615" s="227"/>
      <c r="M615" s="227"/>
      <c r="N615" s="227"/>
      <c r="O615" s="227"/>
      <c r="P615" s="54"/>
      <c r="Q615" s="54"/>
      <c r="R615" s="54"/>
      <c r="S615" s="54"/>
      <c r="T615" s="54"/>
      <c r="U615" s="54"/>
      <c r="V615" s="54"/>
      <c r="W615" s="54"/>
      <c r="X615" s="54"/>
      <c r="Y615" s="54"/>
      <c r="Z615" s="54"/>
    </row>
    <row r="616" spans="1:26" ht="18.75" customHeight="1" x14ac:dyDescent="0.2">
      <c r="A616" s="54"/>
      <c r="B616" s="321"/>
      <c r="C616" s="321"/>
      <c r="D616" s="55"/>
      <c r="E616" s="320"/>
      <c r="F616" s="320"/>
      <c r="G616" s="320"/>
      <c r="H616" s="54"/>
      <c r="I616" s="54"/>
      <c r="J616" s="54"/>
      <c r="K616" s="227"/>
      <c r="L616" s="227"/>
      <c r="M616" s="227"/>
      <c r="N616" s="227"/>
      <c r="O616" s="227"/>
      <c r="P616" s="54"/>
      <c r="Q616" s="54"/>
      <c r="R616" s="54"/>
      <c r="S616" s="54"/>
      <c r="T616" s="54"/>
      <c r="U616" s="54"/>
      <c r="V616" s="54"/>
      <c r="W616" s="54"/>
      <c r="X616" s="54"/>
      <c r="Y616" s="54"/>
      <c r="Z616" s="54"/>
    </row>
    <row r="617" spans="1:26" ht="18.75" customHeight="1" x14ac:dyDescent="0.2">
      <c r="A617" s="54"/>
      <c r="B617" s="321"/>
      <c r="C617" s="321"/>
      <c r="D617" s="55"/>
      <c r="E617" s="320"/>
      <c r="F617" s="320"/>
      <c r="G617" s="320"/>
      <c r="H617" s="54"/>
      <c r="I617" s="54"/>
      <c r="J617" s="54"/>
      <c r="K617" s="227"/>
      <c r="L617" s="227"/>
      <c r="M617" s="227"/>
      <c r="N617" s="227"/>
      <c r="O617" s="227"/>
      <c r="P617" s="54"/>
      <c r="Q617" s="54"/>
      <c r="R617" s="54"/>
      <c r="S617" s="54"/>
      <c r="T617" s="54"/>
      <c r="U617" s="54"/>
      <c r="V617" s="54"/>
      <c r="W617" s="54"/>
      <c r="X617" s="54"/>
      <c r="Y617" s="54"/>
      <c r="Z617" s="54"/>
    </row>
    <row r="618" spans="1:26" ht="18.75" customHeight="1" x14ac:dyDescent="0.2">
      <c r="A618" s="54"/>
      <c r="B618" s="321"/>
      <c r="C618" s="321"/>
      <c r="D618" s="55"/>
      <c r="E618" s="320"/>
      <c r="F618" s="320"/>
      <c r="G618" s="320"/>
      <c r="H618" s="54"/>
      <c r="I618" s="54"/>
      <c r="J618" s="54"/>
      <c r="K618" s="227"/>
      <c r="L618" s="227"/>
      <c r="M618" s="227"/>
      <c r="N618" s="227"/>
      <c r="O618" s="227"/>
      <c r="P618" s="54"/>
      <c r="Q618" s="54"/>
      <c r="R618" s="54"/>
      <c r="S618" s="54"/>
      <c r="T618" s="54"/>
      <c r="U618" s="54"/>
      <c r="V618" s="54"/>
      <c r="W618" s="54"/>
      <c r="X618" s="54"/>
      <c r="Y618" s="54"/>
      <c r="Z618" s="54"/>
    </row>
    <row r="619" spans="1:26" ht="18.75" customHeight="1" x14ac:dyDescent="0.2">
      <c r="A619" s="54"/>
      <c r="B619" s="321"/>
      <c r="C619" s="321"/>
      <c r="D619" s="55"/>
      <c r="E619" s="320"/>
      <c r="F619" s="320"/>
      <c r="G619" s="320"/>
      <c r="H619" s="54"/>
      <c r="I619" s="54"/>
      <c r="J619" s="54"/>
      <c r="K619" s="227"/>
      <c r="L619" s="227"/>
      <c r="M619" s="227"/>
      <c r="N619" s="227"/>
      <c r="O619" s="227"/>
      <c r="P619" s="54"/>
      <c r="Q619" s="54"/>
      <c r="R619" s="54"/>
      <c r="S619" s="54"/>
      <c r="T619" s="54"/>
      <c r="U619" s="54"/>
      <c r="V619" s="54"/>
      <c r="W619" s="54"/>
      <c r="X619" s="54"/>
      <c r="Y619" s="54"/>
      <c r="Z619" s="54"/>
    </row>
    <row r="620" spans="1:26" ht="18.75" customHeight="1" x14ac:dyDescent="0.2">
      <c r="A620" s="54"/>
      <c r="B620" s="321"/>
      <c r="C620" s="321"/>
      <c r="D620" s="55"/>
      <c r="E620" s="320"/>
      <c r="F620" s="320"/>
      <c r="G620" s="320"/>
      <c r="H620" s="54"/>
      <c r="I620" s="54"/>
      <c r="J620" s="54"/>
      <c r="K620" s="227"/>
      <c r="L620" s="227"/>
      <c r="M620" s="227"/>
      <c r="N620" s="227"/>
      <c r="O620" s="227"/>
      <c r="P620" s="54"/>
      <c r="Q620" s="54"/>
      <c r="R620" s="54"/>
      <c r="S620" s="54"/>
      <c r="T620" s="54"/>
      <c r="U620" s="54"/>
      <c r="V620" s="54"/>
      <c r="W620" s="54"/>
      <c r="X620" s="54"/>
      <c r="Y620" s="54"/>
      <c r="Z620" s="54"/>
    </row>
    <row r="621" spans="1:26" ht="18.75" customHeight="1" x14ac:dyDescent="0.2">
      <c r="A621" s="54"/>
      <c r="B621" s="321"/>
      <c r="C621" s="321"/>
      <c r="D621" s="55"/>
      <c r="E621" s="320"/>
      <c r="F621" s="320"/>
      <c r="G621" s="320"/>
      <c r="H621" s="54"/>
      <c r="I621" s="54"/>
      <c r="J621" s="54"/>
      <c r="K621" s="227"/>
      <c r="L621" s="227"/>
      <c r="M621" s="227"/>
      <c r="N621" s="227"/>
      <c r="O621" s="227"/>
      <c r="P621" s="54"/>
      <c r="Q621" s="54"/>
      <c r="R621" s="54"/>
      <c r="S621" s="54"/>
      <c r="T621" s="54"/>
      <c r="U621" s="54"/>
      <c r="V621" s="54"/>
      <c r="W621" s="54"/>
      <c r="X621" s="54"/>
      <c r="Y621" s="54"/>
      <c r="Z621" s="54"/>
    </row>
    <row r="622" spans="1:26" ht="18.75" customHeight="1" x14ac:dyDescent="0.2">
      <c r="A622" s="54"/>
      <c r="B622" s="321"/>
      <c r="C622" s="321"/>
      <c r="D622" s="55"/>
      <c r="E622" s="320"/>
      <c r="F622" s="320"/>
      <c r="G622" s="320"/>
      <c r="H622" s="54"/>
      <c r="I622" s="54"/>
      <c r="J622" s="54"/>
      <c r="K622" s="227"/>
      <c r="L622" s="227"/>
      <c r="M622" s="227"/>
      <c r="N622" s="227"/>
      <c r="O622" s="227"/>
      <c r="P622" s="54"/>
      <c r="Q622" s="54"/>
      <c r="R622" s="54"/>
      <c r="S622" s="54"/>
      <c r="T622" s="54"/>
      <c r="U622" s="54"/>
      <c r="V622" s="54"/>
      <c r="W622" s="54"/>
      <c r="X622" s="54"/>
      <c r="Y622" s="54"/>
      <c r="Z622" s="54"/>
    </row>
    <row r="623" spans="1:26" ht="18.75" customHeight="1" x14ac:dyDescent="0.2">
      <c r="A623" s="54"/>
      <c r="B623" s="321"/>
      <c r="C623" s="321"/>
      <c r="D623" s="55"/>
      <c r="E623" s="320"/>
      <c r="F623" s="320"/>
      <c r="G623" s="320"/>
      <c r="H623" s="54"/>
      <c r="I623" s="54"/>
      <c r="J623" s="54"/>
      <c r="K623" s="227"/>
      <c r="L623" s="227"/>
      <c r="M623" s="227"/>
      <c r="N623" s="227"/>
      <c r="O623" s="227"/>
      <c r="P623" s="54"/>
      <c r="Q623" s="54"/>
      <c r="R623" s="54"/>
      <c r="S623" s="54"/>
      <c r="T623" s="54"/>
      <c r="U623" s="54"/>
      <c r="V623" s="54"/>
      <c r="W623" s="54"/>
      <c r="X623" s="54"/>
      <c r="Y623" s="54"/>
      <c r="Z623" s="54"/>
    </row>
    <row r="624" spans="1:26" ht="18.75" customHeight="1" x14ac:dyDescent="0.2">
      <c r="A624" s="54"/>
      <c r="B624" s="321"/>
      <c r="C624" s="321"/>
      <c r="D624" s="55"/>
      <c r="E624" s="320"/>
      <c r="F624" s="320"/>
      <c r="G624" s="320"/>
      <c r="H624" s="54"/>
      <c r="I624" s="54"/>
      <c r="J624" s="54"/>
      <c r="K624" s="227"/>
      <c r="L624" s="227"/>
      <c r="M624" s="227"/>
      <c r="N624" s="227"/>
      <c r="O624" s="227"/>
      <c r="P624" s="54"/>
      <c r="Q624" s="54"/>
      <c r="R624" s="54"/>
      <c r="S624" s="54"/>
      <c r="T624" s="54"/>
      <c r="U624" s="54"/>
      <c r="V624" s="54"/>
      <c r="W624" s="54"/>
      <c r="X624" s="54"/>
      <c r="Y624" s="54"/>
      <c r="Z624" s="54"/>
    </row>
    <row r="625" spans="1:26" ht="18.75" customHeight="1" x14ac:dyDescent="0.2">
      <c r="A625" s="54"/>
      <c r="B625" s="321"/>
      <c r="C625" s="321"/>
      <c r="D625" s="55"/>
      <c r="E625" s="320"/>
      <c r="F625" s="320"/>
      <c r="G625" s="320"/>
      <c r="H625" s="54"/>
      <c r="I625" s="54"/>
      <c r="J625" s="54"/>
      <c r="K625" s="227"/>
      <c r="L625" s="227"/>
      <c r="M625" s="227"/>
      <c r="N625" s="227"/>
      <c r="O625" s="227"/>
      <c r="P625" s="54"/>
      <c r="Q625" s="54"/>
      <c r="R625" s="54"/>
      <c r="S625" s="54"/>
      <c r="T625" s="54"/>
      <c r="U625" s="54"/>
      <c r="V625" s="54"/>
      <c r="W625" s="54"/>
      <c r="X625" s="54"/>
      <c r="Y625" s="54"/>
      <c r="Z625" s="54"/>
    </row>
    <row r="626" spans="1:26" ht="18.75" customHeight="1" x14ac:dyDescent="0.2">
      <c r="A626" s="54"/>
      <c r="B626" s="321"/>
      <c r="C626" s="321"/>
      <c r="D626" s="55"/>
      <c r="E626" s="320"/>
      <c r="F626" s="320"/>
      <c r="G626" s="320"/>
      <c r="H626" s="54"/>
      <c r="I626" s="54"/>
      <c r="J626" s="54"/>
      <c r="K626" s="227"/>
      <c r="L626" s="227"/>
      <c r="M626" s="227"/>
      <c r="N626" s="227"/>
      <c r="O626" s="227"/>
      <c r="P626" s="54"/>
      <c r="Q626" s="54"/>
      <c r="R626" s="54"/>
      <c r="S626" s="54"/>
      <c r="T626" s="54"/>
      <c r="U626" s="54"/>
      <c r="V626" s="54"/>
      <c r="W626" s="54"/>
      <c r="X626" s="54"/>
      <c r="Y626" s="54"/>
      <c r="Z626" s="54"/>
    </row>
    <row r="627" spans="1:26" ht="18.75" customHeight="1" x14ac:dyDescent="0.2">
      <c r="A627" s="54"/>
      <c r="B627" s="321"/>
      <c r="C627" s="321"/>
      <c r="D627" s="55"/>
      <c r="E627" s="320"/>
      <c r="F627" s="320"/>
      <c r="G627" s="320"/>
      <c r="H627" s="54"/>
      <c r="I627" s="54"/>
      <c r="J627" s="54"/>
      <c r="K627" s="227"/>
      <c r="L627" s="227"/>
      <c r="M627" s="227"/>
      <c r="N627" s="227"/>
      <c r="O627" s="227"/>
      <c r="P627" s="54"/>
      <c r="Q627" s="54"/>
      <c r="R627" s="54"/>
      <c r="S627" s="54"/>
      <c r="T627" s="54"/>
      <c r="U627" s="54"/>
      <c r="V627" s="54"/>
      <c r="W627" s="54"/>
      <c r="X627" s="54"/>
      <c r="Y627" s="54"/>
      <c r="Z627" s="54"/>
    </row>
    <row r="628" spans="1:26" ht="18.75" customHeight="1" x14ac:dyDescent="0.2">
      <c r="A628" s="54"/>
      <c r="B628" s="321"/>
      <c r="C628" s="321"/>
      <c r="D628" s="55"/>
      <c r="E628" s="320"/>
      <c r="F628" s="320"/>
      <c r="G628" s="320"/>
      <c r="H628" s="54"/>
      <c r="I628" s="54"/>
      <c r="J628" s="54"/>
      <c r="K628" s="227"/>
      <c r="L628" s="227"/>
      <c r="M628" s="227"/>
      <c r="N628" s="227"/>
      <c r="O628" s="227"/>
      <c r="P628" s="54"/>
      <c r="Q628" s="54"/>
      <c r="R628" s="54"/>
      <c r="S628" s="54"/>
      <c r="T628" s="54"/>
      <c r="U628" s="54"/>
      <c r="V628" s="54"/>
      <c r="W628" s="54"/>
      <c r="X628" s="54"/>
      <c r="Y628" s="54"/>
      <c r="Z628" s="54"/>
    </row>
    <row r="629" spans="1:26" ht="18.75" customHeight="1" x14ac:dyDescent="0.2">
      <c r="A629" s="54"/>
      <c r="B629" s="321"/>
      <c r="C629" s="321"/>
      <c r="D629" s="55"/>
      <c r="E629" s="320"/>
      <c r="F629" s="320"/>
      <c r="G629" s="320"/>
      <c r="H629" s="54"/>
      <c r="I629" s="54"/>
      <c r="J629" s="54"/>
      <c r="K629" s="227"/>
      <c r="L629" s="227"/>
      <c r="M629" s="227"/>
      <c r="N629" s="227"/>
      <c r="O629" s="227"/>
      <c r="P629" s="54"/>
      <c r="Q629" s="54"/>
      <c r="R629" s="54"/>
      <c r="S629" s="54"/>
      <c r="T629" s="54"/>
      <c r="U629" s="54"/>
      <c r="V629" s="54"/>
      <c r="W629" s="54"/>
      <c r="X629" s="54"/>
      <c r="Y629" s="54"/>
      <c r="Z629" s="54"/>
    </row>
    <row r="630" spans="1:26" ht="18.75" customHeight="1" x14ac:dyDescent="0.2">
      <c r="A630" s="54"/>
      <c r="B630" s="321"/>
      <c r="C630" s="321"/>
      <c r="D630" s="55"/>
      <c r="E630" s="320"/>
      <c r="F630" s="320"/>
      <c r="G630" s="320"/>
      <c r="H630" s="54"/>
      <c r="I630" s="54"/>
      <c r="J630" s="54"/>
      <c r="K630" s="227"/>
      <c r="L630" s="227"/>
      <c r="M630" s="227"/>
      <c r="N630" s="227"/>
      <c r="O630" s="227"/>
      <c r="P630" s="54"/>
      <c r="Q630" s="54"/>
      <c r="R630" s="54"/>
      <c r="S630" s="54"/>
      <c r="T630" s="54"/>
      <c r="U630" s="54"/>
      <c r="V630" s="54"/>
      <c r="W630" s="54"/>
      <c r="X630" s="54"/>
      <c r="Y630" s="54"/>
      <c r="Z630" s="54"/>
    </row>
    <row r="631" spans="1:26" ht="18.75" customHeight="1" x14ac:dyDescent="0.2">
      <c r="A631" s="54"/>
      <c r="B631" s="321"/>
      <c r="C631" s="321"/>
      <c r="D631" s="55"/>
      <c r="E631" s="320"/>
      <c r="F631" s="320"/>
      <c r="G631" s="320"/>
      <c r="H631" s="54"/>
      <c r="I631" s="54"/>
      <c r="J631" s="54"/>
      <c r="K631" s="227"/>
      <c r="L631" s="227"/>
      <c r="M631" s="227"/>
      <c r="N631" s="227"/>
      <c r="O631" s="227"/>
      <c r="P631" s="54"/>
      <c r="Q631" s="54"/>
      <c r="R631" s="54"/>
      <c r="S631" s="54"/>
      <c r="T631" s="54"/>
      <c r="U631" s="54"/>
      <c r="V631" s="54"/>
      <c r="W631" s="54"/>
      <c r="X631" s="54"/>
      <c r="Y631" s="54"/>
      <c r="Z631" s="54"/>
    </row>
    <row r="632" spans="1:26" ht="18.75" customHeight="1" x14ac:dyDescent="0.2">
      <c r="A632" s="54"/>
      <c r="B632" s="321"/>
      <c r="C632" s="321"/>
      <c r="D632" s="55"/>
      <c r="E632" s="320"/>
      <c r="F632" s="320"/>
      <c r="G632" s="320"/>
      <c r="H632" s="54"/>
      <c r="I632" s="54"/>
      <c r="J632" s="54"/>
      <c r="K632" s="227"/>
      <c r="L632" s="227"/>
      <c r="M632" s="227"/>
      <c r="N632" s="227"/>
      <c r="O632" s="227"/>
      <c r="P632" s="54"/>
      <c r="Q632" s="54"/>
      <c r="R632" s="54"/>
      <c r="S632" s="54"/>
      <c r="T632" s="54"/>
      <c r="U632" s="54"/>
      <c r="V632" s="54"/>
      <c r="W632" s="54"/>
      <c r="X632" s="54"/>
      <c r="Y632" s="54"/>
      <c r="Z632" s="54"/>
    </row>
    <row r="633" spans="1:26" ht="18.75" customHeight="1" x14ac:dyDescent="0.2">
      <c r="A633" s="54"/>
      <c r="B633" s="321"/>
      <c r="C633" s="321"/>
      <c r="D633" s="55"/>
      <c r="E633" s="320"/>
      <c r="F633" s="320"/>
      <c r="G633" s="320"/>
      <c r="H633" s="54"/>
      <c r="I633" s="54"/>
      <c r="J633" s="54"/>
      <c r="K633" s="227"/>
      <c r="L633" s="227"/>
      <c r="M633" s="227"/>
      <c r="N633" s="227"/>
      <c r="O633" s="227"/>
      <c r="P633" s="54"/>
      <c r="Q633" s="54"/>
      <c r="R633" s="54"/>
      <c r="S633" s="54"/>
      <c r="T633" s="54"/>
      <c r="U633" s="54"/>
      <c r="V633" s="54"/>
      <c r="W633" s="54"/>
      <c r="X633" s="54"/>
      <c r="Y633" s="54"/>
      <c r="Z633" s="54"/>
    </row>
    <row r="634" spans="1:26" ht="18.75" customHeight="1" x14ac:dyDescent="0.2">
      <c r="A634" s="54"/>
      <c r="B634" s="321"/>
      <c r="C634" s="321"/>
      <c r="D634" s="55"/>
      <c r="E634" s="320"/>
      <c r="F634" s="320"/>
      <c r="G634" s="320"/>
      <c r="H634" s="54"/>
      <c r="I634" s="54"/>
      <c r="J634" s="54"/>
      <c r="K634" s="227"/>
      <c r="L634" s="227"/>
      <c r="M634" s="227"/>
      <c r="N634" s="227"/>
      <c r="O634" s="227"/>
      <c r="P634" s="54"/>
      <c r="Q634" s="54"/>
      <c r="R634" s="54"/>
      <c r="S634" s="54"/>
      <c r="T634" s="54"/>
      <c r="U634" s="54"/>
      <c r="V634" s="54"/>
      <c r="W634" s="54"/>
      <c r="X634" s="54"/>
      <c r="Y634" s="54"/>
      <c r="Z634" s="54"/>
    </row>
    <row r="635" spans="1:26" ht="18.75" customHeight="1" x14ac:dyDescent="0.2">
      <c r="A635" s="54"/>
      <c r="B635" s="321"/>
      <c r="C635" s="321"/>
      <c r="D635" s="55"/>
      <c r="E635" s="320"/>
      <c r="F635" s="320"/>
      <c r="G635" s="320"/>
      <c r="H635" s="54"/>
      <c r="I635" s="54"/>
      <c r="J635" s="54"/>
      <c r="K635" s="227"/>
      <c r="L635" s="227"/>
      <c r="M635" s="227"/>
      <c r="N635" s="227"/>
      <c r="O635" s="227"/>
      <c r="P635" s="54"/>
      <c r="Q635" s="54"/>
      <c r="R635" s="54"/>
      <c r="S635" s="54"/>
      <c r="T635" s="54"/>
      <c r="U635" s="54"/>
      <c r="V635" s="54"/>
      <c r="W635" s="54"/>
      <c r="X635" s="54"/>
      <c r="Y635" s="54"/>
      <c r="Z635" s="54"/>
    </row>
    <row r="636" spans="1:26" ht="18.75" customHeight="1" x14ac:dyDescent="0.2">
      <c r="A636" s="54"/>
      <c r="B636" s="321"/>
      <c r="C636" s="321"/>
      <c r="D636" s="55"/>
      <c r="E636" s="320"/>
      <c r="F636" s="320"/>
      <c r="G636" s="320"/>
      <c r="H636" s="54"/>
      <c r="I636" s="54"/>
      <c r="J636" s="54"/>
      <c r="K636" s="227"/>
      <c r="L636" s="227"/>
      <c r="M636" s="227"/>
      <c r="N636" s="227"/>
      <c r="O636" s="227"/>
      <c r="P636" s="54"/>
      <c r="Q636" s="54"/>
      <c r="R636" s="54"/>
      <c r="S636" s="54"/>
      <c r="T636" s="54"/>
      <c r="U636" s="54"/>
      <c r="V636" s="54"/>
      <c r="W636" s="54"/>
      <c r="X636" s="54"/>
      <c r="Y636" s="54"/>
      <c r="Z636" s="54"/>
    </row>
    <row r="637" spans="1:26" ht="18.75" customHeight="1" x14ac:dyDescent="0.2">
      <c r="A637" s="54"/>
      <c r="B637" s="321"/>
      <c r="C637" s="321"/>
      <c r="D637" s="55"/>
      <c r="E637" s="320"/>
      <c r="F637" s="320"/>
      <c r="G637" s="320"/>
      <c r="H637" s="54"/>
      <c r="I637" s="54"/>
      <c r="J637" s="54"/>
      <c r="K637" s="227"/>
      <c r="L637" s="227"/>
      <c r="M637" s="227"/>
      <c r="N637" s="227"/>
      <c r="O637" s="227"/>
      <c r="P637" s="54"/>
      <c r="Q637" s="54"/>
      <c r="R637" s="54"/>
      <c r="S637" s="54"/>
      <c r="T637" s="54"/>
      <c r="U637" s="54"/>
      <c r="V637" s="54"/>
      <c r="W637" s="54"/>
      <c r="X637" s="54"/>
      <c r="Y637" s="54"/>
      <c r="Z637" s="54"/>
    </row>
    <row r="638" spans="1:26" ht="18.75" customHeight="1" x14ac:dyDescent="0.2">
      <c r="A638" s="54"/>
      <c r="B638" s="321"/>
      <c r="C638" s="321"/>
      <c r="D638" s="55"/>
      <c r="E638" s="320"/>
      <c r="F638" s="320"/>
      <c r="G638" s="320"/>
      <c r="H638" s="54"/>
      <c r="I638" s="54"/>
      <c r="J638" s="54"/>
      <c r="K638" s="227"/>
      <c r="L638" s="227"/>
      <c r="M638" s="227"/>
      <c r="N638" s="227"/>
      <c r="O638" s="227"/>
      <c r="P638" s="54"/>
      <c r="Q638" s="54"/>
      <c r="R638" s="54"/>
      <c r="S638" s="54"/>
      <c r="T638" s="54"/>
      <c r="U638" s="54"/>
      <c r="V638" s="54"/>
      <c r="W638" s="54"/>
      <c r="X638" s="54"/>
      <c r="Y638" s="54"/>
      <c r="Z638" s="54"/>
    </row>
    <row r="639" spans="1:26" ht="18.75" customHeight="1" x14ac:dyDescent="0.2">
      <c r="A639" s="54"/>
      <c r="B639" s="321"/>
      <c r="C639" s="321"/>
      <c r="D639" s="55"/>
      <c r="E639" s="320"/>
      <c r="F639" s="320"/>
      <c r="G639" s="320"/>
      <c r="H639" s="54"/>
      <c r="I639" s="54"/>
      <c r="J639" s="54"/>
      <c r="K639" s="227"/>
      <c r="L639" s="227"/>
      <c r="M639" s="227"/>
      <c r="N639" s="227"/>
      <c r="O639" s="227"/>
      <c r="P639" s="54"/>
      <c r="Q639" s="54"/>
      <c r="R639" s="54"/>
      <c r="S639" s="54"/>
      <c r="T639" s="54"/>
      <c r="U639" s="54"/>
      <c r="V639" s="54"/>
      <c r="W639" s="54"/>
      <c r="X639" s="54"/>
      <c r="Y639" s="54"/>
      <c r="Z639" s="54"/>
    </row>
    <row r="640" spans="1:26" ht="18.75" customHeight="1" x14ac:dyDescent="0.2">
      <c r="A640" s="54"/>
      <c r="B640" s="321"/>
      <c r="C640" s="321"/>
      <c r="D640" s="55"/>
      <c r="E640" s="320"/>
      <c r="F640" s="320"/>
      <c r="G640" s="320"/>
      <c r="H640" s="54"/>
      <c r="I640" s="54"/>
      <c r="J640" s="54"/>
      <c r="K640" s="227"/>
      <c r="L640" s="227"/>
      <c r="M640" s="227"/>
      <c r="N640" s="227"/>
      <c r="O640" s="227"/>
      <c r="P640" s="54"/>
      <c r="Q640" s="54"/>
      <c r="R640" s="54"/>
      <c r="S640" s="54"/>
      <c r="T640" s="54"/>
      <c r="U640" s="54"/>
      <c r="V640" s="54"/>
      <c r="W640" s="54"/>
      <c r="X640" s="54"/>
      <c r="Y640" s="54"/>
      <c r="Z640" s="54"/>
    </row>
    <row r="641" spans="1:26" ht="18.75" customHeight="1" x14ac:dyDescent="0.2">
      <c r="A641" s="54"/>
      <c r="B641" s="321"/>
      <c r="C641" s="321"/>
      <c r="D641" s="55"/>
      <c r="E641" s="320"/>
      <c r="F641" s="320"/>
      <c r="G641" s="320"/>
      <c r="H641" s="54"/>
      <c r="I641" s="54"/>
      <c r="J641" s="54"/>
      <c r="K641" s="227"/>
      <c r="L641" s="227"/>
      <c r="M641" s="227"/>
      <c r="N641" s="227"/>
      <c r="O641" s="227"/>
      <c r="P641" s="54"/>
      <c r="Q641" s="54"/>
      <c r="R641" s="54"/>
      <c r="S641" s="54"/>
      <c r="T641" s="54"/>
      <c r="U641" s="54"/>
      <c r="V641" s="54"/>
      <c r="W641" s="54"/>
      <c r="X641" s="54"/>
      <c r="Y641" s="54"/>
      <c r="Z641" s="54"/>
    </row>
    <row r="642" spans="1:26" ht="18.75" customHeight="1" x14ac:dyDescent="0.2">
      <c r="A642" s="54"/>
      <c r="B642" s="321"/>
      <c r="C642" s="321"/>
      <c r="D642" s="55"/>
      <c r="E642" s="320"/>
      <c r="F642" s="320"/>
      <c r="G642" s="320"/>
      <c r="H642" s="54"/>
      <c r="I642" s="54"/>
      <c r="J642" s="54"/>
      <c r="K642" s="227"/>
      <c r="L642" s="227"/>
      <c r="M642" s="227"/>
      <c r="N642" s="227"/>
      <c r="O642" s="227"/>
      <c r="P642" s="54"/>
      <c r="Q642" s="54"/>
      <c r="R642" s="54"/>
      <c r="S642" s="54"/>
      <c r="T642" s="54"/>
      <c r="U642" s="54"/>
      <c r="V642" s="54"/>
      <c r="W642" s="54"/>
      <c r="X642" s="54"/>
      <c r="Y642" s="54"/>
      <c r="Z642" s="54"/>
    </row>
    <row r="643" spans="1:26" ht="18.75" customHeight="1" x14ac:dyDescent="0.2">
      <c r="A643" s="54"/>
      <c r="B643" s="321"/>
      <c r="C643" s="321"/>
      <c r="D643" s="55"/>
      <c r="E643" s="320"/>
      <c r="F643" s="320"/>
      <c r="G643" s="320"/>
      <c r="H643" s="54"/>
      <c r="I643" s="54"/>
      <c r="J643" s="54"/>
      <c r="K643" s="227"/>
      <c r="L643" s="227"/>
      <c r="M643" s="227"/>
      <c r="N643" s="227"/>
      <c r="O643" s="227"/>
      <c r="P643" s="54"/>
      <c r="Q643" s="54"/>
      <c r="R643" s="54"/>
      <c r="S643" s="54"/>
      <c r="T643" s="54"/>
      <c r="U643" s="54"/>
      <c r="V643" s="54"/>
      <c r="W643" s="54"/>
      <c r="X643" s="54"/>
      <c r="Y643" s="54"/>
      <c r="Z643" s="54"/>
    </row>
    <row r="644" spans="1:26" ht="18.75" customHeight="1" x14ac:dyDescent="0.2">
      <c r="A644" s="54"/>
      <c r="B644" s="321"/>
      <c r="C644" s="321"/>
      <c r="D644" s="55"/>
      <c r="E644" s="320"/>
      <c r="F644" s="320"/>
      <c r="G644" s="320"/>
      <c r="H644" s="54"/>
      <c r="I644" s="54"/>
      <c r="J644" s="54"/>
      <c r="K644" s="227"/>
      <c r="L644" s="227"/>
      <c r="M644" s="227"/>
      <c r="N644" s="227"/>
      <c r="O644" s="227"/>
      <c r="P644" s="54"/>
      <c r="Q644" s="54"/>
      <c r="R644" s="54"/>
      <c r="S644" s="54"/>
      <c r="T644" s="54"/>
      <c r="U644" s="54"/>
      <c r="V644" s="54"/>
      <c r="W644" s="54"/>
      <c r="X644" s="54"/>
      <c r="Y644" s="54"/>
      <c r="Z644" s="54"/>
    </row>
    <row r="645" spans="1:26" ht="18.75" customHeight="1" x14ac:dyDescent="0.2">
      <c r="A645" s="54"/>
      <c r="B645" s="321"/>
      <c r="C645" s="321"/>
      <c r="D645" s="55"/>
      <c r="E645" s="320"/>
      <c r="F645" s="320"/>
      <c r="G645" s="320"/>
      <c r="H645" s="54"/>
      <c r="I645" s="54"/>
      <c r="J645" s="54"/>
      <c r="K645" s="227"/>
      <c r="L645" s="227"/>
      <c r="M645" s="227"/>
      <c r="N645" s="227"/>
      <c r="O645" s="227"/>
      <c r="P645" s="54"/>
      <c r="Q645" s="54"/>
      <c r="R645" s="54"/>
      <c r="S645" s="54"/>
      <c r="T645" s="54"/>
      <c r="U645" s="54"/>
      <c r="V645" s="54"/>
      <c r="W645" s="54"/>
      <c r="X645" s="54"/>
      <c r="Y645" s="54"/>
      <c r="Z645" s="54"/>
    </row>
    <row r="646" spans="1:26" ht="18.75" customHeight="1" x14ac:dyDescent="0.2">
      <c r="A646" s="54"/>
      <c r="B646" s="321"/>
      <c r="C646" s="321"/>
      <c r="D646" s="55"/>
      <c r="E646" s="320"/>
      <c r="F646" s="320"/>
      <c r="G646" s="320"/>
      <c r="H646" s="54"/>
      <c r="I646" s="54"/>
      <c r="J646" s="54"/>
      <c r="K646" s="227"/>
      <c r="L646" s="227"/>
      <c r="M646" s="227"/>
      <c r="N646" s="227"/>
      <c r="O646" s="227"/>
      <c r="P646" s="54"/>
      <c r="Q646" s="54"/>
      <c r="R646" s="54"/>
      <c r="S646" s="54"/>
      <c r="T646" s="54"/>
      <c r="U646" s="54"/>
      <c r="V646" s="54"/>
      <c r="W646" s="54"/>
      <c r="X646" s="54"/>
      <c r="Y646" s="54"/>
      <c r="Z646" s="54"/>
    </row>
    <row r="647" spans="1:26" ht="18.75" customHeight="1" x14ac:dyDescent="0.2">
      <c r="A647" s="54"/>
      <c r="B647" s="321"/>
      <c r="C647" s="321"/>
      <c r="D647" s="55"/>
      <c r="E647" s="320"/>
      <c r="F647" s="320"/>
      <c r="G647" s="320"/>
      <c r="H647" s="54"/>
      <c r="I647" s="54"/>
      <c r="J647" s="54"/>
      <c r="K647" s="227"/>
      <c r="L647" s="227"/>
      <c r="M647" s="227"/>
      <c r="N647" s="227"/>
      <c r="O647" s="227"/>
      <c r="P647" s="54"/>
      <c r="Q647" s="54"/>
      <c r="R647" s="54"/>
      <c r="S647" s="54"/>
      <c r="T647" s="54"/>
      <c r="U647" s="54"/>
      <c r="V647" s="54"/>
      <c r="W647" s="54"/>
      <c r="X647" s="54"/>
      <c r="Y647" s="54"/>
      <c r="Z647" s="54"/>
    </row>
    <row r="648" spans="1:26" ht="18.75" customHeight="1" x14ac:dyDescent="0.2">
      <c r="A648" s="54"/>
      <c r="B648" s="321"/>
      <c r="C648" s="321"/>
      <c r="D648" s="55"/>
      <c r="E648" s="320"/>
      <c r="F648" s="320"/>
      <c r="G648" s="320"/>
      <c r="H648" s="54"/>
      <c r="I648" s="54"/>
      <c r="J648" s="54"/>
      <c r="K648" s="227"/>
      <c r="L648" s="227"/>
      <c r="M648" s="227"/>
      <c r="N648" s="227"/>
      <c r="O648" s="227"/>
      <c r="P648" s="54"/>
      <c r="Q648" s="54"/>
      <c r="R648" s="54"/>
      <c r="S648" s="54"/>
      <c r="T648" s="54"/>
      <c r="U648" s="54"/>
      <c r="V648" s="54"/>
      <c r="W648" s="54"/>
      <c r="X648" s="54"/>
      <c r="Y648" s="54"/>
      <c r="Z648" s="54"/>
    </row>
    <row r="649" spans="1:26" ht="18.75" customHeight="1" x14ac:dyDescent="0.2">
      <c r="A649" s="54"/>
      <c r="B649" s="321"/>
      <c r="C649" s="321"/>
      <c r="D649" s="55"/>
      <c r="E649" s="320"/>
      <c r="F649" s="320"/>
      <c r="G649" s="320"/>
      <c r="H649" s="54"/>
      <c r="I649" s="54"/>
      <c r="J649" s="54"/>
      <c r="K649" s="227"/>
      <c r="L649" s="227"/>
      <c r="M649" s="227"/>
      <c r="N649" s="227"/>
      <c r="O649" s="227"/>
      <c r="P649" s="54"/>
      <c r="Q649" s="54"/>
      <c r="R649" s="54"/>
      <c r="S649" s="54"/>
      <c r="T649" s="54"/>
      <c r="U649" s="54"/>
      <c r="V649" s="54"/>
      <c r="W649" s="54"/>
      <c r="X649" s="54"/>
      <c r="Y649" s="54"/>
      <c r="Z649" s="54"/>
    </row>
    <row r="650" spans="1:26" ht="18.75" customHeight="1" x14ac:dyDescent="0.2">
      <c r="A650" s="54"/>
      <c r="B650" s="321"/>
      <c r="C650" s="321"/>
      <c r="D650" s="55"/>
      <c r="E650" s="320"/>
      <c r="F650" s="320"/>
      <c r="G650" s="320"/>
      <c r="H650" s="54"/>
      <c r="I650" s="54"/>
      <c r="J650" s="54"/>
      <c r="K650" s="227"/>
      <c r="L650" s="227"/>
      <c r="M650" s="227"/>
      <c r="N650" s="227"/>
      <c r="O650" s="227"/>
      <c r="P650" s="54"/>
      <c r="Q650" s="54"/>
      <c r="R650" s="54"/>
      <c r="S650" s="54"/>
      <c r="T650" s="54"/>
      <c r="U650" s="54"/>
      <c r="V650" s="54"/>
      <c r="W650" s="54"/>
      <c r="X650" s="54"/>
      <c r="Y650" s="54"/>
      <c r="Z650" s="54"/>
    </row>
    <row r="651" spans="1:26" ht="18.75" customHeight="1" x14ac:dyDescent="0.2">
      <c r="A651" s="54"/>
      <c r="B651" s="321"/>
      <c r="C651" s="321"/>
      <c r="D651" s="55"/>
      <c r="E651" s="320"/>
      <c r="F651" s="320"/>
      <c r="G651" s="320"/>
      <c r="H651" s="54"/>
      <c r="I651" s="54"/>
      <c r="J651" s="54"/>
      <c r="K651" s="227"/>
      <c r="L651" s="227"/>
      <c r="M651" s="227"/>
      <c r="N651" s="227"/>
      <c r="O651" s="227"/>
      <c r="P651" s="54"/>
      <c r="Q651" s="54"/>
      <c r="R651" s="54"/>
      <c r="S651" s="54"/>
      <c r="T651" s="54"/>
      <c r="U651" s="54"/>
      <c r="V651" s="54"/>
      <c r="W651" s="54"/>
      <c r="X651" s="54"/>
      <c r="Y651" s="54"/>
      <c r="Z651" s="54"/>
    </row>
    <row r="652" spans="1:26" ht="18.75" customHeight="1" x14ac:dyDescent="0.2">
      <c r="A652" s="54"/>
      <c r="B652" s="321"/>
      <c r="C652" s="321"/>
      <c r="D652" s="55"/>
      <c r="E652" s="320"/>
      <c r="F652" s="320"/>
      <c r="G652" s="320"/>
      <c r="H652" s="54"/>
      <c r="I652" s="54"/>
      <c r="J652" s="54"/>
      <c r="K652" s="227"/>
      <c r="L652" s="227"/>
      <c r="M652" s="227"/>
      <c r="N652" s="227"/>
      <c r="O652" s="227"/>
      <c r="P652" s="54"/>
      <c r="Q652" s="54"/>
      <c r="R652" s="54"/>
      <c r="S652" s="54"/>
      <c r="T652" s="54"/>
      <c r="U652" s="54"/>
      <c r="V652" s="54"/>
      <c r="W652" s="54"/>
      <c r="X652" s="54"/>
      <c r="Y652" s="54"/>
      <c r="Z652" s="54"/>
    </row>
    <row r="653" spans="1:26" ht="18.75" customHeight="1" x14ac:dyDescent="0.2">
      <c r="A653" s="54"/>
      <c r="B653" s="321"/>
      <c r="C653" s="321"/>
      <c r="D653" s="55"/>
      <c r="E653" s="320"/>
      <c r="F653" s="320"/>
      <c r="G653" s="320"/>
      <c r="H653" s="54"/>
      <c r="I653" s="54"/>
      <c r="J653" s="54"/>
      <c r="K653" s="227"/>
      <c r="L653" s="227"/>
      <c r="M653" s="227"/>
      <c r="N653" s="227"/>
      <c r="O653" s="227"/>
      <c r="P653" s="54"/>
      <c r="Q653" s="54"/>
      <c r="R653" s="54"/>
      <c r="S653" s="54"/>
      <c r="T653" s="54"/>
      <c r="U653" s="54"/>
      <c r="V653" s="54"/>
      <c r="W653" s="54"/>
      <c r="X653" s="54"/>
      <c r="Y653" s="54"/>
      <c r="Z653" s="54"/>
    </row>
    <row r="654" spans="1:26" ht="18.75" customHeight="1" x14ac:dyDescent="0.2">
      <c r="A654" s="54"/>
      <c r="B654" s="321"/>
      <c r="C654" s="321"/>
      <c r="D654" s="55"/>
      <c r="E654" s="320"/>
      <c r="F654" s="320"/>
      <c r="G654" s="320"/>
      <c r="H654" s="54"/>
      <c r="I654" s="54"/>
      <c r="J654" s="54"/>
      <c r="K654" s="227"/>
      <c r="L654" s="227"/>
      <c r="M654" s="227"/>
      <c r="N654" s="227"/>
      <c r="O654" s="227"/>
      <c r="P654" s="54"/>
      <c r="Q654" s="54"/>
      <c r="R654" s="54"/>
      <c r="S654" s="54"/>
      <c r="T654" s="54"/>
      <c r="U654" s="54"/>
      <c r="V654" s="54"/>
      <c r="W654" s="54"/>
      <c r="X654" s="54"/>
      <c r="Y654" s="54"/>
      <c r="Z654" s="54"/>
    </row>
    <row r="655" spans="1:26" ht="18.75" customHeight="1" x14ac:dyDescent="0.2">
      <c r="A655" s="54"/>
      <c r="B655" s="321"/>
      <c r="C655" s="321"/>
      <c r="D655" s="55"/>
      <c r="E655" s="320"/>
      <c r="F655" s="320"/>
      <c r="G655" s="320"/>
      <c r="H655" s="54"/>
      <c r="I655" s="54"/>
      <c r="J655" s="54"/>
      <c r="K655" s="227"/>
      <c r="L655" s="227"/>
      <c r="M655" s="227"/>
      <c r="N655" s="227"/>
      <c r="O655" s="227"/>
      <c r="P655" s="54"/>
      <c r="Q655" s="54"/>
      <c r="R655" s="54"/>
      <c r="S655" s="54"/>
      <c r="T655" s="54"/>
      <c r="U655" s="54"/>
      <c r="V655" s="54"/>
      <c r="W655" s="54"/>
      <c r="X655" s="54"/>
      <c r="Y655" s="54"/>
      <c r="Z655" s="54"/>
    </row>
    <row r="656" spans="1:26" ht="18.75" customHeight="1" x14ac:dyDescent="0.2">
      <c r="A656" s="54"/>
      <c r="B656" s="321"/>
      <c r="C656" s="321"/>
      <c r="D656" s="55"/>
      <c r="E656" s="320"/>
      <c r="F656" s="320"/>
      <c r="G656" s="320"/>
      <c r="H656" s="54"/>
      <c r="I656" s="54"/>
      <c r="J656" s="54"/>
      <c r="K656" s="227"/>
      <c r="L656" s="227"/>
      <c r="M656" s="227"/>
      <c r="N656" s="227"/>
      <c r="O656" s="227"/>
      <c r="P656" s="54"/>
      <c r="Q656" s="54"/>
      <c r="R656" s="54"/>
      <c r="S656" s="54"/>
      <c r="T656" s="54"/>
      <c r="U656" s="54"/>
      <c r="V656" s="54"/>
      <c r="W656" s="54"/>
      <c r="X656" s="54"/>
      <c r="Y656" s="54"/>
      <c r="Z656" s="54"/>
    </row>
    <row r="657" spans="1:26" ht="18.75" customHeight="1" x14ac:dyDescent="0.2">
      <c r="A657" s="54"/>
      <c r="B657" s="321"/>
      <c r="C657" s="321"/>
      <c r="D657" s="55"/>
      <c r="E657" s="320"/>
      <c r="F657" s="320"/>
      <c r="G657" s="320"/>
      <c r="H657" s="54"/>
      <c r="I657" s="54"/>
      <c r="J657" s="54"/>
      <c r="K657" s="227"/>
      <c r="L657" s="227"/>
      <c r="M657" s="227"/>
      <c r="N657" s="227"/>
      <c r="O657" s="227"/>
      <c r="P657" s="54"/>
      <c r="Q657" s="54"/>
      <c r="R657" s="54"/>
      <c r="S657" s="54"/>
      <c r="T657" s="54"/>
      <c r="U657" s="54"/>
      <c r="V657" s="54"/>
      <c r="W657" s="54"/>
      <c r="X657" s="54"/>
      <c r="Y657" s="54"/>
      <c r="Z657" s="54"/>
    </row>
    <row r="658" spans="1:26" ht="18.75" customHeight="1" x14ac:dyDescent="0.2">
      <c r="A658" s="54"/>
      <c r="B658" s="321"/>
      <c r="C658" s="321"/>
      <c r="D658" s="55"/>
      <c r="E658" s="320"/>
      <c r="F658" s="320"/>
      <c r="G658" s="320"/>
      <c r="H658" s="54"/>
      <c r="I658" s="54"/>
      <c r="J658" s="54"/>
      <c r="K658" s="227"/>
      <c r="L658" s="227"/>
      <c r="M658" s="227"/>
      <c r="N658" s="227"/>
      <c r="O658" s="227"/>
      <c r="P658" s="54"/>
      <c r="Q658" s="54"/>
      <c r="R658" s="54"/>
      <c r="S658" s="54"/>
      <c r="T658" s="54"/>
      <c r="U658" s="54"/>
      <c r="V658" s="54"/>
      <c r="W658" s="54"/>
      <c r="X658" s="54"/>
      <c r="Y658" s="54"/>
      <c r="Z658" s="54"/>
    </row>
    <row r="659" spans="1:26" ht="18.75" customHeight="1" x14ac:dyDescent="0.2">
      <c r="A659" s="54"/>
      <c r="B659" s="321"/>
      <c r="C659" s="321"/>
      <c r="D659" s="55"/>
      <c r="E659" s="320"/>
      <c r="F659" s="320"/>
      <c r="G659" s="320"/>
      <c r="H659" s="54"/>
      <c r="I659" s="54"/>
      <c r="J659" s="54"/>
      <c r="K659" s="227"/>
      <c r="L659" s="227"/>
      <c r="M659" s="227"/>
      <c r="N659" s="227"/>
      <c r="O659" s="227"/>
      <c r="P659" s="54"/>
      <c r="Q659" s="54"/>
      <c r="R659" s="54"/>
      <c r="S659" s="54"/>
      <c r="T659" s="54"/>
      <c r="U659" s="54"/>
      <c r="V659" s="54"/>
      <c r="W659" s="54"/>
      <c r="X659" s="54"/>
      <c r="Y659" s="54"/>
      <c r="Z659" s="54"/>
    </row>
    <row r="660" spans="1:26" ht="18.75" customHeight="1" x14ac:dyDescent="0.2">
      <c r="A660" s="54"/>
      <c r="B660" s="321"/>
      <c r="C660" s="321"/>
      <c r="D660" s="55"/>
      <c r="E660" s="320"/>
      <c r="F660" s="320"/>
      <c r="G660" s="320"/>
      <c r="H660" s="54"/>
      <c r="I660" s="54"/>
      <c r="J660" s="54"/>
      <c r="K660" s="227"/>
      <c r="L660" s="227"/>
      <c r="M660" s="227"/>
      <c r="N660" s="227"/>
      <c r="O660" s="227"/>
      <c r="P660" s="54"/>
      <c r="Q660" s="54"/>
      <c r="R660" s="54"/>
      <c r="S660" s="54"/>
      <c r="T660" s="54"/>
      <c r="U660" s="54"/>
      <c r="V660" s="54"/>
      <c r="W660" s="54"/>
      <c r="X660" s="54"/>
      <c r="Y660" s="54"/>
      <c r="Z660" s="54"/>
    </row>
    <row r="661" spans="1:26" ht="18.75" customHeight="1" x14ac:dyDescent="0.2">
      <c r="A661" s="54"/>
      <c r="B661" s="321"/>
      <c r="C661" s="321"/>
      <c r="D661" s="55"/>
      <c r="E661" s="320"/>
      <c r="F661" s="320"/>
      <c r="G661" s="320"/>
      <c r="H661" s="54"/>
      <c r="I661" s="54"/>
      <c r="J661" s="54"/>
      <c r="K661" s="227"/>
      <c r="L661" s="227"/>
      <c r="M661" s="227"/>
      <c r="N661" s="227"/>
      <c r="O661" s="227"/>
      <c r="P661" s="54"/>
      <c r="Q661" s="54"/>
      <c r="R661" s="54"/>
      <c r="S661" s="54"/>
      <c r="T661" s="54"/>
      <c r="U661" s="54"/>
      <c r="V661" s="54"/>
      <c r="W661" s="54"/>
      <c r="X661" s="54"/>
      <c r="Y661" s="54"/>
      <c r="Z661" s="54"/>
    </row>
    <row r="662" spans="1:26" ht="18.75" customHeight="1" x14ac:dyDescent="0.2">
      <c r="A662" s="54"/>
      <c r="B662" s="321"/>
      <c r="C662" s="321"/>
      <c r="D662" s="55"/>
      <c r="E662" s="320"/>
      <c r="F662" s="320"/>
      <c r="G662" s="320"/>
      <c r="H662" s="54"/>
      <c r="I662" s="54"/>
      <c r="J662" s="54"/>
      <c r="K662" s="227"/>
      <c r="L662" s="227"/>
      <c r="M662" s="227"/>
      <c r="N662" s="227"/>
      <c r="O662" s="227"/>
      <c r="P662" s="54"/>
      <c r="Q662" s="54"/>
      <c r="R662" s="54"/>
      <c r="S662" s="54"/>
      <c r="T662" s="54"/>
      <c r="U662" s="54"/>
      <c r="V662" s="54"/>
      <c r="W662" s="54"/>
      <c r="X662" s="54"/>
      <c r="Y662" s="54"/>
      <c r="Z662" s="54"/>
    </row>
    <row r="663" spans="1:26" ht="18.75" customHeight="1" x14ac:dyDescent="0.2">
      <c r="A663" s="54"/>
      <c r="B663" s="321"/>
      <c r="C663" s="321"/>
      <c r="D663" s="55"/>
      <c r="E663" s="320"/>
      <c r="F663" s="320"/>
      <c r="G663" s="320"/>
      <c r="H663" s="54"/>
      <c r="I663" s="54"/>
      <c r="J663" s="54"/>
      <c r="K663" s="227"/>
      <c r="L663" s="227"/>
      <c r="M663" s="227"/>
      <c r="N663" s="227"/>
      <c r="O663" s="227"/>
      <c r="P663" s="54"/>
      <c r="Q663" s="54"/>
      <c r="R663" s="54"/>
      <c r="S663" s="54"/>
      <c r="T663" s="54"/>
      <c r="U663" s="54"/>
      <c r="V663" s="54"/>
      <c r="W663" s="54"/>
      <c r="X663" s="54"/>
      <c r="Y663" s="54"/>
      <c r="Z663" s="54"/>
    </row>
    <row r="664" spans="1:26" ht="18.75" customHeight="1" x14ac:dyDescent="0.2">
      <c r="A664" s="54"/>
      <c r="B664" s="321"/>
      <c r="C664" s="321"/>
      <c r="D664" s="55"/>
      <c r="E664" s="320"/>
      <c r="F664" s="320"/>
      <c r="G664" s="320"/>
      <c r="H664" s="54"/>
      <c r="I664" s="54"/>
      <c r="J664" s="54"/>
      <c r="K664" s="227"/>
      <c r="L664" s="227"/>
      <c r="M664" s="227"/>
      <c r="N664" s="227"/>
      <c r="O664" s="227"/>
      <c r="P664" s="54"/>
      <c r="Q664" s="54"/>
      <c r="R664" s="54"/>
      <c r="S664" s="54"/>
      <c r="T664" s="54"/>
      <c r="U664" s="54"/>
      <c r="V664" s="54"/>
      <c r="W664" s="54"/>
      <c r="X664" s="54"/>
      <c r="Y664" s="54"/>
      <c r="Z664" s="54"/>
    </row>
    <row r="665" spans="1:26" ht="18.75" customHeight="1" x14ac:dyDescent="0.2">
      <c r="A665" s="54"/>
      <c r="B665" s="321"/>
      <c r="C665" s="321"/>
      <c r="D665" s="55"/>
      <c r="E665" s="320"/>
      <c r="F665" s="320"/>
      <c r="G665" s="320"/>
      <c r="H665" s="54"/>
      <c r="I665" s="54"/>
      <c r="J665" s="54"/>
      <c r="K665" s="227"/>
      <c r="L665" s="227"/>
      <c r="M665" s="227"/>
      <c r="N665" s="227"/>
      <c r="O665" s="227"/>
      <c r="P665" s="54"/>
      <c r="Q665" s="54"/>
      <c r="R665" s="54"/>
      <c r="S665" s="54"/>
      <c r="T665" s="54"/>
      <c r="U665" s="54"/>
      <c r="V665" s="54"/>
      <c r="W665" s="54"/>
      <c r="X665" s="54"/>
      <c r="Y665" s="54"/>
      <c r="Z665" s="54"/>
    </row>
    <row r="666" spans="1:26" ht="18.75" customHeight="1" x14ac:dyDescent="0.2">
      <c r="A666" s="54"/>
      <c r="B666" s="321"/>
      <c r="C666" s="321"/>
      <c r="D666" s="55"/>
      <c r="E666" s="320"/>
      <c r="F666" s="320"/>
      <c r="G666" s="320"/>
      <c r="H666" s="54"/>
      <c r="I666" s="54"/>
      <c r="J666" s="54"/>
      <c r="K666" s="227"/>
      <c r="L666" s="227"/>
      <c r="M666" s="227"/>
      <c r="N666" s="227"/>
      <c r="O666" s="227"/>
      <c r="P666" s="54"/>
      <c r="Q666" s="54"/>
      <c r="R666" s="54"/>
      <c r="S666" s="54"/>
      <c r="T666" s="54"/>
      <c r="U666" s="54"/>
      <c r="V666" s="54"/>
      <c r="W666" s="54"/>
      <c r="X666" s="54"/>
      <c r="Y666" s="54"/>
      <c r="Z666" s="54"/>
    </row>
    <row r="667" spans="1:26" ht="18.75" customHeight="1" x14ac:dyDescent="0.2">
      <c r="A667" s="54"/>
      <c r="B667" s="321"/>
      <c r="C667" s="321"/>
      <c r="D667" s="55"/>
      <c r="E667" s="320"/>
      <c r="F667" s="320"/>
      <c r="G667" s="320"/>
      <c r="H667" s="54"/>
      <c r="I667" s="54"/>
      <c r="J667" s="54"/>
      <c r="K667" s="227"/>
      <c r="L667" s="227"/>
      <c r="M667" s="227"/>
      <c r="N667" s="227"/>
      <c r="O667" s="227"/>
      <c r="P667" s="54"/>
      <c r="Q667" s="54"/>
      <c r="R667" s="54"/>
      <c r="S667" s="54"/>
      <c r="T667" s="54"/>
      <c r="U667" s="54"/>
      <c r="V667" s="54"/>
      <c r="W667" s="54"/>
      <c r="X667" s="54"/>
      <c r="Y667" s="54"/>
      <c r="Z667" s="54"/>
    </row>
    <row r="668" spans="1:26" ht="18.75" customHeight="1" x14ac:dyDescent="0.2">
      <c r="A668" s="54"/>
      <c r="B668" s="321"/>
      <c r="C668" s="321"/>
      <c r="D668" s="55"/>
      <c r="E668" s="320"/>
      <c r="F668" s="320"/>
      <c r="G668" s="320"/>
      <c r="H668" s="54"/>
      <c r="I668" s="54"/>
      <c r="J668" s="54"/>
      <c r="K668" s="227"/>
      <c r="L668" s="227"/>
      <c r="M668" s="227"/>
      <c r="N668" s="227"/>
      <c r="O668" s="227"/>
      <c r="P668" s="54"/>
      <c r="Q668" s="54"/>
      <c r="R668" s="54"/>
      <c r="S668" s="54"/>
      <c r="T668" s="54"/>
      <c r="U668" s="54"/>
      <c r="V668" s="54"/>
      <c r="W668" s="54"/>
      <c r="X668" s="54"/>
      <c r="Y668" s="54"/>
      <c r="Z668" s="54"/>
    </row>
    <row r="669" spans="1:26" ht="18.75" customHeight="1" x14ac:dyDescent="0.2">
      <c r="A669" s="54"/>
      <c r="B669" s="321"/>
      <c r="C669" s="321"/>
      <c r="D669" s="55"/>
      <c r="E669" s="320"/>
      <c r="F669" s="320"/>
      <c r="G669" s="320"/>
      <c r="H669" s="54"/>
      <c r="I669" s="54"/>
      <c r="J669" s="54"/>
      <c r="K669" s="227"/>
      <c r="L669" s="227"/>
      <c r="M669" s="227"/>
      <c r="N669" s="227"/>
      <c r="O669" s="227"/>
      <c r="P669" s="54"/>
      <c r="Q669" s="54"/>
      <c r="R669" s="54"/>
      <c r="S669" s="54"/>
      <c r="T669" s="54"/>
      <c r="U669" s="54"/>
      <c r="V669" s="54"/>
      <c r="W669" s="54"/>
      <c r="X669" s="54"/>
      <c r="Y669" s="54"/>
      <c r="Z669" s="54"/>
    </row>
    <row r="670" spans="1:26" ht="18.75" customHeight="1" x14ac:dyDescent="0.2">
      <c r="A670" s="54"/>
      <c r="B670" s="321"/>
      <c r="C670" s="321"/>
      <c r="D670" s="55"/>
      <c r="E670" s="320"/>
      <c r="F670" s="320"/>
      <c r="G670" s="320"/>
      <c r="H670" s="54"/>
      <c r="I670" s="54"/>
      <c r="J670" s="54"/>
      <c r="K670" s="227"/>
      <c r="L670" s="227"/>
      <c r="M670" s="227"/>
      <c r="N670" s="227"/>
      <c r="O670" s="227"/>
      <c r="P670" s="54"/>
      <c r="Q670" s="54"/>
      <c r="R670" s="54"/>
      <c r="S670" s="54"/>
      <c r="T670" s="54"/>
      <c r="U670" s="54"/>
      <c r="V670" s="54"/>
      <c r="W670" s="54"/>
      <c r="X670" s="54"/>
      <c r="Y670" s="54"/>
      <c r="Z670" s="54"/>
    </row>
    <row r="671" spans="1:26" ht="18.75" customHeight="1" x14ac:dyDescent="0.2">
      <c r="A671" s="54"/>
      <c r="B671" s="321"/>
      <c r="C671" s="321"/>
      <c r="D671" s="55"/>
      <c r="E671" s="320"/>
      <c r="F671" s="320"/>
      <c r="G671" s="320"/>
      <c r="H671" s="54"/>
      <c r="I671" s="54"/>
      <c r="J671" s="54"/>
      <c r="K671" s="227"/>
      <c r="L671" s="227"/>
      <c r="M671" s="227"/>
      <c r="N671" s="227"/>
      <c r="O671" s="227"/>
      <c r="P671" s="54"/>
      <c r="Q671" s="54"/>
      <c r="R671" s="54"/>
      <c r="S671" s="54"/>
      <c r="T671" s="54"/>
      <c r="U671" s="54"/>
      <c r="V671" s="54"/>
      <c r="W671" s="54"/>
      <c r="X671" s="54"/>
      <c r="Y671" s="54"/>
      <c r="Z671" s="54"/>
    </row>
    <row r="672" spans="1:26" ht="18.75" customHeight="1" x14ac:dyDescent="0.2">
      <c r="A672" s="54"/>
      <c r="B672" s="321"/>
      <c r="C672" s="321"/>
      <c r="D672" s="55"/>
      <c r="E672" s="320"/>
      <c r="F672" s="320"/>
      <c r="G672" s="320"/>
      <c r="H672" s="54"/>
      <c r="I672" s="54"/>
      <c r="J672" s="54"/>
      <c r="K672" s="227"/>
      <c r="L672" s="227"/>
      <c r="M672" s="227"/>
      <c r="N672" s="227"/>
      <c r="O672" s="227"/>
      <c r="P672" s="54"/>
      <c r="Q672" s="54"/>
      <c r="R672" s="54"/>
      <c r="S672" s="54"/>
      <c r="T672" s="54"/>
      <c r="U672" s="54"/>
      <c r="V672" s="54"/>
      <c r="W672" s="54"/>
      <c r="X672" s="54"/>
      <c r="Y672" s="54"/>
      <c r="Z672" s="54"/>
    </row>
    <row r="673" spans="1:26" ht="18.75" customHeight="1" x14ac:dyDescent="0.2">
      <c r="A673" s="54"/>
      <c r="B673" s="321"/>
      <c r="C673" s="321"/>
      <c r="D673" s="55"/>
      <c r="E673" s="320"/>
      <c r="F673" s="320"/>
      <c r="G673" s="320"/>
      <c r="H673" s="54"/>
      <c r="I673" s="54"/>
      <c r="J673" s="54"/>
      <c r="K673" s="227"/>
      <c r="L673" s="227"/>
      <c r="M673" s="227"/>
      <c r="N673" s="227"/>
      <c r="O673" s="227"/>
      <c r="P673" s="54"/>
      <c r="Q673" s="54"/>
      <c r="R673" s="54"/>
      <c r="S673" s="54"/>
      <c r="T673" s="54"/>
      <c r="U673" s="54"/>
      <c r="V673" s="54"/>
      <c r="W673" s="54"/>
      <c r="X673" s="54"/>
      <c r="Y673" s="54"/>
      <c r="Z673" s="54"/>
    </row>
    <row r="674" spans="1:26" ht="18.75" customHeight="1" x14ac:dyDescent="0.2">
      <c r="A674" s="54"/>
      <c r="B674" s="321"/>
      <c r="C674" s="321"/>
      <c r="D674" s="55"/>
      <c r="E674" s="320"/>
      <c r="F674" s="320"/>
      <c r="G674" s="320"/>
      <c r="H674" s="54"/>
      <c r="I674" s="54"/>
      <c r="J674" s="54"/>
      <c r="K674" s="227"/>
      <c r="L674" s="227"/>
      <c r="M674" s="227"/>
      <c r="N674" s="227"/>
      <c r="O674" s="227"/>
      <c r="P674" s="54"/>
      <c r="Q674" s="54"/>
      <c r="R674" s="54"/>
      <c r="S674" s="54"/>
      <c r="T674" s="54"/>
      <c r="U674" s="54"/>
      <c r="V674" s="54"/>
      <c r="W674" s="54"/>
      <c r="X674" s="54"/>
      <c r="Y674" s="54"/>
      <c r="Z674" s="54"/>
    </row>
    <row r="675" spans="1:26" ht="18.75" customHeight="1" x14ac:dyDescent="0.2">
      <c r="A675" s="54"/>
      <c r="B675" s="321"/>
      <c r="C675" s="321"/>
      <c r="D675" s="55"/>
      <c r="E675" s="320"/>
      <c r="F675" s="320"/>
      <c r="G675" s="320"/>
      <c r="H675" s="54"/>
      <c r="I675" s="54"/>
      <c r="J675" s="54"/>
      <c r="K675" s="227"/>
      <c r="L675" s="227"/>
      <c r="M675" s="227"/>
      <c r="N675" s="227"/>
      <c r="O675" s="227"/>
      <c r="P675" s="54"/>
      <c r="Q675" s="54"/>
      <c r="R675" s="54"/>
      <c r="S675" s="54"/>
      <c r="T675" s="54"/>
      <c r="U675" s="54"/>
      <c r="V675" s="54"/>
      <c r="W675" s="54"/>
      <c r="X675" s="54"/>
      <c r="Y675" s="54"/>
      <c r="Z675" s="54"/>
    </row>
    <row r="676" spans="1:26" ht="18.75" customHeight="1" x14ac:dyDescent="0.2">
      <c r="A676" s="54"/>
      <c r="B676" s="321"/>
      <c r="C676" s="321"/>
      <c r="D676" s="55"/>
      <c r="E676" s="320"/>
      <c r="F676" s="320"/>
      <c r="G676" s="320"/>
      <c r="H676" s="54"/>
      <c r="I676" s="54"/>
      <c r="J676" s="54"/>
      <c r="K676" s="227"/>
      <c r="L676" s="227"/>
      <c r="M676" s="227"/>
      <c r="N676" s="227"/>
      <c r="O676" s="227"/>
      <c r="P676" s="54"/>
      <c r="Q676" s="54"/>
      <c r="R676" s="54"/>
      <c r="S676" s="54"/>
      <c r="T676" s="54"/>
      <c r="U676" s="54"/>
      <c r="V676" s="54"/>
      <c r="W676" s="54"/>
      <c r="X676" s="54"/>
      <c r="Y676" s="54"/>
      <c r="Z676" s="54"/>
    </row>
    <row r="677" spans="1:26" ht="18.75" customHeight="1" x14ac:dyDescent="0.2">
      <c r="A677" s="54"/>
      <c r="B677" s="321"/>
      <c r="C677" s="321"/>
      <c r="D677" s="55"/>
      <c r="E677" s="320"/>
      <c r="F677" s="320"/>
      <c r="G677" s="320"/>
      <c r="H677" s="54"/>
      <c r="I677" s="54"/>
      <c r="J677" s="54"/>
      <c r="K677" s="227"/>
      <c r="L677" s="227"/>
      <c r="M677" s="227"/>
      <c r="N677" s="227"/>
      <c r="O677" s="227"/>
      <c r="P677" s="54"/>
      <c r="Q677" s="54"/>
      <c r="R677" s="54"/>
      <c r="S677" s="54"/>
      <c r="T677" s="54"/>
      <c r="U677" s="54"/>
      <c r="V677" s="54"/>
      <c r="W677" s="54"/>
      <c r="X677" s="54"/>
      <c r="Y677" s="54"/>
      <c r="Z677" s="54"/>
    </row>
    <row r="678" spans="1:26" ht="18.75" customHeight="1" x14ac:dyDescent="0.2">
      <c r="A678" s="54"/>
      <c r="B678" s="321"/>
      <c r="C678" s="321"/>
      <c r="D678" s="55"/>
      <c r="E678" s="320"/>
      <c r="F678" s="320"/>
      <c r="G678" s="320"/>
      <c r="H678" s="54"/>
      <c r="I678" s="54"/>
      <c r="J678" s="54"/>
      <c r="K678" s="227"/>
      <c r="L678" s="227"/>
      <c r="M678" s="227"/>
      <c r="N678" s="227"/>
      <c r="O678" s="227"/>
      <c r="P678" s="54"/>
      <c r="Q678" s="54"/>
      <c r="R678" s="54"/>
      <c r="S678" s="54"/>
      <c r="T678" s="54"/>
      <c r="U678" s="54"/>
      <c r="V678" s="54"/>
      <c r="W678" s="54"/>
      <c r="X678" s="54"/>
      <c r="Y678" s="54"/>
      <c r="Z678" s="54"/>
    </row>
    <row r="679" spans="1:26" ht="18.75" customHeight="1" x14ac:dyDescent="0.2">
      <c r="A679" s="54"/>
      <c r="B679" s="321"/>
      <c r="C679" s="321"/>
      <c r="D679" s="55"/>
      <c r="E679" s="320"/>
      <c r="F679" s="320"/>
      <c r="G679" s="320"/>
      <c r="H679" s="54"/>
      <c r="I679" s="54"/>
      <c r="J679" s="54"/>
      <c r="K679" s="227"/>
      <c r="L679" s="227"/>
      <c r="M679" s="227"/>
      <c r="N679" s="227"/>
      <c r="O679" s="227"/>
      <c r="P679" s="54"/>
      <c r="Q679" s="54"/>
      <c r="R679" s="54"/>
      <c r="S679" s="54"/>
      <c r="T679" s="54"/>
      <c r="U679" s="54"/>
      <c r="V679" s="54"/>
      <c r="W679" s="54"/>
      <c r="X679" s="54"/>
      <c r="Y679" s="54"/>
      <c r="Z679" s="54"/>
    </row>
    <row r="680" spans="1:26" ht="18.75" customHeight="1" x14ac:dyDescent="0.2">
      <c r="A680" s="54"/>
      <c r="B680" s="321"/>
      <c r="C680" s="321"/>
      <c r="D680" s="55"/>
      <c r="E680" s="320"/>
      <c r="F680" s="320"/>
      <c r="G680" s="320"/>
      <c r="H680" s="54"/>
      <c r="I680" s="54"/>
      <c r="J680" s="54"/>
      <c r="K680" s="227"/>
      <c r="L680" s="227"/>
      <c r="M680" s="227"/>
      <c r="N680" s="227"/>
      <c r="O680" s="227"/>
      <c r="P680" s="54"/>
      <c r="Q680" s="54"/>
      <c r="R680" s="54"/>
      <c r="S680" s="54"/>
      <c r="T680" s="54"/>
      <c r="U680" s="54"/>
      <c r="V680" s="54"/>
      <c r="W680" s="54"/>
      <c r="X680" s="54"/>
      <c r="Y680" s="54"/>
      <c r="Z680" s="54"/>
    </row>
    <row r="681" spans="1:26" ht="18.75" customHeight="1" x14ac:dyDescent="0.2">
      <c r="A681" s="54"/>
      <c r="B681" s="321"/>
      <c r="C681" s="321"/>
      <c r="D681" s="55"/>
      <c r="E681" s="320"/>
      <c r="F681" s="320"/>
      <c r="G681" s="320"/>
      <c r="H681" s="54"/>
      <c r="I681" s="54"/>
      <c r="J681" s="54"/>
      <c r="K681" s="227"/>
      <c r="L681" s="227"/>
      <c r="M681" s="227"/>
      <c r="N681" s="227"/>
      <c r="O681" s="227"/>
      <c r="P681" s="54"/>
      <c r="Q681" s="54"/>
      <c r="R681" s="54"/>
      <c r="S681" s="54"/>
      <c r="T681" s="54"/>
      <c r="U681" s="54"/>
      <c r="V681" s="54"/>
      <c r="W681" s="54"/>
      <c r="X681" s="54"/>
      <c r="Y681" s="54"/>
      <c r="Z681" s="54"/>
    </row>
    <row r="682" spans="1:26" ht="18.75" customHeight="1" x14ac:dyDescent="0.2">
      <c r="A682" s="54"/>
      <c r="B682" s="321"/>
      <c r="C682" s="321"/>
      <c r="D682" s="55"/>
      <c r="E682" s="320"/>
      <c r="F682" s="320"/>
      <c r="G682" s="320"/>
      <c r="H682" s="54"/>
      <c r="I682" s="54"/>
      <c r="J682" s="54"/>
      <c r="K682" s="227"/>
      <c r="L682" s="227"/>
      <c r="M682" s="227"/>
      <c r="N682" s="227"/>
      <c r="O682" s="227"/>
      <c r="P682" s="54"/>
      <c r="Q682" s="54"/>
      <c r="R682" s="54"/>
      <c r="S682" s="54"/>
      <c r="T682" s="54"/>
      <c r="U682" s="54"/>
      <c r="V682" s="54"/>
      <c r="W682" s="54"/>
      <c r="X682" s="54"/>
      <c r="Y682" s="54"/>
      <c r="Z682" s="54"/>
    </row>
    <row r="683" spans="1:26" ht="18.75" customHeight="1" x14ac:dyDescent="0.2">
      <c r="A683" s="54"/>
      <c r="B683" s="321"/>
      <c r="C683" s="321"/>
      <c r="D683" s="55"/>
      <c r="E683" s="320"/>
      <c r="F683" s="320"/>
      <c r="G683" s="320"/>
      <c r="H683" s="54"/>
      <c r="I683" s="54"/>
      <c r="J683" s="54"/>
      <c r="K683" s="227"/>
      <c r="L683" s="227"/>
      <c r="M683" s="227"/>
      <c r="N683" s="227"/>
      <c r="O683" s="227"/>
      <c r="P683" s="54"/>
      <c r="Q683" s="54"/>
      <c r="R683" s="54"/>
      <c r="S683" s="54"/>
      <c r="T683" s="54"/>
      <c r="U683" s="54"/>
      <c r="V683" s="54"/>
      <c r="W683" s="54"/>
      <c r="X683" s="54"/>
      <c r="Y683" s="54"/>
      <c r="Z683" s="54"/>
    </row>
    <row r="684" spans="1:26" ht="18.75" customHeight="1" x14ac:dyDescent="0.2">
      <c r="A684" s="54"/>
      <c r="B684" s="321"/>
      <c r="C684" s="321"/>
      <c r="D684" s="55"/>
      <c r="E684" s="320"/>
      <c r="F684" s="320"/>
      <c r="G684" s="320"/>
      <c r="H684" s="54"/>
      <c r="I684" s="54"/>
      <c r="J684" s="54"/>
      <c r="K684" s="227"/>
      <c r="L684" s="227"/>
      <c r="M684" s="227"/>
      <c r="N684" s="227"/>
      <c r="O684" s="227"/>
      <c r="P684" s="54"/>
      <c r="Q684" s="54"/>
      <c r="R684" s="54"/>
      <c r="S684" s="54"/>
      <c r="T684" s="54"/>
      <c r="U684" s="54"/>
      <c r="V684" s="54"/>
      <c r="W684" s="54"/>
      <c r="X684" s="54"/>
      <c r="Y684" s="54"/>
      <c r="Z684" s="54"/>
    </row>
    <row r="685" spans="1:26" ht="18.75" customHeight="1" x14ac:dyDescent="0.2">
      <c r="A685" s="54"/>
      <c r="B685" s="321"/>
      <c r="C685" s="321"/>
      <c r="D685" s="55"/>
      <c r="E685" s="320"/>
      <c r="F685" s="320"/>
      <c r="G685" s="320"/>
      <c r="H685" s="54"/>
      <c r="I685" s="54"/>
      <c r="J685" s="54"/>
      <c r="K685" s="227"/>
      <c r="L685" s="227"/>
      <c r="M685" s="227"/>
      <c r="N685" s="227"/>
      <c r="O685" s="227"/>
      <c r="P685" s="54"/>
      <c r="Q685" s="54"/>
      <c r="R685" s="54"/>
      <c r="S685" s="54"/>
      <c r="T685" s="54"/>
      <c r="U685" s="54"/>
      <c r="V685" s="54"/>
      <c r="W685" s="54"/>
      <c r="X685" s="54"/>
      <c r="Y685" s="54"/>
      <c r="Z685" s="54"/>
    </row>
    <row r="686" spans="1:26" ht="18.75" customHeight="1" x14ac:dyDescent="0.2">
      <c r="A686" s="54"/>
      <c r="B686" s="321"/>
      <c r="C686" s="321"/>
      <c r="D686" s="55"/>
      <c r="E686" s="320"/>
      <c r="F686" s="320"/>
      <c r="G686" s="320"/>
      <c r="H686" s="54"/>
      <c r="I686" s="54"/>
      <c r="J686" s="54"/>
      <c r="K686" s="227"/>
      <c r="L686" s="227"/>
      <c r="M686" s="227"/>
      <c r="N686" s="227"/>
      <c r="O686" s="227"/>
      <c r="P686" s="54"/>
      <c r="Q686" s="54"/>
      <c r="R686" s="54"/>
      <c r="S686" s="54"/>
      <c r="T686" s="54"/>
      <c r="U686" s="54"/>
      <c r="V686" s="54"/>
      <c r="W686" s="54"/>
      <c r="X686" s="54"/>
      <c r="Y686" s="54"/>
      <c r="Z686" s="54"/>
    </row>
    <row r="687" spans="1:26" ht="18.75" customHeight="1" x14ac:dyDescent="0.2">
      <c r="A687" s="54"/>
      <c r="B687" s="321"/>
      <c r="C687" s="321"/>
      <c r="D687" s="55"/>
      <c r="E687" s="320"/>
      <c r="F687" s="320"/>
      <c r="G687" s="320"/>
      <c r="H687" s="54"/>
      <c r="I687" s="54"/>
      <c r="J687" s="54"/>
      <c r="K687" s="227"/>
      <c r="L687" s="227"/>
      <c r="M687" s="227"/>
      <c r="N687" s="227"/>
      <c r="O687" s="227"/>
      <c r="P687" s="54"/>
      <c r="Q687" s="54"/>
      <c r="R687" s="54"/>
      <c r="S687" s="54"/>
      <c r="T687" s="54"/>
      <c r="U687" s="54"/>
      <c r="V687" s="54"/>
      <c r="W687" s="54"/>
      <c r="X687" s="54"/>
      <c r="Y687" s="54"/>
      <c r="Z687" s="54"/>
    </row>
    <row r="688" spans="1:26" ht="18.75" customHeight="1" x14ac:dyDescent="0.2">
      <c r="A688" s="54"/>
      <c r="B688" s="321"/>
      <c r="C688" s="321"/>
      <c r="D688" s="55"/>
      <c r="E688" s="320"/>
      <c r="F688" s="320"/>
      <c r="G688" s="320"/>
      <c r="H688" s="54"/>
      <c r="I688" s="54"/>
      <c r="J688" s="54"/>
      <c r="K688" s="227"/>
      <c r="L688" s="227"/>
      <c r="M688" s="227"/>
      <c r="N688" s="227"/>
      <c r="O688" s="227"/>
      <c r="P688" s="54"/>
      <c r="Q688" s="54"/>
      <c r="R688" s="54"/>
      <c r="S688" s="54"/>
      <c r="T688" s="54"/>
      <c r="U688" s="54"/>
      <c r="V688" s="54"/>
      <c r="W688" s="54"/>
      <c r="X688" s="54"/>
      <c r="Y688" s="54"/>
      <c r="Z688" s="54"/>
    </row>
    <row r="689" spans="1:26" ht="18.75" customHeight="1" x14ac:dyDescent="0.2">
      <c r="A689" s="54"/>
      <c r="B689" s="321"/>
      <c r="C689" s="321"/>
      <c r="D689" s="55"/>
      <c r="E689" s="320"/>
      <c r="F689" s="320"/>
      <c r="G689" s="320"/>
      <c r="H689" s="54"/>
      <c r="I689" s="54"/>
      <c r="J689" s="54"/>
      <c r="K689" s="227"/>
      <c r="L689" s="227"/>
      <c r="M689" s="227"/>
      <c r="N689" s="227"/>
      <c r="O689" s="227"/>
      <c r="P689" s="54"/>
      <c r="Q689" s="54"/>
      <c r="R689" s="54"/>
      <c r="S689" s="54"/>
      <c r="T689" s="54"/>
      <c r="U689" s="54"/>
      <c r="V689" s="54"/>
      <c r="W689" s="54"/>
      <c r="X689" s="54"/>
      <c r="Y689" s="54"/>
      <c r="Z689" s="54"/>
    </row>
    <row r="690" spans="1:26" ht="18.75" customHeight="1" x14ac:dyDescent="0.2">
      <c r="A690" s="54"/>
      <c r="B690" s="321"/>
      <c r="C690" s="321"/>
      <c r="D690" s="55"/>
      <c r="E690" s="320"/>
      <c r="F690" s="320"/>
      <c r="G690" s="320"/>
      <c r="H690" s="54"/>
      <c r="I690" s="54"/>
      <c r="J690" s="54"/>
      <c r="K690" s="227"/>
      <c r="L690" s="227"/>
      <c r="M690" s="227"/>
      <c r="N690" s="227"/>
      <c r="O690" s="227"/>
      <c r="P690" s="54"/>
      <c r="Q690" s="54"/>
      <c r="R690" s="54"/>
      <c r="S690" s="54"/>
      <c r="T690" s="54"/>
      <c r="U690" s="54"/>
      <c r="V690" s="54"/>
      <c r="W690" s="54"/>
      <c r="X690" s="54"/>
      <c r="Y690" s="54"/>
      <c r="Z690" s="54"/>
    </row>
    <row r="691" spans="1:26" ht="18.75" customHeight="1" x14ac:dyDescent="0.2">
      <c r="A691" s="54"/>
      <c r="B691" s="321"/>
      <c r="C691" s="321"/>
      <c r="D691" s="55"/>
      <c r="E691" s="320"/>
      <c r="F691" s="320"/>
      <c r="G691" s="320"/>
      <c r="H691" s="54"/>
      <c r="I691" s="54"/>
      <c r="J691" s="54"/>
      <c r="K691" s="227"/>
      <c r="L691" s="227"/>
      <c r="M691" s="227"/>
      <c r="N691" s="227"/>
      <c r="O691" s="227"/>
      <c r="P691" s="54"/>
      <c r="Q691" s="54"/>
      <c r="R691" s="54"/>
      <c r="S691" s="54"/>
      <c r="T691" s="54"/>
      <c r="U691" s="54"/>
      <c r="V691" s="54"/>
      <c r="W691" s="54"/>
      <c r="X691" s="54"/>
      <c r="Y691" s="54"/>
      <c r="Z691" s="54"/>
    </row>
    <row r="692" spans="1:26" ht="18.75" customHeight="1" x14ac:dyDescent="0.2">
      <c r="A692" s="54"/>
      <c r="B692" s="321"/>
      <c r="C692" s="321"/>
      <c r="D692" s="55"/>
      <c r="E692" s="320"/>
      <c r="F692" s="320"/>
      <c r="G692" s="320"/>
      <c r="H692" s="54"/>
      <c r="I692" s="54"/>
      <c r="J692" s="54"/>
      <c r="K692" s="227"/>
      <c r="L692" s="227"/>
      <c r="M692" s="227"/>
      <c r="N692" s="227"/>
      <c r="O692" s="227"/>
      <c r="P692" s="54"/>
      <c r="Q692" s="54"/>
      <c r="R692" s="54"/>
      <c r="S692" s="54"/>
      <c r="T692" s="54"/>
      <c r="U692" s="54"/>
      <c r="V692" s="54"/>
      <c r="W692" s="54"/>
      <c r="X692" s="54"/>
      <c r="Y692" s="54"/>
      <c r="Z692" s="54"/>
    </row>
    <row r="693" spans="1:26" ht="18.75" customHeight="1" x14ac:dyDescent="0.2">
      <c r="A693" s="54"/>
      <c r="B693" s="321"/>
      <c r="C693" s="321"/>
      <c r="D693" s="55"/>
      <c r="E693" s="320"/>
      <c r="F693" s="320"/>
      <c r="G693" s="320"/>
      <c r="H693" s="54"/>
      <c r="I693" s="54"/>
      <c r="J693" s="54"/>
      <c r="K693" s="227"/>
      <c r="L693" s="227"/>
      <c r="M693" s="227"/>
      <c r="N693" s="227"/>
      <c r="O693" s="227"/>
      <c r="P693" s="54"/>
      <c r="Q693" s="54"/>
      <c r="R693" s="54"/>
      <c r="S693" s="54"/>
      <c r="T693" s="54"/>
      <c r="U693" s="54"/>
      <c r="V693" s="54"/>
      <c r="W693" s="54"/>
      <c r="X693" s="54"/>
      <c r="Y693" s="54"/>
      <c r="Z693" s="54"/>
    </row>
    <row r="694" spans="1:26" ht="18.75" customHeight="1" x14ac:dyDescent="0.2">
      <c r="A694" s="54"/>
      <c r="B694" s="321"/>
      <c r="C694" s="321"/>
      <c r="D694" s="55"/>
      <c r="E694" s="320"/>
      <c r="F694" s="320"/>
      <c r="G694" s="320"/>
      <c r="H694" s="54"/>
      <c r="I694" s="54"/>
      <c r="J694" s="54"/>
      <c r="K694" s="227"/>
      <c r="L694" s="227"/>
      <c r="M694" s="227"/>
      <c r="N694" s="227"/>
      <c r="O694" s="227"/>
      <c r="P694" s="54"/>
      <c r="Q694" s="54"/>
      <c r="R694" s="54"/>
      <c r="S694" s="54"/>
      <c r="T694" s="54"/>
      <c r="U694" s="54"/>
      <c r="V694" s="54"/>
      <c r="W694" s="54"/>
      <c r="X694" s="54"/>
      <c r="Y694" s="54"/>
      <c r="Z694" s="54"/>
    </row>
    <row r="695" spans="1:26" ht="18.75" customHeight="1" x14ac:dyDescent="0.2">
      <c r="A695" s="54"/>
      <c r="B695" s="321"/>
      <c r="C695" s="321"/>
      <c r="D695" s="55"/>
      <c r="E695" s="320"/>
      <c r="F695" s="320"/>
      <c r="G695" s="320"/>
      <c r="H695" s="54"/>
      <c r="I695" s="54"/>
      <c r="J695" s="54"/>
      <c r="K695" s="227"/>
      <c r="L695" s="227"/>
      <c r="M695" s="227"/>
      <c r="N695" s="227"/>
      <c r="O695" s="227"/>
      <c r="P695" s="54"/>
      <c r="Q695" s="54"/>
      <c r="R695" s="54"/>
      <c r="S695" s="54"/>
      <c r="T695" s="54"/>
      <c r="U695" s="54"/>
      <c r="V695" s="54"/>
      <c r="W695" s="54"/>
      <c r="X695" s="54"/>
      <c r="Y695" s="54"/>
      <c r="Z695" s="54"/>
    </row>
    <row r="696" spans="1:26" ht="18.75" customHeight="1" x14ac:dyDescent="0.2">
      <c r="A696" s="54"/>
      <c r="B696" s="321"/>
      <c r="C696" s="321"/>
      <c r="D696" s="55"/>
      <c r="E696" s="320"/>
      <c r="F696" s="320"/>
      <c r="G696" s="320"/>
      <c r="H696" s="54"/>
      <c r="I696" s="54"/>
      <c r="J696" s="54"/>
      <c r="K696" s="227"/>
      <c r="L696" s="227"/>
      <c r="M696" s="227"/>
      <c r="N696" s="227"/>
      <c r="O696" s="227"/>
      <c r="P696" s="54"/>
      <c r="Q696" s="54"/>
      <c r="R696" s="54"/>
      <c r="S696" s="54"/>
      <c r="T696" s="54"/>
      <c r="U696" s="54"/>
      <c r="V696" s="54"/>
      <c r="W696" s="54"/>
      <c r="X696" s="54"/>
      <c r="Y696" s="54"/>
      <c r="Z696" s="54"/>
    </row>
    <row r="697" spans="1:26" ht="18.75" customHeight="1" x14ac:dyDescent="0.2">
      <c r="A697" s="54"/>
      <c r="B697" s="321"/>
      <c r="C697" s="321"/>
      <c r="D697" s="55"/>
      <c r="E697" s="320"/>
      <c r="F697" s="320"/>
      <c r="G697" s="320"/>
      <c r="H697" s="54"/>
      <c r="I697" s="54"/>
      <c r="J697" s="54"/>
      <c r="K697" s="227"/>
      <c r="L697" s="227"/>
      <c r="M697" s="227"/>
      <c r="N697" s="227"/>
      <c r="O697" s="227"/>
      <c r="P697" s="54"/>
      <c r="Q697" s="54"/>
      <c r="R697" s="54"/>
      <c r="S697" s="54"/>
      <c r="T697" s="54"/>
      <c r="U697" s="54"/>
      <c r="V697" s="54"/>
      <c r="W697" s="54"/>
      <c r="X697" s="54"/>
      <c r="Y697" s="54"/>
      <c r="Z697" s="54"/>
    </row>
    <row r="698" spans="1:26" ht="18.75" customHeight="1" x14ac:dyDescent="0.2">
      <c r="A698" s="54"/>
      <c r="B698" s="321"/>
      <c r="C698" s="321"/>
      <c r="D698" s="55"/>
      <c r="E698" s="320"/>
      <c r="F698" s="320"/>
      <c r="G698" s="320"/>
      <c r="H698" s="54"/>
      <c r="I698" s="54"/>
      <c r="J698" s="54"/>
      <c r="K698" s="227"/>
      <c r="L698" s="227"/>
      <c r="M698" s="227"/>
      <c r="N698" s="227"/>
      <c r="O698" s="227"/>
      <c r="P698" s="54"/>
      <c r="Q698" s="54"/>
      <c r="R698" s="54"/>
      <c r="S698" s="54"/>
      <c r="T698" s="54"/>
      <c r="U698" s="54"/>
      <c r="V698" s="54"/>
      <c r="W698" s="54"/>
      <c r="X698" s="54"/>
      <c r="Y698" s="54"/>
      <c r="Z698" s="54"/>
    </row>
    <row r="699" spans="1:26" ht="18.75" customHeight="1" x14ac:dyDescent="0.2">
      <c r="A699" s="54"/>
      <c r="B699" s="321"/>
      <c r="C699" s="321"/>
      <c r="D699" s="55"/>
      <c r="E699" s="320"/>
      <c r="F699" s="320"/>
      <c r="G699" s="320"/>
      <c r="H699" s="54"/>
      <c r="I699" s="54"/>
      <c r="J699" s="54"/>
      <c r="K699" s="227"/>
      <c r="L699" s="227"/>
      <c r="M699" s="227"/>
      <c r="N699" s="227"/>
      <c r="O699" s="227"/>
      <c r="P699" s="54"/>
      <c r="Q699" s="54"/>
      <c r="R699" s="54"/>
      <c r="S699" s="54"/>
      <c r="T699" s="54"/>
      <c r="U699" s="54"/>
      <c r="V699" s="54"/>
      <c r="W699" s="54"/>
      <c r="X699" s="54"/>
      <c r="Y699" s="54"/>
      <c r="Z699" s="54"/>
    </row>
    <row r="700" spans="1:26" ht="18.75" customHeight="1" x14ac:dyDescent="0.2">
      <c r="A700" s="54"/>
      <c r="B700" s="321"/>
      <c r="C700" s="321"/>
      <c r="D700" s="55"/>
      <c r="E700" s="320"/>
      <c r="F700" s="320"/>
      <c r="G700" s="320"/>
      <c r="H700" s="54"/>
      <c r="I700" s="54"/>
      <c r="J700" s="54"/>
      <c r="K700" s="227"/>
      <c r="L700" s="227"/>
      <c r="M700" s="227"/>
      <c r="N700" s="227"/>
      <c r="O700" s="227"/>
      <c r="P700" s="54"/>
      <c r="Q700" s="54"/>
      <c r="R700" s="54"/>
      <c r="S700" s="54"/>
      <c r="T700" s="54"/>
      <c r="U700" s="54"/>
      <c r="V700" s="54"/>
      <c r="W700" s="54"/>
      <c r="X700" s="54"/>
      <c r="Y700" s="54"/>
      <c r="Z700" s="54"/>
    </row>
    <row r="701" spans="1:26" ht="18.75" customHeight="1" x14ac:dyDescent="0.2">
      <c r="A701" s="54"/>
      <c r="B701" s="321"/>
      <c r="C701" s="321"/>
      <c r="D701" s="55"/>
      <c r="E701" s="320"/>
      <c r="F701" s="320"/>
      <c r="G701" s="320"/>
      <c r="H701" s="54"/>
      <c r="I701" s="54"/>
      <c r="J701" s="54"/>
      <c r="K701" s="227"/>
      <c r="L701" s="227"/>
      <c r="M701" s="227"/>
      <c r="N701" s="227"/>
      <c r="O701" s="227"/>
      <c r="P701" s="54"/>
      <c r="Q701" s="54"/>
      <c r="R701" s="54"/>
      <c r="S701" s="54"/>
      <c r="T701" s="54"/>
      <c r="U701" s="54"/>
      <c r="V701" s="54"/>
      <c r="W701" s="54"/>
      <c r="X701" s="54"/>
      <c r="Y701" s="54"/>
      <c r="Z701" s="54"/>
    </row>
    <row r="702" spans="1:26" ht="18.75" customHeight="1" x14ac:dyDescent="0.2">
      <c r="A702" s="54"/>
      <c r="B702" s="321"/>
      <c r="C702" s="321"/>
      <c r="D702" s="55"/>
      <c r="E702" s="320"/>
      <c r="F702" s="320"/>
      <c r="G702" s="320"/>
      <c r="H702" s="54"/>
      <c r="I702" s="54"/>
      <c r="J702" s="54"/>
      <c r="K702" s="227"/>
      <c r="L702" s="227"/>
      <c r="M702" s="227"/>
      <c r="N702" s="227"/>
      <c r="O702" s="227"/>
      <c r="P702" s="54"/>
      <c r="Q702" s="54"/>
      <c r="R702" s="54"/>
      <c r="S702" s="54"/>
      <c r="T702" s="54"/>
      <c r="U702" s="54"/>
      <c r="V702" s="54"/>
      <c r="W702" s="54"/>
      <c r="X702" s="54"/>
      <c r="Y702" s="54"/>
      <c r="Z702" s="54"/>
    </row>
    <row r="703" spans="1:26" ht="18.75" customHeight="1" x14ac:dyDescent="0.2">
      <c r="A703" s="54"/>
      <c r="B703" s="321"/>
      <c r="C703" s="321"/>
      <c r="D703" s="55"/>
      <c r="E703" s="320"/>
      <c r="F703" s="320"/>
      <c r="G703" s="320"/>
      <c r="H703" s="54"/>
      <c r="I703" s="54"/>
      <c r="J703" s="54"/>
      <c r="K703" s="227"/>
      <c r="L703" s="227"/>
      <c r="M703" s="227"/>
      <c r="N703" s="227"/>
      <c r="O703" s="227"/>
      <c r="P703" s="54"/>
      <c r="Q703" s="54"/>
      <c r="R703" s="54"/>
      <c r="S703" s="54"/>
      <c r="T703" s="54"/>
      <c r="U703" s="54"/>
      <c r="V703" s="54"/>
      <c r="W703" s="54"/>
      <c r="X703" s="54"/>
      <c r="Y703" s="54"/>
      <c r="Z703" s="54"/>
    </row>
    <row r="704" spans="1:26" ht="18.75" customHeight="1" x14ac:dyDescent="0.2">
      <c r="A704" s="54"/>
      <c r="B704" s="321"/>
      <c r="C704" s="321"/>
      <c r="D704" s="55"/>
      <c r="E704" s="320"/>
      <c r="F704" s="320"/>
      <c r="G704" s="320"/>
      <c r="H704" s="54"/>
      <c r="I704" s="54"/>
      <c r="J704" s="54"/>
      <c r="K704" s="227"/>
      <c r="L704" s="227"/>
      <c r="M704" s="227"/>
      <c r="N704" s="227"/>
      <c r="O704" s="227"/>
      <c r="P704" s="54"/>
      <c r="Q704" s="54"/>
      <c r="R704" s="54"/>
      <c r="S704" s="54"/>
      <c r="T704" s="54"/>
      <c r="U704" s="54"/>
      <c r="V704" s="54"/>
      <c r="W704" s="54"/>
      <c r="X704" s="54"/>
      <c r="Y704" s="54"/>
      <c r="Z704" s="54"/>
    </row>
    <row r="705" spans="1:26" ht="18.75" customHeight="1" x14ac:dyDescent="0.2">
      <c r="A705" s="54"/>
      <c r="B705" s="321"/>
      <c r="C705" s="321"/>
      <c r="D705" s="55"/>
      <c r="E705" s="320"/>
      <c r="F705" s="320"/>
      <c r="G705" s="320"/>
      <c r="H705" s="54"/>
      <c r="I705" s="54"/>
      <c r="J705" s="54"/>
      <c r="K705" s="227"/>
      <c r="L705" s="227"/>
      <c r="M705" s="227"/>
      <c r="N705" s="227"/>
      <c r="O705" s="227"/>
      <c r="P705" s="54"/>
      <c r="Q705" s="54"/>
      <c r="R705" s="54"/>
      <c r="S705" s="54"/>
      <c r="T705" s="54"/>
      <c r="U705" s="54"/>
      <c r="V705" s="54"/>
      <c r="W705" s="54"/>
      <c r="X705" s="54"/>
      <c r="Y705" s="54"/>
      <c r="Z705" s="54"/>
    </row>
    <row r="706" spans="1:26" ht="18.75" customHeight="1" x14ac:dyDescent="0.2">
      <c r="A706" s="54"/>
      <c r="B706" s="321"/>
      <c r="C706" s="321"/>
      <c r="D706" s="55"/>
      <c r="E706" s="320"/>
      <c r="F706" s="320"/>
      <c r="G706" s="320"/>
      <c r="H706" s="54"/>
      <c r="I706" s="54"/>
      <c r="J706" s="54"/>
      <c r="K706" s="227"/>
      <c r="L706" s="227"/>
      <c r="M706" s="227"/>
      <c r="N706" s="227"/>
      <c r="O706" s="227"/>
      <c r="P706" s="54"/>
      <c r="Q706" s="54"/>
      <c r="R706" s="54"/>
      <c r="S706" s="54"/>
      <c r="T706" s="54"/>
      <c r="U706" s="54"/>
      <c r="V706" s="54"/>
      <c r="W706" s="54"/>
      <c r="X706" s="54"/>
      <c r="Y706" s="54"/>
      <c r="Z706" s="54"/>
    </row>
    <row r="707" spans="1:26" ht="18.75" customHeight="1" x14ac:dyDescent="0.2">
      <c r="A707" s="54"/>
      <c r="B707" s="321"/>
      <c r="C707" s="321"/>
      <c r="D707" s="55"/>
      <c r="E707" s="320"/>
      <c r="F707" s="320"/>
      <c r="G707" s="320"/>
      <c r="H707" s="54"/>
      <c r="I707" s="54"/>
      <c r="J707" s="54"/>
      <c r="K707" s="227"/>
      <c r="L707" s="227"/>
      <c r="M707" s="227"/>
      <c r="N707" s="227"/>
      <c r="O707" s="227"/>
      <c r="P707" s="54"/>
      <c r="Q707" s="54"/>
      <c r="R707" s="54"/>
      <c r="S707" s="54"/>
      <c r="T707" s="54"/>
      <c r="U707" s="54"/>
      <c r="V707" s="54"/>
      <c r="W707" s="54"/>
      <c r="X707" s="54"/>
      <c r="Y707" s="54"/>
      <c r="Z707" s="54"/>
    </row>
    <row r="708" spans="1:26" ht="18.75" customHeight="1" x14ac:dyDescent="0.2">
      <c r="A708" s="54"/>
      <c r="B708" s="321"/>
      <c r="C708" s="321"/>
      <c r="D708" s="55"/>
      <c r="E708" s="320"/>
      <c r="F708" s="320"/>
      <c r="G708" s="320"/>
      <c r="H708" s="54"/>
      <c r="I708" s="54"/>
      <c r="J708" s="54"/>
      <c r="K708" s="227"/>
      <c r="L708" s="227"/>
      <c r="M708" s="227"/>
      <c r="N708" s="227"/>
      <c r="O708" s="227"/>
      <c r="P708" s="54"/>
      <c r="Q708" s="54"/>
      <c r="R708" s="54"/>
      <c r="S708" s="54"/>
      <c r="T708" s="54"/>
      <c r="U708" s="54"/>
      <c r="V708" s="54"/>
      <c r="W708" s="54"/>
      <c r="X708" s="54"/>
      <c r="Y708" s="54"/>
      <c r="Z708" s="54"/>
    </row>
    <row r="709" spans="1:26" ht="18.75" customHeight="1" x14ac:dyDescent="0.2">
      <c r="A709" s="54"/>
      <c r="B709" s="321"/>
      <c r="C709" s="321"/>
      <c r="D709" s="55"/>
      <c r="E709" s="320"/>
      <c r="F709" s="320"/>
      <c r="G709" s="320"/>
      <c r="H709" s="54"/>
      <c r="I709" s="54"/>
      <c r="J709" s="54"/>
      <c r="K709" s="227"/>
      <c r="L709" s="227"/>
      <c r="M709" s="227"/>
      <c r="N709" s="227"/>
      <c r="O709" s="227"/>
      <c r="P709" s="54"/>
      <c r="Q709" s="54"/>
      <c r="R709" s="54"/>
      <c r="S709" s="54"/>
      <c r="T709" s="54"/>
      <c r="U709" s="54"/>
      <c r="V709" s="54"/>
      <c r="W709" s="54"/>
      <c r="X709" s="54"/>
      <c r="Y709" s="54"/>
      <c r="Z709" s="54"/>
    </row>
    <row r="710" spans="1:26" ht="18.75" customHeight="1" x14ac:dyDescent="0.2">
      <c r="A710" s="54"/>
      <c r="B710" s="321"/>
      <c r="C710" s="321"/>
      <c r="D710" s="55"/>
      <c r="E710" s="320"/>
      <c r="F710" s="320"/>
      <c r="G710" s="320"/>
      <c r="H710" s="54"/>
      <c r="I710" s="54"/>
      <c r="J710" s="54"/>
      <c r="K710" s="227"/>
      <c r="L710" s="227"/>
      <c r="M710" s="227"/>
      <c r="N710" s="227"/>
      <c r="O710" s="227"/>
      <c r="P710" s="54"/>
      <c r="Q710" s="54"/>
      <c r="R710" s="54"/>
      <c r="S710" s="54"/>
      <c r="T710" s="54"/>
      <c r="U710" s="54"/>
      <c r="V710" s="54"/>
      <c r="W710" s="54"/>
      <c r="X710" s="54"/>
      <c r="Y710" s="54"/>
      <c r="Z710" s="54"/>
    </row>
    <row r="711" spans="1:26" ht="18.75" customHeight="1" x14ac:dyDescent="0.2">
      <c r="A711" s="54"/>
      <c r="B711" s="321"/>
      <c r="C711" s="321"/>
      <c r="D711" s="55"/>
      <c r="E711" s="320"/>
      <c r="F711" s="320"/>
      <c r="G711" s="320"/>
      <c r="H711" s="54"/>
      <c r="I711" s="54"/>
      <c r="J711" s="54"/>
      <c r="K711" s="227"/>
      <c r="L711" s="227"/>
      <c r="M711" s="227"/>
      <c r="N711" s="227"/>
      <c r="O711" s="227"/>
      <c r="P711" s="54"/>
      <c r="Q711" s="54"/>
      <c r="R711" s="54"/>
      <c r="S711" s="54"/>
      <c r="T711" s="54"/>
      <c r="U711" s="54"/>
      <c r="V711" s="54"/>
      <c r="W711" s="54"/>
      <c r="X711" s="54"/>
      <c r="Y711" s="54"/>
      <c r="Z711" s="54"/>
    </row>
    <row r="712" spans="1:26" ht="18.75" customHeight="1" x14ac:dyDescent="0.2">
      <c r="A712" s="54"/>
      <c r="B712" s="321"/>
      <c r="C712" s="321"/>
      <c r="D712" s="55"/>
      <c r="E712" s="320"/>
      <c r="F712" s="320"/>
      <c r="G712" s="320"/>
      <c r="H712" s="54"/>
      <c r="I712" s="54"/>
      <c r="J712" s="54"/>
      <c r="K712" s="227"/>
      <c r="L712" s="227"/>
      <c r="M712" s="227"/>
      <c r="N712" s="227"/>
      <c r="O712" s="227"/>
      <c r="P712" s="54"/>
      <c r="Q712" s="54"/>
      <c r="R712" s="54"/>
      <c r="S712" s="54"/>
      <c r="T712" s="54"/>
      <c r="U712" s="54"/>
      <c r="V712" s="54"/>
      <c r="W712" s="54"/>
      <c r="X712" s="54"/>
      <c r="Y712" s="54"/>
      <c r="Z712" s="54"/>
    </row>
    <row r="713" spans="1:26" ht="18.75" customHeight="1" x14ac:dyDescent="0.2">
      <c r="A713" s="54"/>
      <c r="B713" s="321"/>
      <c r="C713" s="321"/>
      <c r="D713" s="55"/>
      <c r="E713" s="320"/>
      <c r="F713" s="320"/>
      <c r="G713" s="320"/>
      <c r="H713" s="54"/>
      <c r="I713" s="54"/>
      <c r="J713" s="54"/>
      <c r="K713" s="227"/>
      <c r="L713" s="227"/>
      <c r="M713" s="227"/>
      <c r="N713" s="227"/>
      <c r="O713" s="227"/>
      <c r="P713" s="54"/>
      <c r="Q713" s="54"/>
      <c r="R713" s="54"/>
      <c r="S713" s="54"/>
      <c r="T713" s="54"/>
      <c r="U713" s="54"/>
      <c r="V713" s="54"/>
      <c r="W713" s="54"/>
      <c r="X713" s="54"/>
      <c r="Y713" s="54"/>
      <c r="Z713" s="54"/>
    </row>
    <row r="714" spans="1:26" ht="18.75" customHeight="1" x14ac:dyDescent="0.2">
      <c r="A714" s="54"/>
      <c r="B714" s="321"/>
      <c r="C714" s="321"/>
      <c r="D714" s="55"/>
      <c r="E714" s="320"/>
      <c r="F714" s="320"/>
      <c r="G714" s="320"/>
      <c r="H714" s="54"/>
      <c r="I714" s="54"/>
      <c r="J714" s="54"/>
      <c r="K714" s="227"/>
      <c r="L714" s="227"/>
      <c r="M714" s="227"/>
      <c r="N714" s="227"/>
      <c r="O714" s="227"/>
      <c r="P714" s="54"/>
      <c r="Q714" s="54"/>
      <c r="R714" s="54"/>
      <c r="S714" s="54"/>
      <c r="T714" s="54"/>
      <c r="U714" s="54"/>
      <c r="V714" s="54"/>
      <c r="W714" s="54"/>
      <c r="X714" s="54"/>
      <c r="Y714" s="54"/>
      <c r="Z714" s="54"/>
    </row>
    <row r="715" spans="1:26" ht="18.75" customHeight="1" x14ac:dyDescent="0.2">
      <c r="A715" s="54"/>
      <c r="B715" s="321"/>
      <c r="C715" s="321"/>
      <c r="D715" s="55"/>
      <c r="E715" s="320"/>
      <c r="F715" s="320"/>
      <c r="G715" s="320"/>
      <c r="H715" s="54"/>
      <c r="I715" s="54"/>
      <c r="J715" s="54"/>
      <c r="K715" s="227"/>
      <c r="L715" s="227"/>
      <c r="M715" s="227"/>
      <c r="N715" s="227"/>
      <c r="O715" s="227"/>
      <c r="P715" s="54"/>
      <c r="Q715" s="54"/>
      <c r="R715" s="54"/>
      <c r="S715" s="54"/>
      <c r="T715" s="54"/>
      <c r="U715" s="54"/>
      <c r="V715" s="54"/>
      <c r="W715" s="54"/>
      <c r="X715" s="54"/>
      <c r="Y715" s="54"/>
      <c r="Z715" s="54"/>
    </row>
    <row r="716" spans="1:26" ht="18.75" customHeight="1" x14ac:dyDescent="0.2">
      <c r="A716" s="54"/>
      <c r="B716" s="321"/>
      <c r="C716" s="321"/>
      <c r="D716" s="55"/>
      <c r="E716" s="320"/>
      <c r="F716" s="320"/>
      <c r="G716" s="320"/>
      <c r="H716" s="54"/>
      <c r="I716" s="54"/>
      <c r="J716" s="54"/>
      <c r="K716" s="227"/>
      <c r="L716" s="227"/>
      <c r="M716" s="227"/>
      <c r="N716" s="227"/>
      <c r="O716" s="227"/>
      <c r="P716" s="54"/>
      <c r="Q716" s="54"/>
      <c r="R716" s="54"/>
      <c r="S716" s="54"/>
      <c r="T716" s="54"/>
      <c r="U716" s="54"/>
      <c r="V716" s="54"/>
      <c r="W716" s="54"/>
      <c r="X716" s="54"/>
      <c r="Y716" s="54"/>
      <c r="Z716" s="54"/>
    </row>
    <row r="717" spans="1:26" ht="18.75" customHeight="1" x14ac:dyDescent="0.2">
      <c r="A717" s="54"/>
      <c r="B717" s="321"/>
      <c r="C717" s="321"/>
      <c r="D717" s="55"/>
      <c r="E717" s="320"/>
      <c r="F717" s="320"/>
      <c r="G717" s="320"/>
      <c r="H717" s="54"/>
      <c r="I717" s="54"/>
      <c r="J717" s="54"/>
      <c r="K717" s="227"/>
      <c r="L717" s="227"/>
      <c r="M717" s="227"/>
      <c r="N717" s="227"/>
      <c r="O717" s="227"/>
      <c r="P717" s="54"/>
      <c r="Q717" s="54"/>
      <c r="R717" s="54"/>
      <c r="S717" s="54"/>
      <c r="T717" s="54"/>
      <c r="U717" s="54"/>
      <c r="V717" s="54"/>
      <c r="W717" s="54"/>
      <c r="X717" s="54"/>
      <c r="Y717" s="54"/>
      <c r="Z717" s="54"/>
    </row>
    <row r="718" spans="1:26" ht="18.75" customHeight="1" x14ac:dyDescent="0.2">
      <c r="A718" s="54"/>
      <c r="B718" s="321"/>
      <c r="C718" s="321"/>
      <c r="D718" s="55"/>
      <c r="E718" s="320"/>
      <c r="F718" s="320"/>
      <c r="G718" s="320"/>
      <c r="H718" s="54"/>
      <c r="I718" s="54"/>
      <c r="J718" s="54"/>
      <c r="K718" s="227"/>
      <c r="L718" s="227"/>
      <c r="M718" s="227"/>
      <c r="N718" s="227"/>
      <c r="O718" s="227"/>
      <c r="P718" s="54"/>
      <c r="Q718" s="54"/>
      <c r="R718" s="54"/>
      <c r="S718" s="54"/>
      <c r="T718" s="54"/>
      <c r="U718" s="54"/>
      <c r="V718" s="54"/>
      <c r="W718" s="54"/>
      <c r="X718" s="54"/>
      <c r="Y718" s="54"/>
      <c r="Z718" s="54"/>
    </row>
    <row r="719" spans="1:26" ht="18.75" customHeight="1" x14ac:dyDescent="0.2">
      <c r="A719" s="54"/>
      <c r="B719" s="321"/>
      <c r="C719" s="321"/>
      <c r="D719" s="55"/>
      <c r="E719" s="320"/>
      <c r="F719" s="320"/>
      <c r="G719" s="320"/>
      <c r="H719" s="54"/>
      <c r="I719" s="54"/>
      <c r="J719" s="54"/>
      <c r="K719" s="227"/>
      <c r="L719" s="227"/>
      <c r="M719" s="227"/>
      <c r="N719" s="227"/>
      <c r="O719" s="227"/>
      <c r="P719" s="54"/>
      <c r="Q719" s="54"/>
      <c r="R719" s="54"/>
      <c r="S719" s="54"/>
      <c r="T719" s="54"/>
      <c r="U719" s="54"/>
      <c r="V719" s="54"/>
      <c r="W719" s="54"/>
      <c r="X719" s="54"/>
      <c r="Y719" s="54"/>
      <c r="Z719" s="54"/>
    </row>
    <row r="720" spans="1:26" ht="18.75" customHeight="1" x14ac:dyDescent="0.2">
      <c r="A720" s="54"/>
      <c r="B720" s="321"/>
      <c r="C720" s="321"/>
      <c r="D720" s="55"/>
      <c r="E720" s="320"/>
      <c r="F720" s="320"/>
      <c r="G720" s="320"/>
      <c r="H720" s="54"/>
      <c r="I720" s="54"/>
      <c r="J720" s="54"/>
      <c r="K720" s="227"/>
      <c r="L720" s="227"/>
      <c r="M720" s="227"/>
      <c r="N720" s="227"/>
      <c r="O720" s="227"/>
      <c r="P720" s="54"/>
      <c r="Q720" s="54"/>
      <c r="R720" s="54"/>
      <c r="S720" s="54"/>
      <c r="T720" s="54"/>
      <c r="U720" s="54"/>
      <c r="V720" s="54"/>
      <c r="W720" s="54"/>
      <c r="X720" s="54"/>
      <c r="Y720" s="54"/>
      <c r="Z720" s="54"/>
    </row>
    <row r="721" spans="1:26" ht="18.75" customHeight="1" x14ac:dyDescent="0.2">
      <c r="A721" s="54"/>
      <c r="B721" s="321"/>
      <c r="C721" s="321"/>
      <c r="D721" s="55"/>
      <c r="E721" s="320"/>
      <c r="F721" s="320"/>
      <c r="G721" s="320"/>
      <c r="H721" s="54"/>
      <c r="I721" s="54"/>
      <c r="J721" s="54"/>
      <c r="K721" s="227"/>
      <c r="L721" s="227"/>
      <c r="M721" s="227"/>
      <c r="N721" s="227"/>
      <c r="O721" s="227"/>
      <c r="P721" s="54"/>
      <c r="Q721" s="54"/>
      <c r="R721" s="54"/>
      <c r="S721" s="54"/>
      <c r="T721" s="54"/>
      <c r="U721" s="54"/>
      <c r="V721" s="54"/>
      <c r="W721" s="54"/>
      <c r="X721" s="54"/>
      <c r="Y721" s="54"/>
      <c r="Z721" s="54"/>
    </row>
    <row r="722" spans="1:26" ht="18.75" customHeight="1" x14ac:dyDescent="0.2">
      <c r="A722" s="54"/>
      <c r="B722" s="321"/>
      <c r="C722" s="321"/>
      <c r="D722" s="55"/>
      <c r="E722" s="320"/>
      <c r="F722" s="320"/>
      <c r="G722" s="320"/>
      <c r="H722" s="54"/>
      <c r="I722" s="54"/>
      <c r="J722" s="54"/>
      <c r="K722" s="227"/>
      <c r="L722" s="227"/>
      <c r="M722" s="227"/>
      <c r="N722" s="227"/>
      <c r="O722" s="227"/>
      <c r="P722" s="54"/>
      <c r="Q722" s="54"/>
      <c r="R722" s="54"/>
      <c r="S722" s="54"/>
      <c r="T722" s="54"/>
      <c r="U722" s="54"/>
      <c r="V722" s="54"/>
      <c r="W722" s="54"/>
      <c r="X722" s="54"/>
      <c r="Y722" s="54"/>
      <c r="Z722" s="54"/>
    </row>
    <row r="723" spans="1:26" ht="18.75" customHeight="1" x14ac:dyDescent="0.2">
      <c r="A723" s="54"/>
      <c r="B723" s="321"/>
      <c r="C723" s="321"/>
      <c r="D723" s="55"/>
      <c r="E723" s="320"/>
      <c r="F723" s="320"/>
      <c r="G723" s="320"/>
      <c r="H723" s="54"/>
      <c r="I723" s="54"/>
      <c r="J723" s="54"/>
      <c r="K723" s="227"/>
      <c r="L723" s="227"/>
      <c r="M723" s="227"/>
      <c r="N723" s="227"/>
      <c r="O723" s="227"/>
      <c r="P723" s="54"/>
      <c r="Q723" s="54"/>
      <c r="R723" s="54"/>
      <c r="S723" s="54"/>
      <c r="T723" s="54"/>
      <c r="U723" s="54"/>
      <c r="V723" s="54"/>
      <c r="W723" s="54"/>
      <c r="X723" s="54"/>
      <c r="Y723" s="54"/>
      <c r="Z723" s="54"/>
    </row>
    <row r="724" spans="1:26" ht="18.75" customHeight="1" x14ac:dyDescent="0.2">
      <c r="A724" s="54"/>
      <c r="B724" s="321"/>
      <c r="C724" s="321"/>
      <c r="D724" s="55"/>
      <c r="E724" s="320"/>
      <c r="F724" s="320"/>
      <c r="G724" s="320"/>
      <c r="H724" s="54"/>
      <c r="I724" s="54"/>
      <c r="J724" s="54"/>
      <c r="K724" s="227"/>
      <c r="L724" s="227"/>
      <c r="M724" s="227"/>
      <c r="N724" s="227"/>
      <c r="O724" s="227"/>
      <c r="P724" s="54"/>
      <c r="Q724" s="54"/>
      <c r="R724" s="54"/>
      <c r="S724" s="54"/>
      <c r="T724" s="54"/>
      <c r="U724" s="54"/>
      <c r="V724" s="54"/>
      <c r="W724" s="54"/>
      <c r="X724" s="54"/>
      <c r="Y724" s="54"/>
      <c r="Z724" s="54"/>
    </row>
    <row r="725" spans="1:26" ht="18.75" customHeight="1" x14ac:dyDescent="0.2">
      <c r="A725" s="54"/>
      <c r="B725" s="321"/>
      <c r="C725" s="321"/>
      <c r="D725" s="55"/>
      <c r="E725" s="320"/>
      <c r="F725" s="320"/>
      <c r="G725" s="320"/>
      <c r="H725" s="54"/>
      <c r="I725" s="54"/>
      <c r="J725" s="54"/>
      <c r="K725" s="227"/>
      <c r="L725" s="227"/>
      <c r="M725" s="227"/>
      <c r="N725" s="227"/>
      <c r="O725" s="227"/>
      <c r="P725" s="54"/>
      <c r="Q725" s="54"/>
      <c r="R725" s="54"/>
      <c r="S725" s="54"/>
      <c r="T725" s="54"/>
      <c r="U725" s="54"/>
      <c r="V725" s="54"/>
      <c r="W725" s="54"/>
      <c r="X725" s="54"/>
      <c r="Y725" s="54"/>
      <c r="Z725" s="54"/>
    </row>
    <row r="726" spans="1:26" ht="18.75" customHeight="1" x14ac:dyDescent="0.2">
      <c r="A726" s="54"/>
      <c r="B726" s="321"/>
      <c r="C726" s="321"/>
      <c r="D726" s="55"/>
      <c r="E726" s="320"/>
      <c r="F726" s="320"/>
      <c r="G726" s="320"/>
      <c r="H726" s="54"/>
      <c r="I726" s="54"/>
      <c r="J726" s="54"/>
      <c r="K726" s="227"/>
      <c r="L726" s="227"/>
      <c r="M726" s="227"/>
      <c r="N726" s="227"/>
      <c r="O726" s="227"/>
      <c r="P726" s="54"/>
      <c r="Q726" s="54"/>
      <c r="R726" s="54"/>
      <c r="S726" s="54"/>
      <c r="T726" s="54"/>
      <c r="U726" s="54"/>
      <c r="V726" s="54"/>
      <c r="W726" s="54"/>
      <c r="X726" s="54"/>
      <c r="Y726" s="54"/>
      <c r="Z726" s="54"/>
    </row>
    <row r="727" spans="1:26" ht="18.75" customHeight="1" x14ac:dyDescent="0.2">
      <c r="A727" s="54"/>
      <c r="B727" s="321"/>
      <c r="C727" s="321"/>
      <c r="D727" s="55"/>
      <c r="E727" s="320"/>
      <c r="F727" s="320"/>
      <c r="G727" s="320"/>
      <c r="H727" s="54"/>
      <c r="I727" s="54"/>
      <c r="J727" s="54"/>
      <c r="K727" s="227"/>
      <c r="L727" s="227"/>
      <c r="M727" s="227"/>
      <c r="N727" s="227"/>
      <c r="O727" s="227"/>
      <c r="P727" s="54"/>
      <c r="Q727" s="54"/>
      <c r="R727" s="54"/>
      <c r="S727" s="54"/>
      <c r="T727" s="54"/>
      <c r="U727" s="54"/>
      <c r="V727" s="54"/>
      <c r="W727" s="54"/>
      <c r="X727" s="54"/>
      <c r="Y727" s="54"/>
      <c r="Z727" s="54"/>
    </row>
    <row r="728" spans="1:26" ht="18.75" customHeight="1" x14ac:dyDescent="0.2">
      <c r="A728" s="54"/>
      <c r="B728" s="321"/>
      <c r="C728" s="321"/>
      <c r="D728" s="55"/>
      <c r="E728" s="320"/>
      <c r="F728" s="320"/>
      <c r="G728" s="320"/>
      <c r="H728" s="54"/>
      <c r="I728" s="54"/>
      <c r="J728" s="54"/>
      <c r="K728" s="227"/>
      <c r="L728" s="227"/>
      <c r="M728" s="227"/>
      <c r="N728" s="227"/>
      <c r="O728" s="227"/>
      <c r="P728" s="54"/>
      <c r="Q728" s="54"/>
      <c r="R728" s="54"/>
      <c r="S728" s="54"/>
      <c r="T728" s="54"/>
      <c r="U728" s="54"/>
      <c r="V728" s="54"/>
      <c r="W728" s="54"/>
      <c r="X728" s="54"/>
      <c r="Y728" s="54"/>
      <c r="Z728" s="54"/>
    </row>
    <row r="729" spans="1:26" ht="18.75" customHeight="1" x14ac:dyDescent="0.2">
      <c r="A729" s="54"/>
      <c r="B729" s="321"/>
      <c r="C729" s="321"/>
      <c r="D729" s="55"/>
      <c r="E729" s="320"/>
      <c r="F729" s="320"/>
      <c r="G729" s="320"/>
      <c r="H729" s="54"/>
      <c r="I729" s="54"/>
      <c r="J729" s="54"/>
      <c r="K729" s="227"/>
      <c r="L729" s="227"/>
      <c r="M729" s="227"/>
      <c r="N729" s="227"/>
      <c r="O729" s="227"/>
      <c r="P729" s="54"/>
      <c r="Q729" s="54"/>
      <c r="R729" s="54"/>
      <c r="S729" s="54"/>
      <c r="T729" s="54"/>
      <c r="U729" s="54"/>
      <c r="V729" s="54"/>
      <c r="W729" s="54"/>
      <c r="X729" s="54"/>
      <c r="Y729" s="54"/>
      <c r="Z729" s="54"/>
    </row>
    <row r="730" spans="1:26" ht="18.75" customHeight="1" x14ac:dyDescent="0.2">
      <c r="A730" s="54"/>
      <c r="B730" s="321"/>
      <c r="C730" s="321"/>
      <c r="D730" s="55"/>
      <c r="E730" s="320"/>
      <c r="F730" s="320"/>
      <c r="G730" s="320"/>
      <c r="H730" s="54"/>
      <c r="I730" s="54"/>
      <c r="J730" s="54"/>
      <c r="K730" s="227"/>
      <c r="L730" s="227"/>
      <c r="M730" s="227"/>
      <c r="N730" s="227"/>
      <c r="O730" s="227"/>
      <c r="P730" s="54"/>
      <c r="Q730" s="54"/>
      <c r="R730" s="54"/>
      <c r="S730" s="54"/>
      <c r="T730" s="54"/>
      <c r="U730" s="54"/>
      <c r="V730" s="54"/>
      <c r="W730" s="54"/>
      <c r="X730" s="54"/>
      <c r="Y730" s="54"/>
      <c r="Z730" s="54"/>
    </row>
    <row r="731" spans="1:26" ht="18.75" customHeight="1" x14ac:dyDescent="0.2">
      <c r="A731" s="54"/>
      <c r="B731" s="321"/>
      <c r="C731" s="321"/>
      <c r="D731" s="55"/>
      <c r="E731" s="320"/>
      <c r="F731" s="320"/>
      <c r="G731" s="320"/>
      <c r="H731" s="54"/>
      <c r="I731" s="54"/>
      <c r="J731" s="54"/>
      <c r="K731" s="227"/>
      <c r="L731" s="227"/>
      <c r="M731" s="227"/>
      <c r="N731" s="227"/>
      <c r="O731" s="227"/>
      <c r="P731" s="54"/>
      <c r="Q731" s="54"/>
      <c r="R731" s="54"/>
      <c r="S731" s="54"/>
      <c r="T731" s="54"/>
      <c r="U731" s="54"/>
      <c r="V731" s="54"/>
      <c r="W731" s="54"/>
      <c r="X731" s="54"/>
      <c r="Y731" s="54"/>
      <c r="Z731" s="54"/>
    </row>
    <row r="732" spans="1:26" ht="18.75" customHeight="1" x14ac:dyDescent="0.2">
      <c r="A732" s="54"/>
      <c r="B732" s="321"/>
      <c r="C732" s="321"/>
      <c r="D732" s="55"/>
      <c r="E732" s="320"/>
      <c r="F732" s="320"/>
      <c r="G732" s="320"/>
      <c r="H732" s="54"/>
      <c r="I732" s="54"/>
      <c r="J732" s="54"/>
      <c r="K732" s="227"/>
      <c r="L732" s="227"/>
      <c r="M732" s="227"/>
      <c r="N732" s="227"/>
      <c r="O732" s="227"/>
      <c r="P732" s="54"/>
      <c r="Q732" s="54"/>
      <c r="R732" s="54"/>
      <c r="S732" s="54"/>
      <c r="T732" s="54"/>
      <c r="U732" s="54"/>
      <c r="V732" s="54"/>
      <c r="W732" s="54"/>
      <c r="X732" s="54"/>
      <c r="Y732" s="54"/>
      <c r="Z732" s="54"/>
    </row>
    <row r="733" spans="1:26" ht="18.75" customHeight="1" x14ac:dyDescent="0.2">
      <c r="A733" s="54"/>
      <c r="B733" s="321"/>
      <c r="C733" s="321"/>
      <c r="D733" s="55"/>
      <c r="E733" s="320"/>
      <c r="F733" s="320"/>
      <c r="G733" s="320"/>
      <c r="H733" s="54"/>
      <c r="I733" s="54"/>
      <c r="J733" s="54"/>
      <c r="K733" s="227"/>
      <c r="L733" s="227"/>
      <c r="M733" s="227"/>
      <c r="N733" s="227"/>
      <c r="O733" s="227"/>
      <c r="P733" s="54"/>
      <c r="Q733" s="54"/>
      <c r="R733" s="54"/>
      <c r="S733" s="54"/>
      <c r="T733" s="54"/>
      <c r="U733" s="54"/>
      <c r="V733" s="54"/>
      <c r="W733" s="54"/>
      <c r="X733" s="54"/>
      <c r="Y733" s="54"/>
      <c r="Z733" s="54"/>
    </row>
    <row r="734" spans="1:26" ht="18.75" customHeight="1" x14ac:dyDescent="0.2">
      <c r="A734" s="54"/>
      <c r="B734" s="321"/>
      <c r="C734" s="321"/>
      <c r="D734" s="55"/>
      <c r="E734" s="320"/>
      <c r="F734" s="320"/>
      <c r="G734" s="320"/>
      <c r="H734" s="54"/>
      <c r="I734" s="54"/>
      <c r="J734" s="54"/>
      <c r="K734" s="227"/>
      <c r="L734" s="227"/>
      <c r="M734" s="227"/>
      <c r="N734" s="227"/>
      <c r="O734" s="227"/>
      <c r="P734" s="54"/>
      <c r="Q734" s="54"/>
      <c r="R734" s="54"/>
      <c r="S734" s="54"/>
      <c r="T734" s="54"/>
      <c r="U734" s="54"/>
      <c r="V734" s="54"/>
      <c r="W734" s="54"/>
      <c r="X734" s="54"/>
      <c r="Y734" s="54"/>
      <c r="Z734" s="54"/>
    </row>
    <row r="735" spans="1:26" ht="18.75" customHeight="1" x14ac:dyDescent="0.2">
      <c r="A735" s="54"/>
      <c r="B735" s="321"/>
      <c r="C735" s="321"/>
      <c r="D735" s="55"/>
      <c r="E735" s="320"/>
      <c r="F735" s="320"/>
      <c r="G735" s="320"/>
      <c r="H735" s="54"/>
      <c r="I735" s="54"/>
      <c r="J735" s="54"/>
      <c r="K735" s="227"/>
      <c r="L735" s="227"/>
      <c r="M735" s="227"/>
      <c r="N735" s="227"/>
      <c r="O735" s="227"/>
      <c r="P735" s="54"/>
      <c r="Q735" s="54"/>
      <c r="R735" s="54"/>
      <c r="S735" s="54"/>
      <c r="T735" s="54"/>
      <c r="U735" s="54"/>
      <c r="V735" s="54"/>
      <c r="W735" s="54"/>
      <c r="X735" s="54"/>
      <c r="Y735" s="54"/>
      <c r="Z735" s="54"/>
    </row>
    <row r="736" spans="1:26" ht="18.75" customHeight="1" x14ac:dyDescent="0.2">
      <c r="A736" s="54"/>
      <c r="B736" s="321"/>
      <c r="C736" s="321"/>
      <c r="D736" s="55"/>
      <c r="E736" s="320"/>
      <c r="F736" s="320"/>
      <c r="G736" s="320"/>
      <c r="H736" s="54"/>
      <c r="I736" s="54"/>
      <c r="J736" s="54"/>
      <c r="K736" s="227"/>
      <c r="L736" s="227"/>
      <c r="M736" s="227"/>
      <c r="N736" s="227"/>
      <c r="O736" s="227"/>
      <c r="P736" s="54"/>
      <c r="Q736" s="54"/>
      <c r="R736" s="54"/>
      <c r="S736" s="54"/>
      <c r="T736" s="54"/>
      <c r="U736" s="54"/>
      <c r="V736" s="54"/>
      <c r="W736" s="54"/>
      <c r="X736" s="54"/>
      <c r="Y736" s="54"/>
      <c r="Z736" s="54"/>
    </row>
    <row r="737" spans="1:26" ht="18.75" customHeight="1" x14ac:dyDescent="0.2">
      <c r="A737" s="54"/>
      <c r="B737" s="321"/>
      <c r="C737" s="321"/>
      <c r="D737" s="55"/>
      <c r="E737" s="320"/>
      <c r="F737" s="320"/>
      <c r="G737" s="320"/>
      <c r="H737" s="54"/>
      <c r="I737" s="54"/>
      <c r="J737" s="54"/>
      <c r="K737" s="227"/>
      <c r="L737" s="227"/>
      <c r="M737" s="227"/>
      <c r="N737" s="227"/>
      <c r="O737" s="227"/>
      <c r="P737" s="54"/>
      <c r="Q737" s="54"/>
      <c r="R737" s="54"/>
      <c r="S737" s="54"/>
      <c r="T737" s="54"/>
      <c r="U737" s="54"/>
      <c r="V737" s="54"/>
      <c r="W737" s="54"/>
      <c r="X737" s="54"/>
      <c r="Y737" s="54"/>
      <c r="Z737" s="54"/>
    </row>
    <row r="738" spans="1:26" ht="18.75" customHeight="1" x14ac:dyDescent="0.2">
      <c r="A738" s="54"/>
      <c r="B738" s="321"/>
      <c r="C738" s="321"/>
      <c r="D738" s="55"/>
      <c r="E738" s="320"/>
      <c r="F738" s="320"/>
      <c r="G738" s="320"/>
      <c r="H738" s="54"/>
      <c r="I738" s="54"/>
      <c r="J738" s="54"/>
      <c r="K738" s="227"/>
      <c r="L738" s="227"/>
      <c r="M738" s="227"/>
      <c r="N738" s="227"/>
      <c r="O738" s="227"/>
      <c r="P738" s="54"/>
      <c r="Q738" s="54"/>
      <c r="R738" s="54"/>
      <c r="S738" s="54"/>
      <c r="T738" s="54"/>
      <c r="U738" s="54"/>
      <c r="V738" s="54"/>
      <c r="W738" s="54"/>
      <c r="X738" s="54"/>
      <c r="Y738" s="54"/>
      <c r="Z738" s="54"/>
    </row>
    <row r="739" spans="1:26" ht="18.75" customHeight="1" x14ac:dyDescent="0.2">
      <c r="A739" s="54"/>
      <c r="B739" s="321"/>
      <c r="C739" s="321"/>
      <c r="D739" s="55"/>
      <c r="E739" s="320"/>
      <c r="F739" s="320"/>
      <c r="G739" s="320"/>
      <c r="H739" s="54"/>
      <c r="I739" s="54"/>
      <c r="J739" s="54"/>
      <c r="K739" s="227"/>
      <c r="L739" s="227"/>
      <c r="M739" s="227"/>
      <c r="N739" s="227"/>
      <c r="O739" s="227"/>
      <c r="P739" s="54"/>
      <c r="Q739" s="54"/>
      <c r="R739" s="54"/>
      <c r="S739" s="54"/>
      <c r="T739" s="54"/>
      <c r="U739" s="54"/>
      <c r="V739" s="54"/>
      <c r="W739" s="54"/>
      <c r="X739" s="54"/>
      <c r="Y739" s="54"/>
      <c r="Z739" s="54"/>
    </row>
    <row r="740" spans="1:26" ht="18.75" customHeight="1" x14ac:dyDescent="0.2">
      <c r="A740" s="54"/>
      <c r="B740" s="321"/>
      <c r="C740" s="321"/>
      <c r="D740" s="55"/>
      <c r="E740" s="320"/>
      <c r="F740" s="320"/>
      <c r="G740" s="320"/>
      <c r="H740" s="54"/>
      <c r="I740" s="54"/>
      <c r="J740" s="54"/>
      <c r="K740" s="227"/>
      <c r="L740" s="227"/>
      <c r="M740" s="227"/>
      <c r="N740" s="227"/>
      <c r="O740" s="227"/>
      <c r="P740" s="54"/>
      <c r="Q740" s="54"/>
      <c r="R740" s="54"/>
      <c r="S740" s="54"/>
      <c r="T740" s="54"/>
      <c r="U740" s="54"/>
      <c r="V740" s="54"/>
      <c r="W740" s="54"/>
      <c r="X740" s="54"/>
      <c r="Y740" s="54"/>
      <c r="Z740" s="54"/>
    </row>
    <row r="741" spans="1:26" ht="18.75" customHeight="1" x14ac:dyDescent="0.2">
      <c r="A741" s="54"/>
      <c r="B741" s="321"/>
      <c r="C741" s="321"/>
      <c r="D741" s="55"/>
      <c r="E741" s="320"/>
      <c r="F741" s="320"/>
      <c r="G741" s="320"/>
      <c r="H741" s="54"/>
      <c r="I741" s="54"/>
      <c r="J741" s="54"/>
      <c r="K741" s="227"/>
      <c r="L741" s="227"/>
      <c r="M741" s="227"/>
      <c r="N741" s="227"/>
      <c r="O741" s="227"/>
      <c r="P741" s="54"/>
      <c r="Q741" s="54"/>
      <c r="R741" s="54"/>
      <c r="S741" s="54"/>
      <c r="T741" s="54"/>
      <c r="U741" s="54"/>
      <c r="V741" s="54"/>
      <c r="W741" s="54"/>
      <c r="X741" s="54"/>
      <c r="Y741" s="54"/>
      <c r="Z741" s="54"/>
    </row>
    <row r="742" spans="1:26" ht="18.75" customHeight="1" x14ac:dyDescent="0.2">
      <c r="A742" s="54"/>
      <c r="B742" s="321"/>
      <c r="C742" s="321"/>
      <c r="D742" s="55"/>
      <c r="E742" s="320"/>
      <c r="F742" s="320"/>
      <c r="G742" s="320"/>
      <c r="H742" s="54"/>
      <c r="I742" s="54"/>
      <c r="J742" s="54"/>
      <c r="K742" s="227"/>
      <c r="L742" s="227"/>
      <c r="M742" s="227"/>
      <c r="N742" s="227"/>
      <c r="O742" s="227"/>
      <c r="P742" s="54"/>
      <c r="Q742" s="54"/>
      <c r="R742" s="54"/>
      <c r="S742" s="54"/>
      <c r="T742" s="54"/>
      <c r="U742" s="54"/>
      <c r="V742" s="54"/>
      <c r="W742" s="54"/>
      <c r="X742" s="54"/>
      <c r="Y742" s="54"/>
      <c r="Z742" s="54"/>
    </row>
    <row r="743" spans="1:26" ht="18.75" customHeight="1" x14ac:dyDescent="0.2">
      <c r="A743" s="54"/>
      <c r="B743" s="321"/>
      <c r="C743" s="321"/>
      <c r="D743" s="55"/>
      <c r="E743" s="320"/>
      <c r="F743" s="320"/>
      <c r="G743" s="320"/>
      <c r="H743" s="54"/>
      <c r="I743" s="54"/>
      <c r="J743" s="54"/>
      <c r="K743" s="227"/>
      <c r="L743" s="227"/>
      <c r="M743" s="227"/>
      <c r="N743" s="227"/>
      <c r="O743" s="227"/>
      <c r="P743" s="54"/>
      <c r="Q743" s="54"/>
      <c r="R743" s="54"/>
      <c r="S743" s="54"/>
      <c r="T743" s="54"/>
      <c r="U743" s="54"/>
      <c r="V743" s="54"/>
      <c r="W743" s="54"/>
      <c r="X743" s="54"/>
      <c r="Y743" s="54"/>
      <c r="Z743" s="54"/>
    </row>
    <row r="744" spans="1:26" ht="18.75" customHeight="1" x14ac:dyDescent="0.2">
      <c r="A744" s="54"/>
      <c r="B744" s="321"/>
      <c r="C744" s="321"/>
      <c r="D744" s="55"/>
      <c r="E744" s="320"/>
      <c r="F744" s="320"/>
      <c r="G744" s="320"/>
      <c r="H744" s="54"/>
      <c r="I744" s="54"/>
      <c r="J744" s="54"/>
      <c r="K744" s="227"/>
      <c r="L744" s="227"/>
      <c r="M744" s="227"/>
      <c r="N744" s="227"/>
      <c r="O744" s="227"/>
      <c r="P744" s="54"/>
      <c r="Q744" s="54"/>
      <c r="R744" s="54"/>
      <c r="S744" s="54"/>
      <c r="T744" s="54"/>
      <c r="U744" s="54"/>
      <c r="V744" s="54"/>
      <c r="W744" s="54"/>
      <c r="X744" s="54"/>
      <c r="Y744" s="54"/>
      <c r="Z744" s="54"/>
    </row>
    <row r="745" spans="1:26" ht="18.75" customHeight="1" x14ac:dyDescent="0.2">
      <c r="A745" s="54"/>
      <c r="B745" s="321"/>
      <c r="C745" s="321"/>
      <c r="D745" s="55"/>
      <c r="E745" s="320"/>
      <c r="F745" s="320"/>
      <c r="G745" s="320"/>
      <c r="H745" s="54"/>
      <c r="I745" s="54"/>
      <c r="J745" s="54"/>
      <c r="K745" s="227"/>
      <c r="L745" s="227"/>
      <c r="M745" s="227"/>
      <c r="N745" s="227"/>
      <c r="O745" s="227"/>
      <c r="P745" s="54"/>
      <c r="Q745" s="54"/>
      <c r="R745" s="54"/>
      <c r="S745" s="54"/>
      <c r="T745" s="54"/>
      <c r="U745" s="54"/>
      <c r="V745" s="54"/>
      <c r="W745" s="54"/>
      <c r="X745" s="54"/>
      <c r="Y745" s="54"/>
      <c r="Z745" s="54"/>
    </row>
    <row r="746" spans="1:26" ht="18.75" customHeight="1" x14ac:dyDescent="0.2">
      <c r="A746" s="54"/>
      <c r="B746" s="321"/>
      <c r="C746" s="321"/>
      <c r="D746" s="55"/>
      <c r="E746" s="320"/>
      <c r="F746" s="320"/>
      <c r="G746" s="320"/>
      <c r="H746" s="54"/>
      <c r="I746" s="54"/>
      <c r="J746" s="54"/>
      <c r="K746" s="227"/>
      <c r="L746" s="227"/>
      <c r="M746" s="227"/>
      <c r="N746" s="227"/>
      <c r="O746" s="227"/>
      <c r="P746" s="54"/>
      <c r="Q746" s="54"/>
      <c r="R746" s="54"/>
      <c r="S746" s="54"/>
      <c r="T746" s="54"/>
      <c r="U746" s="54"/>
      <c r="V746" s="54"/>
      <c r="W746" s="54"/>
      <c r="X746" s="54"/>
      <c r="Y746" s="54"/>
      <c r="Z746" s="54"/>
    </row>
    <row r="747" spans="1:26" ht="18.75" customHeight="1" x14ac:dyDescent="0.2">
      <c r="A747" s="54"/>
      <c r="B747" s="321"/>
      <c r="C747" s="321"/>
      <c r="D747" s="55"/>
      <c r="E747" s="320"/>
      <c r="F747" s="320"/>
      <c r="G747" s="320"/>
      <c r="H747" s="54"/>
      <c r="I747" s="54"/>
      <c r="J747" s="54"/>
      <c r="K747" s="227"/>
      <c r="L747" s="227"/>
      <c r="M747" s="227"/>
      <c r="N747" s="227"/>
      <c r="O747" s="227"/>
      <c r="P747" s="54"/>
      <c r="Q747" s="54"/>
      <c r="R747" s="54"/>
      <c r="S747" s="54"/>
      <c r="T747" s="54"/>
      <c r="U747" s="54"/>
      <c r="V747" s="54"/>
      <c r="W747" s="54"/>
      <c r="X747" s="54"/>
      <c r="Y747" s="54"/>
      <c r="Z747" s="54"/>
    </row>
    <row r="748" spans="1:26" ht="18.75" customHeight="1" x14ac:dyDescent="0.2">
      <c r="A748" s="54"/>
      <c r="B748" s="321"/>
      <c r="C748" s="321"/>
      <c r="D748" s="55"/>
      <c r="E748" s="320"/>
      <c r="F748" s="320"/>
      <c r="G748" s="320"/>
      <c r="H748" s="54"/>
      <c r="I748" s="54"/>
      <c r="J748" s="54"/>
      <c r="K748" s="227"/>
      <c r="L748" s="227"/>
      <c r="M748" s="227"/>
      <c r="N748" s="227"/>
      <c r="O748" s="227"/>
      <c r="P748" s="54"/>
      <c r="Q748" s="54"/>
      <c r="R748" s="54"/>
      <c r="S748" s="54"/>
      <c r="T748" s="54"/>
      <c r="U748" s="54"/>
      <c r="V748" s="54"/>
      <c r="W748" s="54"/>
      <c r="X748" s="54"/>
      <c r="Y748" s="54"/>
      <c r="Z748" s="54"/>
    </row>
    <row r="749" spans="1:26" ht="18.75" customHeight="1" x14ac:dyDescent="0.2">
      <c r="A749" s="54"/>
      <c r="B749" s="321"/>
      <c r="C749" s="321"/>
      <c r="D749" s="55"/>
      <c r="E749" s="320"/>
      <c r="F749" s="320"/>
      <c r="G749" s="320"/>
      <c r="H749" s="54"/>
      <c r="I749" s="54"/>
      <c r="J749" s="54"/>
      <c r="K749" s="227"/>
      <c r="L749" s="227"/>
      <c r="M749" s="227"/>
      <c r="N749" s="227"/>
      <c r="O749" s="227"/>
      <c r="P749" s="54"/>
      <c r="Q749" s="54"/>
      <c r="R749" s="54"/>
      <c r="S749" s="54"/>
      <c r="T749" s="54"/>
      <c r="U749" s="54"/>
      <c r="V749" s="54"/>
      <c r="W749" s="54"/>
      <c r="X749" s="54"/>
      <c r="Y749" s="54"/>
      <c r="Z749" s="54"/>
    </row>
    <row r="750" spans="1:26" ht="18.75" customHeight="1" x14ac:dyDescent="0.2">
      <c r="A750" s="54"/>
      <c r="B750" s="321"/>
      <c r="C750" s="321"/>
      <c r="D750" s="55"/>
      <c r="E750" s="320"/>
      <c r="F750" s="320"/>
      <c r="G750" s="320"/>
      <c r="H750" s="54"/>
      <c r="I750" s="54"/>
      <c r="J750" s="54"/>
      <c r="K750" s="227"/>
      <c r="L750" s="227"/>
      <c r="M750" s="227"/>
      <c r="N750" s="227"/>
      <c r="O750" s="227"/>
      <c r="P750" s="54"/>
      <c r="Q750" s="54"/>
      <c r="R750" s="54"/>
      <c r="S750" s="54"/>
      <c r="T750" s="54"/>
      <c r="U750" s="54"/>
      <c r="V750" s="54"/>
      <c r="W750" s="54"/>
      <c r="X750" s="54"/>
      <c r="Y750" s="54"/>
      <c r="Z750" s="54"/>
    </row>
    <row r="751" spans="1:26" ht="18.75" customHeight="1" x14ac:dyDescent="0.2">
      <c r="A751" s="54"/>
      <c r="B751" s="321"/>
      <c r="C751" s="321"/>
      <c r="D751" s="55"/>
      <c r="E751" s="320"/>
      <c r="F751" s="320"/>
      <c r="G751" s="320"/>
      <c r="H751" s="54"/>
      <c r="I751" s="54"/>
      <c r="J751" s="54"/>
      <c r="K751" s="227"/>
      <c r="L751" s="227"/>
      <c r="M751" s="227"/>
      <c r="N751" s="227"/>
      <c r="O751" s="227"/>
      <c r="P751" s="54"/>
      <c r="Q751" s="54"/>
      <c r="R751" s="54"/>
      <c r="S751" s="54"/>
      <c r="T751" s="54"/>
      <c r="U751" s="54"/>
      <c r="V751" s="54"/>
      <c r="W751" s="54"/>
      <c r="X751" s="54"/>
      <c r="Y751" s="54"/>
      <c r="Z751" s="54"/>
    </row>
    <row r="752" spans="1:26" ht="18.75" customHeight="1" x14ac:dyDescent="0.2">
      <c r="A752" s="54"/>
      <c r="B752" s="321"/>
      <c r="C752" s="321"/>
      <c r="D752" s="55"/>
      <c r="E752" s="320"/>
      <c r="F752" s="320"/>
      <c r="G752" s="320"/>
      <c r="H752" s="54"/>
      <c r="I752" s="54"/>
      <c r="J752" s="54"/>
      <c r="K752" s="227"/>
      <c r="L752" s="227"/>
      <c r="M752" s="227"/>
      <c r="N752" s="227"/>
      <c r="O752" s="227"/>
      <c r="P752" s="54"/>
      <c r="Q752" s="54"/>
      <c r="R752" s="54"/>
      <c r="S752" s="54"/>
      <c r="T752" s="54"/>
      <c r="U752" s="54"/>
      <c r="V752" s="54"/>
      <c r="W752" s="54"/>
      <c r="X752" s="54"/>
      <c r="Y752" s="54"/>
      <c r="Z752" s="54"/>
    </row>
    <row r="753" spans="1:26" ht="18.75" customHeight="1" x14ac:dyDescent="0.2">
      <c r="A753" s="54"/>
      <c r="B753" s="321"/>
      <c r="C753" s="321"/>
      <c r="D753" s="55"/>
      <c r="E753" s="320"/>
      <c r="F753" s="320"/>
      <c r="G753" s="320"/>
      <c r="H753" s="54"/>
      <c r="I753" s="54"/>
      <c r="J753" s="54"/>
      <c r="K753" s="227"/>
      <c r="L753" s="227"/>
      <c r="M753" s="227"/>
      <c r="N753" s="227"/>
      <c r="O753" s="227"/>
      <c r="P753" s="54"/>
      <c r="Q753" s="54"/>
      <c r="R753" s="54"/>
      <c r="S753" s="54"/>
      <c r="T753" s="54"/>
      <c r="U753" s="54"/>
      <c r="V753" s="54"/>
      <c r="W753" s="54"/>
      <c r="X753" s="54"/>
      <c r="Y753" s="54"/>
      <c r="Z753" s="54"/>
    </row>
    <row r="754" spans="1:26" ht="18.75" customHeight="1" x14ac:dyDescent="0.2">
      <c r="A754" s="54"/>
      <c r="B754" s="321"/>
      <c r="C754" s="321"/>
      <c r="D754" s="55"/>
      <c r="E754" s="320"/>
      <c r="F754" s="320"/>
      <c r="G754" s="320"/>
      <c r="H754" s="54"/>
      <c r="I754" s="54"/>
      <c r="J754" s="54"/>
      <c r="K754" s="227"/>
      <c r="L754" s="227"/>
      <c r="M754" s="227"/>
      <c r="N754" s="227"/>
      <c r="O754" s="227"/>
      <c r="P754" s="54"/>
      <c r="Q754" s="54"/>
      <c r="R754" s="54"/>
      <c r="S754" s="54"/>
      <c r="T754" s="54"/>
      <c r="U754" s="54"/>
      <c r="V754" s="54"/>
      <c r="W754" s="54"/>
      <c r="X754" s="54"/>
      <c r="Y754" s="54"/>
      <c r="Z754" s="54"/>
    </row>
    <row r="755" spans="1:26" ht="18.75" customHeight="1" x14ac:dyDescent="0.2">
      <c r="A755" s="54"/>
      <c r="B755" s="321"/>
      <c r="C755" s="321"/>
      <c r="D755" s="55"/>
      <c r="E755" s="320"/>
      <c r="F755" s="320"/>
      <c r="G755" s="320"/>
      <c r="H755" s="54"/>
      <c r="I755" s="54"/>
      <c r="J755" s="54"/>
      <c r="K755" s="227"/>
      <c r="L755" s="227"/>
      <c r="M755" s="227"/>
      <c r="N755" s="227"/>
      <c r="O755" s="227"/>
      <c r="P755" s="54"/>
      <c r="Q755" s="54"/>
      <c r="R755" s="54"/>
      <c r="S755" s="54"/>
      <c r="T755" s="54"/>
      <c r="U755" s="54"/>
      <c r="V755" s="54"/>
      <c r="W755" s="54"/>
      <c r="X755" s="54"/>
      <c r="Y755" s="54"/>
      <c r="Z755" s="54"/>
    </row>
    <row r="756" spans="1:26" ht="18.75" customHeight="1" x14ac:dyDescent="0.2">
      <c r="A756" s="54"/>
      <c r="B756" s="321"/>
      <c r="C756" s="321"/>
      <c r="D756" s="55"/>
      <c r="E756" s="320"/>
      <c r="F756" s="320"/>
      <c r="G756" s="320"/>
      <c r="H756" s="54"/>
      <c r="I756" s="54"/>
      <c r="J756" s="54"/>
      <c r="K756" s="227"/>
      <c r="L756" s="227"/>
      <c r="M756" s="227"/>
      <c r="N756" s="227"/>
      <c r="O756" s="227"/>
      <c r="P756" s="54"/>
      <c r="Q756" s="54"/>
      <c r="R756" s="54"/>
      <c r="S756" s="54"/>
      <c r="T756" s="54"/>
      <c r="U756" s="54"/>
      <c r="V756" s="54"/>
      <c r="W756" s="54"/>
      <c r="X756" s="54"/>
      <c r="Y756" s="54"/>
      <c r="Z756" s="54"/>
    </row>
    <row r="757" spans="1:26" ht="18.75" customHeight="1" x14ac:dyDescent="0.2">
      <c r="A757" s="54"/>
      <c r="B757" s="321"/>
      <c r="C757" s="321"/>
      <c r="D757" s="55"/>
      <c r="E757" s="320"/>
      <c r="F757" s="320"/>
      <c r="G757" s="320"/>
      <c r="H757" s="54"/>
      <c r="I757" s="54"/>
      <c r="J757" s="54"/>
      <c r="K757" s="227"/>
      <c r="L757" s="227"/>
      <c r="M757" s="227"/>
      <c r="N757" s="227"/>
      <c r="O757" s="227"/>
      <c r="P757" s="54"/>
      <c r="Q757" s="54"/>
      <c r="R757" s="54"/>
      <c r="S757" s="54"/>
      <c r="T757" s="54"/>
      <c r="U757" s="54"/>
      <c r="V757" s="54"/>
      <c r="W757" s="54"/>
      <c r="X757" s="54"/>
      <c r="Y757" s="54"/>
      <c r="Z757" s="54"/>
    </row>
    <row r="758" spans="1:26" ht="18.75" customHeight="1" x14ac:dyDescent="0.2">
      <c r="A758" s="54"/>
      <c r="B758" s="321"/>
      <c r="C758" s="321"/>
      <c r="D758" s="55"/>
      <c r="E758" s="320"/>
      <c r="F758" s="320"/>
      <c r="G758" s="320"/>
      <c r="H758" s="54"/>
      <c r="I758" s="54"/>
      <c r="J758" s="54"/>
      <c r="K758" s="227"/>
      <c r="L758" s="227"/>
      <c r="M758" s="227"/>
      <c r="N758" s="227"/>
      <c r="O758" s="227"/>
      <c r="P758" s="54"/>
      <c r="Q758" s="54"/>
      <c r="R758" s="54"/>
      <c r="S758" s="54"/>
      <c r="T758" s="54"/>
      <c r="U758" s="54"/>
      <c r="V758" s="54"/>
      <c r="W758" s="54"/>
      <c r="X758" s="54"/>
      <c r="Y758" s="54"/>
      <c r="Z758" s="54"/>
    </row>
    <row r="759" spans="1:26" ht="18.75" customHeight="1" x14ac:dyDescent="0.2">
      <c r="A759" s="54"/>
      <c r="B759" s="321"/>
      <c r="C759" s="321"/>
      <c r="D759" s="55"/>
      <c r="E759" s="320"/>
      <c r="F759" s="320"/>
      <c r="G759" s="320"/>
      <c r="H759" s="54"/>
      <c r="I759" s="54"/>
      <c r="J759" s="54"/>
      <c r="K759" s="227"/>
      <c r="L759" s="227"/>
      <c r="M759" s="227"/>
      <c r="N759" s="227"/>
      <c r="O759" s="227"/>
      <c r="P759" s="54"/>
      <c r="Q759" s="54"/>
      <c r="R759" s="54"/>
      <c r="S759" s="54"/>
      <c r="T759" s="54"/>
      <c r="U759" s="54"/>
      <c r="V759" s="54"/>
      <c r="W759" s="54"/>
      <c r="X759" s="54"/>
      <c r="Y759" s="54"/>
      <c r="Z759" s="54"/>
    </row>
    <row r="760" spans="1:26" ht="18.75" customHeight="1" x14ac:dyDescent="0.2">
      <c r="A760" s="54"/>
      <c r="B760" s="321"/>
      <c r="C760" s="321"/>
      <c r="D760" s="55"/>
      <c r="E760" s="320"/>
      <c r="F760" s="320"/>
      <c r="G760" s="320"/>
      <c r="H760" s="54"/>
      <c r="I760" s="54"/>
      <c r="J760" s="54"/>
      <c r="K760" s="227"/>
      <c r="L760" s="227"/>
      <c r="M760" s="227"/>
      <c r="N760" s="227"/>
      <c r="O760" s="227"/>
      <c r="P760" s="54"/>
      <c r="Q760" s="54"/>
      <c r="R760" s="54"/>
      <c r="S760" s="54"/>
      <c r="T760" s="54"/>
      <c r="U760" s="54"/>
      <c r="V760" s="54"/>
      <c r="W760" s="54"/>
      <c r="X760" s="54"/>
      <c r="Y760" s="54"/>
      <c r="Z760" s="54"/>
    </row>
    <row r="761" spans="1:26" ht="18.75" customHeight="1" x14ac:dyDescent="0.2">
      <c r="A761" s="54"/>
      <c r="B761" s="321"/>
      <c r="C761" s="321"/>
      <c r="D761" s="55"/>
      <c r="E761" s="320"/>
      <c r="F761" s="320"/>
      <c r="G761" s="320"/>
      <c r="H761" s="54"/>
      <c r="I761" s="54"/>
      <c r="J761" s="54"/>
      <c r="K761" s="227"/>
      <c r="L761" s="227"/>
      <c r="M761" s="227"/>
      <c r="N761" s="227"/>
      <c r="O761" s="227"/>
      <c r="P761" s="54"/>
      <c r="Q761" s="54"/>
      <c r="R761" s="54"/>
      <c r="S761" s="54"/>
      <c r="T761" s="54"/>
      <c r="U761" s="54"/>
      <c r="V761" s="54"/>
      <c r="W761" s="54"/>
      <c r="X761" s="54"/>
      <c r="Y761" s="54"/>
      <c r="Z761" s="54"/>
    </row>
    <row r="762" spans="1:26" ht="18.75" customHeight="1" x14ac:dyDescent="0.2">
      <c r="A762" s="54"/>
      <c r="B762" s="321"/>
      <c r="C762" s="321"/>
      <c r="D762" s="55"/>
      <c r="E762" s="320"/>
      <c r="F762" s="320"/>
      <c r="G762" s="320"/>
      <c r="H762" s="54"/>
      <c r="I762" s="54"/>
      <c r="J762" s="54"/>
      <c r="K762" s="227"/>
      <c r="L762" s="227"/>
      <c r="M762" s="227"/>
      <c r="N762" s="227"/>
      <c r="O762" s="227"/>
      <c r="P762" s="54"/>
      <c r="Q762" s="54"/>
      <c r="R762" s="54"/>
      <c r="S762" s="54"/>
      <c r="T762" s="54"/>
      <c r="U762" s="54"/>
      <c r="V762" s="54"/>
      <c r="W762" s="54"/>
      <c r="X762" s="54"/>
      <c r="Y762" s="54"/>
      <c r="Z762" s="54"/>
    </row>
    <row r="763" spans="1:26" ht="18.75" customHeight="1" x14ac:dyDescent="0.2">
      <c r="A763" s="54"/>
      <c r="B763" s="321"/>
      <c r="C763" s="321"/>
      <c r="D763" s="55"/>
      <c r="E763" s="320"/>
      <c r="F763" s="320"/>
      <c r="G763" s="320"/>
      <c r="H763" s="54"/>
      <c r="I763" s="54"/>
      <c r="J763" s="54"/>
      <c r="K763" s="227"/>
      <c r="L763" s="227"/>
      <c r="M763" s="227"/>
      <c r="N763" s="227"/>
      <c r="O763" s="227"/>
      <c r="P763" s="54"/>
      <c r="Q763" s="54"/>
      <c r="R763" s="54"/>
      <c r="S763" s="54"/>
      <c r="T763" s="54"/>
      <c r="U763" s="54"/>
      <c r="V763" s="54"/>
      <c r="W763" s="54"/>
      <c r="X763" s="54"/>
      <c r="Y763" s="54"/>
      <c r="Z763" s="54"/>
    </row>
    <row r="764" spans="1:26" ht="18.75" customHeight="1" x14ac:dyDescent="0.2">
      <c r="A764" s="54"/>
      <c r="B764" s="321"/>
      <c r="C764" s="321"/>
      <c r="D764" s="55"/>
      <c r="E764" s="320"/>
      <c r="F764" s="320"/>
      <c r="G764" s="320"/>
      <c r="H764" s="54"/>
      <c r="I764" s="54"/>
      <c r="J764" s="54"/>
      <c r="K764" s="227"/>
      <c r="L764" s="227"/>
      <c r="M764" s="227"/>
      <c r="N764" s="227"/>
      <c r="O764" s="227"/>
      <c r="P764" s="54"/>
      <c r="Q764" s="54"/>
      <c r="R764" s="54"/>
      <c r="S764" s="54"/>
      <c r="T764" s="54"/>
      <c r="U764" s="54"/>
      <c r="V764" s="54"/>
      <c r="W764" s="54"/>
      <c r="X764" s="54"/>
      <c r="Y764" s="54"/>
      <c r="Z764" s="54"/>
    </row>
    <row r="765" spans="1:26" ht="18.75" customHeight="1" x14ac:dyDescent="0.2">
      <c r="A765" s="54"/>
      <c r="B765" s="321"/>
      <c r="C765" s="321"/>
      <c r="D765" s="55"/>
      <c r="E765" s="320"/>
      <c r="F765" s="320"/>
      <c r="G765" s="320"/>
      <c r="H765" s="54"/>
      <c r="I765" s="54"/>
      <c r="J765" s="54"/>
      <c r="K765" s="227"/>
      <c r="L765" s="227"/>
      <c r="M765" s="227"/>
      <c r="N765" s="227"/>
      <c r="O765" s="227"/>
      <c r="P765" s="54"/>
      <c r="Q765" s="54"/>
      <c r="R765" s="54"/>
      <c r="S765" s="54"/>
      <c r="T765" s="54"/>
      <c r="U765" s="54"/>
      <c r="V765" s="54"/>
      <c r="W765" s="54"/>
      <c r="X765" s="54"/>
      <c r="Y765" s="54"/>
      <c r="Z765" s="54"/>
    </row>
    <row r="766" spans="1:26" ht="18.75" customHeight="1" x14ac:dyDescent="0.2">
      <c r="A766" s="54"/>
      <c r="B766" s="321"/>
      <c r="C766" s="321"/>
      <c r="D766" s="55"/>
      <c r="E766" s="320"/>
      <c r="F766" s="320"/>
      <c r="G766" s="320"/>
      <c r="H766" s="54"/>
      <c r="I766" s="54"/>
      <c r="J766" s="54"/>
      <c r="K766" s="227"/>
      <c r="L766" s="227"/>
      <c r="M766" s="227"/>
      <c r="N766" s="227"/>
      <c r="O766" s="227"/>
      <c r="P766" s="54"/>
      <c r="Q766" s="54"/>
      <c r="R766" s="54"/>
      <c r="S766" s="54"/>
      <c r="T766" s="54"/>
      <c r="U766" s="54"/>
      <c r="V766" s="54"/>
      <c r="W766" s="54"/>
      <c r="X766" s="54"/>
      <c r="Y766" s="54"/>
      <c r="Z766" s="54"/>
    </row>
    <row r="767" spans="1:26" ht="18.75" customHeight="1" x14ac:dyDescent="0.2">
      <c r="A767" s="54"/>
      <c r="B767" s="321"/>
      <c r="C767" s="321"/>
      <c r="D767" s="55"/>
      <c r="E767" s="320"/>
      <c r="F767" s="320"/>
      <c r="G767" s="320"/>
      <c r="H767" s="54"/>
      <c r="I767" s="54"/>
      <c r="J767" s="54"/>
      <c r="K767" s="227"/>
      <c r="L767" s="227"/>
      <c r="M767" s="227"/>
      <c r="N767" s="227"/>
      <c r="O767" s="227"/>
      <c r="P767" s="54"/>
      <c r="Q767" s="54"/>
      <c r="R767" s="54"/>
      <c r="S767" s="54"/>
      <c r="T767" s="54"/>
      <c r="U767" s="54"/>
      <c r="V767" s="54"/>
      <c r="W767" s="54"/>
      <c r="X767" s="54"/>
      <c r="Y767" s="54"/>
      <c r="Z767" s="54"/>
    </row>
    <row r="768" spans="1:26" ht="18.75" customHeight="1" x14ac:dyDescent="0.2">
      <c r="A768" s="54"/>
      <c r="B768" s="321"/>
      <c r="C768" s="321"/>
      <c r="D768" s="55"/>
      <c r="E768" s="320"/>
      <c r="F768" s="320"/>
      <c r="G768" s="320"/>
      <c r="H768" s="54"/>
      <c r="I768" s="54"/>
      <c r="J768" s="54"/>
      <c r="K768" s="227"/>
      <c r="L768" s="227"/>
      <c r="M768" s="227"/>
      <c r="N768" s="227"/>
      <c r="O768" s="227"/>
      <c r="P768" s="54"/>
      <c r="Q768" s="54"/>
      <c r="R768" s="54"/>
      <c r="S768" s="54"/>
      <c r="T768" s="54"/>
      <c r="U768" s="54"/>
      <c r="V768" s="54"/>
      <c r="W768" s="54"/>
      <c r="X768" s="54"/>
      <c r="Y768" s="54"/>
      <c r="Z768" s="54"/>
    </row>
    <row r="769" spans="1:26" ht="18.75" customHeight="1" x14ac:dyDescent="0.2">
      <c r="A769" s="54"/>
      <c r="B769" s="321"/>
      <c r="C769" s="321"/>
      <c r="D769" s="55"/>
      <c r="E769" s="320"/>
      <c r="F769" s="320"/>
      <c r="G769" s="320"/>
      <c r="H769" s="54"/>
      <c r="I769" s="54"/>
      <c r="J769" s="54"/>
      <c r="K769" s="227"/>
      <c r="L769" s="227"/>
      <c r="M769" s="227"/>
      <c r="N769" s="227"/>
      <c r="O769" s="227"/>
      <c r="P769" s="54"/>
      <c r="Q769" s="54"/>
      <c r="R769" s="54"/>
      <c r="S769" s="54"/>
      <c r="T769" s="54"/>
      <c r="U769" s="54"/>
      <c r="V769" s="54"/>
      <c r="W769" s="54"/>
      <c r="X769" s="54"/>
      <c r="Y769" s="54"/>
      <c r="Z769" s="54"/>
    </row>
    <row r="770" spans="1:26" ht="18.75" customHeight="1" x14ac:dyDescent="0.2">
      <c r="A770" s="54"/>
      <c r="B770" s="321"/>
      <c r="C770" s="321"/>
      <c r="D770" s="55"/>
      <c r="E770" s="320"/>
      <c r="F770" s="320"/>
      <c r="G770" s="320"/>
      <c r="H770" s="54"/>
      <c r="I770" s="54"/>
      <c r="J770" s="54"/>
      <c r="K770" s="227"/>
      <c r="L770" s="227"/>
      <c r="M770" s="227"/>
      <c r="N770" s="227"/>
      <c r="O770" s="227"/>
      <c r="P770" s="54"/>
      <c r="Q770" s="54"/>
      <c r="R770" s="54"/>
      <c r="S770" s="54"/>
      <c r="T770" s="54"/>
      <c r="U770" s="54"/>
      <c r="V770" s="54"/>
      <c r="W770" s="54"/>
      <c r="X770" s="54"/>
      <c r="Y770" s="54"/>
      <c r="Z770" s="54"/>
    </row>
    <row r="771" spans="1:26" ht="18.75" customHeight="1" x14ac:dyDescent="0.2">
      <c r="A771" s="54"/>
      <c r="B771" s="321"/>
      <c r="C771" s="321"/>
      <c r="D771" s="55"/>
      <c r="E771" s="320"/>
      <c r="F771" s="320"/>
      <c r="G771" s="320"/>
      <c r="H771" s="54"/>
      <c r="I771" s="54"/>
      <c r="J771" s="54"/>
      <c r="K771" s="227"/>
      <c r="L771" s="227"/>
      <c r="M771" s="227"/>
      <c r="N771" s="227"/>
      <c r="O771" s="227"/>
      <c r="P771" s="54"/>
      <c r="Q771" s="54"/>
      <c r="R771" s="54"/>
      <c r="S771" s="54"/>
      <c r="T771" s="54"/>
      <c r="U771" s="54"/>
      <c r="V771" s="54"/>
      <c r="W771" s="54"/>
      <c r="X771" s="54"/>
      <c r="Y771" s="54"/>
      <c r="Z771" s="54"/>
    </row>
    <row r="772" spans="1:26" ht="18.75" customHeight="1" x14ac:dyDescent="0.2">
      <c r="A772" s="54"/>
      <c r="B772" s="321"/>
      <c r="C772" s="321"/>
      <c r="D772" s="55"/>
      <c r="E772" s="320"/>
      <c r="F772" s="320"/>
      <c r="G772" s="320"/>
      <c r="H772" s="54"/>
      <c r="I772" s="54"/>
      <c r="J772" s="54"/>
      <c r="K772" s="227"/>
      <c r="L772" s="227"/>
      <c r="M772" s="227"/>
      <c r="N772" s="227"/>
      <c r="O772" s="227"/>
      <c r="P772" s="54"/>
      <c r="Q772" s="54"/>
      <c r="R772" s="54"/>
      <c r="S772" s="54"/>
      <c r="T772" s="54"/>
      <c r="U772" s="54"/>
      <c r="V772" s="54"/>
      <c r="W772" s="54"/>
      <c r="X772" s="54"/>
      <c r="Y772" s="54"/>
      <c r="Z772" s="54"/>
    </row>
    <row r="773" spans="1:26" ht="18.75" customHeight="1" x14ac:dyDescent="0.2">
      <c r="A773" s="54"/>
      <c r="B773" s="321"/>
      <c r="C773" s="321"/>
      <c r="D773" s="55"/>
      <c r="E773" s="320"/>
      <c r="F773" s="320"/>
      <c r="G773" s="320"/>
      <c r="H773" s="54"/>
      <c r="I773" s="54"/>
      <c r="J773" s="54"/>
      <c r="K773" s="227"/>
      <c r="L773" s="227"/>
      <c r="M773" s="227"/>
      <c r="N773" s="227"/>
      <c r="O773" s="227"/>
      <c r="P773" s="54"/>
      <c r="Q773" s="54"/>
      <c r="R773" s="54"/>
      <c r="S773" s="54"/>
      <c r="T773" s="54"/>
      <c r="U773" s="54"/>
      <c r="V773" s="54"/>
      <c r="W773" s="54"/>
      <c r="X773" s="54"/>
      <c r="Y773" s="54"/>
      <c r="Z773" s="54"/>
    </row>
    <row r="774" spans="1:26" ht="18.75" customHeight="1" x14ac:dyDescent="0.2">
      <c r="A774" s="54"/>
      <c r="B774" s="321"/>
      <c r="C774" s="321"/>
      <c r="D774" s="55"/>
      <c r="E774" s="320"/>
      <c r="F774" s="320"/>
      <c r="G774" s="320"/>
      <c r="H774" s="54"/>
      <c r="I774" s="54"/>
      <c r="J774" s="54"/>
      <c r="K774" s="227"/>
      <c r="L774" s="227"/>
      <c r="M774" s="227"/>
      <c r="N774" s="227"/>
      <c r="O774" s="227"/>
      <c r="P774" s="54"/>
      <c r="Q774" s="54"/>
      <c r="R774" s="54"/>
      <c r="S774" s="54"/>
      <c r="T774" s="54"/>
      <c r="U774" s="54"/>
      <c r="V774" s="54"/>
      <c r="W774" s="54"/>
      <c r="X774" s="54"/>
      <c r="Y774" s="54"/>
      <c r="Z774" s="54"/>
    </row>
    <row r="775" spans="1:26" ht="18.75" customHeight="1" x14ac:dyDescent="0.2">
      <c r="A775" s="54"/>
      <c r="B775" s="321"/>
      <c r="C775" s="321"/>
      <c r="D775" s="55"/>
      <c r="E775" s="320"/>
      <c r="F775" s="320"/>
      <c r="G775" s="320"/>
      <c r="H775" s="54"/>
      <c r="I775" s="54"/>
      <c r="J775" s="54"/>
      <c r="K775" s="227"/>
      <c r="L775" s="227"/>
      <c r="M775" s="227"/>
      <c r="N775" s="227"/>
      <c r="O775" s="227"/>
      <c r="P775" s="54"/>
      <c r="Q775" s="54"/>
      <c r="R775" s="54"/>
      <c r="S775" s="54"/>
      <c r="T775" s="54"/>
      <c r="U775" s="54"/>
      <c r="V775" s="54"/>
      <c r="W775" s="54"/>
      <c r="X775" s="54"/>
      <c r="Y775" s="54"/>
      <c r="Z775" s="54"/>
    </row>
    <row r="776" spans="1:26" ht="18.75" customHeight="1" x14ac:dyDescent="0.2">
      <c r="A776" s="54"/>
      <c r="B776" s="321"/>
      <c r="C776" s="321"/>
      <c r="D776" s="55"/>
      <c r="E776" s="320"/>
      <c r="F776" s="320"/>
      <c r="G776" s="320"/>
      <c r="H776" s="54"/>
      <c r="I776" s="54"/>
      <c r="J776" s="54"/>
      <c r="K776" s="227"/>
      <c r="L776" s="227"/>
      <c r="M776" s="227"/>
      <c r="N776" s="227"/>
      <c r="O776" s="227"/>
      <c r="P776" s="54"/>
      <c r="Q776" s="54"/>
      <c r="R776" s="54"/>
      <c r="S776" s="54"/>
      <c r="T776" s="54"/>
      <c r="U776" s="54"/>
      <c r="V776" s="54"/>
      <c r="W776" s="54"/>
      <c r="X776" s="54"/>
      <c r="Y776" s="54"/>
      <c r="Z776" s="54"/>
    </row>
    <row r="777" spans="1:26" ht="18.75" customHeight="1" x14ac:dyDescent="0.2">
      <c r="A777" s="54"/>
      <c r="B777" s="321"/>
      <c r="C777" s="321"/>
      <c r="D777" s="55"/>
      <c r="E777" s="320"/>
      <c r="F777" s="320"/>
      <c r="G777" s="320"/>
      <c r="H777" s="54"/>
      <c r="I777" s="54"/>
      <c r="J777" s="54"/>
      <c r="K777" s="227"/>
      <c r="L777" s="227"/>
      <c r="M777" s="227"/>
      <c r="N777" s="227"/>
      <c r="O777" s="227"/>
      <c r="P777" s="54"/>
      <c r="Q777" s="54"/>
      <c r="R777" s="54"/>
      <c r="S777" s="54"/>
      <c r="T777" s="54"/>
      <c r="U777" s="54"/>
      <c r="V777" s="54"/>
      <c r="W777" s="54"/>
      <c r="X777" s="54"/>
      <c r="Y777" s="54"/>
      <c r="Z777" s="54"/>
    </row>
    <row r="778" spans="1:26" ht="18.75" customHeight="1" x14ac:dyDescent="0.2">
      <c r="A778" s="54"/>
      <c r="B778" s="321"/>
      <c r="C778" s="321"/>
      <c r="D778" s="55"/>
      <c r="E778" s="320"/>
      <c r="F778" s="320"/>
      <c r="G778" s="320"/>
      <c r="H778" s="54"/>
      <c r="I778" s="54"/>
      <c r="J778" s="54"/>
      <c r="K778" s="227"/>
      <c r="L778" s="227"/>
      <c r="M778" s="227"/>
      <c r="N778" s="227"/>
      <c r="O778" s="227"/>
      <c r="P778" s="54"/>
      <c r="Q778" s="54"/>
      <c r="R778" s="54"/>
      <c r="S778" s="54"/>
      <c r="T778" s="54"/>
      <c r="U778" s="54"/>
      <c r="V778" s="54"/>
      <c r="W778" s="54"/>
      <c r="X778" s="54"/>
      <c r="Y778" s="54"/>
      <c r="Z778" s="54"/>
    </row>
    <row r="779" spans="1:26" ht="18.75" customHeight="1" x14ac:dyDescent="0.2">
      <c r="A779" s="54"/>
      <c r="B779" s="321"/>
      <c r="C779" s="321"/>
      <c r="D779" s="55"/>
      <c r="E779" s="320"/>
      <c r="F779" s="320"/>
      <c r="G779" s="320"/>
      <c r="H779" s="54"/>
      <c r="I779" s="54"/>
      <c r="J779" s="54"/>
      <c r="K779" s="227"/>
      <c r="L779" s="227"/>
      <c r="M779" s="227"/>
      <c r="N779" s="227"/>
      <c r="O779" s="227"/>
      <c r="P779" s="54"/>
      <c r="Q779" s="54"/>
      <c r="R779" s="54"/>
      <c r="S779" s="54"/>
      <c r="T779" s="54"/>
      <c r="U779" s="54"/>
      <c r="V779" s="54"/>
      <c r="W779" s="54"/>
      <c r="X779" s="54"/>
      <c r="Y779" s="54"/>
      <c r="Z779" s="54"/>
    </row>
    <row r="780" spans="1:26" ht="18.75" customHeight="1" x14ac:dyDescent="0.2">
      <c r="A780" s="54"/>
      <c r="B780" s="321"/>
      <c r="C780" s="321"/>
      <c r="D780" s="55"/>
      <c r="E780" s="320"/>
      <c r="F780" s="320"/>
      <c r="G780" s="320"/>
      <c r="H780" s="54"/>
      <c r="I780" s="54"/>
      <c r="J780" s="54"/>
      <c r="K780" s="227"/>
      <c r="L780" s="227"/>
      <c r="M780" s="227"/>
      <c r="N780" s="227"/>
      <c r="O780" s="227"/>
      <c r="P780" s="54"/>
      <c r="Q780" s="54"/>
      <c r="R780" s="54"/>
      <c r="S780" s="54"/>
      <c r="T780" s="54"/>
      <c r="U780" s="54"/>
      <c r="V780" s="54"/>
      <c r="W780" s="54"/>
      <c r="X780" s="54"/>
      <c r="Y780" s="54"/>
      <c r="Z780" s="54"/>
    </row>
    <row r="781" spans="1:26" ht="18.75" customHeight="1" x14ac:dyDescent="0.2">
      <c r="A781" s="54"/>
      <c r="B781" s="321"/>
      <c r="C781" s="321"/>
      <c r="D781" s="55"/>
      <c r="E781" s="320"/>
      <c r="F781" s="320"/>
      <c r="G781" s="320"/>
      <c r="H781" s="54"/>
      <c r="I781" s="54"/>
      <c r="J781" s="54"/>
      <c r="K781" s="227"/>
      <c r="L781" s="227"/>
      <c r="M781" s="227"/>
      <c r="N781" s="227"/>
      <c r="O781" s="227"/>
      <c r="P781" s="54"/>
      <c r="Q781" s="54"/>
      <c r="R781" s="54"/>
      <c r="S781" s="54"/>
      <c r="T781" s="54"/>
      <c r="U781" s="54"/>
      <c r="V781" s="54"/>
      <c r="W781" s="54"/>
      <c r="X781" s="54"/>
      <c r="Y781" s="54"/>
      <c r="Z781" s="54"/>
    </row>
    <row r="782" spans="1:26" ht="18.75" customHeight="1" x14ac:dyDescent="0.2">
      <c r="A782" s="54"/>
      <c r="B782" s="321"/>
      <c r="C782" s="321"/>
      <c r="D782" s="55"/>
      <c r="E782" s="320"/>
      <c r="F782" s="320"/>
      <c r="G782" s="320"/>
      <c r="H782" s="54"/>
      <c r="I782" s="54"/>
      <c r="J782" s="54"/>
      <c r="K782" s="227"/>
      <c r="L782" s="227"/>
      <c r="M782" s="227"/>
      <c r="N782" s="227"/>
      <c r="O782" s="227"/>
      <c r="P782" s="54"/>
      <c r="Q782" s="54"/>
      <c r="R782" s="54"/>
      <c r="S782" s="54"/>
      <c r="T782" s="54"/>
      <c r="U782" s="54"/>
      <c r="V782" s="54"/>
      <c r="W782" s="54"/>
      <c r="X782" s="54"/>
      <c r="Y782" s="54"/>
      <c r="Z782" s="54"/>
    </row>
    <row r="783" spans="1:26" ht="18.75" customHeight="1" x14ac:dyDescent="0.2">
      <c r="A783" s="54"/>
      <c r="B783" s="321"/>
      <c r="C783" s="321"/>
      <c r="D783" s="55"/>
      <c r="E783" s="320"/>
      <c r="F783" s="320"/>
      <c r="G783" s="320"/>
      <c r="H783" s="54"/>
      <c r="I783" s="54"/>
      <c r="J783" s="54"/>
      <c r="K783" s="227"/>
      <c r="L783" s="227"/>
      <c r="M783" s="227"/>
      <c r="N783" s="227"/>
      <c r="O783" s="227"/>
      <c r="P783" s="54"/>
      <c r="Q783" s="54"/>
      <c r="R783" s="54"/>
      <c r="S783" s="54"/>
      <c r="T783" s="54"/>
      <c r="U783" s="54"/>
      <c r="V783" s="54"/>
      <c r="W783" s="54"/>
      <c r="X783" s="54"/>
      <c r="Y783" s="54"/>
      <c r="Z783" s="54"/>
    </row>
    <row r="784" spans="1:26" ht="18.75" customHeight="1" x14ac:dyDescent="0.2">
      <c r="A784" s="54"/>
      <c r="B784" s="321"/>
      <c r="C784" s="321"/>
      <c r="D784" s="55"/>
      <c r="E784" s="320"/>
      <c r="F784" s="320"/>
      <c r="G784" s="320"/>
      <c r="H784" s="54"/>
      <c r="I784" s="54"/>
      <c r="J784" s="54"/>
      <c r="K784" s="227"/>
      <c r="L784" s="227"/>
      <c r="M784" s="227"/>
      <c r="N784" s="227"/>
      <c r="O784" s="227"/>
      <c r="P784" s="54"/>
      <c r="Q784" s="54"/>
      <c r="R784" s="54"/>
      <c r="S784" s="54"/>
      <c r="T784" s="54"/>
      <c r="U784" s="54"/>
      <c r="V784" s="54"/>
      <c r="W784" s="54"/>
      <c r="X784" s="54"/>
      <c r="Y784" s="54"/>
      <c r="Z784" s="54"/>
    </row>
    <row r="785" spans="1:26" ht="18.75" customHeight="1" x14ac:dyDescent="0.2">
      <c r="A785" s="54"/>
      <c r="B785" s="321"/>
      <c r="C785" s="321"/>
      <c r="D785" s="55"/>
      <c r="E785" s="320"/>
      <c r="F785" s="320"/>
      <c r="G785" s="320"/>
      <c r="H785" s="54"/>
      <c r="I785" s="54"/>
      <c r="J785" s="54"/>
      <c r="K785" s="227"/>
      <c r="L785" s="227"/>
      <c r="M785" s="227"/>
      <c r="N785" s="227"/>
      <c r="O785" s="227"/>
      <c r="P785" s="54"/>
      <c r="Q785" s="54"/>
      <c r="R785" s="54"/>
      <c r="S785" s="54"/>
      <c r="T785" s="54"/>
      <c r="U785" s="54"/>
      <c r="V785" s="54"/>
      <c r="W785" s="54"/>
      <c r="X785" s="54"/>
      <c r="Y785" s="54"/>
      <c r="Z785" s="54"/>
    </row>
    <row r="786" spans="1:26" ht="18.75" customHeight="1" x14ac:dyDescent="0.2">
      <c r="A786" s="54"/>
      <c r="B786" s="321"/>
      <c r="C786" s="321"/>
      <c r="D786" s="55"/>
      <c r="E786" s="320"/>
      <c r="F786" s="320"/>
      <c r="G786" s="320"/>
      <c r="H786" s="54"/>
      <c r="I786" s="54"/>
      <c r="J786" s="54"/>
      <c r="K786" s="227"/>
      <c r="L786" s="227"/>
      <c r="M786" s="227"/>
      <c r="N786" s="227"/>
      <c r="O786" s="227"/>
      <c r="P786" s="54"/>
      <c r="Q786" s="54"/>
      <c r="R786" s="54"/>
      <c r="S786" s="54"/>
      <c r="T786" s="54"/>
      <c r="U786" s="54"/>
      <c r="V786" s="54"/>
      <c r="W786" s="54"/>
      <c r="X786" s="54"/>
      <c r="Y786" s="54"/>
      <c r="Z786" s="54"/>
    </row>
    <row r="787" spans="1:26" ht="18.75" customHeight="1" x14ac:dyDescent="0.2">
      <c r="A787" s="54"/>
      <c r="B787" s="321"/>
      <c r="C787" s="321"/>
      <c r="D787" s="55"/>
      <c r="E787" s="320"/>
      <c r="F787" s="320"/>
      <c r="G787" s="320"/>
      <c r="H787" s="54"/>
      <c r="I787" s="54"/>
      <c r="J787" s="54"/>
      <c r="K787" s="227"/>
      <c r="L787" s="227"/>
      <c r="M787" s="227"/>
      <c r="N787" s="227"/>
      <c r="O787" s="227"/>
      <c r="P787" s="54"/>
      <c r="Q787" s="54"/>
      <c r="R787" s="54"/>
      <c r="S787" s="54"/>
      <c r="T787" s="54"/>
      <c r="U787" s="54"/>
      <c r="V787" s="54"/>
      <c r="W787" s="54"/>
      <c r="X787" s="54"/>
      <c r="Y787" s="54"/>
      <c r="Z787" s="54"/>
    </row>
    <row r="788" spans="1:26" ht="18.75" customHeight="1" x14ac:dyDescent="0.2">
      <c r="A788" s="54"/>
      <c r="B788" s="321"/>
      <c r="C788" s="321"/>
      <c r="D788" s="55"/>
      <c r="E788" s="320"/>
      <c r="F788" s="320"/>
      <c r="G788" s="320"/>
      <c r="H788" s="54"/>
      <c r="I788" s="54"/>
      <c r="J788" s="54"/>
      <c r="K788" s="227"/>
      <c r="L788" s="227"/>
      <c r="M788" s="227"/>
      <c r="N788" s="227"/>
      <c r="O788" s="227"/>
      <c r="P788" s="54"/>
      <c r="Q788" s="54"/>
      <c r="R788" s="54"/>
      <c r="S788" s="54"/>
      <c r="T788" s="54"/>
      <c r="U788" s="54"/>
      <c r="V788" s="54"/>
      <c r="W788" s="54"/>
      <c r="X788" s="54"/>
      <c r="Y788" s="54"/>
      <c r="Z788" s="54"/>
    </row>
    <row r="789" spans="1:26" ht="18.75" customHeight="1" x14ac:dyDescent="0.2">
      <c r="A789" s="54"/>
      <c r="B789" s="321"/>
      <c r="C789" s="321"/>
      <c r="D789" s="55"/>
      <c r="E789" s="320"/>
      <c r="F789" s="320"/>
      <c r="G789" s="320"/>
      <c r="H789" s="54"/>
      <c r="I789" s="54"/>
      <c r="J789" s="54"/>
      <c r="K789" s="227"/>
      <c r="L789" s="227"/>
      <c r="M789" s="227"/>
      <c r="N789" s="227"/>
      <c r="O789" s="227"/>
      <c r="P789" s="54"/>
      <c r="Q789" s="54"/>
      <c r="R789" s="54"/>
      <c r="S789" s="54"/>
      <c r="T789" s="54"/>
      <c r="U789" s="54"/>
      <c r="V789" s="54"/>
      <c r="W789" s="54"/>
      <c r="X789" s="54"/>
      <c r="Y789" s="54"/>
      <c r="Z789" s="54"/>
    </row>
    <row r="790" spans="1:26" ht="18.75" customHeight="1" x14ac:dyDescent="0.2">
      <c r="A790" s="54"/>
      <c r="B790" s="321"/>
      <c r="C790" s="321"/>
      <c r="D790" s="55"/>
      <c r="E790" s="320"/>
      <c r="F790" s="320"/>
      <c r="G790" s="320"/>
      <c r="H790" s="54"/>
      <c r="I790" s="54"/>
      <c r="J790" s="54"/>
      <c r="K790" s="227"/>
      <c r="L790" s="227"/>
      <c r="M790" s="227"/>
      <c r="N790" s="227"/>
      <c r="O790" s="227"/>
      <c r="P790" s="54"/>
      <c r="Q790" s="54"/>
      <c r="R790" s="54"/>
      <c r="S790" s="54"/>
      <c r="T790" s="54"/>
      <c r="U790" s="54"/>
      <c r="V790" s="54"/>
      <c r="W790" s="54"/>
      <c r="X790" s="54"/>
      <c r="Y790" s="54"/>
      <c r="Z790" s="54"/>
    </row>
    <row r="791" spans="1:26" ht="18.75" customHeight="1" x14ac:dyDescent="0.2">
      <c r="A791" s="54"/>
      <c r="B791" s="321"/>
      <c r="C791" s="321"/>
      <c r="D791" s="55"/>
      <c r="E791" s="320"/>
      <c r="F791" s="320"/>
      <c r="G791" s="320"/>
      <c r="H791" s="54"/>
      <c r="I791" s="54"/>
      <c r="J791" s="54"/>
      <c r="K791" s="227"/>
      <c r="L791" s="227"/>
      <c r="M791" s="227"/>
      <c r="N791" s="227"/>
      <c r="O791" s="227"/>
      <c r="P791" s="54"/>
      <c r="Q791" s="54"/>
      <c r="R791" s="54"/>
      <c r="S791" s="54"/>
      <c r="T791" s="54"/>
      <c r="U791" s="54"/>
      <c r="V791" s="54"/>
      <c r="W791" s="54"/>
      <c r="X791" s="54"/>
      <c r="Y791" s="54"/>
      <c r="Z791" s="54"/>
    </row>
    <row r="792" spans="1:26" ht="18.75" customHeight="1" x14ac:dyDescent="0.2">
      <c r="A792" s="54"/>
      <c r="B792" s="321"/>
      <c r="C792" s="321"/>
      <c r="D792" s="55"/>
      <c r="E792" s="320"/>
      <c r="F792" s="320"/>
      <c r="G792" s="320"/>
      <c r="H792" s="54"/>
      <c r="I792" s="54"/>
      <c r="J792" s="54"/>
      <c r="K792" s="227"/>
      <c r="L792" s="227"/>
      <c r="M792" s="227"/>
      <c r="N792" s="227"/>
      <c r="O792" s="227"/>
      <c r="P792" s="54"/>
      <c r="Q792" s="54"/>
      <c r="R792" s="54"/>
      <c r="S792" s="54"/>
      <c r="T792" s="54"/>
      <c r="U792" s="54"/>
      <c r="V792" s="54"/>
      <c r="W792" s="54"/>
      <c r="X792" s="54"/>
      <c r="Y792" s="54"/>
      <c r="Z792" s="54"/>
    </row>
    <row r="793" spans="1:26" ht="18.75" customHeight="1" x14ac:dyDescent="0.2">
      <c r="A793" s="54"/>
      <c r="B793" s="321"/>
      <c r="C793" s="321"/>
      <c r="D793" s="55"/>
      <c r="E793" s="320"/>
      <c r="F793" s="320"/>
      <c r="G793" s="320"/>
      <c r="H793" s="54"/>
      <c r="I793" s="54"/>
      <c r="J793" s="54"/>
      <c r="K793" s="227"/>
      <c r="L793" s="227"/>
      <c r="M793" s="227"/>
      <c r="N793" s="227"/>
      <c r="O793" s="227"/>
      <c r="P793" s="54"/>
      <c r="Q793" s="54"/>
      <c r="R793" s="54"/>
      <c r="S793" s="54"/>
      <c r="T793" s="54"/>
      <c r="U793" s="54"/>
      <c r="V793" s="54"/>
      <c r="W793" s="54"/>
      <c r="X793" s="54"/>
      <c r="Y793" s="54"/>
      <c r="Z793" s="54"/>
    </row>
    <row r="794" spans="1:26" ht="18.75" customHeight="1" x14ac:dyDescent="0.2">
      <c r="A794" s="54"/>
      <c r="B794" s="321"/>
      <c r="C794" s="321"/>
      <c r="D794" s="55"/>
      <c r="E794" s="320"/>
      <c r="F794" s="320"/>
      <c r="G794" s="320"/>
      <c r="H794" s="54"/>
      <c r="I794" s="54"/>
      <c r="J794" s="54"/>
      <c r="K794" s="227"/>
      <c r="L794" s="227"/>
      <c r="M794" s="227"/>
      <c r="N794" s="227"/>
      <c r="O794" s="227"/>
      <c r="P794" s="54"/>
      <c r="Q794" s="54"/>
      <c r="R794" s="54"/>
      <c r="S794" s="54"/>
      <c r="T794" s="54"/>
      <c r="U794" s="54"/>
      <c r="V794" s="54"/>
      <c r="W794" s="54"/>
      <c r="X794" s="54"/>
      <c r="Y794" s="54"/>
      <c r="Z794" s="54"/>
    </row>
    <row r="795" spans="1:26" ht="18.75" customHeight="1" x14ac:dyDescent="0.2">
      <c r="A795" s="54"/>
      <c r="B795" s="321"/>
      <c r="C795" s="321"/>
      <c r="D795" s="55"/>
      <c r="E795" s="320"/>
      <c r="F795" s="320"/>
      <c r="G795" s="320"/>
      <c r="H795" s="54"/>
      <c r="I795" s="54"/>
      <c r="J795" s="54"/>
      <c r="K795" s="227"/>
      <c r="L795" s="227"/>
      <c r="M795" s="227"/>
      <c r="N795" s="227"/>
      <c r="O795" s="227"/>
      <c r="P795" s="54"/>
      <c r="Q795" s="54"/>
      <c r="R795" s="54"/>
      <c r="S795" s="54"/>
      <c r="T795" s="54"/>
      <c r="U795" s="54"/>
      <c r="V795" s="54"/>
      <c r="W795" s="54"/>
      <c r="X795" s="54"/>
      <c r="Y795" s="54"/>
      <c r="Z795" s="54"/>
    </row>
    <row r="796" spans="1:26" ht="18.75" customHeight="1" x14ac:dyDescent="0.2">
      <c r="A796" s="54"/>
      <c r="B796" s="321"/>
      <c r="C796" s="321"/>
      <c r="D796" s="55"/>
      <c r="E796" s="320"/>
      <c r="F796" s="320"/>
      <c r="G796" s="320"/>
      <c r="H796" s="54"/>
      <c r="I796" s="54"/>
      <c r="J796" s="54"/>
      <c r="K796" s="227"/>
      <c r="L796" s="227"/>
      <c r="M796" s="227"/>
      <c r="N796" s="227"/>
      <c r="O796" s="227"/>
      <c r="P796" s="54"/>
      <c r="Q796" s="54"/>
      <c r="R796" s="54"/>
      <c r="S796" s="54"/>
      <c r="T796" s="54"/>
      <c r="U796" s="54"/>
      <c r="V796" s="54"/>
      <c r="W796" s="54"/>
      <c r="X796" s="54"/>
      <c r="Y796" s="54"/>
      <c r="Z796" s="54"/>
    </row>
    <row r="797" spans="1:26" ht="18.75" customHeight="1" x14ac:dyDescent="0.2">
      <c r="A797" s="54"/>
      <c r="B797" s="321"/>
      <c r="C797" s="321"/>
      <c r="D797" s="55"/>
      <c r="E797" s="320"/>
      <c r="F797" s="320"/>
      <c r="G797" s="320"/>
      <c r="H797" s="54"/>
      <c r="I797" s="54"/>
      <c r="J797" s="54"/>
      <c r="K797" s="227"/>
      <c r="L797" s="227"/>
      <c r="M797" s="227"/>
      <c r="N797" s="227"/>
      <c r="O797" s="227"/>
      <c r="P797" s="54"/>
      <c r="Q797" s="54"/>
      <c r="R797" s="54"/>
      <c r="S797" s="54"/>
      <c r="T797" s="54"/>
      <c r="U797" s="54"/>
      <c r="V797" s="54"/>
      <c r="W797" s="54"/>
      <c r="X797" s="54"/>
      <c r="Y797" s="54"/>
      <c r="Z797" s="54"/>
    </row>
    <row r="798" spans="1:26" ht="18.75" customHeight="1" x14ac:dyDescent="0.2">
      <c r="A798" s="54"/>
      <c r="B798" s="321"/>
      <c r="C798" s="321"/>
      <c r="D798" s="55"/>
      <c r="E798" s="320"/>
      <c r="F798" s="320"/>
      <c r="G798" s="320"/>
      <c r="H798" s="54"/>
      <c r="I798" s="54"/>
      <c r="J798" s="54"/>
      <c r="K798" s="227"/>
      <c r="L798" s="227"/>
      <c r="M798" s="227"/>
      <c r="N798" s="227"/>
      <c r="O798" s="227"/>
      <c r="P798" s="54"/>
      <c r="Q798" s="54"/>
      <c r="R798" s="54"/>
      <c r="S798" s="54"/>
      <c r="T798" s="54"/>
      <c r="U798" s="54"/>
      <c r="V798" s="54"/>
      <c r="W798" s="54"/>
      <c r="X798" s="54"/>
      <c r="Y798" s="54"/>
      <c r="Z798" s="54"/>
    </row>
    <row r="799" spans="1:26" ht="18.75" customHeight="1" x14ac:dyDescent="0.2">
      <c r="A799" s="54"/>
      <c r="B799" s="321"/>
      <c r="C799" s="321"/>
      <c r="D799" s="55"/>
      <c r="E799" s="320"/>
      <c r="F799" s="320"/>
      <c r="G799" s="320"/>
      <c r="H799" s="54"/>
      <c r="I799" s="54"/>
      <c r="J799" s="54"/>
      <c r="K799" s="227"/>
      <c r="L799" s="227"/>
      <c r="M799" s="227"/>
      <c r="N799" s="227"/>
      <c r="O799" s="227"/>
      <c r="P799" s="54"/>
      <c r="Q799" s="54"/>
      <c r="R799" s="54"/>
      <c r="S799" s="54"/>
      <c r="T799" s="54"/>
      <c r="U799" s="54"/>
      <c r="V799" s="54"/>
      <c r="W799" s="54"/>
      <c r="X799" s="54"/>
      <c r="Y799" s="54"/>
      <c r="Z799" s="54"/>
    </row>
    <row r="800" spans="1:26" ht="18.75" customHeight="1" x14ac:dyDescent="0.2">
      <c r="A800" s="54"/>
      <c r="B800" s="321"/>
      <c r="C800" s="321"/>
      <c r="D800" s="55"/>
      <c r="E800" s="320"/>
      <c r="F800" s="320"/>
      <c r="G800" s="320"/>
      <c r="H800" s="54"/>
      <c r="I800" s="54"/>
      <c r="J800" s="54"/>
      <c r="K800" s="227"/>
      <c r="L800" s="227"/>
      <c r="M800" s="227"/>
      <c r="N800" s="227"/>
      <c r="O800" s="227"/>
      <c r="P800" s="54"/>
      <c r="Q800" s="54"/>
      <c r="R800" s="54"/>
      <c r="S800" s="54"/>
      <c r="T800" s="54"/>
      <c r="U800" s="54"/>
      <c r="V800" s="54"/>
      <c r="W800" s="54"/>
      <c r="X800" s="54"/>
      <c r="Y800" s="54"/>
      <c r="Z800" s="54"/>
    </row>
    <row r="801" spans="1:26" ht="18.75" customHeight="1" x14ac:dyDescent="0.2">
      <c r="A801" s="54"/>
      <c r="B801" s="321"/>
      <c r="C801" s="321"/>
      <c r="D801" s="55"/>
      <c r="E801" s="320"/>
      <c r="F801" s="320"/>
      <c r="G801" s="320"/>
      <c r="H801" s="54"/>
      <c r="I801" s="54"/>
      <c r="J801" s="54"/>
      <c r="K801" s="227"/>
      <c r="L801" s="227"/>
      <c r="M801" s="227"/>
      <c r="N801" s="227"/>
      <c r="O801" s="227"/>
      <c r="P801" s="54"/>
      <c r="Q801" s="54"/>
      <c r="R801" s="54"/>
      <c r="S801" s="54"/>
      <c r="T801" s="54"/>
      <c r="U801" s="54"/>
      <c r="V801" s="54"/>
      <c r="W801" s="54"/>
      <c r="X801" s="54"/>
      <c r="Y801" s="54"/>
      <c r="Z801" s="54"/>
    </row>
    <row r="802" spans="1:26" ht="18.75" customHeight="1" x14ac:dyDescent="0.2">
      <c r="A802" s="54"/>
      <c r="B802" s="321"/>
      <c r="C802" s="321"/>
      <c r="D802" s="55"/>
      <c r="E802" s="320"/>
      <c r="F802" s="320"/>
      <c r="G802" s="320"/>
      <c r="H802" s="54"/>
      <c r="I802" s="54"/>
      <c r="J802" s="54"/>
      <c r="K802" s="227"/>
      <c r="L802" s="227"/>
      <c r="M802" s="227"/>
      <c r="N802" s="227"/>
      <c r="O802" s="227"/>
      <c r="P802" s="54"/>
      <c r="Q802" s="54"/>
      <c r="R802" s="54"/>
      <c r="S802" s="54"/>
      <c r="T802" s="54"/>
      <c r="U802" s="54"/>
      <c r="V802" s="54"/>
      <c r="W802" s="54"/>
      <c r="X802" s="54"/>
      <c r="Y802" s="54"/>
      <c r="Z802" s="54"/>
    </row>
    <row r="803" spans="1:26" ht="18.75" customHeight="1" x14ac:dyDescent="0.2">
      <c r="A803" s="54"/>
      <c r="B803" s="321"/>
      <c r="C803" s="321"/>
      <c r="D803" s="55"/>
      <c r="E803" s="320"/>
      <c r="F803" s="320"/>
      <c r="G803" s="320"/>
      <c r="H803" s="54"/>
      <c r="I803" s="54"/>
      <c r="J803" s="54"/>
      <c r="K803" s="227"/>
      <c r="L803" s="227"/>
      <c r="M803" s="227"/>
      <c r="N803" s="227"/>
      <c r="O803" s="227"/>
      <c r="P803" s="54"/>
      <c r="Q803" s="54"/>
      <c r="R803" s="54"/>
      <c r="S803" s="54"/>
      <c r="T803" s="54"/>
      <c r="U803" s="54"/>
      <c r="V803" s="54"/>
      <c r="W803" s="54"/>
      <c r="X803" s="54"/>
      <c r="Y803" s="54"/>
      <c r="Z803" s="54"/>
    </row>
    <row r="804" spans="1:26" ht="18.75" customHeight="1" x14ac:dyDescent="0.2">
      <c r="A804" s="54"/>
      <c r="B804" s="321"/>
      <c r="C804" s="321"/>
      <c r="D804" s="55"/>
      <c r="E804" s="320"/>
      <c r="F804" s="320"/>
      <c r="G804" s="320"/>
      <c r="H804" s="54"/>
      <c r="I804" s="54"/>
      <c r="J804" s="54"/>
      <c r="K804" s="227"/>
      <c r="L804" s="227"/>
      <c r="M804" s="227"/>
      <c r="N804" s="227"/>
      <c r="O804" s="227"/>
      <c r="P804" s="54"/>
      <c r="Q804" s="54"/>
      <c r="R804" s="54"/>
      <c r="S804" s="54"/>
      <c r="T804" s="54"/>
      <c r="U804" s="54"/>
      <c r="V804" s="54"/>
      <c r="W804" s="54"/>
      <c r="X804" s="54"/>
      <c r="Y804" s="54"/>
      <c r="Z804" s="54"/>
    </row>
    <row r="805" spans="1:26" ht="18.75" customHeight="1" x14ac:dyDescent="0.2">
      <c r="A805" s="54"/>
      <c r="B805" s="321"/>
      <c r="C805" s="321"/>
      <c r="D805" s="55"/>
      <c r="E805" s="320"/>
      <c r="F805" s="320"/>
      <c r="G805" s="320"/>
      <c r="H805" s="54"/>
      <c r="I805" s="54"/>
      <c r="J805" s="54"/>
      <c r="K805" s="227"/>
      <c r="L805" s="227"/>
      <c r="M805" s="227"/>
      <c r="N805" s="227"/>
      <c r="O805" s="227"/>
      <c r="P805" s="54"/>
      <c r="Q805" s="54"/>
      <c r="R805" s="54"/>
      <c r="S805" s="54"/>
      <c r="T805" s="54"/>
      <c r="U805" s="54"/>
      <c r="V805" s="54"/>
      <c r="W805" s="54"/>
      <c r="X805" s="54"/>
      <c r="Y805" s="54"/>
      <c r="Z805" s="54"/>
    </row>
    <row r="806" spans="1:26" ht="18.75" customHeight="1" x14ac:dyDescent="0.2">
      <c r="A806" s="54"/>
      <c r="B806" s="321"/>
      <c r="C806" s="321"/>
      <c r="D806" s="55"/>
      <c r="E806" s="320"/>
      <c r="F806" s="320"/>
      <c r="G806" s="320"/>
      <c r="H806" s="54"/>
      <c r="I806" s="54"/>
      <c r="J806" s="54"/>
      <c r="K806" s="227"/>
      <c r="L806" s="227"/>
      <c r="M806" s="227"/>
      <c r="N806" s="227"/>
      <c r="O806" s="227"/>
      <c r="P806" s="54"/>
      <c r="Q806" s="54"/>
      <c r="R806" s="54"/>
      <c r="S806" s="54"/>
      <c r="T806" s="54"/>
      <c r="U806" s="54"/>
      <c r="V806" s="54"/>
      <c r="W806" s="54"/>
      <c r="X806" s="54"/>
      <c r="Y806" s="54"/>
      <c r="Z806" s="54"/>
    </row>
    <row r="807" spans="1:26" ht="18.75" customHeight="1" x14ac:dyDescent="0.2">
      <c r="A807" s="54"/>
      <c r="B807" s="321"/>
      <c r="C807" s="321"/>
      <c r="D807" s="55"/>
      <c r="E807" s="320"/>
      <c r="F807" s="320"/>
      <c r="G807" s="320"/>
      <c r="H807" s="54"/>
      <c r="I807" s="54"/>
      <c r="J807" s="54"/>
      <c r="K807" s="227"/>
      <c r="L807" s="227"/>
      <c r="M807" s="227"/>
      <c r="N807" s="227"/>
      <c r="O807" s="227"/>
      <c r="P807" s="54"/>
      <c r="Q807" s="54"/>
      <c r="R807" s="54"/>
      <c r="S807" s="54"/>
      <c r="T807" s="54"/>
      <c r="U807" s="54"/>
      <c r="V807" s="54"/>
      <c r="W807" s="54"/>
      <c r="X807" s="54"/>
      <c r="Y807" s="54"/>
      <c r="Z807" s="54"/>
    </row>
    <row r="808" spans="1:26" ht="18.75" customHeight="1" x14ac:dyDescent="0.2">
      <c r="A808" s="54"/>
      <c r="B808" s="321"/>
      <c r="C808" s="321"/>
      <c r="D808" s="55"/>
      <c r="E808" s="320"/>
      <c r="F808" s="320"/>
      <c r="G808" s="320"/>
      <c r="H808" s="54"/>
      <c r="I808" s="54"/>
      <c r="J808" s="54"/>
      <c r="K808" s="227"/>
      <c r="L808" s="227"/>
      <c r="M808" s="227"/>
      <c r="N808" s="227"/>
      <c r="O808" s="227"/>
      <c r="P808" s="54"/>
      <c r="Q808" s="54"/>
      <c r="R808" s="54"/>
      <c r="S808" s="54"/>
      <c r="T808" s="54"/>
      <c r="U808" s="54"/>
      <c r="V808" s="54"/>
      <c r="W808" s="54"/>
      <c r="X808" s="54"/>
      <c r="Y808" s="54"/>
      <c r="Z808" s="54"/>
    </row>
    <row r="809" spans="1:26" ht="18.75" customHeight="1" x14ac:dyDescent="0.2">
      <c r="A809" s="54"/>
      <c r="B809" s="321"/>
      <c r="C809" s="321"/>
      <c r="D809" s="55"/>
      <c r="E809" s="320"/>
      <c r="F809" s="320"/>
      <c r="G809" s="320"/>
      <c r="H809" s="54"/>
      <c r="I809" s="54"/>
      <c r="J809" s="54"/>
      <c r="K809" s="227"/>
      <c r="L809" s="227"/>
      <c r="M809" s="227"/>
      <c r="N809" s="227"/>
      <c r="O809" s="227"/>
      <c r="P809" s="54"/>
      <c r="Q809" s="54"/>
      <c r="R809" s="54"/>
      <c r="S809" s="54"/>
      <c r="T809" s="54"/>
      <c r="U809" s="54"/>
      <c r="V809" s="54"/>
      <c r="W809" s="54"/>
      <c r="X809" s="54"/>
      <c r="Y809" s="54"/>
      <c r="Z809" s="54"/>
    </row>
    <row r="810" spans="1:26" ht="18.75" customHeight="1" x14ac:dyDescent="0.2">
      <c r="A810" s="54"/>
      <c r="B810" s="321"/>
      <c r="C810" s="321"/>
      <c r="D810" s="55"/>
      <c r="E810" s="320"/>
      <c r="F810" s="320"/>
      <c r="G810" s="320"/>
      <c r="H810" s="54"/>
      <c r="I810" s="54"/>
      <c r="J810" s="54"/>
      <c r="K810" s="227"/>
      <c r="L810" s="227"/>
      <c r="M810" s="227"/>
      <c r="N810" s="227"/>
      <c r="O810" s="227"/>
      <c r="P810" s="54"/>
      <c r="Q810" s="54"/>
      <c r="R810" s="54"/>
      <c r="S810" s="54"/>
      <c r="T810" s="54"/>
      <c r="U810" s="54"/>
      <c r="V810" s="54"/>
      <c r="W810" s="54"/>
      <c r="X810" s="54"/>
      <c r="Y810" s="54"/>
      <c r="Z810" s="54"/>
    </row>
    <row r="811" spans="1:26" ht="18.75" customHeight="1" x14ac:dyDescent="0.2">
      <c r="A811" s="54"/>
      <c r="B811" s="321"/>
      <c r="C811" s="321"/>
      <c r="D811" s="55"/>
      <c r="E811" s="320"/>
      <c r="F811" s="320"/>
      <c r="G811" s="320"/>
      <c r="H811" s="54"/>
      <c r="I811" s="54"/>
      <c r="J811" s="54"/>
      <c r="K811" s="227"/>
      <c r="L811" s="227"/>
      <c r="M811" s="227"/>
      <c r="N811" s="227"/>
      <c r="O811" s="227"/>
      <c r="P811" s="54"/>
      <c r="Q811" s="54"/>
      <c r="R811" s="54"/>
      <c r="S811" s="54"/>
      <c r="T811" s="54"/>
      <c r="U811" s="54"/>
      <c r="V811" s="54"/>
      <c r="W811" s="54"/>
      <c r="X811" s="54"/>
      <c r="Y811" s="54"/>
      <c r="Z811" s="54"/>
    </row>
    <row r="812" spans="1:26" ht="18.75" customHeight="1" x14ac:dyDescent="0.2">
      <c r="A812" s="54"/>
      <c r="B812" s="321"/>
      <c r="C812" s="321"/>
      <c r="D812" s="55"/>
      <c r="E812" s="320"/>
      <c r="F812" s="320"/>
      <c r="G812" s="320"/>
      <c r="H812" s="54"/>
      <c r="I812" s="54"/>
      <c r="J812" s="54"/>
      <c r="K812" s="227"/>
      <c r="L812" s="227"/>
      <c r="M812" s="227"/>
      <c r="N812" s="227"/>
      <c r="O812" s="227"/>
      <c r="P812" s="54"/>
      <c r="Q812" s="54"/>
      <c r="R812" s="54"/>
      <c r="S812" s="54"/>
      <c r="T812" s="54"/>
      <c r="U812" s="54"/>
      <c r="V812" s="54"/>
      <c r="W812" s="54"/>
      <c r="X812" s="54"/>
      <c r="Y812" s="54"/>
      <c r="Z812" s="54"/>
    </row>
    <row r="813" spans="1:26" ht="18.75" customHeight="1" x14ac:dyDescent="0.2">
      <c r="A813" s="54"/>
      <c r="B813" s="321"/>
      <c r="C813" s="321"/>
      <c r="D813" s="55"/>
      <c r="E813" s="320"/>
      <c r="F813" s="320"/>
      <c r="G813" s="320"/>
      <c r="H813" s="54"/>
      <c r="I813" s="54"/>
      <c r="J813" s="54"/>
      <c r="K813" s="227"/>
      <c r="L813" s="227"/>
      <c r="M813" s="227"/>
      <c r="N813" s="227"/>
      <c r="O813" s="227"/>
      <c r="P813" s="54"/>
      <c r="Q813" s="54"/>
      <c r="R813" s="54"/>
      <c r="S813" s="54"/>
      <c r="T813" s="54"/>
      <c r="U813" s="54"/>
      <c r="V813" s="54"/>
      <c r="W813" s="54"/>
      <c r="X813" s="54"/>
      <c r="Y813" s="54"/>
      <c r="Z813" s="54"/>
    </row>
    <row r="814" spans="1:26" ht="18.75" customHeight="1" x14ac:dyDescent="0.2">
      <c r="A814" s="54"/>
      <c r="B814" s="321"/>
      <c r="C814" s="321"/>
      <c r="D814" s="55"/>
      <c r="E814" s="320"/>
      <c r="F814" s="320"/>
      <c r="G814" s="320"/>
      <c r="H814" s="54"/>
      <c r="I814" s="54"/>
      <c r="J814" s="54"/>
      <c r="K814" s="227"/>
      <c r="L814" s="227"/>
      <c r="M814" s="227"/>
      <c r="N814" s="227"/>
      <c r="O814" s="227"/>
      <c r="P814" s="54"/>
      <c r="Q814" s="54"/>
      <c r="R814" s="54"/>
      <c r="S814" s="54"/>
      <c r="T814" s="54"/>
      <c r="U814" s="54"/>
      <c r="V814" s="54"/>
      <c r="W814" s="54"/>
      <c r="X814" s="54"/>
      <c r="Y814" s="54"/>
      <c r="Z814" s="54"/>
    </row>
    <row r="815" spans="1:26" ht="18.75" customHeight="1" x14ac:dyDescent="0.2">
      <c r="A815" s="54"/>
      <c r="B815" s="321"/>
      <c r="C815" s="321"/>
      <c r="D815" s="55"/>
      <c r="E815" s="320"/>
      <c r="F815" s="320"/>
      <c r="G815" s="320"/>
      <c r="H815" s="54"/>
      <c r="I815" s="54"/>
      <c r="J815" s="54"/>
      <c r="K815" s="227"/>
      <c r="L815" s="227"/>
      <c r="M815" s="227"/>
      <c r="N815" s="227"/>
      <c r="O815" s="227"/>
      <c r="P815" s="54"/>
      <c r="Q815" s="54"/>
      <c r="R815" s="54"/>
      <c r="S815" s="54"/>
      <c r="T815" s="54"/>
      <c r="U815" s="54"/>
      <c r="V815" s="54"/>
      <c r="W815" s="54"/>
      <c r="X815" s="54"/>
      <c r="Y815" s="54"/>
      <c r="Z815" s="54"/>
    </row>
    <row r="816" spans="1:26" ht="18.75" customHeight="1" x14ac:dyDescent="0.2">
      <c r="A816" s="54"/>
      <c r="B816" s="321"/>
      <c r="C816" s="321"/>
      <c r="D816" s="55"/>
      <c r="E816" s="320"/>
      <c r="F816" s="320"/>
      <c r="G816" s="320"/>
      <c r="H816" s="54"/>
      <c r="I816" s="54"/>
      <c r="J816" s="54"/>
      <c r="K816" s="227"/>
      <c r="L816" s="227"/>
      <c r="M816" s="227"/>
      <c r="N816" s="227"/>
      <c r="O816" s="227"/>
      <c r="P816" s="54"/>
      <c r="Q816" s="54"/>
      <c r="R816" s="54"/>
      <c r="S816" s="54"/>
      <c r="T816" s="54"/>
      <c r="U816" s="54"/>
      <c r="V816" s="54"/>
      <c r="W816" s="54"/>
      <c r="X816" s="54"/>
      <c r="Y816" s="54"/>
      <c r="Z816" s="54"/>
    </row>
    <row r="817" spans="1:26" ht="18.75" customHeight="1" x14ac:dyDescent="0.2">
      <c r="A817" s="54"/>
      <c r="B817" s="321"/>
      <c r="C817" s="321"/>
      <c r="D817" s="55"/>
      <c r="E817" s="320"/>
      <c r="F817" s="320"/>
      <c r="G817" s="320"/>
      <c r="H817" s="54"/>
      <c r="I817" s="54"/>
      <c r="J817" s="54"/>
      <c r="K817" s="227"/>
      <c r="L817" s="227"/>
      <c r="M817" s="227"/>
      <c r="N817" s="227"/>
      <c r="O817" s="227"/>
      <c r="P817" s="54"/>
      <c r="Q817" s="54"/>
      <c r="R817" s="54"/>
      <c r="S817" s="54"/>
      <c r="T817" s="54"/>
      <c r="U817" s="54"/>
      <c r="V817" s="54"/>
      <c r="W817" s="54"/>
      <c r="X817" s="54"/>
      <c r="Y817" s="54"/>
      <c r="Z817" s="54"/>
    </row>
    <row r="818" spans="1:26" ht="18.75" customHeight="1" x14ac:dyDescent="0.2">
      <c r="A818" s="54"/>
      <c r="B818" s="321"/>
      <c r="C818" s="321"/>
      <c r="D818" s="55"/>
      <c r="E818" s="320"/>
      <c r="F818" s="320"/>
      <c r="G818" s="320"/>
      <c r="H818" s="54"/>
      <c r="I818" s="54"/>
      <c r="J818" s="54"/>
      <c r="K818" s="227"/>
      <c r="L818" s="227"/>
      <c r="M818" s="227"/>
      <c r="N818" s="227"/>
      <c r="O818" s="227"/>
      <c r="P818" s="54"/>
      <c r="Q818" s="54"/>
      <c r="R818" s="54"/>
      <c r="S818" s="54"/>
      <c r="T818" s="54"/>
      <c r="U818" s="54"/>
      <c r="V818" s="54"/>
      <c r="W818" s="54"/>
      <c r="X818" s="54"/>
      <c r="Y818" s="54"/>
      <c r="Z818" s="54"/>
    </row>
    <row r="819" spans="1:26" ht="18.75" customHeight="1" x14ac:dyDescent="0.2">
      <c r="A819" s="54"/>
      <c r="B819" s="321"/>
      <c r="C819" s="321"/>
      <c r="D819" s="55"/>
      <c r="E819" s="320"/>
      <c r="F819" s="320"/>
      <c r="G819" s="320"/>
      <c r="H819" s="54"/>
      <c r="I819" s="54"/>
      <c r="J819" s="54"/>
      <c r="K819" s="227"/>
      <c r="L819" s="227"/>
      <c r="M819" s="227"/>
      <c r="N819" s="227"/>
      <c r="O819" s="227"/>
      <c r="P819" s="54"/>
      <c r="Q819" s="54"/>
      <c r="R819" s="54"/>
      <c r="S819" s="54"/>
      <c r="T819" s="54"/>
      <c r="U819" s="54"/>
      <c r="V819" s="54"/>
      <c r="W819" s="54"/>
      <c r="X819" s="54"/>
      <c r="Y819" s="54"/>
      <c r="Z819" s="54"/>
    </row>
    <row r="820" spans="1:26" ht="18.75" customHeight="1" x14ac:dyDescent="0.2">
      <c r="A820" s="54"/>
      <c r="B820" s="321"/>
      <c r="C820" s="321"/>
      <c r="D820" s="55"/>
      <c r="E820" s="320"/>
      <c r="F820" s="320"/>
      <c r="G820" s="320"/>
      <c r="H820" s="54"/>
      <c r="I820" s="54"/>
      <c r="J820" s="54"/>
      <c r="K820" s="227"/>
      <c r="L820" s="227"/>
      <c r="M820" s="227"/>
      <c r="N820" s="227"/>
      <c r="O820" s="227"/>
      <c r="P820" s="54"/>
      <c r="Q820" s="54"/>
      <c r="R820" s="54"/>
      <c r="S820" s="54"/>
      <c r="T820" s="54"/>
      <c r="U820" s="54"/>
      <c r="V820" s="54"/>
      <c r="W820" s="54"/>
      <c r="X820" s="54"/>
      <c r="Y820" s="54"/>
      <c r="Z820" s="54"/>
    </row>
    <row r="821" spans="1:26" ht="18.75" customHeight="1" x14ac:dyDescent="0.2">
      <c r="A821" s="54"/>
      <c r="B821" s="321"/>
      <c r="C821" s="321"/>
      <c r="D821" s="55"/>
      <c r="E821" s="320"/>
      <c r="F821" s="320"/>
      <c r="G821" s="320"/>
      <c r="H821" s="54"/>
      <c r="I821" s="54"/>
      <c r="J821" s="54"/>
      <c r="K821" s="227"/>
      <c r="L821" s="227"/>
      <c r="M821" s="227"/>
      <c r="N821" s="227"/>
      <c r="O821" s="227"/>
      <c r="P821" s="54"/>
      <c r="Q821" s="54"/>
      <c r="R821" s="54"/>
      <c r="S821" s="54"/>
      <c r="T821" s="54"/>
      <c r="U821" s="54"/>
      <c r="V821" s="54"/>
      <c r="W821" s="54"/>
      <c r="X821" s="54"/>
      <c r="Y821" s="54"/>
      <c r="Z821" s="54"/>
    </row>
    <row r="822" spans="1:26" ht="18.75" customHeight="1" x14ac:dyDescent="0.2">
      <c r="A822" s="54"/>
      <c r="B822" s="321"/>
      <c r="C822" s="321"/>
      <c r="D822" s="55"/>
      <c r="E822" s="320"/>
      <c r="F822" s="320"/>
      <c r="G822" s="320"/>
      <c r="H822" s="54"/>
      <c r="I822" s="54"/>
      <c r="J822" s="54"/>
      <c r="K822" s="227"/>
      <c r="L822" s="227"/>
      <c r="M822" s="227"/>
      <c r="N822" s="227"/>
      <c r="O822" s="227"/>
      <c r="P822" s="54"/>
      <c r="Q822" s="54"/>
      <c r="R822" s="54"/>
      <c r="S822" s="54"/>
      <c r="T822" s="54"/>
      <c r="U822" s="54"/>
      <c r="V822" s="54"/>
      <c r="W822" s="54"/>
      <c r="X822" s="54"/>
      <c r="Y822" s="54"/>
      <c r="Z822" s="54"/>
    </row>
    <row r="823" spans="1:26" ht="18.75" customHeight="1" x14ac:dyDescent="0.2">
      <c r="A823" s="54"/>
      <c r="B823" s="321"/>
      <c r="C823" s="321"/>
      <c r="D823" s="55"/>
      <c r="E823" s="320"/>
      <c r="F823" s="320"/>
      <c r="G823" s="320"/>
      <c r="H823" s="54"/>
      <c r="I823" s="54"/>
      <c r="J823" s="54"/>
      <c r="K823" s="227"/>
      <c r="L823" s="227"/>
      <c r="M823" s="227"/>
      <c r="N823" s="227"/>
      <c r="O823" s="227"/>
      <c r="P823" s="54"/>
      <c r="Q823" s="54"/>
      <c r="R823" s="54"/>
      <c r="S823" s="54"/>
      <c r="T823" s="54"/>
      <c r="U823" s="54"/>
      <c r="V823" s="54"/>
      <c r="W823" s="54"/>
      <c r="X823" s="54"/>
      <c r="Y823" s="54"/>
      <c r="Z823" s="54"/>
    </row>
    <row r="824" spans="1:26" ht="18.75" customHeight="1" x14ac:dyDescent="0.2">
      <c r="A824" s="54"/>
      <c r="B824" s="321"/>
      <c r="C824" s="321"/>
      <c r="D824" s="55"/>
      <c r="E824" s="320"/>
      <c r="F824" s="320"/>
      <c r="G824" s="320"/>
      <c r="H824" s="54"/>
      <c r="I824" s="54"/>
      <c r="J824" s="54"/>
      <c r="K824" s="227"/>
      <c r="L824" s="227"/>
      <c r="M824" s="227"/>
      <c r="N824" s="227"/>
      <c r="O824" s="227"/>
      <c r="P824" s="54"/>
      <c r="Q824" s="54"/>
      <c r="R824" s="54"/>
      <c r="S824" s="54"/>
      <c r="T824" s="54"/>
      <c r="U824" s="54"/>
      <c r="V824" s="54"/>
      <c r="W824" s="54"/>
      <c r="X824" s="54"/>
      <c r="Y824" s="54"/>
      <c r="Z824" s="54"/>
    </row>
    <row r="825" spans="1:26" ht="18.75" customHeight="1" x14ac:dyDescent="0.2">
      <c r="A825" s="54"/>
      <c r="B825" s="321"/>
      <c r="C825" s="321"/>
      <c r="D825" s="55"/>
      <c r="E825" s="320"/>
      <c r="F825" s="320"/>
      <c r="G825" s="320"/>
      <c r="H825" s="54"/>
      <c r="I825" s="54"/>
      <c r="J825" s="54"/>
      <c r="K825" s="227"/>
      <c r="L825" s="227"/>
      <c r="M825" s="227"/>
      <c r="N825" s="227"/>
      <c r="O825" s="227"/>
      <c r="P825" s="54"/>
      <c r="Q825" s="54"/>
      <c r="R825" s="54"/>
      <c r="S825" s="54"/>
      <c r="T825" s="54"/>
      <c r="U825" s="54"/>
      <c r="V825" s="54"/>
      <c r="W825" s="54"/>
      <c r="X825" s="54"/>
      <c r="Y825" s="54"/>
      <c r="Z825" s="54"/>
    </row>
    <row r="826" spans="1:26" ht="18.75" customHeight="1" x14ac:dyDescent="0.2">
      <c r="A826" s="54"/>
      <c r="B826" s="321"/>
      <c r="C826" s="321"/>
      <c r="D826" s="55"/>
      <c r="E826" s="320"/>
      <c r="F826" s="320"/>
      <c r="G826" s="320"/>
      <c r="H826" s="54"/>
      <c r="I826" s="54"/>
      <c r="J826" s="54"/>
      <c r="K826" s="227"/>
      <c r="L826" s="227"/>
      <c r="M826" s="227"/>
      <c r="N826" s="227"/>
      <c r="O826" s="227"/>
      <c r="P826" s="54"/>
      <c r="Q826" s="54"/>
      <c r="R826" s="54"/>
      <c r="S826" s="54"/>
      <c r="T826" s="54"/>
      <c r="U826" s="54"/>
      <c r="V826" s="54"/>
      <c r="W826" s="54"/>
      <c r="X826" s="54"/>
      <c r="Y826" s="54"/>
      <c r="Z826" s="54"/>
    </row>
    <row r="827" spans="1:26" ht="18.75" customHeight="1" x14ac:dyDescent="0.2">
      <c r="A827" s="54"/>
      <c r="B827" s="321"/>
      <c r="C827" s="321"/>
      <c r="D827" s="55"/>
      <c r="E827" s="320"/>
      <c r="F827" s="320"/>
      <c r="G827" s="320"/>
      <c r="H827" s="54"/>
      <c r="I827" s="54"/>
      <c r="J827" s="54"/>
      <c r="K827" s="227"/>
      <c r="L827" s="227"/>
      <c r="M827" s="227"/>
      <c r="N827" s="227"/>
      <c r="O827" s="227"/>
      <c r="P827" s="54"/>
      <c r="Q827" s="54"/>
      <c r="R827" s="54"/>
      <c r="S827" s="54"/>
      <c r="T827" s="54"/>
      <c r="U827" s="54"/>
      <c r="V827" s="54"/>
      <c r="W827" s="54"/>
      <c r="X827" s="54"/>
      <c r="Y827" s="54"/>
      <c r="Z827" s="54"/>
    </row>
    <row r="828" spans="1:26" ht="18.75" customHeight="1" x14ac:dyDescent="0.2">
      <c r="A828" s="54"/>
      <c r="B828" s="321"/>
      <c r="C828" s="321"/>
      <c r="D828" s="55"/>
      <c r="E828" s="320"/>
      <c r="F828" s="320"/>
      <c r="G828" s="320"/>
      <c r="H828" s="54"/>
      <c r="I828" s="54"/>
      <c r="J828" s="54"/>
      <c r="K828" s="227"/>
      <c r="L828" s="227"/>
      <c r="M828" s="227"/>
      <c r="N828" s="227"/>
      <c r="O828" s="227"/>
      <c r="P828" s="54"/>
      <c r="Q828" s="54"/>
      <c r="R828" s="54"/>
      <c r="S828" s="54"/>
      <c r="T828" s="54"/>
      <c r="U828" s="54"/>
      <c r="V828" s="54"/>
      <c r="W828" s="54"/>
      <c r="X828" s="54"/>
      <c r="Y828" s="54"/>
      <c r="Z828" s="54"/>
    </row>
    <row r="829" spans="1:26" ht="18.75" customHeight="1" x14ac:dyDescent="0.2">
      <c r="A829" s="54"/>
      <c r="B829" s="321"/>
      <c r="C829" s="321"/>
      <c r="D829" s="55"/>
      <c r="E829" s="320"/>
      <c r="F829" s="320"/>
      <c r="G829" s="320"/>
      <c r="H829" s="54"/>
      <c r="I829" s="54"/>
      <c r="J829" s="54"/>
      <c r="K829" s="227"/>
      <c r="L829" s="227"/>
      <c r="M829" s="227"/>
      <c r="N829" s="227"/>
      <c r="O829" s="227"/>
      <c r="P829" s="54"/>
      <c r="Q829" s="54"/>
      <c r="R829" s="54"/>
      <c r="S829" s="54"/>
      <c r="T829" s="54"/>
      <c r="U829" s="54"/>
      <c r="V829" s="54"/>
      <c r="W829" s="54"/>
      <c r="X829" s="54"/>
      <c r="Y829" s="54"/>
      <c r="Z829" s="54"/>
    </row>
    <row r="830" spans="1:26" ht="18.75" customHeight="1" x14ac:dyDescent="0.2">
      <c r="A830" s="54"/>
      <c r="B830" s="321"/>
      <c r="C830" s="321"/>
      <c r="D830" s="55"/>
      <c r="E830" s="320"/>
      <c r="F830" s="320"/>
      <c r="G830" s="320"/>
      <c r="H830" s="54"/>
      <c r="I830" s="54"/>
      <c r="J830" s="54"/>
      <c r="K830" s="227"/>
      <c r="L830" s="227"/>
      <c r="M830" s="227"/>
      <c r="N830" s="227"/>
      <c r="O830" s="227"/>
      <c r="P830" s="54"/>
      <c r="Q830" s="54"/>
      <c r="R830" s="54"/>
      <c r="S830" s="54"/>
      <c r="T830" s="54"/>
      <c r="U830" s="54"/>
      <c r="V830" s="54"/>
      <c r="W830" s="54"/>
      <c r="X830" s="54"/>
      <c r="Y830" s="54"/>
      <c r="Z830" s="54"/>
    </row>
    <row r="831" spans="1:26" ht="18.75" customHeight="1" x14ac:dyDescent="0.2">
      <c r="A831" s="54"/>
      <c r="B831" s="321"/>
      <c r="C831" s="321"/>
      <c r="D831" s="55"/>
      <c r="E831" s="320"/>
      <c r="F831" s="320"/>
      <c r="G831" s="320"/>
      <c r="H831" s="54"/>
      <c r="I831" s="54"/>
      <c r="J831" s="54"/>
      <c r="K831" s="227"/>
      <c r="L831" s="227"/>
      <c r="M831" s="227"/>
      <c r="N831" s="227"/>
      <c r="O831" s="227"/>
      <c r="P831" s="54"/>
      <c r="Q831" s="54"/>
      <c r="R831" s="54"/>
      <c r="S831" s="54"/>
      <c r="T831" s="54"/>
      <c r="U831" s="54"/>
      <c r="V831" s="54"/>
      <c r="W831" s="54"/>
      <c r="X831" s="54"/>
      <c r="Y831" s="54"/>
      <c r="Z831" s="54"/>
    </row>
    <row r="832" spans="1:26" ht="18.75" customHeight="1" x14ac:dyDescent="0.2">
      <c r="A832" s="54"/>
      <c r="B832" s="321"/>
      <c r="C832" s="321"/>
      <c r="D832" s="55"/>
      <c r="E832" s="320"/>
      <c r="F832" s="320"/>
      <c r="G832" s="320"/>
      <c r="H832" s="54"/>
      <c r="I832" s="54"/>
      <c r="J832" s="54"/>
      <c r="K832" s="227"/>
      <c r="L832" s="227"/>
      <c r="M832" s="227"/>
      <c r="N832" s="227"/>
      <c r="O832" s="227"/>
      <c r="P832" s="54"/>
      <c r="Q832" s="54"/>
      <c r="R832" s="54"/>
      <c r="S832" s="54"/>
      <c r="T832" s="54"/>
      <c r="U832" s="54"/>
      <c r="V832" s="54"/>
      <c r="W832" s="54"/>
      <c r="X832" s="54"/>
      <c r="Y832" s="54"/>
      <c r="Z832" s="54"/>
    </row>
    <row r="833" spans="1:26" ht="18.75" customHeight="1" x14ac:dyDescent="0.2">
      <c r="A833" s="54"/>
      <c r="B833" s="321"/>
      <c r="C833" s="321"/>
      <c r="D833" s="55"/>
      <c r="E833" s="320"/>
      <c r="F833" s="320"/>
      <c r="G833" s="320"/>
      <c r="H833" s="54"/>
      <c r="I833" s="54"/>
      <c r="J833" s="54"/>
      <c r="K833" s="227"/>
      <c r="L833" s="227"/>
      <c r="M833" s="227"/>
      <c r="N833" s="227"/>
      <c r="O833" s="227"/>
      <c r="P833" s="54"/>
      <c r="Q833" s="54"/>
      <c r="R833" s="54"/>
      <c r="S833" s="54"/>
      <c r="T833" s="54"/>
      <c r="U833" s="54"/>
      <c r="V833" s="54"/>
      <c r="W833" s="54"/>
      <c r="X833" s="54"/>
      <c r="Y833" s="54"/>
      <c r="Z833" s="54"/>
    </row>
    <row r="834" spans="1:26" ht="18.75" customHeight="1" x14ac:dyDescent="0.2">
      <c r="A834" s="54"/>
      <c r="B834" s="321"/>
      <c r="C834" s="321"/>
      <c r="D834" s="55"/>
      <c r="E834" s="320"/>
      <c r="F834" s="320"/>
      <c r="G834" s="320"/>
      <c r="H834" s="54"/>
      <c r="I834" s="54"/>
      <c r="J834" s="54"/>
      <c r="K834" s="227"/>
      <c r="L834" s="227"/>
      <c r="M834" s="227"/>
      <c r="N834" s="227"/>
      <c r="O834" s="227"/>
      <c r="P834" s="54"/>
      <c r="Q834" s="54"/>
      <c r="R834" s="54"/>
      <c r="S834" s="54"/>
      <c r="T834" s="54"/>
      <c r="U834" s="54"/>
      <c r="V834" s="54"/>
      <c r="W834" s="54"/>
      <c r="X834" s="54"/>
      <c r="Y834" s="54"/>
      <c r="Z834" s="54"/>
    </row>
    <row r="835" spans="1:26" ht="18.75" customHeight="1" x14ac:dyDescent="0.2">
      <c r="A835" s="54"/>
      <c r="B835" s="321"/>
      <c r="C835" s="321"/>
      <c r="D835" s="55"/>
      <c r="E835" s="320"/>
      <c r="F835" s="320"/>
      <c r="G835" s="320"/>
      <c r="H835" s="54"/>
      <c r="I835" s="54"/>
      <c r="J835" s="54"/>
      <c r="K835" s="227"/>
      <c r="L835" s="227"/>
      <c r="M835" s="227"/>
      <c r="N835" s="227"/>
      <c r="O835" s="227"/>
      <c r="P835" s="54"/>
      <c r="Q835" s="54"/>
      <c r="R835" s="54"/>
      <c r="S835" s="54"/>
      <c r="T835" s="54"/>
      <c r="U835" s="54"/>
      <c r="V835" s="54"/>
      <c r="W835" s="54"/>
      <c r="X835" s="54"/>
      <c r="Y835" s="54"/>
      <c r="Z835" s="54"/>
    </row>
    <row r="836" spans="1:26" ht="18.75" customHeight="1" x14ac:dyDescent="0.2">
      <c r="A836" s="54"/>
      <c r="B836" s="321"/>
      <c r="C836" s="321"/>
      <c r="D836" s="55"/>
      <c r="E836" s="320"/>
      <c r="F836" s="320"/>
      <c r="G836" s="320"/>
      <c r="H836" s="54"/>
      <c r="I836" s="54"/>
      <c r="J836" s="54"/>
      <c r="K836" s="227"/>
      <c r="L836" s="227"/>
      <c r="M836" s="227"/>
      <c r="N836" s="227"/>
      <c r="O836" s="227"/>
      <c r="P836" s="54"/>
      <c r="Q836" s="54"/>
      <c r="R836" s="54"/>
      <c r="S836" s="54"/>
      <c r="T836" s="54"/>
      <c r="U836" s="54"/>
      <c r="V836" s="54"/>
      <c r="W836" s="54"/>
      <c r="X836" s="54"/>
      <c r="Y836" s="54"/>
      <c r="Z836" s="54"/>
    </row>
    <row r="837" spans="1:26" ht="18.75" customHeight="1" x14ac:dyDescent="0.2">
      <c r="A837" s="54"/>
      <c r="B837" s="321"/>
      <c r="C837" s="321"/>
      <c r="D837" s="55"/>
      <c r="E837" s="320"/>
      <c r="F837" s="320"/>
      <c r="G837" s="320"/>
      <c r="H837" s="54"/>
      <c r="I837" s="54"/>
      <c r="J837" s="54"/>
      <c r="K837" s="227"/>
      <c r="L837" s="227"/>
      <c r="M837" s="227"/>
      <c r="N837" s="227"/>
      <c r="O837" s="227"/>
      <c r="P837" s="54"/>
      <c r="Q837" s="54"/>
      <c r="R837" s="54"/>
      <c r="S837" s="54"/>
      <c r="T837" s="54"/>
      <c r="U837" s="54"/>
      <c r="V837" s="54"/>
      <c r="W837" s="54"/>
      <c r="X837" s="54"/>
      <c r="Y837" s="54"/>
      <c r="Z837" s="54"/>
    </row>
    <row r="838" spans="1:26" ht="18.75" customHeight="1" x14ac:dyDescent="0.2">
      <c r="A838" s="54"/>
      <c r="B838" s="321"/>
      <c r="C838" s="321"/>
      <c r="D838" s="55"/>
      <c r="E838" s="320"/>
      <c r="F838" s="320"/>
      <c r="G838" s="320"/>
      <c r="H838" s="54"/>
      <c r="I838" s="54"/>
      <c r="J838" s="54"/>
      <c r="K838" s="227"/>
      <c r="L838" s="227"/>
      <c r="M838" s="227"/>
      <c r="N838" s="227"/>
      <c r="O838" s="227"/>
      <c r="P838" s="54"/>
      <c r="Q838" s="54"/>
      <c r="R838" s="54"/>
      <c r="S838" s="54"/>
      <c r="T838" s="54"/>
      <c r="U838" s="54"/>
      <c r="V838" s="54"/>
      <c r="W838" s="54"/>
      <c r="X838" s="54"/>
      <c r="Y838" s="54"/>
      <c r="Z838" s="54"/>
    </row>
    <row r="839" spans="1:26" ht="18.75" customHeight="1" x14ac:dyDescent="0.2">
      <c r="A839" s="54"/>
      <c r="B839" s="321"/>
      <c r="C839" s="321"/>
      <c r="D839" s="55"/>
      <c r="E839" s="320"/>
      <c r="F839" s="320"/>
      <c r="G839" s="320"/>
      <c r="H839" s="54"/>
      <c r="I839" s="54"/>
      <c r="J839" s="54"/>
      <c r="K839" s="227"/>
      <c r="L839" s="227"/>
      <c r="M839" s="227"/>
      <c r="N839" s="227"/>
      <c r="O839" s="227"/>
      <c r="P839" s="54"/>
      <c r="Q839" s="54"/>
      <c r="R839" s="54"/>
      <c r="S839" s="54"/>
      <c r="T839" s="54"/>
      <c r="U839" s="54"/>
      <c r="V839" s="54"/>
      <c r="W839" s="54"/>
      <c r="X839" s="54"/>
      <c r="Y839" s="54"/>
      <c r="Z839" s="54"/>
    </row>
    <row r="840" spans="1:26" ht="18.75" customHeight="1" x14ac:dyDescent="0.2">
      <c r="A840" s="54"/>
      <c r="B840" s="321"/>
      <c r="C840" s="321"/>
      <c r="D840" s="55"/>
      <c r="E840" s="320"/>
      <c r="F840" s="320"/>
      <c r="G840" s="320"/>
      <c r="H840" s="54"/>
      <c r="I840" s="54"/>
      <c r="J840" s="54"/>
      <c r="K840" s="227"/>
      <c r="L840" s="227"/>
      <c r="M840" s="227"/>
      <c r="N840" s="227"/>
      <c r="O840" s="227"/>
      <c r="P840" s="54"/>
      <c r="Q840" s="54"/>
      <c r="R840" s="54"/>
      <c r="S840" s="54"/>
      <c r="T840" s="54"/>
      <c r="U840" s="54"/>
      <c r="V840" s="54"/>
      <c r="W840" s="54"/>
      <c r="X840" s="54"/>
      <c r="Y840" s="54"/>
      <c r="Z840" s="54"/>
    </row>
    <row r="841" spans="1:26" ht="18.75" customHeight="1" x14ac:dyDescent="0.2">
      <c r="A841" s="54"/>
      <c r="B841" s="321"/>
      <c r="C841" s="321"/>
      <c r="D841" s="55"/>
      <c r="E841" s="320"/>
      <c r="F841" s="320"/>
      <c r="G841" s="320"/>
      <c r="H841" s="54"/>
      <c r="I841" s="54"/>
      <c r="J841" s="54"/>
      <c r="K841" s="227"/>
      <c r="L841" s="227"/>
      <c r="M841" s="227"/>
      <c r="N841" s="227"/>
      <c r="O841" s="227"/>
      <c r="P841" s="54"/>
      <c r="Q841" s="54"/>
      <c r="R841" s="54"/>
      <c r="S841" s="54"/>
      <c r="T841" s="54"/>
      <c r="U841" s="54"/>
      <c r="V841" s="54"/>
      <c r="W841" s="54"/>
      <c r="X841" s="54"/>
      <c r="Y841" s="54"/>
      <c r="Z841" s="54"/>
    </row>
    <row r="842" spans="1:26" ht="18.75" customHeight="1" x14ac:dyDescent="0.2">
      <c r="A842" s="54"/>
      <c r="B842" s="321"/>
      <c r="C842" s="321"/>
      <c r="D842" s="55"/>
      <c r="E842" s="320"/>
      <c r="F842" s="320"/>
      <c r="G842" s="320"/>
      <c r="H842" s="54"/>
      <c r="I842" s="54"/>
      <c r="J842" s="54"/>
      <c r="K842" s="227"/>
      <c r="L842" s="227"/>
      <c r="M842" s="227"/>
      <c r="N842" s="227"/>
      <c r="O842" s="227"/>
      <c r="P842" s="54"/>
      <c r="Q842" s="54"/>
      <c r="R842" s="54"/>
      <c r="S842" s="54"/>
      <c r="T842" s="54"/>
      <c r="U842" s="54"/>
      <c r="V842" s="54"/>
      <c r="W842" s="54"/>
      <c r="X842" s="54"/>
      <c r="Y842" s="54"/>
      <c r="Z842" s="54"/>
    </row>
    <row r="843" spans="1:26" ht="18.75" customHeight="1" x14ac:dyDescent="0.2">
      <c r="A843" s="54"/>
      <c r="B843" s="321"/>
      <c r="C843" s="321"/>
      <c r="D843" s="55"/>
      <c r="E843" s="320"/>
      <c r="F843" s="320"/>
      <c r="G843" s="320"/>
      <c r="H843" s="54"/>
      <c r="I843" s="54"/>
      <c r="J843" s="54"/>
      <c r="K843" s="227"/>
      <c r="L843" s="227"/>
      <c r="M843" s="227"/>
      <c r="N843" s="227"/>
      <c r="O843" s="227"/>
      <c r="P843" s="54"/>
      <c r="Q843" s="54"/>
      <c r="R843" s="54"/>
      <c r="S843" s="54"/>
      <c r="T843" s="54"/>
      <c r="U843" s="54"/>
      <c r="V843" s="54"/>
      <c r="W843" s="54"/>
      <c r="X843" s="54"/>
      <c r="Y843" s="54"/>
      <c r="Z843" s="54"/>
    </row>
    <row r="844" spans="1:26" ht="18.75" customHeight="1" x14ac:dyDescent="0.2">
      <c r="A844" s="54"/>
      <c r="B844" s="321"/>
      <c r="C844" s="321"/>
      <c r="D844" s="55"/>
      <c r="E844" s="320"/>
      <c r="F844" s="320"/>
      <c r="G844" s="320"/>
      <c r="H844" s="54"/>
      <c r="I844" s="54"/>
      <c r="J844" s="54"/>
      <c r="K844" s="227"/>
      <c r="L844" s="227"/>
      <c r="M844" s="227"/>
      <c r="N844" s="227"/>
      <c r="O844" s="227"/>
      <c r="P844" s="54"/>
      <c r="Q844" s="54"/>
      <c r="R844" s="54"/>
      <c r="S844" s="54"/>
      <c r="T844" s="54"/>
      <c r="U844" s="54"/>
      <c r="V844" s="54"/>
      <c r="W844" s="54"/>
      <c r="X844" s="54"/>
      <c r="Y844" s="54"/>
      <c r="Z844" s="54"/>
    </row>
    <row r="845" spans="1:26" ht="18.75" customHeight="1" x14ac:dyDescent="0.2">
      <c r="A845" s="54"/>
      <c r="B845" s="321"/>
      <c r="C845" s="321"/>
      <c r="D845" s="55"/>
      <c r="E845" s="320"/>
      <c r="F845" s="320"/>
      <c r="G845" s="320"/>
      <c r="H845" s="54"/>
      <c r="I845" s="54"/>
      <c r="J845" s="54"/>
      <c r="K845" s="227"/>
      <c r="L845" s="227"/>
      <c r="M845" s="227"/>
      <c r="N845" s="227"/>
      <c r="O845" s="227"/>
      <c r="P845" s="54"/>
      <c r="Q845" s="54"/>
      <c r="R845" s="54"/>
      <c r="S845" s="54"/>
      <c r="T845" s="54"/>
      <c r="U845" s="54"/>
      <c r="V845" s="54"/>
      <c r="W845" s="54"/>
      <c r="X845" s="54"/>
      <c r="Y845" s="54"/>
      <c r="Z845" s="54"/>
    </row>
    <row r="846" spans="1:26" ht="18.75" customHeight="1" x14ac:dyDescent="0.2">
      <c r="A846" s="54"/>
      <c r="B846" s="321"/>
      <c r="C846" s="321"/>
      <c r="D846" s="55"/>
      <c r="E846" s="320"/>
      <c r="F846" s="320"/>
      <c r="G846" s="320"/>
      <c r="H846" s="54"/>
      <c r="I846" s="54"/>
      <c r="J846" s="54"/>
      <c r="K846" s="227"/>
      <c r="L846" s="227"/>
      <c r="M846" s="227"/>
      <c r="N846" s="227"/>
      <c r="O846" s="227"/>
      <c r="P846" s="54"/>
      <c r="Q846" s="54"/>
      <c r="R846" s="54"/>
      <c r="S846" s="54"/>
      <c r="T846" s="54"/>
      <c r="U846" s="54"/>
      <c r="V846" s="54"/>
      <c r="W846" s="54"/>
      <c r="X846" s="54"/>
      <c r="Y846" s="54"/>
      <c r="Z846" s="54"/>
    </row>
    <row r="847" spans="1:26" ht="18.75" customHeight="1" x14ac:dyDescent="0.2">
      <c r="A847" s="54"/>
      <c r="B847" s="321"/>
      <c r="C847" s="321"/>
      <c r="D847" s="55"/>
      <c r="E847" s="320"/>
      <c r="F847" s="320"/>
      <c r="G847" s="320"/>
      <c r="H847" s="54"/>
      <c r="I847" s="54"/>
      <c r="J847" s="54"/>
      <c r="K847" s="227"/>
      <c r="L847" s="227"/>
      <c r="M847" s="227"/>
      <c r="N847" s="227"/>
      <c r="O847" s="227"/>
      <c r="P847" s="54"/>
      <c r="Q847" s="54"/>
      <c r="R847" s="54"/>
      <c r="S847" s="54"/>
      <c r="T847" s="54"/>
      <c r="U847" s="54"/>
      <c r="V847" s="54"/>
      <c r="W847" s="54"/>
      <c r="X847" s="54"/>
      <c r="Y847" s="54"/>
      <c r="Z847" s="54"/>
    </row>
    <row r="848" spans="1:26" ht="18.75" customHeight="1" x14ac:dyDescent="0.2">
      <c r="A848" s="54"/>
      <c r="B848" s="321"/>
      <c r="C848" s="321"/>
      <c r="D848" s="55"/>
      <c r="E848" s="320"/>
      <c r="F848" s="320"/>
      <c r="G848" s="320"/>
      <c r="H848" s="54"/>
      <c r="I848" s="54"/>
      <c r="J848" s="54"/>
      <c r="K848" s="227"/>
      <c r="L848" s="227"/>
      <c r="M848" s="227"/>
      <c r="N848" s="227"/>
      <c r="O848" s="227"/>
      <c r="P848" s="54"/>
      <c r="Q848" s="54"/>
      <c r="R848" s="54"/>
      <c r="S848" s="54"/>
      <c r="T848" s="54"/>
      <c r="U848" s="54"/>
      <c r="V848" s="54"/>
      <c r="W848" s="54"/>
      <c r="X848" s="54"/>
      <c r="Y848" s="54"/>
      <c r="Z848" s="54"/>
    </row>
    <row r="849" spans="1:26" ht="18.75" customHeight="1" x14ac:dyDescent="0.2">
      <c r="A849" s="54"/>
      <c r="B849" s="321"/>
      <c r="C849" s="321"/>
      <c r="D849" s="55"/>
      <c r="E849" s="320"/>
      <c r="F849" s="320"/>
      <c r="G849" s="320"/>
      <c r="H849" s="54"/>
      <c r="I849" s="54"/>
      <c r="J849" s="54"/>
      <c r="K849" s="227"/>
      <c r="L849" s="227"/>
      <c r="M849" s="227"/>
      <c r="N849" s="227"/>
      <c r="O849" s="227"/>
      <c r="P849" s="54"/>
      <c r="Q849" s="54"/>
      <c r="R849" s="54"/>
      <c r="S849" s="54"/>
      <c r="T849" s="54"/>
      <c r="U849" s="54"/>
      <c r="V849" s="54"/>
      <c r="W849" s="54"/>
      <c r="X849" s="54"/>
      <c r="Y849" s="54"/>
      <c r="Z849" s="54"/>
    </row>
    <row r="850" spans="1:26" ht="18.75" customHeight="1" x14ac:dyDescent="0.2">
      <c r="A850" s="54"/>
      <c r="B850" s="321"/>
      <c r="C850" s="321"/>
      <c r="D850" s="55"/>
      <c r="E850" s="320"/>
      <c r="F850" s="320"/>
      <c r="G850" s="320"/>
      <c r="H850" s="54"/>
      <c r="I850" s="54"/>
      <c r="J850" s="54"/>
      <c r="K850" s="227"/>
      <c r="L850" s="227"/>
      <c r="M850" s="227"/>
      <c r="N850" s="227"/>
      <c r="O850" s="227"/>
      <c r="P850" s="54"/>
      <c r="Q850" s="54"/>
      <c r="R850" s="54"/>
      <c r="S850" s="54"/>
      <c r="T850" s="54"/>
      <c r="U850" s="54"/>
      <c r="V850" s="54"/>
      <c r="W850" s="54"/>
      <c r="X850" s="54"/>
      <c r="Y850" s="54"/>
      <c r="Z850" s="54"/>
    </row>
    <row r="851" spans="1:26" ht="18.75" customHeight="1" x14ac:dyDescent="0.2">
      <c r="A851" s="54"/>
      <c r="B851" s="321"/>
      <c r="C851" s="321"/>
      <c r="D851" s="55"/>
      <c r="E851" s="320"/>
      <c r="F851" s="320"/>
      <c r="G851" s="320"/>
      <c r="H851" s="54"/>
      <c r="I851" s="54"/>
      <c r="J851" s="54"/>
      <c r="K851" s="227"/>
      <c r="L851" s="227"/>
      <c r="M851" s="227"/>
      <c r="N851" s="227"/>
      <c r="O851" s="227"/>
      <c r="P851" s="54"/>
      <c r="Q851" s="54"/>
      <c r="R851" s="54"/>
      <c r="S851" s="54"/>
      <c r="T851" s="54"/>
      <c r="U851" s="54"/>
      <c r="V851" s="54"/>
      <c r="W851" s="54"/>
      <c r="X851" s="54"/>
      <c r="Y851" s="54"/>
      <c r="Z851" s="54"/>
    </row>
    <row r="852" spans="1:26" ht="18.75" customHeight="1" x14ac:dyDescent="0.2">
      <c r="A852" s="54"/>
      <c r="B852" s="321"/>
      <c r="C852" s="321"/>
      <c r="D852" s="55"/>
      <c r="E852" s="320"/>
      <c r="F852" s="320"/>
      <c r="G852" s="320"/>
      <c r="H852" s="54"/>
      <c r="I852" s="54"/>
      <c r="J852" s="54"/>
      <c r="K852" s="227"/>
      <c r="L852" s="227"/>
      <c r="M852" s="227"/>
      <c r="N852" s="227"/>
      <c r="O852" s="227"/>
      <c r="P852" s="54"/>
      <c r="Q852" s="54"/>
      <c r="R852" s="54"/>
      <c r="S852" s="54"/>
      <c r="T852" s="54"/>
      <c r="U852" s="54"/>
      <c r="V852" s="54"/>
      <c r="W852" s="54"/>
      <c r="X852" s="54"/>
      <c r="Y852" s="54"/>
      <c r="Z852" s="54"/>
    </row>
    <row r="853" spans="1:26" ht="18.75" customHeight="1" x14ac:dyDescent="0.2">
      <c r="A853" s="54"/>
      <c r="B853" s="321"/>
      <c r="C853" s="321"/>
      <c r="D853" s="55"/>
      <c r="E853" s="320"/>
      <c r="F853" s="320"/>
      <c r="G853" s="320"/>
      <c r="H853" s="54"/>
      <c r="I853" s="54"/>
      <c r="J853" s="54"/>
      <c r="K853" s="227"/>
      <c r="L853" s="227"/>
      <c r="M853" s="227"/>
      <c r="N853" s="227"/>
      <c r="O853" s="227"/>
      <c r="P853" s="54"/>
      <c r="Q853" s="54"/>
      <c r="R853" s="54"/>
      <c r="S853" s="54"/>
      <c r="T853" s="54"/>
      <c r="U853" s="54"/>
      <c r="V853" s="54"/>
      <c r="W853" s="54"/>
      <c r="X853" s="54"/>
      <c r="Y853" s="54"/>
      <c r="Z853" s="54"/>
    </row>
    <row r="854" spans="1:26" ht="18.75" customHeight="1" x14ac:dyDescent="0.2">
      <c r="A854" s="54"/>
      <c r="B854" s="321"/>
      <c r="C854" s="321"/>
      <c r="D854" s="55"/>
      <c r="E854" s="320"/>
      <c r="F854" s="320"/>
      <c r="G854" s="320"/>
      <c r="H854" s="54"/>
      <c r="I854" s="54"/>
      <c r="J854" s="54"/>
      <c r="K854" s="227"/>
      <c r="L854" s="227"/>
      <c r="M854" s="227"/>
      <c r="N854" s="227"/>
      <c r="O854" s="227"/>
      <c r="P854" s="54"/>
      <c r="Q854" s="54"/>
      <c r="R854" s="54"/>
      <c r="S854" s="54"/>
      <c r="T854" s="54"/>
      <c r="U854" s="54"/>
      <c r="V854" s="54"/>
      <c r="W854" s="54"/>
      <c r="X854" s="54"/>
      <c r="Y854" s="54"/>
      <c r="Z854" s="54"/>
    </row>
    <row r="855" spans="1:26" ht="18.75" customHeight="1" x14ac:dyDescent="0.2">
      <c r="A855" s="54"/>
      <c r="B855" s="321"/>
      <c r="C855" s="321"/>
      <c r="D855" s="55"/>
      <c r="E855" s="320"/>
      <c r="F855" s="320"/>
      <c r="G855" s="320"/>
      <c r="H855" s="54"/>
      <c r="I855" s="54"/>
      <c r="J855" s="54"/>
      <c r="K855" s="227"/>
      <c r="L855" s="227"/>
      <c r="M855" s="227"/>
      <c r="N855" s="227"/>
      <c r="O855" s="227"/>
      <c r="P855" s="54"/>
      <c r="Q855" s="54"/>
      <c r="R855" s="54"/>
      <c r="S855" s="54"/>
      <c r="T855" s="54"/>
      <c r="U855" s="54"/>
      <c r="V855" s="54"/>
      <c r="W855" s="54"/>
      <c r="X855" s="54"/>
      <c r="Y855" s="54"/>
      <c r="Z855" s="54"/>
    </row>
    <row r="856" spans="1:26" ht="18.75" customHeight="1" x14ac:dyDescent="0.2">
      <c r="A856" s="54"/>
      <c r="B856" s="321"/>
      <c r="C856" s="321"/>
      <c r="D856" s="55"/>
      <c r="E856" s="320"/>
      <c r="F856" s="320"/>
      <c r="G856" s="320"/>
      <c r="H856" s="54"/>
      <c r="I856" s="54"/>
      <c r="J856" s="54"/>
      <c r="K856" s="227"/>
      <c r="L856" s="227"/>
      <c r="M856" s="227"/>
      <c r="N856" s="227"/>
      <c r="O856" s="227"/>
      <c r="P856" s="54"/>
      <c r="Q856" s="54"/>
      <c r="R856" s="54"/>
      <c r="S856" s="54"/>
      <c r="T856" s="54"/>
      <c r="U856" s="54"/>
      <c r="V856" s="54"/>
      <c r="W856" s="54"/>
      <c r="X856" s="54"/>
      <c r="Y856" s="54"/>
      <c r="Z856" s="54"/>
    </row>
    <row r="857" spans="1:26" ht="18.75" customHeight="1" x14ac:dyDescent="0.2">
      <c r="A857" s="54"/>
      <c r="B857" s="321"/>
      <c r="C857" s="321"/>
      <c r="D857" s="55"/>
      <c r="E857" s="320"/>
      <c r="F857" s="320"/>
      <c r="G857" s="320"/>
      <c r="H857" s="54"/>
      <c r="I857" s="54"/>
      <c r="J857" s="54"/>
      <c r="K857" s="227"/>
      <c r="L857" s="227"/>
      <c r="M857" s="227"/>
      <c r="N857" s="227"/>
      <c r="O857" s="227"/>
      <c r="P857" s="54"/>
      <c r="Q857" s="54"/>
      <c r="R857" s="54"/>
      <c r="S857" s="54"/>
      <c r="T857" s="54"/>
      <c r="U857" s="54"/>
      <c r="V857" s="54"/>
      <c r="W857" s="54"/>
      <c r="X857" s="54"/>
      <c r="Y857" s="54"/>
      <c r="Z857" s="54"/>
    </row>
    <row r="858" spans="1:26" ht="18.75" customHeight="1" x14ac:dyDescent="0.2">
      <c r="A858" s="54"/>
      <c r="B858" s="321"/>
      <c r="C858" s="321"/>
      <c r="D858" s="55"/>
      <c r="E858" s="320"/>
      <c r="F858" s="320"/>
      <c r="G858" s="320"/>
      <c r="H858" s="54"/>
      <c r="I858" s="54"/>
      <c r="J858" s="54"/>
      <c r="K858" s="227"/>
      <c r="L858" s="227"/>
      <c r="M858" s="227"/>
      <c r="N858" s="227"/>
      <c r="O858" s="227"/>
      <c r="P858" s="54"/>
      <c r="Q858" s="54"/>
      <c r="R858" s="54"/>
      <c r="S858" s="54"/>
      <c r="T858" s="54"/>
      <c r="U858" s="54"/>
      <c r="V858" s="54"/>
      <c r="W858" s="54"/>
      <c r="X858" s="54"/>
      <c r="Y858" s="54"/>
      <c r="Z858" s="54"/>
    </row>
    <row r="859" spans="1:26" ht="18.75" customHeight="1" x14ac:dyDescent="0.2">
      <c r="A859" s="54"/>
      <c r="B859" s="321"/>
      <c r="C859" s="321"/>
      <c r="D859" s="55"/>
      <c r="E859" s="320"/>
      <c r="F859" s="320"/>
      <c r="G859" s="320"/>
      <c r="H859" s="54"/>
      <c r="I859" s="54"/>
      <c r="J859" s="54"/>
      <c r="K859" s="227"/>
      <c r="L859" s="227"/>
      <c r="M859" s="227"/>
      <c r="N859" s="227"/>
      <c r="O859" s="227"/>
      <c r="P859" s="54"/>
      <c r="Q859" s="54"/>
      <c r="R859" s="54"/>
      <c r="S859" s="54"/>
      <c r="T859" s="54"/>
      <c r="U859" s="54"/>
      <c r="V859" s="54"/>
      <c r="W859" s="54"/>
      <c r="X859" s="54"/>
      <c r="Y859" s="54"/>
      <c r="Z859" s="54"/>
    </row>
    <row r="860" spans="1:26" ht="18.75" customHeight="1" x14ac:dyDescent="0.2">
      <c r="A860" s="54"/>
      <c r="B860" s="321"/>
      <c r="C860" s="321"/>
      <c r="D860" s="55"/>
      <c r="E860" s="320"/>
      <c r="F860" s="320"/>
      <c r="G860" s="320"/>
      <c r="H860" s="54"/>
      <c r="I860" s="54"/>
      <c r="J860" s="54"/>
      <c r="K860" s="227"/>
      <c r="L860" s="227"/>
      <c r="M860" s="227"/>
      <c r="N860" s="227"/>
      <c r="O860" s="227"/>
      <c r="P860" s="54"/>
      <c r="Q860" s="54"/>
      <c r="R860" s="54"/>
      <c r="S860" s="54"/>
      <c r="T860" s="54"/>
      <c r="U860" s="54"/>
      <c r="V860" s="54"/>
      <c r="W860" s="54"/>
      <c r="X860" s="54"/>
      <c r="Y860" s="54"/>
      <c r="Z860" s="54"/>
    </row>
    <row r="861" spans="1:26" ht="18.75" customHeight="1" x14ac:dyDescent="0.2">
      <c r="A861" s="54"/>
      <c r="B861" s="321"/>
      <c r="C861" s="321"/>
      <c r="D861" s="55"/>
      <c r="E861" s="320"/>
      <c r="F861" s="320"/>
      <c r="G861" s="320"/>
      <c r="H861" s="54"/>
      <c r="I861" s="54"/>
      <c r="J861" s="54"/>
      <c r="K861" s="227"/>
      <c r="L861" s="227"/>
      <c r="M861" s="227"/>
      <c r="N861" s="227"/>
      <c r="O861" s="227"/>
      <c r="P861" s="54"/>
      <c r="Q861" s="54"/>
      <c r="R861" s="54"/>
      <c r="S861" s="54"/>
      <c r="T861" s="54"/>
      <c r="U861" s="54"/>
      <c r="V861" s="54"/>
      <c r="W861" s="54"/>
      <c r="X861" s="54"/>
      <c r="Y861" s="54"/>
      <c r="Z861" s="54"/>
    </row>
    <row r="862" spans="1:26" ht="18.75" customHeight="1" x14ac:dyDescent="0.2">
      <c r="A862" s="54"/>
      <c r="B862" s="321"/>
      <c r="C862" s="321"/>
      <c r="D862" s="55"/>
      <c r="E862" s="320"/>
      <c r="F862" s="320"/>
      <c r="G862" s="320"/>
      <c r="H862" s="54"/>
      <c r="I862" s="54"/>
      <c r="J862" s="54"/>
      <c r="K862" s="227"/>
      <c r="L862" s="227"/>
      <c r="M862" s="227"/>
      <c r="N862" s="227"/>
      <c r="O862" s="227"/>
      <c r="P862" s="54"/>
      <c r="Q862" s="54"/>
      <c r="R862" s="54"/>
      <c r="S862" s="54"/>
      <c r="T862" s="54"/>
      <c r="U862" s="54"/>
      <c r="V862" s="54"/>
      <c r="W862" s="54"/>
      <c r="X862" s="54"/>
      <c r="Y862" s="54"/>
      <c r="Z862" s="54"/>
    </row>
    <row r="863" spans="1:26" ht="18.75" customHeight="1" x14ac:dyDescent="0.2">
      <c r="A863" s="54"/>
      <c r="B863" s="321"/>
      <c r="C863" s="321"/>
      <c r="D863" s="55"/>
      <c r="E863" s="320"/>
      <c r="F863" s="320"/>
      <c r="G863" s="320"/>
      <c r="H863" s="54"/>
      <c r="I863" s="54"/>
      <c r="J863" s="54"/>
      <c r="K863" s="227"/>
      <c r="L863" s="227"/>
      <c r="M863" s="227"/>
      <c r="N863" s="227"/>
      <c r="O863" s="227"/>
      <c r="P863" s="54"/>
      <c r="Q863" s="54"/>
      <c r="R863" s="54"/>
      <c r="S863" s="54"/>
      <c r="T863" s="54"/>
      <c r="U863" s="54"/>
      <c r="V863" s="54"/>
      <c r="W863" s="54"/>
      <c r="X863" s="54"/>
      <c r="Y863" s="54"/>
      <c r="Z863" s="54"/>
    </row>
    <row r="864" spans="1:26" ht="18.75" customHeight="1" x14ac:dyDescent="0.2">
      <c r="A864" s="54"/>
      <c r="B864" s="321"/>
      <c r="C864" s="321"/>
      <c r="D864" s="55"/>
      <c r="E864" s="320"/>
      <c r="F864" s="320"/>
      <c r="G864" s="320"/>
      <c r="H864" s="54"/>
      <c r="I864" s="54"/>
      <c r="J864" s="54"/>
      <c r="K864" s="227"/>
      <c r="L864" s="227"/>
      <c r="M864" s="227"/>
      <c r="N864" s="227"/>
      <c r="O864" s="227"/>
      <c r="P864" s="54"/>
      <c r="Q864" s="54"/>
      <c r="R864" s="54"/>
      <c r="S864" s="54"/>
      <c r="T864" s="54"/>
      <c r="U864" s="54"/>
      <c r="V864" s="54"/>
      <c r="W864" s="54"/>
      <c r="X864" s="54"/>
      <c r="Y864" s="54"/>
      <c r="Z864" s="54"/>
    </row>
    <row r="865" spans="1:26" ht="18.75" customHeight="1" x14ac:dyDescent="0.2">
      <c r="A865" s="54"/>
      <c r="B865" s="321"/>
      <c r="C865" s="321"/>
      <c r="D865" s="55"/>
      <c r="E865" s="320"/>
      <c r="F865" s="320"/>
      <c r="G865" s="320"/>
      <c r="H865" s="54"/>
      <c r="I865" s="54"/>
      <c r="J865" s="54"/>
      <c r="K865" s="227"/>
      <c r="L865" s="227"/>
      <c r="M865" s="227"/>
      <c r="N865" s="227"/>
      <c r="O865" s="227"/>
      <c r="P865" s="54"/>
      <c r="Q865" s="54"/>
      <c r="R865" s="54"/>
      <c r="S865" s="54"/>
      <c r="T865" s="54"/>
      <c r="U865" s="54"/>
      <c r="V865" s="54"/>
      <c r="W865" s="54"/>
      <c r="X865" s="54"/>
      <c r="Y865" s="54"/>
      <c r="Z865" s="54"/>
    </row>
    <row r="866" spans="1:26" ht="18.75" customHeight="1" x14ac:dyDescent="0.2">
      <c r="A866" s="54"/>
      <c r="B866" s="321"/>
      <c r="C866" s="321"/>
      <c r="D866" s="55"/>
      <c r="E866" s="320"/>
      <c r="F866" s="320"/>
      <c r="G866" s="320"/>
      <c r="H866" s="54"/>
      <c r="I866" s="54"/>
      <c r="J866" s="54"/>
      <c r="K866" s="227"/>
      <c r="L866" s="227"/>
      <c r="M866" s="227"/>
      <c r="N866" s="227"/>
      <c r="O866" s="227"/>
      <c r="P866" s="54"/>
      <c r="Q866" s="54"/>
      <c r="R866" s="54"/>
      <c r="S866" s="54"/>
      <c r="T866" s="54"/>
      <c r="U866" s="54"/>
      <c r="V866" s="54"/>
      <c r="W866" s="54"/>
      <c r="X866" s="54"/>
      <c r="Y866" s="54"/>
      <c r="Z866" s="54"/>
    </row>
    <row r="867" spans="1:26" ht="18.75" customHeight="1" x14ac:dyDescent="0.2">
      <c r="A867" s="54"/>
      <c r="B867" s="321"/>
      <c r="C867" s="321"/>
      <c r="D867" s="55"/>
      <c r="E867" s="320"/>
      <c r="F867" s="320"/>
      <c r="G867" s="320"/>
      <c r="H867" s="54"/>
      <c r="I867" s="54"/>
      <c r="J867" s="54"/>
      <c r="K867" s="227"/>
      <c r="L867" s="227"/>
      <c r="M867" s="227"/>
      <c r="N867" s="227"/>
      <c r="O867" s="227"/>
      <c r="P867" s="54"/>
      <c r="Q867" s="54"/>
      <c r="R867" s="54"/>
      <c r="S867" s="54"/>
      <c r="T867" s="54"/>
      <c r="U867" s="54"/>
      <c r="V867" s="54"/>
      <c r="W867" s="54"/>
      <c r="X867" s="54"/>
      <c r="Y867" s="54"/>
      <c r="Z867" s="54"/>
    </row>
    <row r="868" spans="1:26" ht="18.75" customHeight="1" x14ac:dyDescent="0.2">
      <c r="A868" s="54"/>
      <c r="B868" s="321"/>
      <c r="C868" s="321"/>
      <c r="D868" s="55"/>
      <c r="E868" s="320"/>
      <c r="F868" s="320"/>
      <c r="G868" s="320"/>
      <c r="H868" s="54"/>
      <c r="I868" s="54"/>
      <c r="J868" s="54"/>
      <c r="K868" s="227"/>
      <c r="L868" s="227"/>
      <c r="M868" s="227"/>
      <c r="N868" s="227"/>
      <c r="O868" s="227"/>
      <c r="P868" s="54"/>
      <c r="Q868" s="54"/>
      <c r="R868" s="54"/>
      <c r="S868" s="54"/>
      <c r="T868" s="54"/>
      <c r="U868" s="54"/>
      <c r="V868" s="54"/>
      <c r="W868" s="54"/>
      <c r="X868" s="54"/>
      <c r="Y868" s="54"/>
      <c r="Z868" s="54"/>
    </row>
    <row r="869" spans="1:26" ht="18.75" customHeight="1" x14ac:dyDescent="0.2">
      <c r="A869" s="54"/>
      <c r="B869" s="321"/>
      <c r="C869" s="321"/>
      <c r="D869" s="55"/>
      <c r="E869" s="320"/>
      <c r="F869" s="320"/>
      <c r="G869" s="320"/>
      <c r="H869" s="54"/>
      <c r="I869" s="54"/>
      <c r="J869" s="54"/>
      <c r="K869" s="227"/>
      <c r="L869" s="227"/>
      <c r="M869" s="227"/>
      <c r="N869" s="227"/>
      <c r="O869" s="227"/>
      <c r="P869" s="54"/>
      <c r="Q869" s="54"/>
      <c r="R869" s="54"/>
      <c r="S869" s="54"/>
      <c r="T869" s="54"/>
      <c r="U869" s="54"/>
      <c r="V869" s="54"/>
      <c r="W869" s="54"/>
      <c r="X869" s="54"/>
      <c r="Y869" s="54"/>
      <c r="Z869" s="54"/>
    </row>
    <row r="870" spans="1:26" ht="18.75" customHeight="1" x14ac:dyDescent="0.2">
      <c r="A870" s="54"/>
      <c r="B870" s="321"/>
      <c r="C870" s="321"/>
      <c r="D870" s="55"/>
      <c r="E870" s="320"/>
      <c r="F870" s="320"/>
      <c r="G870" s="320"/>
      <c r="H870" s="54"/>
      <c r="I870" s="54"/>
      <c r="J870" s="54"/>
      <c r="K870" s="227"/>
      <c r="L870" s="227"/>
      <c r="M870" s="227"/>
      <c r="N870" s="227"/>
      <c r="O870" s="227"/>
      <c r="P870" s="54"/>
      <c r="Q870" s="54"/>
      <c r="R870" s="54"/>
      <c r="S870" s="54"/>
      <c r="T870" s="54"/>
      <c r="U870" s="54"/>
      <c r="V870" s="54"/>
      <c r="W870" s="54"/>
      <c r="X870" s="54"/>
      <c r="Y870" s="54"/>
      <c r="Z870" s="54"/>
    </row>
    <row r="871" spans="1:26" ht="18.75" customHeight="1" x14ac:dyDescent="0.2">
      <c r="A871" s="54"/>
      <c r="B871" s="321"/>
      <c r="C871" s="321"/>
      <c r="D871" s="55"/>
      <c r="E871" s="320"/>
      <c r="F871" s="320"/>
      <c r="G871" s="320"/>
      <c r="H871" s="54"/>
      <c r="I871" s="54"/>
      <c r="J871" s="54"/>
      <c r="K871" s="227"/>
      <c r="L871" s="227"/>
      <c r="M871" s="227"/>
      <c r="N871" s="227"/>
      <c r="O871" s="227"/>
      <c r="P871" s="54"/>
      <c r="Q871" s="54"/>
      <c r="R871" s="54"/>
      <c r="S871" s="54"/>
      <c r="T871" s="54"/>
      <c r="U871" s="54"/>
      <c r="V871" s="54"/>
      <c r="W871" s="54"/>
      <c r="X871" s="54"/>
      <c r="Y871" s="54"/>
      <c r="Z871" s="54"/>
    </row>
    <row r="872" spans="1:26" ht="18.75" customHeight="1" x14ac:dyDescent="0.2">
      <c r="A872" s="54"/>
      <c r="B872" s="321"/>
      <c r="C872" s="321"/>
      <c r="D872" s="55"/>
      <c r="E872" s="320"/>
      <c r="F872" s="320"/>
      <c r="G872" s="320"/>
      <c r="H872" s="54"/>
      <c r="I872" s="54"/>
      <c r="J872" s="54"/>
      <c r="K872" s="227"/>
      <c r="L872" s="227"/>
      <c r="M872" s="227"/>
      <c r="N872" s="227"/>
      <c r="O872" s="227"/>
      <c r="P872" s="54"/>
      <c r="Q872" s="54"/>
      <c r="R872" s="54"/>
      <c r="S872" s="54"/>
      <c r="T872" s="54"/>
      <c r="U872" s="54"/>
      <c r="V872" s="54"/>
      <c r="W872" s="54"/>
      <c r="X872" s="54"/>
      <c r="Y872" s="54"/>
      <c r="Z872" s="54"/>
    </row>
    <row r="873" spans="1:26" ht="18.75" customHeight="1" x14ac:dyDescent="0.2">
      <c r="A873" s="54"/>
      <c r="B873" s="321"/>
      <c r="C873" s="321"/>
      <c r="D873" s="55"/>
      <c r="E873" s="320"/>
      <c r="F873" s="320"/>
      <c r="G873" s="320"/>
      <c r="H873" s="54"/>
      <c r="I873" s="54"/>
      <c r="J873" s="54"/>
      <c r="K873" s="227"/>
      <c r="L873" s="227"/>
      <c r="M873" s="227"/>
      <c r="N873" s="227"/>
      <c r="O873" s="227"/>
      <c r="P873" s="54"/>
      <c r="Q873" s="54"/>
      <c r="R873" s="54"/>
      <c r="S873" s="54"/>
      <c r="T873" s="54"/>
      <c r="U873" s="54"/>
      <c r="V873" s="54"/>
      <c r="W873" s="54"/>
      <c r="X873" s="54"/>
      <c r="Y873" s="54"/>
      <c r="Z873" s="54"/>
    </row>
    <row r="874" spans="1:26" ht="18.75" customHeight="1" x14ac:dyDescent="0.2">
      <c r="A874" s="54"/>
      <c r="B874" s="321"/>
      <c r="C874" s="321"/>
      <c r="D874" s="55"/>
      <c r="E874" s="320"/>
      <c r="F874" s="320"/>
      <c r="G874" s="320"/>
      <c r="H874" s="54"/>
      <c r="I874" s="54"/>
      <c r="J874" s="54"/>
      <c r="K874" s="227"/>
      <c r="L874" s="227"/>
      <c r="M874" s="227"/>
      <c r="N874" s="227"/>
      <c r="O874" s="227"/>
      <c r="P874" s="54"/>
      <c r="Q874" s="54"/>
      <c r="R874" s="54"/>
      <c r="S874" s="54"/>
      <c r="T874" s="54"/>
      <c r="U874" s="54"/>
      <c r="V874" s="54"/>
      <c r="W874" s="54"/>
      <c r="X874" s="54"/>
      <c r="Y874" s="54"/>
      <c r="Z874" s="54"/>
    </row>
    <row r="875" spans="1:26" ht="18.75" customHeight="1" x14ac:dyDescent="0.2">
      <c r="A875" s="54"/>
      <c r="B875" s="321"/>
      <c r="C875" s="321"/>
      <c r="D875" s="55"/>
      <c r="E875" s="320"/>
      <c r="F875" s="320"/>
      <c r="G875" s="320"/>
      <c r="H875" s="54"/>
      <c r="I875" s="54"/>
      <c r="J875" s="54"/>
      <c r="K875" s="227"/>
      <c r="L875" s="227"/>
      <c r="M875" s="227"/>
      <c r="N875" s="227"/>
      <c r="O875" s="227"/>
      <c r="P875" s="54"/>
      <c r="Q875" s="54"/>
      <c r="R875" s="54"/>
      <c r="S875" s="54"/>
      <c r="T875" s="54"/>
      <c r="U875" s="54"/>
      <c r="V875" s="54"/>
      <c r="W875" s="54"/>
      <c r="X875" s="54"/>
      <c r="Y875" s="54"/>
      <c r="Z875" s="54"/>
    </row>
    <row r="876" spans="1:26" ht="18.75" customHeight="1" x14ac:dyDescent="0.2">
      <c r="A876" s="54"/>
      <c r="B876" s="321"/>
      <c r="C876" s="321"/>
      <c r="D876" s="55"/>
      <c r="E876" s="320"/>
      <c r="F876" s="320"/>
      <c r="G876" s="320"/>
      <c r="H876" s="54"/>
      <c r="I876" s="54"/>
      <c r="J876" s="54"/>
      <c r="K876" s="227"/>
      <c r="L876" s="227"/>
      <c r="M876" s="227"/>
      <c r="N876" s="227"/>
      <c r="O876" s="227"/>
      <c r="P876" s="54"/>
      <c r="Q876" s="54"/>
      <c r="R876" s="54"/>
      <c r="S876" s="54"/>
      <c r="T876" s="54"/>
      <c r="U876" s="54"/>
      <c r="V876" s="54"/>
      <c r="W876" s="54"/>
      <c r="X876" s="54"/>
      <c r="Y876" s="54"/>
      <c r="Z876" s="54"/>
    </row>
    <row r="877" spans="1:26" ht="18.75" customHeight="1" x14ac:dyDescent="0.2">
      <c r="A877" s="54"/>
      <c r="B877" s="321"/>
      <c r="C877" s="321"/>
      <c r="D877" s="55"/>
      <c r="E877" s="320"/>
      <c r="F877" s="320"/>
      <c r="G877" s="320"/>
      <c r="H877" s="54"/>
      <c r="I877" s="54"/>
      <c r="J877" s="54"/>
      <c r="K877" s="227"/>
      <c r="L877" s="227"/>
      <c r="M877" s="227"/>
      <c r="N877" s="227"/>
      <c r="O877" s="227"/>
      <c r="P877" s="54"/>
      <c r="Q877" s="54"/>
      <c r="R877" s="54"/>
      <c r="S877" s="54"/>
      <c r="T877" s="54"/>
      <c r="U877" s="54"/>
      <c r="V877" s="54"/>
      <c r="W877" s="54"/>
      <c r="X877" s="54"/>
      <c r="Y877" s="54"/>
      <c r="Z877" s="54"/>
    </row>
    <row r="878" spans="1:26" ht="18.75" customHeight="1" x14ac:dyDescent="0.2">
      <c r="A878" s="54"/>
      <c r="B878" s="321"/>
      <c r="C878" s="321"/>
      <c r="D878" s="55"/>
      <c r="E878" s="320"/>
      <c r="F878" s="320"/>
      <c r="G878" s="320"/>
      <c r="H878" s="54"/>
      <c r="I878" s="54"/>
      <c r="J878" s="54"/>
      <c r="K878" s="227"/>
      <c r="L878" s="227"/>
      <c r="M878" s="227"/>
      <c r="N878" s="227"/>
      <c r="O878" s="227"/>
      <c r="P878" s="54"/>
      <c r="Q878" s="54"/>
      <c r="R878" s="54"/>
      <c r="S878" s="54"/>
      <c r="T878" s="54"/>
      <c r="U878" s="54"/>
      <c r="V878" s="54"/>
      <c r="W878" s="54"/>
      <c r="X878" s="54"/>
      <c r="Y878" s="54"/>
      <c r="Z878" s="54"/>
    </row>
    <row r="879" spans="1:26" ht="18.75" customHeight="1" x14ac:dyDescent="0.2">
      <c r="A879" s="54"/>
      <c r="B879" s="321"/>
      <c r="C879" s="321"/>
      <c r="D879" s="55"/>
      <c r="E879" s="320"/>
      <c r="F879" s="320"/>
      <c r="G879" s="320"/>
      <c r="H879" s="54"/>
      <c r="I879" s="54"/>
      <c r="J879" s="54"/>
      <c r="K879" s="227"/>
      <c r="L879" s="227"/>
      <c r="M879" s="227"/>
      <c r="N879" s="227"/>
      <c r="O879" s="227"/>
      <c r="P879" s="54"/>
      <c r="Q879" s="54"/>
      <c r="R879" s="54"/>
      <c r="S879" s="54"/>
      <c r="T879" s="54"/>
      <c r="U879" s="54"/>
      <c r="V879" s="54"/>
      <c r="W879" s="54"/>
      <c r="X879" s="54"/>
      <c r="Y879" s="54"/>
      <c r="Z879" s="54"/>
    </row>
    <row r="880" spans="1:26" ht="18.75" customHeight="1" x14ac:dyDescent="0.2">
      <c r="A880" s="54"/>
      <c r="B880" s="321"/>
      <c r="C880" s="321"/>
      <c r="D880" s="55"/>
      <c r="E880" s="320"/>
      <c r="F880" s="320"/>
      <c r="G880" s="320"/>
      <c r="H880" s="54"/>
      <c r="I880" s="54"/>
      <c r="J880" s="54"/>
      <c r="K880" s="227"/>
      <c r="L880" s="227"/>
      <c r="M880" s="227"/>
      <c r="N880" s="227"/>
      <c r="O880" s="227"/>
      <c r="P880" s="54"/>
      <c r="Q880" s="54"/>
      <c r="R880" s="54"/>
      <c r="S880" s="54"/>
      <c r="T880" s="54"/>
      <c r="U880" s="54"/>
      <c r="V880" s="54"/>
      <c r="W880" s="54"/>
      <c r="X880" s="54"/>
      <c r="Y880" s="54"/>
      <c r="Z880" s="54"/>
    </row>
    <row r="881" spans="1:26" ht="18.75" customHeight="1" x14ac:dyDescent="0.2">
      <c r="A881" s="54"/>
      <c r="B881" s="321"/>
      <c r="C881" s="321"/>
      <c r="D881" s="55"/>
      <c r="E881" s="320"/>
      <c r="F881" s="320"/>
      <c r="G881" s="320"/>
      <c r="H881" s="54"/>
      <c r="I881" s="54"/>
      <c r="J881" s="54"/>
      <c r="K881" s="227"/>
      <c r="L881" s="227"/>
      <c r="M881" s="227"/>
      <c r="N881" s="227"/>
      <c r="O881" s="227"/>
      <c r="P881" s="54"/>
      <c r="Q881" s="54"/>
      <c r="R881" s="54"/>
      <c r="S881" s="54"/>
      <c r="T881" s="54"/>
      <c r="U881" s="54"/>
      <c r="V881" s="54"/>
      <c r="W881" s="54"/>
      <c r="X881" s="54"/>
      <c r="Y881" s="54"/>
      <c r="Z881" s="54"/>
    </row>
    <row r="882" spans="1:26" ht="18.75" customHeight="1" x14ac:dyDescent="0.2">
      <c r="A882" s="54"/>
      <c r="B882" s="321"/>
      <c r="C882" s="321"/>
      <c r="D882" s="55"/>
      <c r="E882" s="320"/>
      <c r="F882" s="320"/>
      <c r="G882" s="320"/>
      <c r="H882" s="54"/>
      <c r="I882" s="54"/>
      <c r="J882" s="54"/>
      <c r="K882" s="227"/>
      <c r="L882" s="227"/>
      <c r="M882" s="227"/>
      <c r="N882" s="227"/>
      <c r="O882" s="227"/>
      <c r="P882" s="54"/>
      <c r="Q882" s="54"/>
      <c r="R882" s="54"/>
      <c r="S882" s="54"/>
      <c r="T882" s="54"/>
      <c r="U882" s="54"/>
      <c r="V882" s="54"/>
      <c r="W882" s="54"/>
      <c r="X882" s="54"/>
      <c r="Y882" s="54"/>
      <c r="Z882" s="54"/>
    </row>
    <row r="883" spans="1:26" ht="18.75" customHeight="1" x14ac:dyDescent="0.2">
      <c r="A883" s="54"/>
      <c r="B883" s="321"/>
      <c r="C883" s="321"/>
      <c r="D883" s="55"/>
      <c r="E883" s="320"/>
      <c r="F883" s="320"/>
      <c r="G883" s="320"/>
      <c r="H883" s="54"/>
      <c r="I883" s="54"/>
      <c r="J883" s="54"/>
      <c r="K883" s="227"/>
      <c r="L883" s="227"/>
      <c r="M883" s="227"/>
      <c r="N883" s="227"/>
      <c r="O883" s="227"/>
      <c r="P883" s="54"/>
      <c r="Q883" s="54"/>
      <c r="R883" s="54"/>
      <c r="S883" s="54"/>
      <c r="T883" s="54"/>
      <c r="U883" s="54"/>
      <c r="V883" s="54"/>
      <c r="W883" s="54"/>
      <c r="X883" s="54"/>
      <c r="Y883" s="54"/>
      <c r="Z883" s="54"/>
    </row>
    <row r="884" spans="1:26" ht="18.75" customHeight="1" x14ac:dyDescent="0.2">
      <c r="A884" s="54"/>
      <c r="B884" s="321"/>
      <c r="C884" s="321"/>
      <c r="D884" s="55"/>
      <c r="E884" s="320"/>
      <c r="F884" s="320"/>
      <c r="G884" s="320"/>
      <c r="H884" s="54"/>
      <c r="I884" s="54"/>
      <c r="J884" s="54"/>
      <c r="K884" s="227"/>
      <c r="L884" s="227"/>
      <c r="M884" s="227"/>
      <c r="N884" s="227"/>
      <c r="O884" s="227"/>
      <c r="P884" s="54"/>
      <c r="Q884" s="54"/>
      <c r="R884" s="54"/>
      <c r="S884" s="54"/>
      <c r="T884" s="54"/>
      <c r="U884" s="54"/>
      <c r="V884" s="54"/>
      <c r="W884" s="54"/>
      <c r="X884" s="54"/>
      <c r="Y884" s="54"/>
      <c r="Z884" s="54"/>
    </row>
    <row r="885" spans="1:26" ht="18.75" customHeight="1" x14ac:dyDescent="0.2">
      <c r="A885" s="54"/>
      <c r="B885" s="321"/>
      <c r="C885" s="321"/>
      <c r="D885" s="55"/>
      <c r="E885" s="320"/>
      <c r="F885" s="320"/>
      <c r="G885" s="320"/>
      <c r="H885" s="54"/>
      <c r="I885" s="54"/>
      <c r="J885" s="54"/>
      <c r="K885" s="227"/>
      <c r="L885" s="227"/>
      <c r="M885" s="227"/>
      <c r="N885" s="227"/>
      <c r="O885" s="227"/>
      <c r="P885" s="54"/>
      <c r="Q885" s="54"/>
      <c r="R885" s="54"/>
      <c r="S885" s="54"/>
      <c r="T885" s="54"/>
      <c r="U885" s="54"/>
      <c r="V885" s="54"/>
      <c r="W885" s="54"/>
      <c r="X885" s="54"/>
      <c r="Y885" s="54"/>
      <c r="Z885" s="54"/>
    </row>
    <row r="886" spans="1:26" ht="18.75" customHeight="1" x14ac:dyDescent="0.2">
      <c r="A886" s="54"/>
      <c r="B886" s="321"/>
      <c r="C886" s="321"/>
      <c r="D886" s="55"/>
      <c r="E886" s="320"/>
      <c r="F886" s="320"/>
      <c r="G886" s="320"/>
      <c r="H886" s="54"/>
      <c r="I886" s="54"/>
      <c r="J886" s="54"/>
      <c r="K886" s="227"/>
      <c r="L886" s="227"/>
      <c r="M886" s="227"/>
      <c r="N886" s="227"/>
      <c r="O886" s="227"/>
      <c r="P886" s="54"/>
      <c r="Q886" s="54"/>
      <c r="R886" s="54"/>
      <c r="S886" s="54"/>
      <c r="T886" s="54"/>
      <c r="U886" s="54"/>
      <c r="V886" s="54"/>
      <c r="W886" s="54"/>
      <c r="X886" s="54"/>
      <c r="Y886" s="54"/>
      <c r="Z886" s="54"/>
    </row>
    <row r="887" spans="1:26" ht="18.75" customHeight="1" x14ac:dyDescent="0.2">
      <c r="A887" s="54"/>
      <c r="B887" s="321"/>
      <c r="C887" s="321"/>
      <c r="D887" s="55"/>
      <c r="E887" s="320"/>
      <c r="F887" s="320"/>
      <c r="G887" s="320"/>
      <c r="H887" s="54"/>
      <c r="I887" s="54"/>
      <c r="J887" s="54"/>
      <c r="K887" s="227"/>
      <c r="L887" s="227"/>
      <c r="M887" s="227"/>
      <c r="N887" s="227"/>
      <c r="O887" s="227"/>
      <c r="P887" s="54"/>
      <c r="Q887" s="54"/>
      <c r="R887" s="54"/>
      <c r="S887" s="54"/>
      <c r="T887" s="54"/>
      <c r="U887" s="54"/>
      <c r="V887" s="54"/>
      <c r="W887" s="54"/>
      <c r="X887" s="54"/>
      <c r="Y887" s="54"/>
      <c r="Z887" s="54"/>
    </row>
    <row r="888" spans="1:26" ht="18.75" customHeight="1" x14ac:dyDescent="0.2">
      <c r="A888" s="54"/>
      <c r="B888" s="321"/>
      <c r="C888" s="321"/>
      <c r="D888" s="55"/>
      <c r="E888" s="320"/>
      <c r="F888" s="320"/>
      <c r="G888" s="320"/>
      <c r="H888" s="54"/>
      <c r="I888" s="54"/>
      <c r="J888" s="54"/>
      <c r="K888" s="227"/>
      <c r="L888" s="227"/>
      <c r="M888" s="227"/>
      <c r="N888" s="227"/>
      <c r="O888" s="227"/>
      <c r="P888" s="54"/>
      <c r="Q888" s="54"/>
      <c r="R888" s="54"/>
      <c r="S888" s="54"/>
      <c r="T888" s="54"/>
      <c r="U888" s="54"/>
      <c r="V888" s="54"/>
      <c r="W888" s="54"/>
      <c r="X888" s="54"/>
      <c r="Y888" s="54"/>
      <c r="Z888" s="54"/>
    </row>
    <row r="889" spans="1:26" ht="18.75" customHeight="1" x14ac:dyDescent="0.2">
      <c r="A889" s="54"/>
      <c r="B889" s="321"/>
      <c r="C889" s="321"/>
      <c r="D889" s="55"/>
      <c r="E889" s="320"/>
      <c r="F889" s="320"/>
      <c r="G889" s="320"/>
      <c r="H889" s="54"/>
      <c r="I889" s="54"/>
      <c r="J889" s="54"/>
      <c r="K889" s="227"/>
      <c r="L889" s="227"/>
      <c r="M889" s="227"/>
      <c r="N889" s="227"/>
      <c r="O889" s="227"/>
      <c r="P889" s="54"/>
      <c r="Q889" s="54"/>
      <c r="R889" s="54"/>
      <c r="S889" s="54"/>
      <c r="T889" s="54"/>
      <c r="U889" s="54"/>
      <c r="V889" s="54"/>
      <c r="W889" s="54"/>
      <c r="X889" s="54"/>
      <c r="Y889" s="54"/>
      <c r="Z889" s="54"/>
    </row>
    <row r="890" spans="1:26" ht="18.75" customHeight="1" x14ac:dyDescent="0.2">
      <c r="A890" s="54"/>
      <c r="B890" s="321"/>
      <c r="C890" s="321"/>
      <c r="D890" s="55"/>
      <c r="E890" s="320"/>
      <c r="F890" s="320"/>
      <c r="G890" s="320"/>
      <c r="H890" s="54"/>
      <c r="I890" s="54"/>
      <c r="J890" s="54"/>
      <c r="K890" s="227"/>
      <c r="L890" s="227"/>
      <c r="M890" s="227"/>
      <c r="N890" s="227"/>
      <c r="O890" s="227"/>
      <c r="P890" s="54"/>
      <c r="Q890" s="54"/>
      <c r="R890" s="54"/>
      <c r="S890" s="54"/>
      <c r="T890" s="54"/>
      <c r="U890" s="54"/>
      <c r="V890" s="54"/>
      <c r="W890" s="54"/>
      <c r="X890" s="54"/>
      <c r="Y890" s="54"/>
      <c r="Z890" s="54"/>
    </row>
    <row r="891" spans="1:26" ht="18.75" customHeight="1" x14ac:dyDescent="0.2">
      <c r="A891" s="54"/>
      <c r="B891" s="321"/>
      <c r="C891" s="321"/>
      <c r="D891" s="55"/>
      <c r="E891" s="320"/>
      <c r="F891" s="320"/>
      <c r="G891" s="320"/>
      <c r="H891" s="54"/>
      <c r="I891" s="54"/>
      <c r="J891" s="54"/>
      <c r="K891" s="227"/>
      <c r="L891" s="227"/>
      <c r="M891" s="227"/>
      <c r="N891" s="227"/>
      <c r="O891" s="227"/>
      <c r="P891" s="54"/>
      <c r="Q891" s="54"/>
      <c r="R891" s="54"/>
      <c r="S891" s="54"/>
      <c r="T891" s="54"/>
      <c r="U891" s="54"/>
      <c r="V891" s="54"/>
      <c r="W891" s="54"/>
      <c r="X891" s="54"/>
      <c r="Y891" s="54"/>
      <c r="Z891" s="54"/>
    </row>
    <row r="892" spans="1:26" ht="18.75" customHeight="1" x14ac:dyDescent="0.2">
      <c r="A892" s="54"/>
      <c r="B892" s="321"/>
      <c r="C892" s="321"/>
      <c r="D892" s="55"/>
      <c r="E892" s="320"/>
      <c r="F892" s="320"/>
      <c r="G892" s="320"/>
      <c r="H892" s="54"/>
      <c r="I892" s="54"/>
      <c r="J892" s="54"/>
      <c r="K892" s="227"/>
      <c r="L892" s="227"/>
      <c r="M892" s="227"/>
      <c r="N892" s="227"/>
      <c r="O892" s="227"/>
      <c r="P892" s="54"/>
      <c r="Q892" s="54"/>
      <c r="R892" s="54"/>
      <c r="S892" s="54"/>
      <c r="T892" s="54"/>
      <c r="U892" s="54"/>
      <c r="V892" s="54"/>
      <c r="W892" s="54"/>
      <c r="X892" s="54"/>
      <c r="Y892" s="54"/>
      <c r="Z892" s="54"/>
    </row>
    <row r="893" spans="1:26" ht="18.75" customHeight="1" x14ac:dyDescent="0.2">
      <c r="A893" s="54"/>
      <c r="B893" s="321"/>
      <c r="C893" s="321"/>
      <c r="D893" s="55"/>
      <c r="E893" s="320"/>
      <c r="F893" s="320"/>
      <c r="G893" s="320"/>
      <c r="H893" s="54"/>
      <c r="I893" s="54"/>
      <c r="J893" s="54"/>
      <c r="K893" s="227"/>
      <c r="L893" s="227"/>
      <c r="M893" s="227"/>
      <c r="N893" s="227"/>
      <c r="O893" s="227"/>
      <c r="P893" s="54"/>
      <c r="Q893" s="54"/>
      <c r="R893" s="54"/>
      <c r="S893" s="54"/>
      <c r="T893" s="54"/>
      <c r="U893" s="54"/>
      <c r="V893" s="54"/>
      <c r="W893" s="54"/>
      <c r="X893" s="54"/>
      <c r="Y893" s="54"/>
      <c r="Z893" s="54"/>
    </row>
    <row r="894" spans="1:26" ht="18.75" customHeight="1" x14ac:dyDescent="0.2">
      <c r="A894" s="54"/>
      <c r="B894" s="321"/>
      <c r="C894" s="321"/>
      <c r="D894" s="55"/>
      <c r="E894" s="320"/>
      <c r="F894" s="320"/>
      <c r="G894" s="320"/>
      <c r="H894" s="54"/>
      <c r="I894" s="54"/>
      <c r="J894" s="54"/>
      <c r="K894" s="227"/>
      <c r="L894" s="227"/>
      <c r="M894" s="227"/>
      <c r="N894" s="227"/>
      <c r="O894" s="227"/>
      <c r="P894" s="54"/>
      <c r="Q894" s="54"/>
      <c r="R894" s="54"/>
      <c r="S894" s="54"/>
      <c r="T894" s="54"/>
      <c r="U894" s="54"/>
      <c r="V894" s="54"/>
      <c r="W894" s="54"/>
      <c r="X894" s="54"/>
      <c r="Y894" s="54"/>
      <c r="Z894" s="54"/>
    </row>
    <row r="895" spans="1:26" ht="18.75" customHeight="1" x14ac:dyDescent="0.2">
      <c r="A895" s="54"/>
      <c r="B895" s="321"/>
      <c r="C895" s="321"/>
      <c r="D895" s="55"/>
      <c r="E895" s="320"/>
      <c r="F895" s="320"/>
      <c r="G895" s="320"/>
      <c r="H895" s="54"/>
      <c r="I895" s="54"/>
      <c r="J895" s="54"/>
      <c r="K895" s="227"/>
      <c r="L895" s="227"/>
      <c r="M895" s="227"/>
      <c r="N895" s="227"/>
      <c r="O895" s="227"/>
      <c r="P895" s="54"/>
      <c r="Q895" s="54"/>
      <c r="R895" s="54"/>
      <c r="S895" s="54"/>
      <c r="T895" s="54"/>
      <c r="U895" s="54"/>
      <c r="V895" s="54"/>
      <c r="W895" s="54"/>
      <c r="X895" s="54"/>
      <c r="Y895" s="54"/>
      <c r="Z895" s="54"/>
    </row>
    <row r="896" spans="1:26" ht="18.75" customHeight="1" x14ac:dyDescent="0.2">
      <c r="A896" s="54"/>
      <c r="B896" s="321"/>
      <c r="C896" s="321"/>
      <c r="D896" s="55"/>
      <c r="E896" s="320"/>
      <c r="F896" s="320"/>
      <c r="G896" s="320"/>
      <c r="H896" s="54"/>
      <c r="I896" s="54"/>
      <c r="J896" s="54"/>
      <c r="K896" s="227"/>
      <c r="L896" s="227"/>
      <c r="M896" s="227"/>
      <c r="N896" s="227"/>
      <c r="O896" s="227"/>
      <c r="P896" s="54"/>
      <c r="Q896" s="54"/>
      <c r="R896" s="54"/>
      <c r="S896" s="54"/>
      <c r="T896" s="54"/>
      <c r="U896" s="54"/>
      <c r="V896" s="54"/>
      <c r="W896" s="54"/>
      <c r="X896" s="54"/>
      <c r="Y896" s="54"/>
      <c r="Z896" s="54"/>
    </row>
    <row r="897" spans="1:26" ht="18.75" customHeight="1" x14ac:dyDescent="0.2">
      <c r="A897" s="54"/>
      <c r="B897" s="321"/>
      <c r="C897" s="321"/>
      <c r="D897" s="55"/>
      <c r="E897" s="320"/>
      <c r="F897" s="320"/>
      <c r="G897" s="320"/>
      <c r="H897" s="54"/>
      <c r="I897" s="54"/>
      <c r="J897" s="54"/>
      <c r="K897" s="227"/>
      <c r="L897" s="227"/>
      <c r="M897" s="227"/>
      <c r="N897" s="227"/>
      <c r="O897" s="227"/>
      <c r="P897" s="54"/>
      <c r="Q897" s="54"/>
      <c r="R897" s="54"/>
      <c r="S897" s="54"/>
      <c r="T897" s="54"/>
      <c r="U897" s="54"/>
      <c r="V897" s="54"/>
      <c r="W897" s="54"/>
      <c r="X897" s="54"/>
      <c r="Y897" s="54"/>
      <c r="Z897" s="54"/>
    </row>
    <row r="898" spans="1:26" ht="18.75" customHeight="1" x14ac:dyDescent="0.2">
      <c r="A898" s="54"/>
      <c r="B898" s="321"/>
      <c r="C898" s="321"/>
      <c r="D898" s="55"/>
      <c r="E898" s="320"/>
      <c r="F898" s="320"/>
      <c r="G898" s="320"/>
      <c r="H898" s="54"/>
      <c r="I898" s="54"/>
      <c r="J898" s="54"/>
      <c r="K898" s="227"/>
      <c r="L898" s="227"/>
      <c r="M898" s="227"/>
      <c r="N898" s="227"/>
      <c r="O898" s="227"/>
      <c r="P898" s="54"/>
      <c r="Q898" s="54"/>
      <c r="R898" s="54"/>
      <c r="S898" s="54"/>
      <c r="T898" s="54"/>
      <c r="U898" s="54"/>
      <c r="V898" s="54"/>
      <c r="W898" s="54"/>
      <c r="X898" s="54"/>
      <c r="Y898" s="54"/>
      <c r="Z898" s="54"/>
    </row>
    <row r="899" spans="1:26" ht="18.75" customHeight="1" x14ac:dyDescent="0.2">
      <c r="A899" s="54"/>
      <c r="B899" s="321"/>
      <c r="C899" s="321"/>
      <c r="D899" s="55"/>
      <c r="E899" s="320"/>
      <c r="F899" s="320"/>
      <c r="G899" s="320"/>
      <c r="H899" s="54"/>
      <c r="I899" s="54"/>
      <c r="J899" s="54"/>
      <c r="K899" s="227"/>
      <c r="L899" s="227"/>
      <c r="M899" s="227"/>
      <c r="N899" s="227"/>
      <c r="O899" s="227"/>
      <c r="P899" s="54"/>
      <c r="Q899" s="54"/>
      <c r="R899" s="54"/>
      <c r="S899" s="54"/>
      <c r="T899" s="54"/>
      <c r="U899" s="54"/>
      <c r="V899" s="54"/>
      <c r="W899" s="54"/>
      <c r="X899" s="54"/>
      <c r="Y899" s="54"/>
      <c r="Z899" s="54"/>
    </row>
    <row r="900" spans="1:26" ht="18.75" customHeight="1" x14ac:dyDescent="0.2">
      <c r="A900" s="54"/>
      <c r="B900" s="321"/>
      <c r="C900" s="321"/>
      <c r="D900" s="55"/>
      <c r="E900" s="320"/>
      <c r="F900" s="320"/>
      <c r="G900" s="320"/>
      <c r="H900" s="54"/>
      <c r="I900" s="54"/>
      <c r="J900" s="54"/>
      <c r="K900" s="227"/>
      <c r="L900" s="227"/>
      <c r="M900" s="227"/>
      <c r="N900" s="227"/>
      <c r="O900" s="227"/>
      <c r="P900" s="54"/>
      <c r="Q900" s="54"/>
      <c r="R900" s="54"/>
      <c r="S900" s="54"/>
      <c r="T900" s="54"/>
      <c r="U900" s="54"/>
      <c r="V900" s="54"/>
      <c r="W900" s="54"/>
      <c r="X900" s="54"/>
      <c r="Y900" s="54"/>
      <c r="Z900" s="54"/>
    </row>
    <row r="901" spans="1:26" ht="18.75" customHeight="1" x14ac:dyDescent="0.2">
      <c r="A901" s="54"/>
      <c r="B901" s="321"/>
      <c r="C901" s="321"/>
      <c r="D901" s="55"/>
      <c r="E901" s="320"/>
      <c r="F901" s="320"/>
      <c r="G901" s="320"/>
      <c r="H901" s="54"/>
      <c r="I901" s="54"/>
      <c r="J901" s="54"/>
      <c r="K901" s="227"/>
      <c r="L901" s="227"/>
      <c r="M901" s="227"/>
      <c r="N901" s="227"/>
      <c r="O901" s="227"/>
      <c r="P901" s="54"/>
      <c r="Q901" s="54"/>
      <c r="R901" s="54"/>
      <c r="S901" s="54"/>
      <c r="T901" s="54"/>
      <c r="U901" s="54"/>
      <c r="V901" s="54"/>
      <c r="W901" s="54"/>
      <c r="X901" s="54"/>
      <c r="Y901" s="54"/>
      <c r="Z901" s="54"/>
    </row>
    <row r="902" spans="1:26" ht="18.75" customHeight="1" x14ac:dyDescent="0.2">
      <c r="A902" s="54"/>
      <c r="B902" s="321"/>
      <c r="C902" s="321"/>
      <c r="D902" s="55"/>
      <c r="E902" s="320"/>
      <c r="F902" s="320"/>
      <c r="G902" s="320"/>
      <c r="H902" s="54"/>
      <c r="I902" s="54"/>
      <c r="J902" s="54"/>
      <c r="K902" s="227"/>
      <c r="L902" s="227"/>
      <c r="M902" s="227"/>
      <c r="N902" s="227"/>
      <c r="O902" s="227"/>
      <c r="P902" s="54"/>
      <c r="Q902" s="54"/>
      <c r="R902" s="54"/>
      <c r="S902" s="54"/>
      <c r="T902" s="54"/>
      <c r="U902" s="54"/>
      <c r="V902" s="54"/>
      <c r="W902" s="54"/>
      <c r="X902" s="54"/>
      <c r="Y902" s="54"/>
      <c r="Z902" s="54"/>
    </row>
    <row r="903" spans="1:26" ht="18.75" customHeight="1" x14ac:dyDescent="0.2">
      <c r="A903" s="54"/>
      <c r="B903" s="321"/>
      <c r="C903" s="321"/>
      <c r="D903" s="55"/>
      <c r="E903" s="320"/>
      <c r="F903" s="320"/>
      <c r="G903" s="320"/>
      <c r="H903" s="54"/>
      <c r="I903" s="54"/>
      <c r="J903" s="54"/>
      <c r="K903" s="227"/>
      <c r="L903" s="227"/>
      <c r="M903" s="227"/>
      <c r="N903" s="227"/>
      <c r="O903" s="227"/>
      <c r="P903" s="54"/>
      <c r="Q903" s="54"/>
      <c r="R903" s="54"/>
      <c r="S903" s="54"/>
      <c r="T903" s="54"/>
      <c r="U903" s="54"/>
      <c r="V903" s="54"/>
      <c r="W903" s="54"/>
      <c r="X903" s="54"/>
      <c r="Y903" s="54"/>
      <c r="Z903" s="54"/>
    </row>
    <row r="904" spans="1:26" ht="18.75" customHeight="1" x14ac:dyDescent="0.2">
      <c r="A904" s="54"/>
      <c r="B904" s="321"/>
      <c r="C904" s="321"/>
      <c r="D904" s="55"/>
      <c r="E904" s="320"/>
      <c r="F904" s="320"/>
      <c r="G904" s="320"/>
      <c r="H904" s="54"/>
      <c r="I904" s="54"/>
      <c r="J904" s="54"/>
      <c r="K904" s="227"/>
      <c r="L904" s="227"/>
      <c r="M904" s="227"/>
      <c r="N904" s="227"/>
      <c r="O904" s="227"/>
      <c r="P904" s="54"/>
      <c r="Q904" s="54"/>
      <c r="R904" s="54"/>
      <c r="S904" s="54"/>
      <c r="T904" s="54"/>
      <c r="U904" s="54"/>
      <c r="V904" s="54"/>
      <c r="W904" s="54"/>
      <c r="X904" s="54"/>
      <c r="Y904" s="54"/>
      <c r="Z904" s="54"/>
    </row>
    <row r="905" spans="1:26" ht="18.75" customHeight="1" x14ac:dyDescent="0.2">
      <c r="A905" s="54"/>
      <c r="B905" s="321"/>
      <c r="C905" s="321"/>
      <c r="D905" s="55"/>
      <c r="E905" s="320"/>
      <c r="F905" s="320"/>
      <c r="G905" s="320"/>
      <c r="H905" s="54"/>
      <c r="I905" s="54"/>
      <c r="J905" s="54"/>
      <c r="K905" s="227"/>
      <c r="L905" s="227"/>
      <c r="M905" s="227"/>
      <c r="N905" s="227"/>
      <c r="O905" s="227"/>
      <c r="P905" s="54"/>
      <c r="Q905" s="54"/>
      <c r="R905" s="54"/>
      <c r="S905" s="54"/>
      <c r="T905" s="54"/>
      <c r="U905" s="54"/>
      <c r="V905" s="54"/>
      <c r="W905" s="54"/>
      <c r="X905" s="54"/>
      <c r="Y905" s="54"/>
      <c r="Z905" s="54"/>
    </row>
    <row r="906" spans="1:26" ht="18.75" customHeight="1" x14ac:dyDescent="0.2">
      <c r="A906" s="54"/>
      <c r="B906" s="321"/>
      <c r="C906" s="321"/>
      <c r="D906" s="55"/>
      <c r="E906" s="320"/>
      <c r="F906" s="320"/>
      <c r="G906" s="320"/>
      <c r="H906" s="54"/>
      <c r="I906" s="54"/>
      <c r="J906" s="54"/>
      <c r="K906" s="227"/>
      <c r="L906" s="227"/>
      <c r="M906" s="227"/>
      <c r="N906" s="227"/>
      <c r="O906" s="227"/>
      <c r="P906" s="54"/>
      <c r="Q906" s="54"/>
      <c r="R906" s="54"/>
      <c r="S906" s="54"/>
      <c r="T906" s="54"/>
      <c r="U906" s="54"/>
      <c r="V906" s="54"/>
      <c r="W906" s="54"/>
      <c r="X906" s="54"/>
      <c r="Y906" s="54"/>
      <c r="Z906" s="54"/>
    </row>
    <row r="907" spans="1:26" ht="18.75" customHeight="1" x14ac:dyDescent="0.2">
      <c r="A907" s="54"/>
      <c r="B907" s="321"/>
      <c r="C907" s="321"/>
      <c r="D907" s="55"/>
      <c r="E907" s="320"/>
      <c r="F907" s="320"/>
      <c r="G907" s="320"/>
      <c r="H907" s="54"/>
      <c r="I907" s="54"/>
      <c r="J907" s="54"/>
      <c r="K907" s="227"/>
      <c r="L907" s="227"/>
      <c r="M907" s="227"/>
      <c r="N907" s="227"/>
      <c r="O907" s="227"/>
      <c r="P907" s="54"/>
      <c r="Q907" s="54"/>
      <c r="R907" s="54"/>
      <c r="S907" s="54"/>
      <c r="T907" s="54"/>
      <c r="U907" s="54"/>
      <c r="V907" s="54"/>
      <c r="W907" s="54"/>
      <c r="X907" s="54"/>
      <c r="Y907" s="54"/>
      <c r="Z907" s="54"/>
    </row>
    <row r="908" spans="1:26" ht="18.75" customHeight="1" x14ac:dyDescent="0.2">
      <c r="A908" s="54"/>
      <c r="B908" s="321"/>
      <c r="C908" s="321"/>
      <c r="D908" s="55"/>
      <c r="E908" s="320"/>
      <c r="F908" s="320"/>
      <c r="G908" s="320"/>
      <c r="H908" s="54"/>
      <c r="I908" s="54"/>
      <c r="J908" s="54"/>
      <c r="K908" s="227"/>
      <c r="L908" s="227"/>
      <c r="M908" s="227"/>
      <c r="N908" s="227"/>
      <c r="O908" s="227"/>
      <c r="P908" s="54"/>
      <c r="Q908" s="54"/>
      <c r="R908" s="54"/>
      <c r="S908" s="54"/>
      <c r="T908" s="54"/>
      <c r="U908" s="54"/>
      <c r="V908" s="54"/>
      <c r="W908" s="54"/>
      <c r="X908" s="54"/>
      <c r="Y908" s="54"/>
      <c r="Z908" s="54"/>
    </row>
    <row r="909" spans="1:26" ht="18.75" customHeight="1" x14ac:dyDescent="0.2">
      <c r="A909" s="54"/>
      <c r="B909" s="321"/>
      <c r="C909" s="321"/>
      <c r="D909" s="55"/>
      <c r="E909" s="320"/>
      <c r="F909" s="320"/>
      <c r="G909" s="320"/>
      <c r="H909" s="54"/>
      <c r="I909" s="54"/>
      <c r="J909" s="54"/>
      <c r="K909" s="227"/>
      <c r="L909" s="227"/>
      <c r="M909" s="227"/>
      <c r="N909" s="227"/>
      <c r="O909" s="227"/>
      <c r="P909" s="54"/>
      <c r="Q909" s="54"/>
      <c r="R909" s="54"/>
      <c r="S909" s="54"/>
      <c r="T909" s="54"/>
      <c r="U909" s="54"/>
      <c r="V909" s="54"/>
      <c r="W909" s="54"/>
      <c r="X909" s="54"/>
      <c r="Y909" s="54"/>
      <c r="Z909" s="54"/>
    </row>
    <row r="910" spans="1:26" ht="18.75" customHeight="1" x14ac:dyDescent="0.2">
      <c r="A910" s="54"/>
      <c r="B910" s="321"/>
      <c r="C910" s="321"/>
      <c r="D910" s="55"/>
      <c r="E910" s="320"/>
      <c r="F910" s="320"/>
      <c r="G910" s="320"/>
      <c r="H910" s="54"/>
      <c r="I910" s="54"/>
      <c r="J910" s="54"/>
      <c r="K910" s="227"/>
      <c r="L910" s="227"/>
      <c r="M910" s="227"/>
      <c r="N910" s="227"/>
      <c r="O910" s="227"/>
      <c r="P910" s="54"/>
      <c r="Q910" s="54"/>
      <c r="R910" s="54"/>
      <c r="S910" s="54"/>
      <c r="T910" s="54"/>
      <c r="U910" s="54"/>
      <c r="V910" s="54"/>
      <c r="W910" s="54"/>
      <c r="X910" s="54"/>
      <c r="Y910" s="54"/>
      <c r="Z910" s="54"/>
    </row>
    <row r="911" spans="1:26" ht="18.75" customHeight="1" x14ac:dyDescent="0.2">
      <c r="A911" s="54"/>
      <c r="B911" s="321"/>
      <c r="C911" s="321"/>
      <c r="D911" s="55"/>
      <c r="E911" s="320"/>
      <c r="F911" s="320"/>
      <c r="G911" s="320"/>
      <c r="H911" s="54"/>
      <c r="I911" s="54"/>
      <c r="J911" s="54"/>
      <c r="K911" s="227"/>
      <c r="L911" s="227"/>
      <c r="M911" s="227"/>
      <c r="N911" s="227"/>
      <c r="O911" s="227"/>
      <c r="P911" s="54"/>
      <c r="Q911" s="54"/>
      <c r="R911" s="54"/>
      <c r="S911" s="54"/>
      <c r="T911" s="54"/>
      <c r="U911" s="54"/>
      <c r="V911" s="54"/>
      <c r="W911" s="54"/>
      <c r="X911" s="54"/>
      <c r="Y911" s="54"/>
      <c r="Z911" s="54"/>
    </row>
    <row r="912" spans="1:26" ht="18.75" customHeight="1" x14ac:dyDescent="0.2">
      <c r="A912" s="54"/>
      <c r="B912" s="321"/>
      <c r="C912" s="321"/>
      <c r="D912" s="55"/>
      <c r="E912" s="320"/>
      <c r="F912" s="320"/>
      <c r="G912" s="320"/>
      <c r="H912" s="54"/>
      <c r="I912" s="54"/>
      <c r="J912" s="54"/>
      <c r="K912" s="227"/>
      <c r="L912" s="227"/>
      <c r="M912" s="227"/>
      <c r="N912" s="227"/>
      <c r="O912" s="227"/>
      <c r="P912" s="54"/>
      <c r="Q912" s="54"/>
      <c r="R912" s="54"/>
      <c r="S912" s="54"/>
      <c r="T912" s="54"/>
      <c r="U912" s="54"/>
      <c r="V912" s="54"/>
      <c r="W912" s="54"/>
      <c r="X912" s="54"/>
      <c r="Y912" s="54"/>
      <c r="Z912" s="54"/>
    </row>
    <row r="913" spans="1:26" ht="18.75" customHeight="1" x14ac:dyDescent="0.2">
      <c r="A913" s="54"/>
      <c r="B913" s="321"/>
      <c r="C913" s="321"/>
      <c r="D913" s="55"/>
      <c r="E913" s="320"/>
      <c r="F913" s="320"/>
      <c r="G913" s="320"/>
      <c r="H913" s="54"/>
      <c r="I913" s="54"/>
      <c r="J913" s="54"/>
      <c r="K913" s="227"/>
      <c r="L913" s="227"/>
      <c r="M913" s="227"/>
      <c r="N913" s="227"/>
      <c r="O913" s="227"/>
      <c r="P913" s="54"/>
      <c r="Q913" s="54"/>
      <c r="R913" s="54"/>
      <c r="S913" s="54"/>
      <c r="T913" s="54"/>
      <c r="U913" s="54"/>
      <c r="V913" s="54"/>
      <c r="W913" s="54"/>
      <c r="X913" s="54"/>
      <c r="Y913" s="54"/>
      <c r="Z913" s="54"/>
    </row>
    <row r="914" spans="1:26" ht="18.75" customHeight="1" x14ac:dyDescent="0.2">
      <c r="A914" s="54"/>
      <c r="B914" s="321"/>
      <c r="C914" s="321"/>
      <c r="D914" s="55"/>
      <c r="E914" s="320"/>
      <c r="F914" s="320"/>
      <c r="G914" s="320"/>
      <c r="H914" s="54"/>
      <c r="I914" s="54"/>
      <c r="J914" s="54"/>
      <c r="K914" s="227"/>
      <c r="L914" s="227"/>
      <c r="M914" s="227"/>
      <c r="N914" s="227"/>
      <c r="O914" s="227"/>
      <c r="P914" s="54"/>
      <c r="Q914" s="54"/>
      <c r="R914" s="54"/>
      <c r="S914" s="54"/>
      <c r="T914" s="54"/>
      <c r="U914" s="54"/>
      <c r="V914" s="54"/>
      <c r="W914" s="54"/>
      <c r="X914" s="54"/>
      <c r="Y914" s="54"/>
      <c r="Z914" s="54"/>
    </row>
    <row r="915" spans="1:26" ht="18.75" customHeight="1" x14ac:dyDescent="0.2">
      <c r="A915" s="54"/>
      <c r="B915" s="321"/>
      <c r="C915" s="321"/>
      <c r="D915" s="55"/>
      <c r="E915" s="320"/>
      <c r="F915" s="320"/>
      <c r="G915" s="320"/>
      <c r="H915" s="54"/>
      <c r="I915" s="54"/>
      <c r="J915" s="54"/>
      <c r="K915" s="227"/>
      <c r="L915" s="227"/>
      <c r="M915" s="227"/>
      <c r="N915" s="227"/>
      <c r="O915" s="227"/>
      <c r="P915" s="54"/>
      <c r="Q915" s="54"/>
      <c r="R915" s="54"/>
      <c r="S915" s="54"/>
      <c r="T915" s="54"/>
      <c r="U915" s="54"/>
      <c r="V915" s="54"/>
      <c r="W915" s="54"/>
      <c r="X915" s="54"/>
      <c r="Y915" s="54"/>
      <c r="Z915" s="54"/>
    </row>
    <row r="916" spans="1:26" ht="18.75" customHeight="1" x14ac:dyDescent="0.2">
      <c r="A916" s="54"/>
      <c r="B916" s="321"/>
      <c r="C916" s="321"/>
      <c r="D916" s="55"/>
      <c r="E916" s="320"/>
      <c r="F916" s="320"/>
      <c r="G916" s="320"/>
      <c r="H916" s="54"/>
      <c r="I916" s="54"/>
      <c r="J916" s="54"/>
      <c r="K916" s="227"/>
      <c r="L916" s="227"/>
      <c r="M916" s="227"/>
      <c r="N916" s="227"/>
      <c r="O916" s="227"/>
      <c r="P916" s="54"/>
      <c r="Q916" s="54"/>
      <c r="R916" s="54"/>
      <c r="S916" s="54"/>
      <c r="T916" s="54"/>
      <c r="U916" s="54"/>
      <c r="V916" s="54"/>
      <c r="W916" s="54"/>
      <c r="X916" s="54"/>
      <c r="Y916" s="54"/>
      <c r="Z916" s="54"/>
    </row>
    <row r="917" spans="1:26" ht="18.75" customHeight="1" x14ac:dyDescent="0.2">
      <c r="A917" s="54"/>
      <c r="B917" s="321"/>
      <c r="C917" s="321"/>
      <c r="D917" s="55"/>
      <c r="E917" s="320"/>
      <c r="F917" s="320"/>
      <c r="G917" s="320"/>
      <c r="H917" s="54"/>
      <c r="I917" s="54"/>
      <c r="J917" s="54"/>
      <c r="K917" s="227"/>
      <c r="L917" s="227"/>
      <c r="M917" s="227"/>
      <c r="N917" s="227"/>
      <c r="O917" s="227"/>
      <c r="P917" s="54"/>
      <c r="Q917" s="54"/>
      <c r="R917" s="54"/>
      <c r="S917" s="54"/>
      <c r="T917" s="54"/>
      <c r="U917" s="54"/>
      <c r="V917" s="54"/>
      <c r="W917" s="54"/>
      <c r="X917" s="54"/>
      <c r="Y917" s="54"/>
      <c r="Z917" s="54"/>
    </row>
    <row r="918" spans="1:26" ht="18.75" customHeight="1" x14ac:dyDescent="0.2">
      <c r="A918" s="54"/>
      <c r="B918" s="321"/>
      <c r="C918" s="321"/>
      <c r="D918" s="55"/>
      <c r="E918" s="320"/>
      <c r="F918" s="320"/>
      <c r="G918" s="320"/>
      <c r="H918" s="54"/>
      <c r="I918" s="54"/>
      <c r="J918" s="54"/>
      <c r="K918" s="227"/>
      <c r="L918" s="227"/>
      <c r="M918" s="227"/>
      <c r="N918" s="227"/>
      <c r="O918" s="227"/>
      <c r="P918" s="54"/>
      <c r="Q918" s="54"/>
      <c r="R918" s="54"/>
      <c r="S918" s="54"/>
      <c r="T918" s="54"/>
      <c r="U918" s="54"/>
      <c r="V918" s="54"/>
      <c r="W918" s="54"/>
      <c r="X918" s="54"/>
      <c r="Y918" s="54"/>
      <c r="Z918" s="54"/>
    </row>
    <row r="919" spans="1:26" ht="18.75" customHeight="1" x14ac:dyDescent="0.2">
      <c r="A919" s="54"/>
      <c r="B919" s="321"/>
      <c r="C919" s="321"/>
      <c r="D919" s="55"/>
      <c r="E919" s="320"/>
      <c r="F919" s="320"/>
      <c r="G919" s="320"/>
      <c r="H919" s="54"/>
      <c r="I919" s="54"/>
      <c r="J919" s="54"/>
      <c r="K919" s="227"/>
      <c r="L919" s="227"/>
      <c r="M919" s="227"/>
      <c r="N919" s="227"/>
      <c r="O919" s="227"/>
      <c r="P919" s="54"/>
      <c r="Q919" s="54"/>
      <c r="R919" s="54"/>
      <c r="S919" s="54"/>
      <c r="T919" s="54"/>
      <c r="U919" s="54"/>
      <c r="V919" s="54"/>
      <c r="W919" s="54"/>
      <c r="X919" s="54"/>
      <c r="Y919" s="54"/>
      <c r="Z919" s="54"/>
    </row>
    <row r="920" spans="1:26" ht="18.75" customHeight="1" x14ac:dyDescent="0.2">
      <c r="A920" s="54"/>
      <c r="B920" s="321"/>
      <c r="C920" s="321"/>
      <c r="D920" s="55"/>
      <c r="E920" s="320"/>
      <c r="F920" s="320"/>
      <c r="G920" s="320"/>
      <c r="H920" s="54"/>
      <c r="I920" s="54"/>
      <c r="J920" s="54"/>
      <c r="K920" s="227"/>
      <c r="L920" s="227"/>
      <c r="M920" s="227"/>
      <c r="N920" s="227"/>
      <c r="O920" s="227"/>
      <c r="P920" s="54"/>
      <c r="Q920" s="54"/>
      <c r="R920" s="54"/>
      <c r="S920" s="54"/>
      <c r="T920" s="54"/>
      <c r="U920" s="54"/>
      <c r="V920" s="54"/>
      <c r="W920" s="54"/>
      <c r="X920" s="54"/>
      <c r="Y920" s="54"/>
      <c r="Z920" s="54"/>
    </row>
    <row r="921" spans="1:26" ht="18.75" customHeight="1" x14ac:dyDescent="0.2">
      <c r="A921" s="54"/>
      <c r="B921" s="321"/>
      <c r="C921" s="321"/>
      <c r="D921" s="55"/>
      <c r="E921" s="320"/>
      <c r="F921" s="320"/>
      <c r="G921" s="320"/>
      <c r="H921" s="54"/>
      <c r="I921" s="54"/>
      <c r="J921" s="54"/>
      <c r="K921" s="227"/>
      <c r="L921" s="227"/>
      <c r="M921" s="227"/>
      <c r="N921" s="227"/>
      <c r="O921" s="227"/>
      <c r="P921" s="54"/>
      <c r="Q921" s="54"/>
      <c r="R921" s="54"/>
      <c r="S921" s="54"/>
      <c r="T921" s="54"/>
      <c r="U921" s="54"/>
      <c r="V921" s="54"/>
      <c r="W921" s="54"/>
      <c r="X921" s="54"/>
      <c r="Y921" s="54"/>
      <c r="Z921" s="54"/>
    </row>
    <row r="922" spans="1:26" ht="18.75" customHeight="1" x14ac:dyDescent="0.2">
      <c r="A922" s="54"/>
      <c r="B922" s="321"/>
      <c r="C922" s="321"/>
      <c r="D922" s="55"/>
      <c r="E922" s="320"/>
      <c r="F922" s="320"/>
      <c r="G922" s="320"/>
      <c r="H922" s="54"/>
      <c r="I922" s="54"/>
      <c r="J922" s="54"/>
      <c r="K922" s="227"/>
      <c r="L922" s="227"/>
      <c r="M922" s="227"/>
      <c r="N922" s="227"/>
      <c r="O922" s="227"/>
      <c r="P922" s="54"/>
      <c r="Q922" s="54"/>
      <c r="R922" s="54"/>
      <c r="S922" s="54"/>
      <c r="T922" s="54"/>
      <c r="U922" s="54"/>
      <c r="V922" s="54"/>
      <c r="W922" s="54"/>
      <c r="X922" s="54"/>
      <c r="Y922" s="54"/>
      <c r="Z922" s="54"/>
    </row>
    <row r="923" spans="1:26" ht="18.75" customHeight="1" x14ac:dyDescent="0.2">
      <c r="A923" s="54"/>
      <c r="B923" s="321"/>
      <c r="C923" s="321"/>
      <c r="D923" s="55"/>
      <c r="E923" s="320"/>
      <c r="F923" s="320"/>
      <c r="G923" s="320"/>
      <c r="H923" s="54"/>
      <c r="I923" s="54"/>
      <c r="J923" s="54"/>
      <c r="K923" s="227"/>
      <c r="L923" s="227"/>
      <c r="M923" s="227"/>
      <c r="N923" s="227"/>
      <c r="O923" s="227"/>
      <c r="P923" s="54"/>
      <c r="Q923" s="54"/>
      <c r="R923" s="54"/>
      <c r="S923" s="54"/>
      <c r="T923" s="54"/>
      <c r="U923" s="54"/>
      <c r="V923" s="54"/>
      <c r="W923" s="54"/>
      <c r="X923" s="54"/>
      <c r="Y923" s="54"/>
      <c r="Z923" s="54"/>
    </row>
    <row r="924" spans="1:26" ht="18.75" customHeight="1" x14ac:dyDescent="0.2">
      <c r="A924" s="54"/>
      <c r="B924" s="321"/>
      <c r="C924" s="321"/>
      <c r="D924" s="55"/>
      <c r="E924" s="320"/>
      <c r="F924" s="320"/>
      <c r="G924" s="320"/>
      <c r="H924" s="54"/>
      <c r="I924" s="54"/>
      <c r="J924" s="54"/>
      <c r="K924" s="227"/>
      <c r="L924" s="227"/>
      <c r="M924" s="227"/>
      <c r="N924" s="227"/>
      <c r="O924" s="227"/>
      <c r="P924" s="54"/>
      <c r="Q924" s="54"/>
      <c r="R924" s="54"/>
      <c r="S924" s="54"/>
      <c r="T924" s="54"/>
      <c r="U924" s="54"/>
      <c r="V924" s="54"/>
      <c r="W924" s="54"/>
      <c r="X924" s="54"/>
      <c r="Y924" s="54"/>
      <c r="Z924" s="54"/>
    </row>
    <row r="925" spans="1:26" ht="18.75" customHeight="1" x14ac:dyDescent="0.2">
      <c r="A925" s="54"/>
      <c r="B925" s="321"/>
      <c r="C925" s="321"/>
      <c r="D925" s="55"/>
      <c r="E925" s="320"/>
      <c r="F925" s="320"/>
      <c r="G925" s="320"/>
      <c r="H925" s="54"/>
      <c r="I925" s="54"/>
      <c r="J925" s="54"/>
      <c r="K925" s="227"/>
      <c r="L925" s="227"/>
      <c r="M925" s="227"/>
      <c r="N925" s="227"/>
      <c r="O925" s="227"/>
      <c r="P925" s="54"/>
      <c r="Q925" s="54"/>
      <c r="R925" s="54"/>
      <c r="S925" s="54"/>
      <c r="T925" s="54"/>
      <c r="U925" s="54"/>
      <c r="V925" s="54"/>
      <c r="W925" s="54"/>
      <c r="X925" s="54"/>
      <c r="Y925" s="54"/>
      <c r="Z925" s="54"/>
    </row>
    <row r="926" spans="1:26" ht="18.75" customHeight="1" x14ac:dyDescent="0.2">
      <c r="A926" s="54"/>
      <c r="B926" s="321"/>
      <c r="C926" s="321"/>
      <c r="D926" s="55"/>
      <c r="E926" s="320"/>
      <c r="F926" s="320"/>
      <c r="G926" s="320"/>
      <c r="H926" s="54"/>
      <c r="I926" s="54"/>
      <c r="J926" s="54"/>
      <c r="K926" s="227"/>
      <c r="L926" s="227"/>
      <c r="M926" s="227"/>
      <c r="N926" s="227"/>
      <c r="O926" s="227"/>
      <c r="P926" s="54"/>
      <c r="Q926" s="54"/>
      <c r="R926" s="54"/>
      <c r="S926" s="54"/>
      <c r="T926" s="54"/>
      <c r="U926" s="54"/>
      <c r="V926" s="54"/>
      <c r="W926" s="54"/>
      <c r="X926" s="54"/>
      <c r="Y926" s="54"/>
      <c r="Z926" s="54"/>
    </row>
    <row r="927" spans="1:26" ht="18.75" customHeight="1" x14ac:dyDescent="0.2">
      <c r="A927" s="54"/>
      <c r="B927" s="321"/>
      <c r="C927" s="321"/>
      <c r="D927" s="55"/>
      <c r="E927" s="320"/>
      <c r="F927" s="320"/>
      <c r="G927" s="320"/>
      <c r="H927" s="54"/>
      <c r="I927" s="54"/>
      <c r="J927" s="54"/>
      <c r="K927" s="227"/>
      <c r="L927" s="227"/>
      <c r="M927" s="227"/>
      <c r="N927" s="227"/>
      <c r="O927" s="227"/>
      <c r="P927" s="54"/>
      <c r="Q927" s="54"/>
      <c r="R927" s="54"/>
      <c r="S927" s="54"/>
      <c r="T927" s="54"/>
      <c r="U927" s="54"/>
      <c r="V927" s="54"/>
      <c r="W927" s="54"/>
      <c r="X927" s="54"/>
      <c r="Y927" s="54"/>
      <c r="Z927" s="54"/>
    </row>
    <row r="928" spans="1:26" ht="18.75" customHeight="1" x14ac:dyDescent="0.2">
      <c r="A928" s="54"/>
      <c r="B928" s="321"/>
      <c r="C928" s="321"/>
      <c r="D928" s="55"/>
      <c r="E928" s="320"/>
      <c r="F928" s="320"/>
      <c r="G928" s="320"/>
      <c r="H928" s="54"/>
      <c r="I928" s="54"/>
      <c r="J928" s="54"/>
      <c r="K928" s="227"/>
      <c r="L928" s="227"/>
      <c r="M928" s="227"/>
      <c r="N928" s="227"/>
      <c r="O928" s="227"/>
      <c r="P928" s="54"/>
      <c r="Q928" s="54"/>
      <c r="R928" s="54"/>
      <c r="S928" s="54"/>
      <c r="T928" s="54"/>
      <c r="U928" s="54"/>
      <c r="V928" s="54"/>
      <c r="W928" s="54"/>
      <c r="X928" s="54"/>
      <c r="Y928" s="54"/>
      <c r="Z928" s="54"/>
    </row>
    <row r="929" spans="1:26" ht="18.75" customHeight="1" x14ac:dyDescent="0.2">
      <c r="A929" s="54"/>
      <c r="B929" s="321"/>
      <c r="C929" s="321"/>
      <c r="D929" s="55"/>
      <c r="E929" s="320"/>
      <c r="F929" s="320"/>
      <c r="G929" s="320"/>
      <c r="H929" s="54"/>
      <c r="I929" s="54"/>
      <c r="J929" s="54"/>
      <c r="K929" s="227"/>
      <c r="L929" s="227"/>
      <c r="M929" s="227"/>
      <c r="N929" s="227"/>
      <c r="O929" s="227"/>
      <c r="P929" s="54"/>
      <c r="Q929" s="54"/>
      <c r="R929" s="54"/>
      <c r="S929" s="54"/>
      <c r="T929" s="54"/>
      <c r="U929" s="54"/>
      <c r="V929" s="54"/>
      <c r="W929" s="54"/>
      <c r="X929" s="54"/>
      <c r="Y929" s="54"/>
      <c r="Z929" s="54"/>
    </row>
    <row r="930" spans="1:26" ht="18.75" customHeight="1" x14ac:dyDescent="0.2">
      <c r="A930" s="54"/>
      <c r="B930" s="321"/>
      <c r="C930" s="321"/>
      <c r="D930" s="55"/>
      <c r="E930" s="320"/>
      <c r="F930" s="320"/>
      <c r="G930" s="320"/>
      <c r="H930" s="54"/>
      <c r="I930" s="54"/>
      <c r="J930" s="54"/>
      <c r="K930" s="227"/>
      <c r="L930" s="227"/>
      <c r="M930" s="227"/>
      <c r="N930" s="227"/>
      <c r="O930" s="227"/>
      <c r="P930" s="54"/>
      <c r="Q930" s="54"/>
      <c r="R930" s="54"/>
      <c r="S930" s="54"/>
      <c r="T930" s="54"/>
      <c r="U930" s="54"/>
      <c r="V930" s="54"/>
      <c r="W930" s="54"/>
      <c r="X930" s="54"/>
      <c r="Y930" s="54"/>
      <c r="Z930" s="54"/>
    </row>
    <row r="931" spans="1:26" ht="18.75" customHeight="1" x14ac:dyDescent="0.2">
      <c r="A931" s="54"/>
      <c r="B931" s="321"/>
      <c r="C931" s="321"/>
      <c r="D931" s="55"/>
      <c r="E931" s="320"/>
      <c r="F931" s="320"/>
      <c r="G931" s="320"/>
      <c r="H931" s="54"/>
      <c r="I931" s="54"/>
      <c r="J931" s="54"/>
      <c r="K931" s="227"/>
      <c r="L931" s="227"/>
      <c r="M931" s="227"/>
      <c r="N931" s="227"/>
      <c r="O931" s="227"/>
      <c r="P931" s="54"/>
      <c r="Q931" s="54"/>
      <c r="R931" s="54"/>
      <c r="S931" s="54"/>
      <c r="T931" s="54"/>
      <c r="U931" s="54"/>
      <c r="V931" s="54"/>
      <c r="W931" s="54"/>
      <c r="X931" s="54"/>
      <c r="Y931" s="54"/>
      <c r="Z931" s="54"/>
    </row>
    <row r="932" spans="1:26" ht="18.75" customHeight="1" x14ac:dyDescent="0.2">
      <c r="A932" s="54"/>
      <c r="B932" s="321"/>
      <c r="C932" s="321"/>
      <c r="D932" s="55"/>
      <c r="E932" s="320"/>
      <c r="F932" s="320"/>
      <c r="G932" s="320"/>
      <c r="H932" s="54"/>
      <c r="I932" s="54"/>
      <c r="J932" s="54"/>
      <c r="K932" s="227"/>
      <c r="L932" s="227"/>
      <c r="M932" s="227"/>
      <c r="N932" s="227"/>
      <c r="O932" s="227"/>
      <c r="P932" s="54"/>
      <c r="Q932" s="54"/>
      <c r="R932" s="54"/>
      <c r="S932" s="54"/>
      <c r="T932" s="54"/>
      <c r="U932" s="54"/>
      <c r="V932" s="54"/>
      <c r="W932" s="54"/>
      <c r="X932" s="54"/>
      <c r="Y932" s="54"/>
      <c r="Z932" s="54"/>
    </row>
    <row r="933" spans="1:26" ht="18.75" customHeight="1" x14ac:dyDescent="0.2">
      <c r="A933" s="54"/>
      <c r="B933" s="321"/>
      <c r="C933" s="321"/>
      <c r="D933" s="55"/>
      <c r="E933" s="320"/>
      <c r="F933" s="320"/>
      <c r="G933" s="320"/>
      <c r="H933" s="54"/>
      <c r="I933" s="54"/>
      <c r="J933" s="54"/>
      <c r="K933" s="227"/>
      <c r="L933" s="227"/>
      <c r="M933" s="227"/>
      <c r="N933" s="227"/>
      <c r="O933" s="227"/>
      <c r="P933" s="54"/>
      <c r="Q933" s="54"/>
      <c r="R933" s="54"/>
      <c r="S933" s="54"/>
      <c r="T933" s="54"/>
      <c r="U933" s="54"/>
      <c r="V933" s="54"/>
      <c r="W933" s="54"/>
      <c r="X933" s="54"/>
      <c r="Y933" s="54"/>
      <c r="Z933" s="54"/>
    </row>
    <row r="934" spans="1:26" ht="18.75" customHeight="1" x14ac:dyDescent="0.2">
      <c r="A934" s="54"/>
      <c r="B934" s="321"/>
      <c r="C934" s="321"/>
      <c r="D934" s="55"/>
      <c r="E934" s="320"/>
      <c r="F934" s="320"/>
      <c r="G934" s="320"/>
      <c r="H934" s="54"/>
      <c r="I934" s="54"/>
      <c r="J934" s="54"/>
      <c r="K934" s="227"/>
      <c r="L934" s="227"/>
      <c r="M934" s="227"/>
      <c r="N934" s="227"/>
      <c r="O934" s="227"/>
      <c r="P934" s="54"/>
      <c r="Q934" s="54"/>
      <c r="R934" s="54"/>
      <c r="S934" s="54"/>
      <c r="T934" s="54"/>
      <c r="U934" s="54"/>
      <c r="V934" s="54"/>
      <c r="W934" s="54"/>
      <c r="X934" s="54"/>
      <c r="Y934" s="54"/>
      <c r="Z934" s="54"/>
    </row>
    <row r="935" spans="1:26" ht="18.75" customHeight="1" x14ac:dyDescent="0.2">
      <c r="A935" s="54"/>
      <c r="B935" s="321"/>
      <c r="C935" s="321"/>
      <c r="D935" s="55"/>
      <c r="E935" s="320"/>
      <c r="F935" s="320"/>
      <c r="G935" s="320"/>
      <c r="H935" s="54"/>
      <c r="I935" s="54"/>
      <c r="J935" s="54"/>
      <c r="K935" s="227"/>
      <c r="L935" s="227"/>
      <c r="M935" s="227"/>
      <c r="N935" s="227"/>
      <c r="O935" s="227"/>
      <c r="P935" s="54"/>
      <c r="Q935" s="54"/>
      <c r="R935" s="54"/>
      <c r="S935" s="54"/>
      <c r="T935" s="54"/>
      <c r="U935" s="54"/>
      <c r="V935" s="54"/>
      <c r="W935" s="54"/>
      <c r="X935" s="54"/>
      <c r="Y935" s="54"/>
      <c r="Z935" s="54"/>
    </row>
    <row r="936" spans="1:26" ht="18.75" customHeight="1" x14ac:dyDescent="0.2">
      <c r="A936" s="54"/>
      <c r="B936" s="321"/>
      <c r="C936" s="321"/>
      <c r="D936" s="55"/>
      <c r="E936" s="320"/>
      <c r="F936" s="320"/>
      <c r="G936" s="320"/>
      <c r="H936" s="54"/>
      <c r="I936" s="54"/>
      <c r="J936" s="54"/>
      <c r="K936" s="227"/>
      <c r="L936" s="227"/>
      <c r="M936" s="227"/>
      <c r="N936" s="227"/>
      <c r="O936" s="227"/>
      <c r="P936" s="54"/>
      <c r="Q936" s="54"/>
      <c r="R936" s="54"/>
      <c r="S936" s="54"/>
      <c r="T936" s="54"/>
      <c r="U936" s="54"/>
      <c r="V936" s="54"/>
      <c r="W936" s="54"/>
      <c r="X936" s="54"/>
      <c r="Y936" s="54"/>
      <c r="Z936" s="54"/>
    </row>
    <row r="937" spans="1:26" ht="18.75" customHeight="1" x14ac:dyDescent="0.2">
      <c r="A937" s="54"/>
      <c r="B937" s="321"/>
      <c r="C937" s="321"/>
      <c r="D937" s="55"/>
      <c r="E937" s="320"/>
      <c r="F937" s="320"/>
      <c r="G937" s="320"/>
      <c r="H937" s="54"/>
      <c r="I937" s="54"/>
      <c r="J937" s="54"/>
      <c r="K937" s="227"/>
      <c r="L937" s="227"/>
      <c r="M937" s="227"/>
      <c r="N937" s="227"/>
      <c r="O937" s="227"/>
      <c r="P937" s="54"/>
      <c r="Q937" s="54"/>
      <c r="R937" s="54"/>
      <c r="S937" s="54"/>
      <c r="T937" s="54"/>
      <c r="U937" s="54"/>
      <c r="V937" s="54"/>
      <c r="W937" s="54"/>
      <c r="X937" s="54"/>
      <c r="Y937" s="54"/>
      <c r="Z937" s="54"/>
    </row>
    <row r="938" spans="1:26" ht="18.75" customHeight="1" x14ac:dyDescent="0.2">
      <c r="A938" s="54"/>
      <c r="B938" s="321"/>
      <c r="C938" s="321"/>
      <c r="D938" s="55"/>
      <c r="E938" s="320"/>
      <c r="F938" s="320"/>
      <c r="G938" s="320"/>
      <c r="H938" s="54"/>
      <c r="I938" s="54"/>
      <c r="J938" s="54"/>
      <c r="K938" s="227"/>
      <c r="L938" s="227"/>
      <c r="M938" s="227"/>
      <c r="N938" s="227"/>
      <c r="O938" s="227"/>
      <c r="P938" s="54"/>
      <c r="Q938" s="54"/>
      <c r="R938" s="54"/>
      <c r="S938" s="54"/>
      <c r="T938" s="54"/>
      <c r="U938" s="54"/>
      <c r="V938" s="54"/>
      <c r="W938" s="54"/>
      <c r="X938" s="54"/>
      <c r="Y938" s="54"/>
      <c r="Z938" s="54"/>
    </row>
    <row r="939" spans="1:26" ht="18.75" customHeight="1" x14ac:dyDescent="0.2">
      <c r="A939" s="54"/>
      <c r="B939" s="321"/>
      <c r="C939" s="321"/>
      <c r="D939" s="55"/>
      <c r="E939" s="320"/>
      <c r="F939" s="320"/>
      <c r="G939" s="320"/>
      <c r="H939" s="54"/>
      <c r="I939" s="54"/>
      <c r="J939" s="54"/>
      <c r="K939" s="227"/>
      <c r="L939" s="227"/>
      <c r="M939" s="227"/>
      <c r="N939" s="227"/>
      <c r="O939" s="227"/>
      <c r="P939" s="54"/>
      <c r="Q939" s="54"/>
      <c r="R939" s="54"/>
      <c r="S939" s="54"/>
      <c r="T939" s="54"/>
      <c r="U939" s="54"/>
      <c r="V939" s="54"/>
      <c r="W939" s="54"/>
      <c r="X939" s="54"/>
      <c r="Y939" s="54"/>
      <c r="Z939" s="54"/>
    </row>
    <row r="940" spans="1:26" ht="18.75" customHeight="1" x14ac:dyDescent="0.2">
      <c r="A940" s="54"/>
      <c r="B940" s="321"/>
      <c r="C940" s="321"/>
      <c r="D940" s="55"/>
      <c r="E940" s="320"/>
      <c r="F940" s="320"/>
      <c r="G940" s="320"/>
      <c r="H940" s="54"/>
      <c r="I940" s="54"/>
      <c r="J940" s="54"/>
      <c r="K940" s="227"/>
      <c r="L940" s="227"/>
      <c r="M940" s="227"/>
      <c r="N940" s="227"/>
      <c r="O940" s="227"/>
      <c r="P940" s="54"/>
      <c r="Q940" s="54"/>
      <c r="R940" s="54"/>
      <c r="S940" s="54"/>
      <c r="T940" s="54"/>
      <c r="U940" s="54"/>
      <c r="V940" s="54"/>
      <c r="W940" s="54"/>
      <c r="X940" s="54"/>
      <c r="Y940" s="54"/>
      <c r="Z940" s="54"/>
    </row>
    <row r="941" spans="1:26" ht="18.75" customHeight="1" x14ac:dyDescent="0.2">
      <c r="A941" s="54"/>
      <c r="B941" s="321"/>
      <c r="C941" s="321"/>
      <c r="D941" s="55"/>
      <c r="E941" s="320"/>
      <c r="F941" s="320"/>
      <c r="G941" s="320"/>
      <c r="H941" s="54"/>
      <c r="I941" s="54"/>
      <c r="J941" s="54"/>
      <c r="K941" s="227"/>
      <c r="L941" s="227"/>
      <c r="M941" s="227"/>
      <c r="N941" s="227"/>
      <c r="O941" s="227"/>
      <c r="P941" s="54"/>
      <c r="Q941" s="54"/>
      <c r="R941" s="54"/>
      <c r="S941" s="54"/>
      <c r="T941" s="54"/>
      <c r="U941" s="54"/>
      <c r="V941" s="54"/>
      <c r="W941" s="54"/>
      <c r="X941" s="54"/>
      <c r="Y941" s="54"/>
      <c r="Z941" s="54"/>
    </row>
    <row r="942" spans="1:26" ht="18.75" customHeight="1" x14ac:dyDescent="0.2">
      <c r="A942" s="54"/>
      <c r="B942" s="321"/>
      <c r="C942" s="321"/>
      <c r="D942" s="55"/>
      <c r="E942" s="320"/>
      <c r="F942" s="320"/>
      <c r="G942" s="320"/>
      <c r="H942" s="54"/>
      <c r="I942" s="54"/>
      <c r="J942" s="54"/>
      <c r="K942" s="227"/>
      <c r="L942" s="227"/>
      <c r="M942" s="227"/>
      <c r="N942" s="227"/>
      <c r="O942" s="227"/>
      <c r="P942" s="54"/>
      <c r="Q942" s="54"/>
      <c r="R942" s="54"/>
      <c r="S942" s="54"/>
      <c r="T942" s="54"/>
      <c r="U942" s="54"/>
      <c r="V942" s="54"/>
      <c r="W942" s="54"/>
      <c r="X942" s="54"/>
      <c r="Y942" s="54"/>
      <c r="Z942" s="54"/>
    </row>
    <row r="943" spans="1:26" ht="18.75" customHeight="1" x14ac:dyDescent="0.2">
      <c r="A943" s="54"/>
      <c r="B943" s="321"/>
      <c r="C943" s="321"/>
      <c r="D943" s="55"/>
      <c r="E943" s="320"/>
      <c r="F943" s="320"/>
      <c r="G943" s="320"/>
      <c r="H943" s="54"/>
      <c r="I943" s="54"/>
      <c r="J943" s="54"/>
      <c r="K943" s="227"/>
      <c r="L943" s="227"/>
      <c r="M943" s="227"/>
      <c r="N943" s="227"/>
      <c r="O943" s="227"/>
      <c r="P943" s="54"/>
      <c r="Q943" s="54"/>
      <c r="R943" s="54"/>
      <c r="S943" s="54"/>
      <c r="T943" s="54"/>
      <c r="U943" s="54"/>
      <c r="V943" s="54"/>
      <c r="W943" s="54"/>
      <c r="X943" s="54"/>
      <c r="Y943" s="54"/>
      <c r="Z943" s="54"/>
    </row>
    <row r="944" spans="1:26" ht="18.75" customHeight="1" x14ac:dyDescent="0.2">
      <c r="A944" s="54"/>
      <c r="B944" s="321"/>
      <c r="C944" s="321"/>
      <c r="D944" s="55"/>
      <c r="E944" s="320"/>
      <c r="F944" s="320"/>
      <c r="G944" s="320"/>
      <c r="H944" s="54"/>
      <c r="I944" s="54"/>
      <c r="J944" s="54"/>
      <c r="K944" s="227"/>
      <c r="L944" s="227"/>
      <c r="M944" s="227"/>
      <c r="N944" s="227"/>
      <c r="O944" s="227"/>
      <c r="P944" s="54"/>
      <c r="Q944" s="54"/>
      <c r="R944" s="54"/>
      <c r="S944" s="54"/>
      <c r="T944" s="54"/>
      <c r="U944" s="54"/>
      <c r="V944" s="54"/>
      <c r="W944" s="54"/>
      <c r="X944" s="54"/>
      <c r="Y944" s="54"/>
      <c r="Z944" s="54"/>
    </row>
    <row r="945" spans="1:26" ht="18.75" customHeight="1" x14ac:dyDescent="0.2">
      <c r="A945" s="54"/>
      <c r="B945" s="321"/>
      <c r="C945" s="321"/>
      <c r="D945" s="55"/>
      <c r="E945" s="320"/>
      <c r="F945" s="320"/>
      <c r="G945" s="320"/>
      <c r="H945" s="54"/>
      <c r="I945" s="54"/>
      <c r="J945" s="54"/>
      <c r="K945" s="227"/>
      <c r="L945" s="227"/>
      <c r="M945" s="227"/>
      <c r="N945" s="227"/>
      <c r="O945" s="227"/>
      <c r="P945" s="54"/>
      <c r="Q945" s="54"/>
      <c r="R945" s="54"/>
      <c r="S945" s="54"/>
      <c r="T945" s="54"/>
      <c r="U945" s="54"/>
      <c r="V945" s="54"/>
      <c r="W945" s="54"/>
      <c r="X945" s="54"/>
      <c r="Y945" s="54"/>
      <c r="Z945" s="54"/>
    </row>
    <row r="946" spans="1:26" ht="18.75" customHeight="1" x14ac:dyDescent="0.2">
      <c r="A946" s="54"/>
      <c r="B946" s="321"/>
      <c r="C946" s="321"/>
      <c r="D946" s="55"/>
      <c r="E946" s="320"/>
      <c r="F946" s="320"/>
      <c r="G946" s="320"/>
      <c r="H946" s="54"/>
      <c r="I946" s="54"/>
      <c r="J946" s="54"/>
      <c r="K946" s="227"/>
      <c r="L946" s="227"/>
      <c r="M946" s="227"/>
      <c r="N946" s="227"/>
      <c r="O946" s="227"/>
      <c r="P946" s="54"/>
      <c r="Q946" s="54"/>
      <c r="R946" s="54"/>
      <c r="S946" s="54"/>
      <c r="T946" s="54"/>
      <c r="U946" s="54"/>
      <c r="V946" s="54"/>
      <c r="W946" s="54"/>
      <c r="X946" s="54"/>
      <c r="Y946" s="54"/>
      <c r="Z946" s="54"/>
    </row>
    <row r="947" spans="1:26" ht="18.75" customHeight="1" x14ac:dyDescent="0.2">
      <c r="A947" s="54"/>
      <c r="B947" s="321"/>
      <c r="C947" s="321"/>
      <c r="D947" s="55"/>
      <c r="E947" s="320"/>
      <c r="F947" s="320"/>
      <c r="G947" s="320"/>
      <c r="H947" s="54"/>
      <c r="I947" s="54"/>
      <c r="J947" s="54"/>
      <c r="K947" s="227"/>
      <c r="L947" s="227"/>
      <c r="M947" s="227"/>
      <c r="N947" s="227"/>
      <c r="O947" s="227"/>
      <c r="P947" s="54"/>
      <c r="Q947" s="54"/>
      <c r="R947" s="54"/>
      <c r="S947" s="54"/>
      <c r="T947" s="54"/>
      <c r="U947" s="54"/>
      <c r="V947" s="54"/>
      <c r="W947" s="54"/>
      <c r="X947" s="54"/>
      <c r="Y947" s="54"/>
      <c r="Z947" s="54"/>
    </row>
    <row r="948" spans="1:26" ht="18.75" customHeight="1" x14ac:dyDescent="0.2">
      <c r="A948" s="54"/>
      <c r="B948" s="321"/>
      <c r="C948" s="321"/>
      <c r="D948" s="55"/>
      <c r="E948" s="320"/>
      <c r="F948" s="320"/>
      <c r="G948" s="320"/>
      <c r="H948" s="54"/>
      <c r="I948" s="54"/>
      <c r="J948" s="54"/>
      <c r="K948" s="227"/>
      <c r="L948" s="227"/>
      <c r="M948" s="227"/>
      <c r="N948" s="227"/>
      <c r="O948" s="227"/>
      <c r="P948" s="54"/>
      <c r="Q948" s="54"/>
      <c r="R948" s="54"/>
      <c r="S948" s="54"/>
      <c r="T948" s="54"/>
      <c r="U948" s="54"/>
      <c r="V948" s="54"/>
      <c r="W948" s="54"/>
      <c r="X948" s="54"/>
      <c r="Y948" s="54"/>
      <c r="Z948" s="54"/>
    </row>
    <row r="949" spans="1:26" ht="18.75" customHeight="1" x14ac:dyDescent="0.2">
      <c r="A949" s="54"/>
      <c r="B949" s="321"/>
      <c r="C949" s="321"/>
      <c r="D949" s="55"/>
      <c r="E949" s="320"/>
      <c r="F949" s="320"/>
      <c r="G949" s="320"/>
      <c r="H949" s="54"/>
      <c r="I949" s="54"/>
      <c r="J949" s="54"/>
      <c r="K949" s="227"/>
      <c r="L949" s="227"/>
      <c r="M949" s="227"/>
      <c r="N949" s="227"/>
      <c r="O949" s="227"/>
      <c r="P949" s="54"/>
      <c r="Q949" s="54"/>
      <c r="R949" s="54"/>
      <c r="S949" s="54"/>
      <c r="T949" s="54"/>
      <c r="U949" s="54"/>
      <c r="V949" s="54"/>
      <c r="W949" s="54"/>
      <c r="X949" s="54"/>
      <c r="Y949" s="54"/>
      <c r="Z949" s="54"/>
    </row>
    <row r="950" spans="1:26" ht="18.75" customHeight="1" x14ac:dyDescent="0.2">
      <c r="A950" s="54"/>
      <c r="B950" s="321"/>
      <c r="C950" s="321"/>
      <c r="D950" s="55"/>
      <c r="E950" s="320"/>
      <c r="F950" s="320"/>
      <c r="G950" s="320"/>
      <c r="H950" s="54"/>
      <c r="I950" s="54"/>
      <c r="J950" s="54"/>
      <c r="K950" s="227"/>
      <c r="L950" s="227"/>
      <c r="M950" s="227"/>
      <c r="N950" s="227"/>
      <c r="O950" s="227"/>
      <c r="P950" s="54"/>
      <c r="Q950" s="54"/>
      <c r="R950" s="54"/>
      <c r="S950" s="54"/>
      <c r="T950" s="54"/>
      <c r="U950" s="54"/>
      <c r="V950" s="54"/>
      <c r="W950" s="54"/>
      <c r="X950" s="54"/>
      <c r="Y950" s="54"/>
      <c r="Z950" s="54"/>
    </row>
    <row r="951" spans="1:26" ht="18.75" customHeight="1" x14ac:dyDescent="0.2">
      <c r="A951" s="54"/>
      <c r="B951" s="321"/>
      <c r="C951" s="321"/>
      <c r="D951" s="55"/>
      <c r="E951" s="320"/>
      <c r="F951" s="320"/>
      <c r="G951" s="320"/>
      <c r="H951" s="54"/>
      <c r="I951" s="54"/>
      <c r="J951" s="54"/>
      <c r="K951" s="227"/>
      <c r="L951" s="227"/>
      <c r="M951" s="227"/>
      <c r="N951" s="227"/>
      <c r="O951" s="227"/>
      <c r="P951" s="54"/>
      <c r="Q951" s="54"/>
      <c r="R951" s="54"/>
      <c r="S951" s="54"/>
      <c r="T951" s="54"/>
      <c r="U951" s="54"/>
      <c r="V951" s="54"/>
      <c r="W951" s="54"/>
      <c r="X951" s="54"/>
      <c r="Y951" s="54"/>
      <c r="Z951" s="54"/>
    </row>
    <row r="952" spans="1:26" ht="18.75" customHeight="1" x14ac:dyDescent="0.2">
      <c r="A952" s="54"/>
      <c r="B952" s="321"/>
      <c r="C952" s="321"/>
      <c r="D952" s="55"/>
      <c r="E952" s="320"/>
      <c r="F952" s="320"/>
      <c r="G952" s="320"/>
      <c r="H952" s="54"/>
      <c r="I952" s="54"/>
      <c r="J952" s="54"/>
      <c r="K952" s="227"/>
      <c r="L952" s="227"/>
      <c r="M952" s="227"/>
      <c r="N952" s="227"/>
      <c r="O952" s="227"/>
      <c r="P952" s="54"/>
      <c r="Q952" s="54"/>
      <c r="R952" s="54"/>
      <c r="S952" s="54"/>
      <c r="T952" s="54"/>
      <c r="U952" s="54"/>
      <c r="V952" s="54"/>
      <c r="W952" s="54"/>
      <c r="X952" s="54"/>
      <c r="Y952" s="54"/>
      <c r="Z952" s="54"/>
    </row>
    <row r="953" spans="1:26" ht="18.75" customHeight="1" x14ac:dyDescent="0.2">
      <c r="A953" s="54"/>
      <c r="B953" s="321"/>
      <c r="C953" s="321"/>
      <c r="D953" s="55"/>
      <c r="E953" s="320"/>
      <c r="F953" s="320"/>
      <c r="G953" s="320"/>
      <c r="H953" s="54"/>
      <c r="I953" s="54"/>
      <c r="J953" s="54"/>
      <c r="K953" s="227"/>
      <c r="L953" s="227"/>
      <c r="M953" s="227"/>
      <c r="N953" s="227"/>
      <c r="O953" s="227"/>
      <c r="P953" s="54"/>
      <c r="Q953" s="54"/>
      <c r="R953" s="54"/>
      <c r="S953" s="54"/>
      <c r="T953" s="54"/>
      <c r="U953" s="54"/>
      <c r="V953" s="54"/>
      <c r="W953" s="54"/>
      <c r="X953" s="54"/>
      <c r="Y953" s="54"/>
      <c r="Z953" s="54"/>
    </row>
    <row r="954" spans="1:26" ht="18.75" customHeight="1" x14ac:dyDescent="0.2">
      <c r="A954" s="54"/>
      <c r="B954" s="321"/>
      <c r="C954" s="321"/>
      <c r="D954" s="55"/>
      <c r="E954" s="320"/>
      <c r="F954" s="320"/>
      <c r="G954" s="320"/>
      <c r="H954" s="54"/>
      <c r="I954" s="54"/>
      <c r="J954" s="54"/>
      <c r="K954" s="227"/>
      <c r="L954" s="227"/>
      <c r="M954" s="227"/>
      <c r="N954" s="227"/>
      <c r="O954" s="227"/>
      <c r="P954" s="54"/>
      <c r="Q954" s="54"/>
      <c r="R954" s="54"/>
      <c r="S954" s="54"/>
      <c r="T954" s="54"/>
      <c r="U954" s="54"/>
      <c r="V954" s="54"/>
      <c r="W954" s="54"/>
      <c r="X954" s="54"/>
      <c r="Y954" s="54"/>
      <c r="Z954" s="54"/>
    </row>
    <row r="955" spans="1:26" ht="18.75" customHeight="1" x14ac:dyDescent="0.2">
      <c r="A955" s="54"/>
      <c r="B955" s="321"/>
      <c r="C955" s="321"/>
      <c r="D955" s="55"/>
      <c r="E955" s="320"/>
      <c r="F955" s="320"/>
      <c r="G955" s="320"/>
      <c r="H955" s="54"/>
      <c r="I955" s="54"/>
      <c r="J955" s="54"/>
      <c r="K955" s="227"/>
      <c r="L955" s="227"/>
      <c r="M955" s="227"/>
      <c r="N955" s="227"/>
      <c r="O955" s="227"/>
      <c r="P955" s="54"/>
      <c r="Q955" s="54"/>
      <c r="R955" s="54"/>
      <c r="S955" s="54"/>
      <c r="T955" s="54"/>
      <c r="U955" s="54"/>
      <c r="V955" s="54"/>
      <c r="W955" s="54"/>
      <c r="X955" s="54"/>
      <c r="Y955" s="54"/>
      <c r="Z955" s="54"/>
    </row>
    <row r="956" spans="1:26" ht="18.75" customHeight="1" x14ac:dyDescent="0.2">
      <c r="A956" s="54"/>
      <c r="B956" s="321"/>
      <c r="C956" s="321"/>
      <c r="D956" s="55"/>
      <c r="E956" s="320"/>
      <c r="F956" s="320"/>
      <c r="G956" s="320"/>
      <c r="H956" s="54"/>
      <c r="I956" s="54"/>
      <c r="J956" s="54"/>
      <c r="K956" s="227"/>
      <c r="L956" s="227"/>
      <c r="M956" s="227"/>
      <c r="N956" s="227"/>
      <c r="O956" s="227"/>
      <c r="P956" s="54"/>
      <c r="Q956" s="54"/>
      <c r="R956" s="54"/>
      <c r="S956" s="54"/>
      <c r="T956" s="54"/>
      <c r="U956" s="54"/>
      <c r="V956" s="54"/>
      <c r="W956" s="54"/>
      <c r="X956" s="54"/>
      <c r="Y956" s="54"/>
      <c r="Z956" s="54"/>
    </row>
    <row r="957" spans="1:26" ht="18.75" customHeight="1" x14ac:dyDescent="0.2">
      <c r="A957" s="54"/>
      <c r="B957" s="321"/>
      <c r="C957" s="321"/>
      <c r="D957" s="55"/>
      <c r="E957" s="320"/>
      <c r="F957" s="320"/>
      <c r="G957" s="320"/>
      <c r="H957" s="54"/>
      <c r="I957" s="54"/>
      <c r="J957" s="54"/>
      <c r="K957" s="227"/>
      <c r="L957" s="227"/>
      <c r="M957" s="227"/>
      <c r="N957" s="227"/>
      <c r="O957" s="227"/>
      <c r="P957" s="54"/>
      <c r="Q957" s="54"/>
      <c r="R957" s="54"/>
      <c r="S957" s="54"/>
      <c r="T957" s="54"/>
      <c r="U957" s="54"/>
      <c r="V957" s="54"/>
      <c r="W957" s="54"/>
      <c r="X957" s="54"/>
      <c r="Y957" s="54"/>
      <c r="Z957" s="54"/>
    </row>
    <row r="958" spans="1:26" ht="18.75" customHeight="1" x14ac:dyDescent="0.2">
      <c r="A958" s="54"/>
      <c r="B958" s="321"/>
      <c r="C958" s="321"/>
      <c r="D958" s="55"/>
      <c r="E958" s="320"/>
      <c r="F958" s="320"/>
      <c r="G958" s="320"/>
      <c r="H958" s="54"/>
      <c r="I958" s="54"/>
      <c r="J958" s="54"/>
      <c r="K958" s="227"/>
      <c r="L958" s="227"/>
      <c r="M958" s="227"/>
      <c r="N958" s="227"/>
      <c r="O958" s="227"/>
      <c r="P958" s="54"/>
      <c r="Q958" s="54"/>
      <c r="R958" s="54"/>
      <c r="S958" s="54"/>
      <c r="T958" s="54"/>
      <c r="U958" s="54"/>
      <c r="V958" s="54"/>
      <c r="W958" s="54"/>
      <c r="X958" s="54"/>
      <c r="Y958" s="54"/>
      <c r="Z958" s="54"/>
    </row>
    <row r="959" spans="1:26" ht="18.75" customHeight="1" x14ac:dyDescent="0.2">
      <c r="A959" s="54"/>
      <c r="B959" s="321"/>
      <c r="C959" s="321"/>
      <c r="D959" s="55"/>
      <c r="E959" s="320"/>
      <c r="F959" s="320"/>
      <c r="G959" s="320"/>
      <c r="H959" s="54"/>
      <c r="I959" s="54"/>
      <c r="J959" s="54"/>
      <c r="K959" s="227"/>
      <c r="L959" s="227"/>
      <c r="M959" s="227"/>
      <c r="N959" s="227"/>
      <c r="O959" s="227"/>
      <c r="P959" s="54"/>
      <c r="Q959" s="54"/>
      <c r="R959" s="54"/>
      <c r="S959" s="54"/>
      <c r="T959" s="54"/>
      <c r="U959" s="54"/>
      <c r="V959" s="54"/>
      <c r="W959" s="54"/>
      <c r="X959" s="54"/>
      <c r="Y959" s="54"/>
      <c r="Z959" s="54"/>
    </row>
    <row r="960" spans="1:26" ht="18.75" customHeight="1" x14ac:dyDescent="0.2">
      <c r="A960" s="54"/>
      <c r="B960" s="321"/>
      <c r="C960" s="321"/>
      <c r="D960" s="55"/>
      <c r="E960" s="320"/>
      <c r="F960" s="320"/>
      <c r="G960" s="320"/>
      <c r="H960" s="54"/>
      <c r="I960" s="54"/>
      <c r="J960" s="54"/>
      <c r="K960" s="227"/>
      <c r="L960" s="227"/>
      <c r="M960" s="227"/>
      <c r="N960" s="227"/>
      <c r="O960" s="227"/>
      <c r="P960" s="54"/>
      <c r="Q960" s="54"/>
      <c r="R960" s="54"/>
      <c r="S960" s="54"/>
      <c r="T960" s="54"/>
      <c r="U960" s="54"/>
      <c r="V960" s="54"/>
      <c r="W960" s="54"/>
      <c r="X960" s="54"/>
      <c r="Y960" s="54"/>
      <c r="Z960" s="54"/>
    </row>
    <row r="961" spans="1:26" ht="18.75" customHeight="1" x14ac:dyDescent="0.2">
      <c r="A961" s="54"/>
      <c r="B961" s="321"/>
      <c r="C961" s="321"/>
      <c r="D961" s="55"/>
      <c r="E961" s="320"/>
      <c r="F961" s="320"/>
      <c r="G961" s="320"/>
      <c r="H961" s="54"/>
      <c r="I961" s="54"/>
      <c r="J961" s="54"/>
      <c r="K961" s="227"/>
      <c r="L961" s="227"/>
      <c r="M961" s="227"/>
      <c r="N961" s="227"/>
      <c r="O961" s="227"/>
      <c r="P961" s="54"/>
      <c r="Q961" s="54"/>
      <c r="R961" s="54"/>
      <c r="S961" s="54"/>
      <c r="T961" s="54"/>
      <c r="U961" s="54"/>
      <c r="V961" s="54"/>
      <c r="W961" s="54"/>
      <c r="X961" s="54"/>
      <c r="Y961" s="54"/>
      <c r="Z961" s="54"/>
    </row>
    <row r="962" spans="1:26" ht="18.75" customHeight="1" x14ac:dyDescent="0.2">
      <c r="A962" s="54"/>
      <c r="B962" s="321"/>
      <c r="C962" s="321"/>
      <c r="D962" s="55"/>
      <c r="E962" s="320"/>
      <c r="F962" s="320"/>
      <c r="G962" s="320"/>
      <c r="H962" s="54"/>
      <c r="I962" s="54"/>
      <c r="J962" s="54"/>
      <c r="K962" s="227"/>
      <c r="L962" s="227"/>
      <c r="M962" s="227"/>
      <c r="N962" s="227"/>
      <c r="O962" s="227"/>
      <c r="P962" s="54"/>
      <c r="Q962" s="54"/>
      <c r="R962" s="54"/>
      <c r="S962" s="54"/>
      <c r="T962" s="54"/>
      <c r="U962" s="54"/>
      <c r="V962" s="54"/>
      <c r="W962" s="54"/>
      <c r="X962" s="54"/>
      <c r="Y962" s="54"/>
      <c r="Z962" s="54"/>
    </row>
    <row r="963" spans="1:26" ht="18.75" customHeight="1" x14ac:dyDescent="0.2">
      <c r="A963" s="54"/>
      <c r="B963" s="321"/>
      <c r="C963" s="321"/>
      <c r="D963" s="55"/>
      <c r="E963" s="320"/>
      <c r="F963" s="320"/>
      <c r="G963" s="320"/>
      <c r="H963" s="54"/>
      <c r="I963" s="54"/>
      <c r="J963" s="54"/>
      <c r="K963" s="227"/>
      <c r="L963" s="227"/>
      <c r="M963" s="227"/>
      <c r="N963" s="227"/>
      <c r="O963" s="227"/>
      <c r="P963" s="54"/>
      <c r="Q963" s="54"/>
      <c r="R963" s="54"/>
      <c r="S963" s="54"/>
      <c r="T963" s="54"/>
      <c r="U963" s="54"/>
      <c r="V963" s="54"/>
      <c r="W963" s="54"/>
      <c r="X963" s="54"/>
      <c r="Y963" s="54"/>
      <c r="Z963" s="54"/>
    </row>
    <row r="964" spans="1:26" ht="18.75" customHeight="1" x14ac:dyDescent="0.2">
      <c r="A964" s="54"/>
      <c r="B964" s="321"/>
      <c r="C964" s="321"/>
      <c r="D964" s="55"/>
      <c r="E964" s="320"/>
      <c r="F964" s="320"/>
      <c r="G964" s="320"/>
      <c r="H964" s="54"/>
      <c r="I964" s="54"/>
      <c r="J964" s="54"/>
      <c r="K964" s="227"/>
      <c r="L964" s="227"/>
      <c r="M964" s="227"/>
      <c r="N964" s="227"/>
      <c r="O964" s="227"/>
      <c r="P964" s="54"/>
      <c r="Q964" s="54"/>
      <c r="R964" s="54"/>
      <c r="S964" s="54"/>
      <c r="T964" s="54"/>
      <c r="U964" s="54"/>
      <c r="V964" s="54"/>
      <c r="W964" s="54"/>
      <c r="X964" s="54"/>
      <c r="Y964" s="54"/>
      <c r="Z964" s="54"/>
    </row>
    <row r="965" spans="1:26" ht="18.75" customHeight="1" x14ac:dyDescent="0.2">
      <c r="A965" s="54"/>
      <c r="B965" s="321"/>
      <c r="C965" s="321"/>
      <c r="D965" s="55"/>
      <c r="E965" s="320"/>
      <c r="F965" s="320"/>
      <c r="G965" s="320"/>
      <c r="H965" s="54"/>
      <c r="I965" s="54"/>
      <c r="J965" s="54"/>
      <c r="K965" s="227"/>
      <c r="L965" s="227"/>
      <c r="M965" s="227"/>
      <c r="N965" s="227"/>
      <c r="O965" s="227"/>
      <c r="P965" s="54"/>
      <c r="Q965" s="54"/>
      <c r="R965" s="54"/>
      <c r="S965" s="54"/>
      <c r="T965" s="54"/>
      <c r="U965" s="54"/>
      <c r="V965" s="54"/>
      <c r="W965" s="54"/>
      <c r="X965" s="54"/>
      <c r="Y965" s="54"/>
      <c r="Z965" s="54"/>
    </row>
    <row r="966" spans="1:26" ht="18.75" customHeight="1" x14ac:dyDescent="0.2">
      <c r="A966" s="54"/>
      <c r="B966" s="321"/>
      <c r="C966" s="321"/>
      <c r="D966" s="55"/>
      <c r="E966" s="320"/>
      <c r="F966" s="320"/>
      <c r="G966" s="320"/>
      <c r="H966" s="54"/>
      <c r="I966" s="54"/>
      <c r="J966" s="54"/>
      <c r="K966" s="227"/>
      <c r="L966" s="227"/>
      <c r="M966" s="227"/>
      <c r="N966" s="227"/>
      <c r="O966" s="227"/>
      <c r="P966" s="54"/>
      <c r="Q966" s="54"/>
      <c r="R966" s="54"/>
      <c r="S966" s="54"/>
      <c r="T966" s="54"/>
      <c r="U966" s="54"/>
      <c r="V966" s="54"/>
      <c r="W966" s="54"/>
      <c r="X966" s="54"/>
      <c r="Y966" s="54"/>
      <c r="Z966" s="54"/>
    </row>
    <row r="967" spans="1:26" ht="18.75" customHeight="1" x14ac:dyDescent="0.2">
      <c r="A967" s="54"/>
      <c r="B967" s="321"/>
      <c r="C967" s="321"/>
      <c r="D967" s="55"/>
      <c r="E967" s="320"/>
      <c r="F967" s="320"/>
      <c r="G967" s="320"/>
      <c r="H967" s="54"/>
      <c r="I967" s="54"/>
      <c r="J967" s="54"/>
      <c r="K967" s="227"/>
      <c r="L967" s="227"/>
      <c r="M967" s="227"/>
      <c r="N967" s="227"/>
      <c r="O967" s="227"/>
      <c r="P967" s="54"/>
      <c r="Q967" s="54"/>
      <c r="R967" s="54"/>
      <c r="S967" s="54"/>
      <c r="T967" s="54"/>
      <c r="U967" s="54"/>
      <c r="V967" s="54"/>
      <c r="W967" s="54"/>
      <c r="X967" s="54"/>
      <c r="Y967" s="54"/>
      <c r="Z967" s="54"/>
    </row>
    <row r="968" spans="1:26" ht="18.75" customHeight="1" x14ac:dyDescent="0.2">
      <c r="A968" s="54"/>
      <c r="B968" s="321"/>
      <c r="C968" s="321"/>
      <c r="D968" s="55"/>
      <c r="E968" s="320"/>
      <c r="F968" s="320"/>
      <c r="G968" s="320"/>
      <c r="H968" s="54"/>
      <c r="I968" s="54"/>
      <c r="J968" s="54"/>
      <c r="K968" s="227"/>
      <c r="L968" s="227"/>
      <c r="M968" s="227"/>
      <c r="N968" s="227"/>
      <c r="O968" s="227"/>
      <c r="P968" s="54"/>
      <c r="Q968" s="54"/>
      <c r="R968" s="54"/>
      <c r="S968" s="54"/>
      <c r="T968" s="54"/>
      <c r="U968" s="54"/>
      <c r="V968" s="54"/>
      <c r="W968" s="54"/>
      <c r="X968" s="54"/>
      <c r="Y968" s="54"/>
      <c r="Z968" s="54"/>
    </row>
    <row r="969" spans="1:26" ht="18.75" customHeight="1" x14ac:dyDescent="0.2">
      <c r="A969" s="54"/>
      <c r="B969" s="321"/>
      <c r="C969" s="321"/>
      <c r="D969" s="55"/>
      <c r="E969" s="320"/>
      <c r="F969" s="320"/>
      <c r="G969" s="320"/>
      <c r="H969" s="54"/>
      <c r="I969" s="54"/>
      <c r="J969" s="54"/>
      <c r="K969" s="227"/>
      <c r="L969" s="227"/>
      <c r="M969" s="227"/>
      <c r="N969" s="227"/>
      <c r="O969" s="227"/>
      <c r="P969" s="54"/>
      <c r="Q969" s="54"/>
      <c r="R969" s="54"/>
      <c r="S969" s="54"/>
      <c r="T969" s="54"/>
      <c r="U969" s="54"/>
      <c r="V969" s="54"/>
      <c r="W969" s="54"/>
      <c r="X969" s="54"/>
      <c r="Y969" s="54"/>
      <c r="Z969" s="54"/>
    </row>
    <row r="970" spans="1:26" ht="18.75" customHeight="1" x14ac:dyDescent="0.2">
      <c r="A970" s="54"/>
      <c r="B970" s="321"/>
      <c r="C970" s="321"/>
      <c r="D970" s="55"/>
      <c r="E970" s="320"/>
      <c r="F970" s="320"/>
      <c r="G970" s="320"/>
      <c r="H970" s="54"/>
      <c r="I970" s="54"/>
      <c r="J970" s="54"/>
      <c r="K970" s="227"/>
      <c r="L970" s="227"/>
      <c r="M970" s="227"/>
      <c r="N970" s="227"/>
      <c r="O970" s="227"/>
      <c r="P970" s="54"/>
      <c r="Q970" s="54"/>
      <c r="R970" s="54"/>
      <c r="S970" s="54"/>
      <c r="T970" s="54"/>
      <c r="U970" s="54"/>
      <c r="V970" s="54"/>
      <c r="W970" s="54"/>
      <c r="X970" s="54"/>
      <c r="Y970" s="54"/>
      <c r="Z970" s="54"/>
    </row>
    <row r="971" spans="1:26" ht="18.75" customHeight="1" x14ac:dyDescent="0.2">
      <c r="A971" s="54"/>
      <c r="B971" s="321"/>
      <c r="C971" s="321"/>
      <c r="D971" s="55"/>
      <c r="E971" s="320"/>
      <c r="F971" s="320"/>
      <c r="G971" s="320"/>
      <c r="H971" s="54"/>
      <c r="I971" s="54"/>
      <c r="J971" s="54"/>
      <c r="K971" s="227"/>
      <c r="L971" s="227"/>
      <c r="M971" s="227"/>
      <c r="N971" s="227"/>
      <c r="O971" s="227"/>
      <c r="P971" s="54"/>
      <c r="Q971" s="54"/>
      <c r="R971" s="54"/>
      <c r="S971" s="54"/>
      <c r="T971" s="54"/>
      <c r="U971" s="54"/>
      <c r="V971" s="54"/>
      <c r="W971" s="54"/>
      <c r="X971" s="54"/>
      <c r="Y971" s="54"/>
      <c r="Z971" s="54"/>
    </row>
    <row r="972" spans="1:26" ht="18.75" customHeight="1" x14ac:dyDescent="0.2">
      <c r="A972" s="54"/>
      <c r="B972" s="321"/>
      <c r="C972" s="321"/>
      <c r="D972" s="55"/>
      <c r="E972" s="320"/>
      <c r="F972" s="320"/>
      <c r="G972" s="320"/>
      <c r="H972" s="54"/>
      <c r="I972" s="54"/>
      <c r="J972" s="54"/>
      <c r="K972" s="227"/>
      <c r="L972" s="227"/>
      <c r="M972" s="227"/>
      <c r="N972" s="227"/>
      <c r="O972" s="227"/>
      <c r="P972" s="54"/>
      <c r="Q972" s="54"/>
      <c r="R972" s="54"/>
      <c r="S972" s="54"/>
      <c r="T972" s="54"/>
      <c r="U972" s="54"/>
      <c r="V972" s="54"/>
      <c r="W972" s="54"/>
      <c r="X972" s="54"/>
      <c r="Y972" s="54"/>
      <c r="Z972" s="54"/>
    </row>
    <row r="973" spans="1:26" ht="18.75" customHeight="1" x14ac:dyDescent="0.2">
      <c r="A973" s="54"/>
      <c r="B973" s="321"/>
      <c r="C973" s="321"/>
      <c r="D973" s="55"/>
      <c r="E973" s="320"/>
      <c r="F973" s="320"/>
      <c r="G973" s="320"/>
      <c r="H973" s="54"/>
      <c r="I973" s="54"/>
      <c r="J973" s="54"/>
      <c r="K973" s="227"/>
      <c r="L973" s="227"/>
      <c r="M973" s="227"/>
      <c r="N973" s="227"/>
      <c r="O973" s="227"/>
      <c r="P973" s="54"/>
      <c r="Q973" s="54"/>
      <c r="R973" s="54"/>
      <c r="S973" s="54"/>
      <c r="T973" s="54"/>
      <c r="U973" s="54"/>
      <c r="V973" s="54"/>
      <c r="W973" s="54"/>
      <c r="X973" s="54"/>
      <c r="Y973" s="54"/>
      <c r="Z973" s="54"/>
    </row>
    <row r="974" spans="1:26" ht="18.75" customHeight="1" x14ac:dyDescent="0.2">
      <c r="A974" s="54"/>
      <c r="B974" s="321"/>
      <c r="C974" s="321"/>
      <c r="D974" s="55"/>
      <c r="E974" s="320"/>
      <c r="F974" s="320"/>
      <c r="G974" s="320"/>
      <c r="H974" s="54"/>
      <c r="I974" s="54"/>
      <c r="J974" s="54"/>
      <c r="K974" s="227"/>
      <c r="L974" s="227"/>
      <c r="M974" s="227"/>
      <c r="N974" s="227"/>
      <c r="O974" s="227"/>
      <c r="P974" s="54"/>
      <c r="Q974" s="54"/>
      <c r="R974" s="54"/>
      <c r="S974" s="54"/>
      <c r="T974" s="54"/>
      <c r="U974" s="54"/>
      <c r="V974" s="54"/>
      <c r="W974" s="54"/>
      <c r="X974" s="54"/>
      <c r="Y974" s="54"/>
      <c r="Z974" s="54"/>
    </row>
    <row r="975" spans="1:26" ht="18.75" customHeight="1" x14ac:dyDescent="0.2">
      <c r="A975" s="54"/>
      <c r="B975" s="321"/>
      <c r="C975" s="321"/>
      <c r="D975" s="55"/>
      <c r="E975" s="320"/>
      <c r="F975" s="320"/>
      <c r="G975" s="320"/>
      <c r="H975" s="54"/>
      <c r="I975" s="54"/>
      <c r="J975" s="54"/>
      <c r="K975" s="227"/>
      <c r="L975" s="227"/>
      <c r="M975" s="227"/>
      <c r="N975" s="227"/>
      <c r="O975" s="227"/>
      <c r="P975" s="54"/>
      <c r="Q975" s="54"/>
      <c r="R975" s="54"/>
      <c r="S975" s="54"/>
      <c r="T975" s="54"/>
      <c r="U975" s="54"/>
      <c r="V975" s="54"/>
      <c r="W975" s="54"/>
      <c r="X975" s="54"/>
      <c r="Y975" s="54"/>
      <c r="Z975" s="54"/>
    </row>
    <row r="976" spans="1:26" ht="18.75" customHeight="1" x14ac:dyDescent="0.2">
      <c r="A976" s="54"/>
      <c r="B976" s="321"/>
      <c r="C976" s="321"/>
      <c r="D976" s="55"/>
      <c r="E976" s="320"/>
      <c r="F976" s="320"/>
      <c r="G976" s="320"/>
      <c r="H976" s="54"/>
      <c r="I976" s="54"/>
      <c r="J976" s="54"/>
      <c r="K976" s="227"/>
      <c r="L976" s="227"/>
      <c r="M976" s="227"/>
      <c r="N976" s="227"/>
      <c r="O976" s="227"/>
      <c r="P976" s="54"/>
      <c r="Q976" s="54"/>
      <c r="R976" s="54"/>
      <c r="S976" s="54"/>
      <c r="T976" s="54"/>
      <c r="U976" s="54"/>
      <c r="V976" s="54"/>
      <c r="W976" s="54"/>
      <c r="X976" s="54"/>
      <c r="Y976" s="54"/>
      <c r="Z976" s="54"/>
    </row>
    <row r="977" spans="1:26" ht="18.75" customHeight="1" x14ac:dyDescent="0.2">
      <c r="A977" s="54"/>
      <c r="B977" s="321"/>
      <c r="C977" s="321"/>
      <c r="D977" s="55"/>
      <c r="E977" s="320"/>
      <c r="F977" s="320"/>
      <c r="G977" s="320"/>
      <c r="H977" s="54"/>
      <c r="I977" s="54"/>
      <c r="J977" s="54"/>
      <c r="K977" s="227"/>
      <c r="L977" s="227"/>
      <c r="M977" s="227"/>
      <c r="N977" s="227"/>
      <c r="O977" s="227"/>
      <c r="P977" s="54"/>
      <c r="Q977" s="54"/>
      <c r="R977" s="54"/>
      <c r="S977" s="54"/>
      <c r="T977" s="54"/>
      <c r="U977" s="54"/>
      <c r="V977" s="54"/>
      <c r="W977" s="54"/>
      <c r="X977" s="54"/>
      <c r="Y977" s="54"/>
      <c r="Z977" s="54"/>
    </row>
    <row r="978" spans="1:26" ht="18.75" customHeight="1" x14ac:dyDescent="0.2">
      <c r="A978" s="54"/>
      <c r="B978" s="321"/>
      <c r="C978" s="321"/>
      <c r="D978" s="55"/>
      <c r="E978" s="320"/>
      <c r="F978" s="320"/>
      <c r="G978" s="320"/>
      <c r="H978" s="54"/>
      <c r="I978" s="54"/>
      <c r="J978" s="54"/>
      <c r="K978" s="227"/>
      <c r="L978" s="227"/>
      <c r="M978" s="227"/>
      <c r="N978" s="227"/>
      <c r="O978" s="227"/>
      <c r="P978" s="54"/>
      <c r="Q978" s="54"/>
      <c r="R978" s="54"/>
      <c r="S978" s="54"/>
      <c r="T978" s="54"/>
      <c r="U978" s="54"/>
      <c r="V978" s="54"/>
      <c r="W978" s="54"/>
      <c r="X978" s="54"/>
      <c r="Y978" s="54"/>
      <c r="Z978" s="54"/>
    </row>
    <row r="979" spans="1:26" ht="18.75" customHeight="1" x14ac:dyDescent="0.2">
      <c r="A979" s="54"/>
      <c r="B979" s="321"/>
      <c r="C979" s="321"/>
      <c r="D979" s="55"/>
      <c r="E979" s="320"/>
      <c r="F979" s="320"/>
      <c r="G979" s="320"/>
      <c r="H979" s="54"/>
      <c r="I979" s="54"/>
      <c r="J979" s="54"/>
      <c r="K979" s="227"/>
      <c r="L979" s="227"/>
      <c r="M979" s="227"/>
      <c r="N979" s="227"/>
      <c r="O979" s="227"/>
      <c r="P979" s="54"/>
      <c r="Q979" s="54"/>
      <c r="R979" s="54"/>
      <c r="S979" s="54"/>
      <c r="T979" s="54"/>
      <c r="U979" s="54"/>
      <c r="V979" s="54"/>
      <c r="W979" s="54"/>
      <c r="X979" s="54"/>
      <c r="Y979" s="54"/>
      <c r="Z979" s="54"/>
    </row>
    <row r="980" spans="1:26" ht="18.75" customHeight="1" x14ac:dyDescent="0.2">
      <c r="A980" s="54"/>
      <c r="B980" s="321"/>
      <c r="C980" s="321"/>
      <c r="D980" s="55"/>
      <c r="E980" s="320"/>
      <c r="F980" s="320"/>
      <c r="G980" s="320"/>
      <c r="H980" s="54"/>
      <c r="I980" s="54"/>
      <c r="J980" s="54"/>
      <c r="K980" s="227"/>
      <c r="L980" s="227"/>
      <c r="M980" s="227"/>
      <c r="N980" s="227"/>
      <c r="O980" s="227"/>
      <c r="P980" s="54"/>
      <c r="Q980" s="54"/>
      <c r="R980" s="54"/>
      <c r="S980" s="54"/>
      <c r="T980" s="54"/>
      <c r="U980" s="54"/>
      <c r="V980" s="54"/>
      <c r="W980" s="54"/>
      <c r="X980" s="54"/>
      <c r="Y980" s="54"/>
      <c r="Z980" s="54"/>
    </row>
    <row r="981" spans="1:26" ht="18.75" customHeight="1" x14ac:dyDescent="0.2">
      <c r="A981" s="54"/>
      <c r="B981" s="321"/>
      <c r="C981" s="321"/>
      <c r="D981" s="55"/>
      <c r="E981" s="320"/>
      <c r="F981" s="320"/>
      <c r="G981" s="320"/>
      <c r="H981" s="54"/>
      <c r="I981" s="54"/>
      <c r="J981" s="54"/>
      <c r="K981" s="227"/>
      <c r="L981" s="227"/>
      <c r="M981" s="227"/>
      <c r="N981" s="227"/>
      <c r="O981" s="227"/>
      <c r="P981" s="54"/>
      <c r="Q981" s="54"/>
      <c r="R981" s="54"/>
      <c r="S981" s="54"/>
      <c r="T981" s="54"/>
      <c r="U981" s="54"/>
      <c r="V981" s="54"/>
      <c r="W981" s="54"/>
      <c r="X981" s="54"/>
      <c r="Y981" s="54"/>
      <c r="Z981" s="54"/>
    </row>
    <row r="982" spans="1:26" ht="18.75" customHeight="1" x14ac:dyDescent="0.2">
      <c r="A982" s="54"/>
      <c r="B982" s="321"/>
      <c r="C982" s="321"/>
      <c r="D982" s="55"/>
      <c r="E982" s="320"/>
      <c r="F982" s="320"/>
      <c r="G982" s="320"/>
      <c r="H982" s="54"/>
      <c r="I982" s="54"/>
      <c r="J982" s="54"/>
      <c r="K982" s="227"/>
      <c r="L982" s="227"/>
      <c r="M982" s="227"/>
      <c r="N982" s="227"/>
      <c r="O982" s="227"/>
      <c r="P982" s="54"/>
      <c r="Q982" s="54"/>
      <c r="R982" s="54"/>
      <c r="S982" s="54"/>
      <c r="T982" s="54"/>
      <c r="U982" s="54"/>
      <c r="V982" s="54"/>
      <c r="W982" s="54"/>
      <c r="X982" s="54"/>
      <c r="Y982" s="54"/>
      <c r="Z982" s="54"/>
    </row>
    <row r="983" spans="1:26" ht="18.75" customHeight="1" x14ac:dyDescent="0.2">
      <c r="A983" s="54"/>
      <c r="B983" s="321"/>
      <c r="C983" s="321"/>
      <c r="D983" s="55"/>
      <c r="E983" s="320"/>
      <c r="F983" s="320"/>
      <c r="G983" s="320"/>
      <c r="H983" s="54"/>
      <c r="I983" s="54"/>
      <c r="J983" s="54"/>
      <c r="K983" s="227"/>
      <c r="L983" s="227"/>
      <c r="M983" s="227"/>
      <c r="N983" s="227"/>
      <c r="O983" s="227"/>
      <c r="P983" s="54"/>
      <c r="Q983" s="54"/>
      <c r="R983" s="54"/>
      <c r="S983" s="54"/>
      <c r="T983" s="54"/>
      <c r="U983" s="54"/>
      <c r="V983" s="54"/>
      <c r="W983" s="54"/>
      <c r="X983" s="54"/>
      <c r="Y983" s="54"/>
      <c r="Z983" s="54"/>
    </row>
    <row r="984" spans="1:26" ht="18.75" customHeight="1" x14ac:dyDescent="0.2">
      <c r="A984" s="54"/>
      <c r="B984" s="321"/>
      <c r="C984" s="321"/>
      <c r="D984" s="55"/>
      <c r="E984" s="320"/>
      <c r="F984" s="320"/>
      <c r="G984" s="320"/>
      <c r="H984" s="54"/>
      <c r="I984" s="54"/>
      <c r="J984" s="54"/>
      <c r="K984" s="227"/>
      <c r="L984" s="227"/>
      <c r="M984" s="227"/>
      <c r="N984" s="227"/>
      <c r="O984" s="227"/>
      <c r="P984" s="54"/>
      <c r="Q984" s="54"/>
      <c r="R984" s="54"/>
      <c r="S984" s="54"/>
      <c r="T984" s="54"/>
      <c r="U984" s="54"/>
      <c r="V984" s="54"/>
      <c r="W984" s="54"/>
      <c r="X984" s="54"/>
      <c r="Y984" s="54"/>
      <c r="Z984" s="54"/>
    </row>
    <row r="985" spans="1:26" ht="18.75" customHeight="1" x14ac:dyDescent="0.2">
      <c r="A985" s="54"/>
      <c r="B985" s="321"/>
      <c r="C985" s="321"/>
      <c r="D985" s="55"/>
      <c r="E985" s="320"/>
      <c r="F985" s="320"/>
      <c r="G985" s="320"/>
      <c r="H985" s="54"/>
      <c r="I985" s="54"/>
      <c r="J985" s="54"/>
      <c r="K985" s="227"/>
      <c r="L985" s="227"/>
      <c r="M985" s="227"/>
      <c r="N985" s="227"/>
      <c r="O985" s="227"/>
      <c r="P985" s="54"/>
      <c r="Q985" s="54"/>
      <c r="R985" s="54"/>
      <c r="S985" s="54"/>
      <c r="T985" s="54"/>
      <c r="U985" s="54"/>
      <c r="V985" s="54"/>
      <c r="W985" s="54"/>
      <c r="X985" s="54"/>
      <c r="Y985" s="54"/>
      <c r="Z985" s="54"/>
    </row>
    <row r="986" spans="1:26" ht="18.75" customHeight="1" x14ac:dyDescent="0.2">
      <c r="A986" s="54"/>
      <c r="B986" s="321"/>
      <c r="C986" s="321"/>
      <c r="D986" s="55"/>
      <c r="E986" s="320"/>
      <c r="F986" s="320"/>
      <c r="G986" s="320"/>
      <c r="H986" s="54"/>
      <c r="I986" s="54"/>
      <c r="J986" s="54"/>
      <c r="K986" s="227"/>
      <c r="L986" s="227"/>
      <c r="M986" s="227"/>
      <c r="N986" s="227"/>
      <c r="O986" s="227"/>
      <c r="P986" s="54"/>
      <c r="Q986" s="54"/>
      <c r="R986" s="54"/>
      <c r="S986" s="54"/>
      <c r="T986" s="54"/>
      <c r="U986" s="54"/>
      <c r="V986" s="54"/>
      <c r="W986" s="54"/>
      <c r="X986" s="54"/>
      <c r="Y986" s="54"/>
      <c r="Z986" s="54"/>
    </row>
    <row r="987" spans="1:26" ht="18.75" customHeight="1" x14ac:dyDescent="0.2">
      <c r="A987" s="54"/>
      <c r="B987" s="321"/>
      <c r="C987" s="321"/>
      <c r="D987" s="55"/>
      <c r="E987" s="320"/>
      <c r="F987" s="320"/>
      <c r="G987" s="320"/>
      <c r="H987" s="54"/>
      <c r="I987" s="54"/>
      <c r="J987" s="54"/>
      <c r="K987" s="227"/>
      <c r="L987" s="227"/>
      <c r="M987" s="227"/>
      <c r="N987" s="227"/>
      <c r="O987" s="227"/>
      <c r="P987" s="54"/>
      <c r="Q987" s="54"/>
      <c r="R987" s="54"/>
      <c r="S987" s="54"/>
      <c r="T987" s="54"/>
      <c r="U987" s="54"/>
      <c r="V987" s="54"/>
      <c r="W987" s="54"/>
      <c r="X987" s="54"/>
      <c r="Y987" s="54"/>
      <c r="Z987" s="54"/>
    </row>
    <row r="988" spans="1:26" ht="18.75" customHeight="1" x14ac:dyDescent="0.2">
      <c r="A988" s="54"/>
      <c r="B988" s="321"/>
      <c r="C988" s="321"/>
      <c r="D988" s="55"/>
      <c r="E988" s="320"/>
      <c r="F988" s="320"/>
      <c r="G988" s="320"/>
      <c r="H988" s="54"/>
      <c r="I988" s="54"/>
      <c r="J988" s="54"/>
      <c r="K988" s="227"/>
      <c r="L988" s="227"/>
      <c r="M988" s="227"/>
      <c r="N988" s="227"/>
      <c r="O988" s="227"/>
      <c r="P988" s="54"/>
      <c r="Q988" s="54"/>
      <c r="R988" s="54"/>
      <c r="S988" s="54"/>
      <c r="T988" s="54"/>
      <c r="U988" s="54"/>
      <c r="V988" s="54"/>
      <c r="W988" s="54"/>
      <c r="X988" s="54"/>
      <c r="Y988" s="54"/>
      <c r="Z988" s="54"/>
    </row>
    <row r="989" spans="1:26" ht="18.75" customHeight="1" x14ac:dyDescent="0.2">
      <c r="A989" s="54"/>
      <c r="B989" s="321"/>
      <c r="C989" s="321"/>
      <c r="D989" s="55"/>
      <c r="E989" s="320"/>
      <c r="F989" s="320"/>
      <c r="G989" s="320"/>
      <c r="H989" s="54"/>
      <c r="I989" s="54"/>
      <c r="J989" s="54"/>
      <c r="K989" s="227"/>
      <c r="L989" s="227"/>
      <c r="M989" s="227"/>
      <c r="N989" s="227"/>
      <c r="O989" s="227"/>
      <c r="P989" s="54"/>
      <c r="Q989" s="54"/>
      <c r="R989" s="54"/>
      <c r="S989" s="54"/>
      <c r="T989" s="54"/>
      <c r="U989" s="54"/>
      <c r="V989" s="54"/>
      <c r="W989" s="54"/>
      <c r="X989" s="54"/>
      <c r="Y989" s="54"/>
      <c r="Z989" s="54"/>
    </row>
    <row r="990" spans="1:26" ht="18.75" customHeight="1" x14ac:dyDescent="0.2">
      <c r="A990" s="54"/>
      <c r="B990" s="321"/>
      <c r="C990" s="321"/>
      <c r="D990" s="55"/>
      <c r="E990" s="320"/>
      <c r="F990" s="320"/>
      <c r="G990" s="320"/>
      <c r="H990" s="54"/>
      <c r="I990" s="54"/>
      <c r="J990" s="54"/>
      <c r="K990" s="227"/>
      <c r="L990" s="227"/>
      <c r="M990" s="227"/>
      <c r="N990" s="227"/>
      <c r="O990" s="227"/>
      <c r="P990" s="54"/>
      <c r="Q990" s="54"/>
      <c r="R990" s="54"/>
      <c r="S990" s="54"/>
      <c r="T990" s="54"/>
      <c r="U990" s="54"/>
      <c r="V990" s="54"/>
      <c r="W990" s="54"/>
      <c r="X990" s="54"/>
      <c r="Y990" s="54"/>
      <c r="Z990" s="54"/>
    </row>
    <row r="991" spans="1:26" ht="18.75" customHeight="1" x14ac:dyDescent="0.2">
      <c r="A991" s="54"/>
      <c r="B991" s="321"/>
      <c r="C991" s="321"/>
      <c r="D991" s="55"/>
      <c r="E991" s="320"/>
      <c r="F991" s="320"/>
      <c r="G991" s="320"/>
      <c r="H991" s="54"/>
      <c r="I991" s="54"/>
      <c r="J991" s="54"/>
      <c r="K991" s="227"/>
      <c r="L991" s="227"/>
      <c r="M991" s="227"/>
      <c r="N991" s="227"/>
      <c r="O991" s="227"/>
      <c r="P991" s="54"/>
      <c r="Q991" s="54"/>
      <c r="R991" s="54"/>
      <c r="S991" s="54"/>
      <c r="T991" s="54"/>
      <c r="U991" s="54"/>
      <c r="V991" s="54"/>
      <c r="W991" s="54"/>
      <c r="X991" s="54"/>
      <c r="Y991" s="54"/>
      <c r="Z991" s="54"/>
    </row>
    <row r="992" spans="1:26" ht="18.75" customHeight="1" x14ac:dyDescent="0.2">
      <c r="A992" s="54"/>
      <c r="B992" s="321"/>
      <c r="C992" s="321"/>
      <c r="D992" s="55"/>
      <c r="E992" s="320"/>
      <c r="F992" s="320"/>
      <c r="G992" s="320"/>
      <c r="H992" s="54"/>
      <c r="I992" s="54"/>
      <c r="J992" s="54"/>
      <c r="K992" s="227"/>
      <c r="L992" s="227"/>
      <c r="M992" s="227"/>
      <c r="N992" s="227"/>
      <c r="O992" s="227"/>
      <c r="P992" s="54"/>
      <c r="Q992" s="54"/>
      <c r="R992" s="54"/>
      <c r="S992" s="54"/>
      <c r="T992" s="54"/>
      <c r="U992" s="54"/>
      <c r="V992" s="54"/>
      <c r="W992" s="54"/>
      <c r="X992" s="54"/>
      <c r="Y992" s="54"/>
      <c r="Z992" s="54"/>
    </row>
    <row r="993" spans="1:26" ht="18.75" customHeight="1" x14ac:dyDescent="0.2">
      <c r="A993" s="54"/>
      <c r="B993" s="321"/>
      <c r="C993" s="321"/>
      <c r="D993" s="55"/>
      <c r="E993" s="320"/>
      <c r="F993" s="320"/>
      <c r="G993" s="320"/>
      <c r="H993" s="54"/>
      <c r="I993" s="54"/>
      <c r="J993" s="54"/>
      <c r="K993" s="227"/>
      <c r="L993" s="227"/>
      <c r="M993" s="227"/>
      <c r="N993" s="227"/>
      <c r="O993" s="227"/>
      <c r="P993" s="54"/>
      <c r="Q993" s="54"/>
      <c r="R993" s="54"/>
      <c r="S993" s="54"/>
      <c r="T993" s="54"/>
      <c r="U993" s="54"/>
      <c r="V993" s="54"/>
      <c r="W993" s="54"/>
      <c r="X993" s="54"/>
      <c r="Y993" s="54"/>
      <c r="Z993" s="54"/>
    </row>
    <row r="994" spans="1:26" ht="18.75" customHeight="1" x14ac:dyDescent="0.2">
      <c r="A994" s="54"/>
      <c r="B994" s="321"/>
      <c r="C994" s="321"/>
      <c r="D994" s="55"/>
      <c r="E994" s="320"/>
      <c r="F994" s="320"/>
      <c r="G994" s="320"/>
      <c r="H994" s="54"/>
      <c r="I994" s="54"/>
      <c r="J994" s="54"/>
      <c r="K994" s="227"/>
      <c r="L994" s="227"/>
      <c r="M994" s="227"/>
      <c r="N994" s="227"/>
      <c r="O994" s="227"/>
      <c r="P994" s="54"/>
      <c r="Q994" s="54"/>
      <c r="R994" s="54"/>
      <c r="S994" s="54"/>
      <c r="T994" s="54"/>
      <c r="U994" s="54"/>
      <c r="V994" s="54"/>
      <c r="W994" s="54"/>
      <c r="X994" s="54"/>
      <c r="Y994" s="54"/>
      <c r="Z994" s="54"/>
    </row>
    <row r="995" spans="1:26" ht="18.75" customHeight="1" x14ac:dyDescent="0.2">
      <c r="A995" s="54"/>
      <c r="B995" s="321"/>
      <c r="C995" s="321"/>
      <c r="D995" s="55"/>
      <c r="E995" s="320"/>
      <c r="F995" s="320"/>
      <c r="G995" s="320"/>
      <c r="H995" s="54"/>
      <c r="I995" s="54"/>
      <c r="J995" s="54"/>
      <c r="K995" s="227"/>
      <c r="L995" s="227"/>
      <c r="M995" s="227"/>
      <c r="N995" s="227"/>
      <c r="O995" s="227"/>
      <c r="P995" s="54"/>
      <c r="Q995" s="54"/>
      <c r="R995" s="54"/>
      <c r="S995" s="54"/>
      <c r="T995" s="54"/>
      <c r="U995" s="54"/>
      <c r="V995" s="54"/>
      <c r="W995" s="54"/>
      <c r="X995" s="54"/>
      <c r="Y995" s="54"/>
      <c r="Z995" s="54"/>
    </row>
    <row r="996" spans="1:26" ht="18.75" customHeight="1" x14ac:dyDescent="0.2">
      <c r="A996" s="54"/>
      <c r="B996" s="321"/>
      <c r="C996" s="321"/>
      <c r="D996" s="55"/>
      <c r="E996" s="320"/>
      <c r="F996" s="320"/>
      <c r="G996" s="320"/>
      <c r="H996" s="54"/>
      <c r="I996" s="54"/>
      <c r="J996" s="54"/>
      <c r="K996" s="227"/>
      <c r="L996" s="227"/>
      <c r="M996" s="227"/>
      <c r="N996" s="227"/>
      <c r="O996" s="227"/>
      <c r="P996" s="54"/>
      <c r="Q996" s="54"/>
      <c r="R996" s="54"/>
      <c r="S996" s="54"/>
      <c r="T996" s="54"/>
      <c r="U996" s="54"/>
      <c r="V996" s="54"/>
      <c r="W996" s="54"/>
      <c r="X996" s="54"/>
      <c r="Y996" s="54"/>
      <c r="Z996" s="54"/>
    </row>
    <row r="997" spans="1:26" ht="18.75" customHeight="1" x14ac:dyDescent="0.2">
      <c r="A997" s="54"/>
      <c r="B997" s="321"/>
      <c r="C997" s="321"/>
      <c r="D997" s="55"/>
      <c r="E997" s="320"/>
      <c r="F997" s="320"/>
      <c r="G997" s="320"/>
      <c r="H997" s="54"/>
      <c r="I997" s="54"/>
      <c r="J997" s="54"/>
      <c r="K997" s="227"/>
      <c r="L997" s="227"/>
      <c r="M997" s="227"/>
      <c r="N997" s="227"/>
      <c r="O997" s="227"/>
      <c r="P997" s="54"/>
      <c r="Q997" s="54"/>
      <c r="R997" s="54"/>
      <c r="S997" s="54"/>
      <c r="T997" s="54"/>
      <c r="U997" s="54"/>
      <c r="V997" s="54"/>
      <c r="W997" s="54"/>
      <c r="X997" s="54"/>
      <c r="Y997" s="54"/>
      <c r="Z997" s="54"/>
    </row>
    <row r="998" spans="1:26" ht="18.75" customHeight="1" x14ac:dyDescent="0.2">
      <c r="A998" s="54"/>
      <c r="B998" s="321"/>
      <c r="C998" s="321"/>
      <c r="D998" s="55"/>
      <c r="E998" s="320"/>
      <c r="F998" s="320"/>
      <c r="G998" s="320"/>
      <c r="H998" s="54"/>
      <c r="I998" s="54"/>
      <c r="J998" s="54"/>
      <c r="K998" s="227"/>
      <c r="L998" s="227"/>
      <c r="M998" s="227"/>
      <c r="N998" s="227"/>
      <c r="O998" s="227"/>
      <c r="P998" s="54"/>
      <c r="Q998" s="54"/>
      <c r="R998" s="54"/>
      <c r="S998" s="54"/>
      <c r="T998" s="54"/>
      <c r="U998" s="54"/>
      <c r="V998" s="54"/>
      <c r="W998" s="54"/>
      <c r="X998" s="54"/>
      <c r="Y998" s="54"/>
      <c r="Z998" s="54"/>
    </row>
    <row r="999" spans="1:26" ht="18.75" customHeight="1" x14ac:dyDescent="0.2">
      <c r="A999" s="54"/>
      <c r="B999" s="321"/>
      <c r="C999" s="321"/>
      <c r="D999" s="55"/>
      <c r="E999" s="320"/>
      <c r="F999" s="320"/>
      <c r="G999" s="320"/>
      <c r="H999" s="54"/>
      <c r="I999" s="54"/>
      <c r="J999" s="54"/>
      <c r="K999" s="227"/>
      <c r="L999" s="227"/>
      <c r="M999" s="227"/>
      <c r="N999" s="227"/>
      <c r="O999" s="227"/>
      <c r="P999" s="54"/>
      <c r="Q999" s="54"/>
      <c r="R999" s="54"/>
      <c r="S999" s="54"/>
      <c r="T999" s="54"/>
      <c r="U999" s="54"/>
      <c r="V999" s="54"/>
      <c r="W999" s="54"/>
      <c r="X999" s="54"/>
      <c r="Y999" s="54"/>
      <c r="Z999" s="54"/>
    </row>
    <row r="1000" spans="1:26" ht="18.75" customHeight="1" x14ac:dyDescent="0.2">
      <c r="A1000" s="54"/>
      <c r="B1000" s="321"/>
      <c r="C1000" s="321"/>
      <c r="D1000" s="55"/>
      <c r="E1000" s="320"/>
      <c r="F1000" s="320"/>
      <c r="G1000" s="320"/>
      <c r="H1000" s="54"/>
      <c r="I1000" s="54"/>
      <c r="J1000" s="54"/>
      <c r="K1000" s="227"/>
      <c r="L1000" s="227"/>
      <c r="M1000" s="227"/>
      <c r="N1000" s="227"/>
      <c r="O1000" s="227"/>
      <c r="P1000" s="54"/>
      <c r="Q1000" s="54"/>
      <c r="R1000" s="54"/>
      <c r="S1000" s="54"/>
      <c r="T1000" s="54"/>
      <c r="U1000" s="54"/>
      <c r="V1000" s="54"/>
      <c r="W1000" s="54"/>
      <c r="X1000" s="54"/>
      <c r="Y1000" s="54"/>
      <c r="Z1000" s="54"/>
    </row>
  </sheetData>
  <mergeCells count="24">
    <mergeCell ref="M13:O13"/>
    <mergeCell ref="L118:O118"/>
    <mergeCell ref="L119:O119"/>
    <mergeCell ref="C12:C14"/>
    <mergeCell ref="D12:D14"/>
    <mergeCell ref="A118:C118"/>
    <mergeCell ref="A119:C119"/>
    <mergeCell ref="E12:G13"/>
    <mergeCell ref="A121:P121"/>
    <mergeCell ref="A122:L122"/>
    <mergeCell ref="A1:P1"/>
    <mergeCell ref="A2:P2"/>
    <mergeCell ref="A3:P3"/>
    <mergeCell ref="A4:P4"/>
    <mergeCell ref="A11:P11"/>
    <mergeCell ref="A12:A14"/>
    <mergeCell ref="B12:B14"/>
    <mergeCell ref="P12:P14"/>
    <mergeCell ref="H12:I13"/>
    <mergeCell ref="E118:I118"/>
    <mergeCell ref="E119:I119"/>
    <mergeCell ref="J12:J14"/>
    <mergeCell ref="K12:O12"/>
    <mergeCell ref="K13:L13"/>
  </mergeCells>
  <printOptions horizontalCentered="1"/>
  <pageMargins left="0" right="0" top="0.25" bottom="0.25" header="0" footer="0"/>
  <pageSetup orientation="landscape"/>
  <rowBreaks count="1" manualBreakCount="1">
    <brk id="78"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28</vt:i4>
      </vt:variant>
    </vt:vector>
  </HeadingPairs>
  <TitlesOfParts>
    <vt:vector size="35" baseType="lpstr">
      <vt:lpstr>RFO-CAR</vt:lpstr>
      <vt:lpstr>Ursula_Rice</vt:lpstr>
      <vt:lpstr>Rice-Urduja</vt:lpstr>
      <vt:lpstr>rice-Ruby</vt:lpstr>
      <vt:lpstr>rice-nona</vt:lpstr>
      <vt:lpstr>Rice_TISOY</vt:lpstr>
      <vt:lpstr>Rice_Glenda</vt:lpstr>
      <vt:lpstr>Glenda_Biliran</vt:lpstr>
      <vt:lpstr>Glenda_ESamar</vt:lpstr>
      <vt:lpstr>Glenda_leyte</vt:lpstr>
      <vt:lpstr>Glenda_NSamar</vt:lpstr>
      <vt:lpstr>Glenda_Samar</vt:lpstr>
      <vt:lpstr>Nona_Biliran</vt:lpstr>
      <vt:lpstr>Nona_ESamar</vt:lpstr>
      <vt:lpstr>Nona_NSamar</vt:lpstr>
      <vt:lpstr>Nona_Samar</vt:lpstr>
      <vt:lpstr>Ruby_Biliran</vt:lpstr>
      <vt:lpstr>Ruby_ESamar</vt:lpstr>
      <vt:lpstr>Ruby_Leyte</vt:lpstr>
      <vt:lpstr>Ruby_NSamar</vt:lpstr>
      <vt:lpstr>Ruby_Samar</vt:lpstr>
      <vt:lpstr>TISOY_BILIRAN</vt:lpstr>
      <vt:lpstr>Tisoy_ESamar</vt:lpstr>
      <vt:lpstr>Tisoy_NSamar</vt:lpstr>
      <vt:lpstr>Tisoy_wSamar</vt:lpstr>
      <vt:lpstr>Urduja_Biliran</vt:lpstr>
      <vt:lpstr>Urduja_ESamar</vt:lpstr>
      <vt:lpstr>Urduja_Leyte</vt:lpstr>
      <vt:lpstr>Urduja_NSamar</vt:lpstr>
      <vt:lpstr>Urduja_Samar</vt:lpstr>
      <vt:lpstr>Urduja_SLeyte</vt:lpstr>
      <vt:lpstr>Ursula_Biliran</vt:lpstr>
      <vt:lpstr>Ursula_ESamar</vt:lpstr>
      <vt:lpstr>Ursula_Leyte</vt:lpstr>
      <vt:lpstr>Ursula_WSamar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marieke van brussel</cp:lastModifiedBy>
  <cp:revision/>
  <dcterms:created xsi:type="dcterms:W3CDTF">2018-07-23T01:57:49Z</dcterms:created>
  <dcterms:modified xsi:type="dcterms:W3CDTF">2021-08-12T11:55:26Z</dcterms:modified>
  <cp:category/>
  <cp:contentStatus/>
</cp:coreProperties>
</file>