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FP32" sheetId="3" r:id="rId1"/>
    <sheet name="Results - Psuedo FP16" sheetId="6" r:id="rId2"/>
    <sheet name="Spec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0" i="6" l="1"/>
  <c r="S260" i="6"/>
  <c r="R261" i="6"/>
  <c r="S261" i="6"/>
  <c r="R262" i="6"/>
  <c r="S262" i="6"/>
  <c r="R263" i="6"/>
  <c r="S263" i="6"/>
  <c r="R264" i="6"/>
  <c r="S264" i="6"/>
  <c r="R265" i="6"/>
  <c r="S265" i="6"/>
  <c r="R266" i="6"/>
  <c r="S266" i="6"/>
  <c r="R267" i="6"/>
  <c r="S267" i="6"/>
  <c r="R268" i="6"/>
  <c r="S268" i="6"/>
  <c r="R237" i="6"/>
  <c r="S237" i="6"/>
  <c r="R238" i="6"/>
  <c r="S238" i="6"/>
  <c r="R239" i="6"/>
  <c r="S239" i="6"/>
  <c r="R240" i="6"/>
  <c r="S240" i="6"/>
  <c r="R241" i="6"/>
  <c r="S241" i="6"/>
  <c r="R242" i="6"/>
  <c r="S242" i="6"/>
  <c r="R243" i="6"/>
  <c r="S243" i="6"/>
  <c r="R244" i="6"/>
  <c r="S244" i="6"/>
  <c r="R245" i="6"/>
  <c r="S245" i="6"/>
  <c r="R246" i="6"/>
  <c r="S246" i="6"/>
  <c r="R247" i="6"/>
  <c r="S247" i="6"/>
  <c r="R248" i="6"/>
  <c r="S248" i="6"/>
  <c r="R249" i="6"/>
  <c r="S249" i="6"/>
  <c r="R250" i="6"/>
  <c r="S250" i="6"/>
  <c r="R251" i="6"/>
  <c r="S251" i="6"/>
  <c r="R252" i="6"/>
  <c r="S252" i="6"/>
  <c r="R253" i="6"/>
  <c r="S253" i="6"/>
  <c r="R254" i="6"/>
  <c r="S254" i="6"/>
  <c r="R255" i="6"/>
  <c r="S255" i="6"/>
  <c r="R256" i="6"/>
  <c r="S256" i="6"/>
  <c r="R257" i="6"/>
  <c r="S257" i="6"/>
  <c r="R258" i="6"/>
  <c r="S258" i="6"/>
  <c r="R259" i="6"/>
  <c r="S259" i="6"/>
  <c r="R226" i="6"/>
  <c r="S226" i="6"/>
  <c r="R227" i="6"/>
  <c r="S227" i="6"/>
  <c r="R228" i="6"/>
  <c r="S228" i="6"/>
  <c r="R229" i="6"/>
  <c r="S229" i="6"/>
  <c r="R230" i="6"/>
  <c r="S230" i="6"/>
  <c r="R231" i="6"/>
  <c r="S231" i="6"/>
  <c r="R232" i="6"/>
  <c r="S232" i="6"/>
  <c r="R233" i="6"/>
  <c r="S233" i="6"/>
  <c r="R234" i="6"/>
  <c r="S234" i="6"/>
  <c r="R235" i="6"/>
  <c r="S235" i="6"/>
  <c r="R236" i="6"/>
  <c r="S236" i="6"/>
  <c r="R220" i="6"/>
  <c r="S220" i="6"/>
  <c r="R221" i="6"/>
  <c r="S221" i="6"/>
  <c r="R222" i="6"/>
  <c r="S222" i="6"/>
  <c r="R223" i="6"/>
  <c r="S223" i="6"/>
  <c r="R224" i="6"/>
  <c r="S224" i="6"/>
  <c r="R225" i="6"/>
  <c r="S225" i="6"/>
  <c r="R176" i="6"/>
  <c r="S176" i="6"/>
  <c r="R177" i="6"/>
  <c r="S177" i="6"/>
  <c r="R178" i="6"/>
  <c r="S178" i="6"/>
  <c r="R179" i="6"/>
  <c r="S179" i="6"/>
  <c r="R180" i="6"/>
  <c r="S180" i="6"/>
  <c r="R181" i="6"/>
  <c r="S181" i="6"/>
  <c r="R182" i="6"/>
  <c r="S182" i="6"/>
  <c r="R183" i="6"/>
  <c r="S183" i="6"/>
  <c r="R184" i="6"/>
  <c r="S184" i="6"/>
  <c r="R185" i="6"/>
  <c r="S185" i="6"/>
  <c r="R186" i="6"/>
  <c r="S186" i="6"/>
  <c r="R187" i="6"/>
  <c r="S187" i="6"/>
  <c r="R188" i="6"/>
  <c r="S188" i="6"/>
  <c r="R189" i="6"/>
  <c r="S189" i="6"/>
  <c r="R190" i="6"/>
  <c r="S190" i="6"/>
  <c r="R191" i="6"/>
  <c r="S191" i="6"/>
  <c r="R192" i="6"/>
  <c r="S192" i="6"/>
  <c r="R193" i="6"/>
  <c r="S193" i="6"/>
  <c r="R194" i="6"/>
  <c r="S194" i="6"/>
  <c r="R195" i="6"/>
  <c r="S195" i="6"/>
  <c r="R196" i="6"/>
  <c r="S196" i="6"/>
  <c r="R197" i="6"/>
  <c r="S197" i="6"/>
  <c r="R198" i="6"/>
  <c r="S198" i="6"/>
  <c r="R199" i="6"/>
  <c r="S199" i="6"/>
  <c r="R200" i="6"/>
  <c r="S200" i="6"/>
  <c r="R201" i="6"/>
  <c r="S201" i="6"/>
  <c r="R202" i="6"/>
  <c r="S202" i="6"/>
  <c r="R203" i="6"/>
  <c r="S203" i="6"/>
  <c r="R204" i="6"/>
  <c r="S204" i="6"/>
  <c r="R205" i="6"/>
  <c r="S205" i="6"/>
  <c r="R206" i="6"/>
  <c r="S206" i="6"/>
  <c r="R207" i="6"/>
  <c r="S207" i="6"/>
  <c r="R208" i="6"/>
  <c r="S208" i="6"/>
  <c r="R209" i="6"/>
  <c r="S209" i="6"/>
  <c r="R210" i="6"/>
  <c r="S210" i="6"/>
  <c r="R211" i="6"/>
  <c r="S211" i="6"/>
  <c r="R212" i="6"/>
  <c r="S212" i="6"/>
  <c r="R213" i="6"/>
  <c r="S213" i="6"/>
  <c r="R214" i="6"/>
  <c r="S214" i="6"/>
  <c r="R215" i="6"/>
  <c r="S215" i="6"/>
  <c r="R216" i="6"/>
  <c r="S216" i="6"/>
  <c r="R217" i="6"/>
  <c r="S217" i="6"/>
  <c r="R218" i="6"/>
  <c r="S218" i="6"/>
  <c r="R219" i="6"/>
  <c r="S219" i="6"/>
  <c r="S175" i="6"/>
  <c r="R175" i="6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S175" i="3"/>
  <c r="R175" i="3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4" i="6"/>
  <c r="J85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21" i="6"/>
  <c r="D166" i="6"/>
  <c r="D165" i="6"/>
  <c r="D164" i="6"/>
  <c r="D163" i="6"/>
  <c r="D162" i="6"/>
  <c r="D161" i="6"/>
  <c r="D160" i="6"/>
  <c r="D159" i="6"/>
  <c r="D156" i="6"/>
  <c r="D155" i="6"/>
  <c r="D154" i="6"/>
  <c r="D153" i="6"/>
  <c r="D152" i="6"/>
  <c r="D151" i="6"/>
  <c r="D150" i="6"/>
  <c r="D149" i="6"/>
  <c r="D146" i="6"/>
  <c r="D145" i="6"/>
  <c r="D144" i="6"/>
  <c r="D143" i="6"/>
  <c r="D142" i="6"/>
  <c r="D141" i="6"/>
  <c r="D140" i="6"/>
  <c r="D139" i="6"/>
  <c r="D136" i="6"/>
  <c r="D135" i="6"/>
  <c r="D134" i="6"/>
  <c r="D133" i="6"/>
  <c r="D132" i="6"/>
  <c r="D131" i="6"/>
  <c r="D130" i="6"/>
  <c r="D129" i="6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J321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T253" i="6"/>
  <c r="V253" i="6"/>
  <c r="V237" i="6"/>
  <c r="T237" i="6"/>
  <c r="V253" i="3"/>
  <c r="T253" i="3"/>
  <c r="V237" i="3"/>
  <c r="T237" i="3"/>
  <c r="J317" i="6"/>
  <c r="I317" i="6"/>
  <c r="J316" i="6"/>
  <c r="I316" i="6"/>
  <c r="J315" i="6"/>
  <c r="I315" i="6"/>
  <c r="J314" i="6"/>
  <c r="I314" i="6"/>
  <c r="J313" i="6"/>
  <c r="I313" i="6"/>
  <c r="J312" i="6"/>
  <c r="I312" i="6"/>
  <c r="J317" i="3"/>
  <c r="I317" i="3"/>
  <c r="J316" i="3"/>
  <c r="I316" i="3"/>
  <c r="J315" i="3"/>
  <c r="I315" i="3"/>
  <c r="J314" i="3"/>
  <c r="I314" i="3"/>
  <c r="J313" i="3"/>
  <c r="I313" i="3"/>
  <c r="J312" i="3"/>
  <c r="I312" i="3"/>
  <c r="W228" i="6"/>
  <c r="V228" i="6"/>
  <c r="U228" i="6"/>
  <c r="T228" i="6"/>
  <c r="W227" i="6"/>
  <c r="V227" i="6"/>
  <c r="U227" i="6"/>
  <c r="T227" i="6"/>
  <c r="W226" i="6"/>
  <c r="V226" i="6"/>
  <c r="U226" i="6"/>
  <c r="T226" i="6"/>
  <c r="W225" i="6"/>
  <c r="V225" i="6"/>
  <c r="U225" i="6"/>
  <c r="T225" i="6"/>
  <c r="W224" i="6"/>
  <c r="V224" i="6"/>
  <c r="U224" i="6"/>
  <c r="T224" i="6"/>
  <c r="W223" i="6"/>
  <c r="V223" i="6"/>
  <c r="U223" i="6"/>
  <c r="T223" i="6"/>
  <c r="W222" i="6"/>
  <c r="V222" i="6"/>
  <c r="U222" i="6"/>
  <c r="T222" i="6"/>
  <c r="W221" i="6"/>
  <c r="V221" i="6"/>
  <c r="U221" i="6"/>
  <c r="T221" i="6"/>
  <c r="W220" i="6"/>
  <c r="V220" i="6"/>
  <c r="U220" i="6"/>
  <c r="T220" i="6"/>
  <c r="W219" i="6"/>
  <c r="V219" i="6"/>
  <c r="U219" i="6"/>
  <c r="T219" i="6"/>
  <c r="W218" i="6"/>
  <c r="V218" i="6"/>
  <c r="U218" i="6"/>
  <c r="T218" i="6"/>
  <c r="W217" i="6"/>
  <c r="V217" i="6"/>
  <c r="U217" i="6"/>
  <c r="T217" i="6"/>
  <c r="W216" i="6"/>
  <c r="V216" i="6"/>
  <c r="U216" i="6"/>
  <c r="T216" i="6"/>
  <c r="W215" i="6"/>
  <c r="V215" i="6"/>
  <c r="U215" i="6"/>
  <c r="T215" i="6"/>
  <c r="W214" i="6"/>
  <c r="V214" i="6"/>
  <c r="U214" i="6"/>
  <c r="T214" i="6"/>
  <c r="W213" i="6"/>
  <c r="V213" i="6"/>
  <c r="U213" i="6"/>
  <c r="T213" i="6"/>
  <c r="W212" i="6"/>
  <c r="V212" i="6"/>
  <c r="U212" i="6"/>
  <c r="T212" i="6"/>
  <c r="W211" i="6"/>
  <c r="V211" i="6"/>
  <c r="U211" i="6"/>
  <c r="T211" i="6"/>
  <c r="T211" i="3"/>
  <c r="U211" i="3"/>
  <c r="V211" i="3"/>
  <c r="W211" i="3"/>
  <c r="T212" i="3"/>
  <c r="U212" i="3"/>
  <c r="V212" i="3"/>
  <c r="W212" i="3"/>
  <c r="T213" i="3"/>
  <c r="U213" i="3"/>
  <c r="V213" i="3"/>
  <c r="W213" i="3"/>
  <c r="T214" i="3"/>
  <c r="U214" i="3"/>
  <c r="V214" i="3"/>
  <c r="W214" i="3"/>
  <c r="T215" i="3"/>
  <c r="U215" i="3"/>
  <c r="V215" i="3"/>
  <c r="W215" i="3"/>
  <c r="T216" i="3"/>
  <c r="U216" i="3"/>
  <c r="V216" i="3"/>
  <c r="W216" i="3"/>
  <c r="T217" i="3"/>
  <c r="U217" i="3"/>
  <c r="V217" i="3"/>
  <c r="W217" i="3"/>
  <c r="T218" i="3"/>
  <c r="U218" i="3"/>
  <c r="V218" i="3"/>
  <c r="W218" i="3"/>
  <c r="T219" i="3"/>
  <c r="U219" i="3"/>
  <c r="V219" i="3"/>
  <c r="W219" i="3"/>
  <c r="T220" i="3"/>
  <c r="U220" i="3"/>
  <c r="V220" i="3"/>
  <c r="W220" i="3"/>
  <c r="T221" i="3"/>
  <c r="U221" i="3"/>
  <c r="V221" i="3"/>
  <c r="W221" i="3"/>
  <c r="T222" i="3"/>
  <c r="U222" i="3"/>
  <c r="V222" i="3"/>
  <c r="W222" i="3"/>
  <c r="T223" i="3"/>
  <c r="U223" i="3"/>
  <c r="V223" i="3"/>
  <c r="W223" i="3"/>
  <c r="T224" i="3"/>
  <c r="U224" i="3"/>
  <c r="V224" i="3"/>
  <c r="W224" i="3"/>
  <c r="T225" i="3"/>
  <c r="U225" i="3"/>
  <c r="V225" i="3"/>
  <c r="W225" i="3"/>
  <c r="T226" i="3"/>
  <c r="U226" i="3"/>
  <c r="V226" i="3"/>
  <c r="W226" i="3"/>
  <c r="T227" i="3"/>
  <c r="U227" i="3"/>
  <c r="V227" i="3"/>
  <c r="W227" i="3"/>
  <c r="T228" i="3"/>
  <c r="U228" i="3"/>
  <c r="V228" i="3"/>
  <c r="W228" i="3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1" i="6"/>
  <c r="I291" i="6"/>
  <c r="J290" i="6"/>
  <c r="I290" i="6"/>
  <c r="J289" i="6"/>
  <c r="I289" i="6"/>
  <c r="J288" i="6"/>
  <c r="I288" i="6"/>
  <c r="J287" i="6"/>
  <c r="I287" i="6"/>
  <c r="A287" i="6"/>
  <c r="J286" i="6"/>
  <c r="I286" i="6"/>
  <c r="J285" i="6"/>
  <c r="I285" i="6"/>
  <c r="J284" i="6"/>
  <c r="I284" i="6"/>
  <c r="J283" i="6"/>
  <c r="I283" i="6"/>
  <c r="A283" i="6"/>
  <c r="J282" i="6"/>
  <c r="I282" i="6"/>
  <c r="J281" i="6"/>
  <c r="I281" i="6"/>
  <c r="J280" i="6"/>
  <c r="I280" i="6"/>
  <c r="W268" i="6"/>
  <c r="V268" i="6"/>
  <c r="U268" i="6"/>
  <c r="T268" i="6"/>
  <c r="W267" i="6"/>
  <c r="V267" i="6"/>
  <c r="U267" i="6"/>
  <c r="T267" i="6"/>
  <c r="W266" i="6"/>
  <c r="V266" i="6"/>
  <c r="U266" i="6"/>
  <c r="T266" i="6"/>
  <c r="W265" i="6"/>
  <c r="V265" i="6"/>
  <c r="U265" i="6"/>
  <c r="T265" i="6"/>
  <c r="W264" i="6"/>
  <c r="V264" i="6"/>
  <c r="U264" i="6"/>
  <c r="T264" i="6"/>
  <c r="W263" i="6"/>
  <c r="V263" i="6"/>
  <c r="U263" i="6"/>
  <c r="T263" i="6"/>
  <c r="W262" i="6"/>
  <c r="V262" i="6"/>
  <c r="U262" i="6"/>
  <c r="T262" i="6"/>
  <c r="W261" i="6"/>
  <c r="V261" i="6"/>
  <c r="U261" i="6"/>
  <c r="T261" i="6"/>
  <c r="W260" i="6"/>
  <c r="V260" i="6"/>
  <c r="U260" i="6"/>
  <c r="T260" i="6"/>
  <c r="W259" i="6"/>
  <c r="V259" i="6"/>
  <c r="U259" i="6"/>
  <c r="T259" i="6"/>
  <c r="W258" i="6"/>
  <c r="V258" i="6"/>
  <c r="U258" i="6"/>
  <c r="T258" i="6"/>
  <c r="W257" i="6"/>
  <c r="V257" i="6"/>
  <c r="U257" i="6"/>
  <c r="T257" i="6"/>
  <c r="W256" i="6"/>
  <c r="V256" i="6"/>
  <c r="U256" i="6"/>
  <c r="T256" i="6"/>
  <c r="W255" i="6"/>
  <c r="V255" i="6"/>
  <c r="U255" i="6"/>
  <c r="T255" i="6"/>
  <c r="W254" i="6"/>
  <c r="V254" i="6"/>
  <c r="U254" i="6"/>
  <c r="T254" i="6"/>
  <c r="W253" i="6"/>
  <c r="U253" i="6"/>
  <c r="W252" i="6"/>
  <c r="V252" i="6"/>
  <c r="U252" i="6"/>
  <c r="T252" i="6"/>
  <c r="W251" i="6"/>
  <c r="V251" i="6"/>
  <c r="U251" i="6"/>
  <c r="T251" i="6"/>
  <c r="W250" i="6"/>
  <c r="V250" i="6"/>
  <c r="U250" i="6"/>
  <c r="T250" i="6"/>
  <c r="W249" i="6"/>
  <c r="V249" i="6"/>
  <c r="U249" i="6"/>
  <c r="T249" i="6"/>
  <c r="W248" i="6"/>
  <c r="V248" i="6"/>
  <c r="U248" i="6"/>
  <c r="T248" i="6"/>
  <c r="W247" i="6"/>
  <c r="V247" i="6"/>
  <c r="U247" i="6"/>
  <c r="T247" i="6"/>
  <c r="W246" i="6"/>
  <c r="V246" i="6"/>
  <c r="U246" i="6"/>
  <c r="T246" i="6"/>
  <c r="W245" i="6"/>
  <c r="V245" i="6"/>
  <c r="U245" i="6"/>
  <c r="T245" i="6"/>
  <c r="W244" i="6"/>
  <c r="V244" i="6"/>
  <c r="U244" i="6"/>
  <c r="T244" i="6"/>
  <c r="W243" i="6"/>
  <c r="V243" i="6"/>
  <c r="U243" i="6"/>
  <c r="T243" i="6"/>
  <c r="W242" i="6"/>
  <c r="V242" i="6"/>
  <c r="U242" i="6"/>
  <c r="T242" i="6"/>
  <c r="W241" i="6"/>
  <c r="V241" i="6"/>
  <c r="U241" i="6"/>
  <c r="T241" i="6"/>
  <c r="W240" i="6"/>
  <c r="V240" i="6"/>
  <c r="U240" i="6"/>
  <c r="T240" i="6"/>
  <c r="W239" i="6"/>
  <c r="V239" i="6"/>
  <c r="U239" i="6"/>
  <c r="T239" i="6"/>
  <c r="W238" i="6"/>
  <c r="V238" i="6"/>
  <c r="U238" i="6"/>
  <c r="T238" i="6"/>
  <c r="W237" i="6"/>
  <c r="U237" i="6"/>
  <c r="W236" i="6"/>
  <c r="V236" i="6"/>
  <c r="U236" i="6"/>
  <c r="T236" i="6"/>
  <c r="W235" i="6"/>
  <c r="V235" i="6"/>
  <c r="U235" i="6"/>
  <c r="T235" i="6"/>
  <c r="W234" i="6"/>
  <c r="V234" i="6"/>
  <c r="U234" i="6"/>
  <c r="T234" i="6"/>
  <c r="W233" i="6"/>
  <c r="V233" i="6"/>
  <c r="U233" i="6"/>
  <c r="T233" i="6"/>
  <c r="W232" i="6"/>
  <c r="V232" i="6"/>
  <c r="U232" i="6"/>
  <c r="T232" i="6"/>
  <c r="W231" i="6"/>
  <c r="V231" i="6"/>
  <c r="U231" i="6"/>
  <c r="T231" i="6"/>
  <c r="W230" i="6"/>
  <c r="V230" i="6"/>
  <c r="U230" i="6"/>
  <c r="T230" i="6"/>
  <c r="W229" i="6"/>
  <c r="U229" i="6"/>
  <c r="T229" i="6"/>
  <c r="W210" i="6"/>
  <c r="V210" i="6"/>
  <c r="U210" i="6"/>
  <c r="T210" i="6"/>
  <c r="W209" i="6"/>
  <c r="V209" i="6"/>
  <c r="U209" i="6"/>
  <c r="T209" i="6"/>
  <c r="W208" i="6"/>
  <c r="V208" i="6"/>
  <c r="U208" i="6"/>
  <c r="T208" i="6"/>
  <c r="W207" i="6"/>
  <c r="V207" i="6"/>
  <c r="U207" i="6"/>
  <c r="T207" i="6"/>
  <c r="W206" i="6"/>
  <c r="V206" i="6"/>
  <c r="U206" i="6"/>
  <c r="T206" i="6"/>
  <c r="W205" i="6"/>
  <c r="V205" i="6"/>
  <c r="U205" i="6"/>
  <c r="T205" i="6"/>
  <c r="W204" i="6"/>
  <c r="U204" i="6"/>
  <c r="T204" i="6"/>
  <c r="W203" i="6"/>
  <c r="V203" i="6"/>
  <c r="U203" i="6"/>
  <c r="T203" i="6"/>
  <c r="W202" i="6"/>
  <c r="V202" i="6"/>
  <c r="U202" i="6"/>
  <c r="T202" i="6"/>
  <c r="C201" i="6"/>
  <c r="W201" i="6"/>
  <c r="V201" i="6"/>
  <c r="U201" i="6"/>
  <c r="T201" i="6"/>
  <c r="C200" i="6"/>
  <c r="W200" i="6"/>
  <c r="V200" i="6"/>
  <c r="U200" i="6"/>
  <c r="T200" i="6"/>
  <c r="W199" i="6"/>
  <c r="V199" i="6"/>
  <c r="U199" i="6"/>
  <c r="T199" i="6"/>
  <c r="W198" i="6"/>
  <c r="U198" i="6"/>
  <c r="T198" i="6"/>
  <c r="W197" i="6"/>
  <c r="V197" i="6"/>
  <c r="U197" i="6"/>
  <c r="T197" i="6"/>
  <c r="W196" i="6"/>
  <c r="V196" i="6"/>
  <c r="U196" i="6"/>
  <c r="T196" i="6"/>
  <c r="C195" i="6"/>
  <c r="W195" i="6"/>
  <c r="V195" i="6"/>
  <c r="U195" i="6"/>
  <c r="T195" i="6"/>
  <c r="C194" i="6"/>
  <c r="W194" i="6"/>
  <c r="V194" i="6"/>
  <c r="U194" i="6"/>
  <c r="T194" i="6"/>
  <c r="W193" i="6"/>
  <c r="V193" i="6"/>
  <c r="U193" i="6"/>
  <c r="T193" i="6"/>
  <c r="W192" i="6"/>
  <c r="U192" i="6"/>
  <c r="T192" i="6"/>
  <c r="W191" i="6"/>
  <c r="V191" i="6"/>
  <c r="U191" i="6"/>
  <c r="T191" i="6"/>
  <c r="W190" i="6"/>
  <c r="V190" i="6"/>
  <c r="U190" i="6"/>
  <c r="T190" i="6"/>
  <c r="W189" i="6"/>
  <c r="V189" i="6"/>
  <c r="U189" i="6"/>
  <c r="T189" i="6"/>
  <c r="W188" i="6"/>
  <c r="V188" i="6"/>
  <c r="U188" i="6"/>
  <c r="T188" i="6"/>
  <c r="W187" i="6"/>
  <c r="U187" i="6"/>
  <c r="T187" i="6"/>
  <c r="W186" i="6"/>
  <c r="V186" i="6"/>
  <c r="U186" i="6"/>
  <c r="T186" i="6"/>
  <c r="W185" i="6"/>
  <c r="V185" i="6"/>
  <c r="U185" i="6"/>
  <c r="T185" i="6"/>
  <c r="W184" i="6"/>
  <c r="V184" i="6"/>
  <c r="U184" i="6"/>
  <c r="T184" i="6"/>
  <c r="W183" i="6"/>
  <c r="U183" i="6"/>
  <c r="T183" i="6"/>
  <c r="W182" i="6"/>
  <c r="V182" i="6"/>
  <c r="U182" i="6"/>
  <c r="T182" i="6"/>
  <c r="W181" i="6"/>
  <c r="V181" i="6"/>
  <c r="U181" i="6"/>
  <c r="T181" i="6"/>
  <c r="W180" i="6"/>
  <c r="V180" i="6"/>
  <c r="U180" i="6"/>
  <c r="T180" i="6"/>
  <c r="W179" i="6"/>
  <c r="V179" i="6"/>
  <c r="U179" i="6"/>
  <c r="T179" i="6"/>
  <c r="W178" i="6"/>
  <c r="U178" i="6"/>
  <c r="T178" i="6"/>
  <c r="W177" i="6"/>
  <c r="U177" i="6"/>
  <c r="T177" i="6"/>
  <c r="W176" i="6"/>
  <c r="U176" i="6"/>
  <c r="T176" i="6"/>
  <c r="W175" i="6"/>
  <c r="U175" i="6"/>
  <c r="T175" i="6"/>
  <c r="C82" i="6"/>
  <c r="C81" i="6"/>
  <c r="C80" i="6"/>
  <c r="C79" i="6"/>
  <c r="C78" i="6"/>
  <c r="C77" i="6"/>
  <c r="C76" i="6"/>
  <c r="C75" i="6"/>
  <c r="J4" i="6"/>
  <c r="W268" i="3"/>
  <c r="V268" i="3"/>
  <c r="U268" i="3"/>
  <c r="T268" i="3"/>
  <c r="W267" i="3"/>
  <c r="V267" i="3"/>
  <c r="U267" i="3"/>
  <c r="T267" i="3"/>
  <c r="W266" i="3"/>
  <c r="V266" i="3"/>
  <c r="U266" i="3"/>
  <c r="T266" i="3"/>
  <c r="W265" i="3"/>
  <c r="V265" i="3"/>
  <c r="U265" i="3"/>
  <c r="T265" i="3"/>
  <c r="W264" i="3"/>
  <c r="V264" i="3"/>
  <c r="U264" i="3"/>
  <c r="T264" i="3"/>
  <c r="W263" i="3"/>
  <c r="V263" i="3"/>
  <c r="U263" i="3"/>
  <c r="T263" i="3"/>
  <c r="W262" i="3"/>
  <c r="V262" i="3"/>
  <c r="U262" i="3"/>
  <c r="T262" i="3"/>
  <c r="W261" i="3"/>
  <c r="V261" i="3"/>
  <c r="U261" i="3"/>
  <c r="T261" i="3"/>
  <c r="W260" i="3"/>
  <c r="V260" i="3"/>
  <c r="U260" i="3"/>
  <c r="T260" i="3"/>
  <c r="W259" i="3"/>
  <c r="V259" i="3"/>
  <c r="U259" i="3"/>
  <c r="T259" i="3"/>
  <c r="W258" i="3"/>
  <c r="V258" i="3"/>
  <c r="U258" i="3"/>
  <c r="T258" i="3"/>
  <c r="W257" i="3"/>
  <c r="V257" i="3"/>
  <c r="U257" i="3"/>
  <c r="T257" i="3"/>
  <c r="W256" i="3"/>
  <c r="V256" i="3"/>
  <c r="U256" i="3"/>
  <c r="T256" i="3"/>
  <c r="W255" i="3"/>
  <c r="V255" i="3"/>
  <c r="U255" i="3"/>
  <c r="T255" i="3"/>
  <c r="W254" i="3"/>
  <c r="V254" i="3"/>
  <c r="U254" i="3"/>
  <c r="T254" i="3"/>
  <c r="W253" i="3"/>
  <c r="U253" i="3"/>
  <c r="W252" i="3"/>
  <c r="V252" i="3"/>
  <c r="U252" i="3"/>
  <c r="T252" i="3"/>
  <c r="W251" i="3"/>
  <c r="V251" i="3"/>
  <c r="U251" i="3"/>
  <c r="T251" i="3"/>
  <c r="W250" i="3"/>
  <c r="V250" i="3"/>
  <c r="U250" i="3"/>
  <c r="T250" i="3"/>
  <c r="W249" i="3"/>
  <c r="V249" i="3"/>
  <c r="U249" i="3"/>
  <c r="T249" i="3"/>
  <c r="W248" i="3"/>
  <c r="V248" i="3"/>
  <c r="U248" i="3"/>
  <c r="T248" i="3"/>
  <c r="W247" i="3"/>
  <c r="V247" i="3"/>
  <c r="U247" i="3"/>
  <c r="T247" i="3"/>
  <c r="W246" i="3"/>
  <c r="V246" i="3"/>
  <c r="U246" i="3"/>
  <c r="T246" i="3"/>
  <c r="W245" i="3"/>
  <c r="V245" i="3"/>
  <c r="U245" i="3"/>
  <c r="T245" i="3"/>
  <c r="W244" i="3"/>
  <c r="V244" i="3"/>
  <c r="U244" i="3"/>
  <c r="T244" i="3"/>
  <c r="W243" i="3"/>
  <c r="V243" i="3"/>
  <c r="U243" i="3"/>
  <c r="T243" i="3"/>
  <c r="W242" i="3"/>
  <c r="V242" i="3"/>
  <c r="U242" i="3"/>
  <c r="T242" i="3"/>
  <c r="W241" i="3"/>
  <c r="V241" i="3"/>
  <c r="U241" i="3"/>
  <c r="T241" i="3"/>
  <c r="W240" i="3"/>
  <c r="V240" i="3"/>
  <c r="U240" i="3"/>
  <c r="T240" i="3"/>
  <c r="W239" i="3"/>
  <c r="V239" i="3"/>
  <c r="U239" i="3"/>
  <c r="T239" i="3"/>
  <c r="W238" i="3"/>
  <c r="V238" i="3"/>
  <c r="U238" i="3"/>
  <c r="T238" i="3"/>
  <c r="W237" i="3"/>
  <c r="U237" i="3"/>
  <c r="W236" i="3"/>
  <c r="V236" i="3"/>
  <c r="U236" i="3"/>
  <c r="T236" i="3"/>
  <c r="W235" i="3"/>
  <c r="V235" i="3"/>
  <c r="U235" i="3"/>
  <c r="T235" i="3"/>
  <c r="W234" i="3"/>
  <c r="V234" i="3"/>
  <c r="U234" i="3"/>
  <c r="T234" i="3"/>
  <c r="W233" i="3"/>
  <c r="V233" i="3"/>
  <c r="U233" i="3"/>
  <c r="T233" i="3"/>
  <c r="W232" i="3"/>
  <c r="V232" i="3"/>
  <c r="U232" i="3"/>
  <c r="T232" i="3"/>
  <c r="W231" i="3"/>
  <c r="V231" i="3"/>
  <c r="U231" i="3"/>
  <c r="T231" i="3"/>
  <c r="W230" i="3"/>
  <c r="V230" i="3"/>
  <c r="U230" i="3"/>
  <c r="T230" i="3"/>
  <c r="W229" i="3"/>
  <c r="U229" i="3"/>
  <c r="T229" i="3"/>
  <c r="I369" i="3"/>
  <c r="I368" i="3"/>
  <c r="C367" i="3"/>
  <c r="I367" i="3"/>
  <c r="C366" i="3"/>
  <c r="I366" i="3"/>
  <c r="C365" i="3"/>
  <c r="I365" i="3"/>
  <c r="I364" i="3"/>
  <c r="I363" i="3"/>
  <c r="C362" i="3"/>
  <c r="I362" i="3"/>
  <c r="C361" i="3"/>
  <c r="I361" i="3"/>
  <c r="I360" i="3"/>
  <c r="I359" i="3"/>
  <c r="I358" i="3"/>
  <c r="C357" i="3"/>
  <c r="I357" i="3"/>
  <c r="C356" i="3"/>
  <c r="I356" i="3"/>
  <c r="I355" i="3"/>
  <c r="I354" i="3"/>
  <c r="I353" i="3"/>
  <c r="C352" i="3"/>
  <c r="I352" i="3"/>
  <c r="C351" i="3"/>
  <c r="I351" i="3"/>
  <c r="I350" i="3"/>
  <c r="I349" i="3"/>
  <c r="I348" i="3"/>
  <c r="I347" i="3"/>
  <c r="I346" i="3"/>
  <c r="I345" i="3"/>
  <c r="G287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1" i="3"/>
  <c r="G291" i="3"/>
  <c r="H290" i="3"/>
  <c r="G290" i="3"/>
  <c r="H289" i="3"/>
  <c r="G289" i="3"/>
  <c r="H288" i="3"/>
  <c r="G288" i="3"/>
  <c r="H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J84" i="3"/>
  <c r="J8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C75" i="3"/>
  <c r="J75" i="3"/>
  <c r="C76" i="3"/>
  <c r="J76" i="3"/>
  <c r="C77" i="3"/>
  <c r="J77" i="3"/>
  <c r="C78" i="3"/>
  <c r="J78" i="3"/>
  <c r="C79" i="3"/>
  <c r="J79" i="3"/>
  <c r="C80" i="3"/>
  <c r="J80" i="3"/>
  <c r="C81" i="3"/>
  <c r="J81" i="3"/>
  <c r="C82" i="3"/>
  <c r="J82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296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I281" i="3"/>
  <c r="I282" i="3"/>
  <c r="I283" i="3"/>
  <c r="I284" i="3"/>
  <c r="I285" i="3"/>
  <c r="I286" i="3"/>
  <c r="I287" i="3"/>
  <c r="I288" i="3"/>
  <c r="I289" i="3"/>
  <c r="I290" i="3"/>
  <c r="I291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296" i="3"/>
  <c r="I280" i="3"/>
  <c r="A283" i="3"/>
  <c r="A287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C194" i="3"/>
  <c r="W194" i="3"/>
  <c r="C195" i="3"/>
  <c r="W195" i="3"/>
  <c r="W196" i="3"/>
  <c r="W197" i="3"/>
  <c r="W198" i="3"/>
  <c r="W199" i="3"/>
  <c r="C200" i="3"/>
  <c r="W200" i="3"/>
  <c r="C201" i="3"/>
  <c r="W201" i="3"/>
  <c r="W202" i="3"/>
  <c r="W203" i="3"/>
  <c r="W204" i="3"/>
  <c r="W205" i="3"/>
  <c r="W206" i="3"/>
  <c r="W207" i="3"/>
  <c r="W208" i="3"/>
  <c r="W209" i="3"/>
  <c r="W210" i="3"/>
  <c r="W175" i="3"/>
  <c r="V179" i="3"/>
  <c r="V180" i="3"/>
  <c r="V181" i="3"/>
  <c r="V182" i="3"/>
  <c r="V184" i="3"/>
  <c r="V185" i="3"/>
  <c r="V186" i="3"/>
  <c r="V188" i="3"/>
  <c r="V189" i="3"/>
  <c r="V190" i="3"/>
  <c r="V191" i="3"/>
  <c r="V193" i="3"/>
  <c r="V194" i="3"/>
  <c r="V195" i="3"/>
  <c r="V196" i="3"/>
  <c r="V197" i="3"/>
  <c r="V199" i="3"/>
  <c r="V200" i="3"/>
  <c r="V201" i="3"/>
  <c r="V202" i="3"/>
  <c r="V203" i="3"/>
  <c r="V205" i="3"/>
  <c r="V206" i="3"/>
  <c r="V207" i="3"/>
  <c r="V208" i="3"/>
  <c r="V209" i="3"/>
  <c r="V210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175" i="3"/>
</calcChain>
</file>

<file path=xl/sharedStrings.xml><?xml version="1.0" encoding="utf-8"?>
<sst xmlns="http://schemas.openxmlformats.org/spreadsheetml/2006/main" count="1032" uniqueCount="83">
  <si>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</si>
  <si>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</si>
  <si>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</si>
  <si>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</si>
  <si>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</si>
  <si>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</si>
  <si>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</si>
  <si>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</si>
  <si>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</si>
  <si>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</si>
  <si>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</si>
  <si>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</si>
  <si>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</si>
  <si>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</si>
  <si>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</si>
  <si>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</si>
  <si>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</si>
  <si>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</si>
  <si>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</si>
  <si>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</si>
  <si>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</si>
  <si>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</si>
  <si>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</si>
  <si>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</si>
  <si>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</si>
  <si>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</si>
  <si>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</si>
  <si>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</si>
  <si>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</si>
  <si>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</si>
  <si>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</si>
  <si>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</si>
  <si>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</si>
  <si>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</si>
  <si>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</si>
  <si>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</si>
  <si>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</si>
  <si>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</si>
  <si>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</si>
  <si>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</si>
  <si>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</si>
  <si>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</si>
  <si>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</si>
  <si>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</si>
  <si>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</si>
  <si>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</si>
  <si>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</si>
  <si>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</si>
  <si>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</si>
  <si>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</si>
  <si>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</si>
  <si>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</si>
  <si>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</si>
  <si>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</si>
  <si>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</si>
  <si>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</si>
  <si>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</si>
  <si>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</si>
  <si>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P100</t>
  </si>
  <si>
    <t>8.0.61</t>
  </si>
  <si>
    <t>2.0.1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</si>
  <si>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</si>
  <si>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</si>
  <si>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</si>
  <si>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</si>
  <si>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</si>
  <si>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</si>
  <si>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</si>
  <si>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</si>
  <si>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</si>
  <si>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</si>
  <si>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</si>
  <si>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</si>
  <si>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</si>
  <si>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</si>
  <si>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GEMM</t>
  </si>
  <si>
    <t>Precision</t>
  </si>
  <si>
    <t>Float</t>
  </si>
  <si>
    <t>16 bit inputs, 32 bit multiplication, 32 bit addition</t>
  </si>
  <si>
    <t>Recurrent Layers - GRU</t>
  </si>
  <si>
    <t>Hidden units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</si>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</sst>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4" fontId="0" fillId="0" borderId="0" xfId="0" applyNumberFormat="1"/>
  </cellXfs>
  <cellStyles count="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tabSelected="1" workbookViewId="0">
      <selection activeCell="A6" sqref="A6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76</v>
      </c>
      <c r="B1" s="5" t="s">
        <v>77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24</v>
      </c>
      <c r="J3" t="s">
        <v>25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 s="2">
        <v>5.5E-2</v>
      </c>
      <c r="J4" s="2">
        <f>(2*C4*D4*E4)/(I4/1000)/10^12</f>
        <v>1.8022400000000001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 s="2">
        <v>0.24</v>
      </c>
      <c r="J5" s="2">
        <f t="shared" ref="J5:J47" si="0">(2*C5*D5*E5)/(I5/1000)/10^12</f>
        <v>0.8260266666666668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 s="2">
        <v>0.11799999999999999</v>
      </c>
      <c r="J6" s="2">
        <f t="shared" si="0"/>
        <v>3.3601084745762715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 s="2">
        <v>0.153</v>
      </c>
      <c r="J7" s="2">
        <f t="shared" si="0"/>
        <v>5.1829124183006536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 s="2">
        <v>5.1059999999999999</v>
      </c>
      <c r="J8" s="2">
        <f t="shared" si="0"/>
        <v>8.4932236584410497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 s="2">
        <v>8.3000000000000004E-2</v>
      </c>
      <c r="J9" s="2">
        <f t="shared" si="0"/>
        <v>1.6170810602409638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 s="2">
        <v>0.27600000000000002</v>
      </c>
      <c r="J10" s="2">
        <f t="shared" si="0"/>
        <v>0.97259223188405786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 s="2">
        <v>0.152</v>
      </c>
      <c r="J11" s="2">
        <f t="shared" si="0"/>
        <v>3.5320454736842106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 s="2">
        <v>0.20300000000000001</v>
      </c>
      <c r="J12" s="2">
        <f t="shared" si="0"/>
        <v>5.2893685911330053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 s="2">
        <v>6.7690000000000001</v>
      </c>
      <c r="J13" s="2">
        <f t="shared" si="0"/>
        <v>8.6748790072388839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 s="2">
        <v>0.106</v>
      </c>
      <c r="J14" s="2">
        <f t="shared" si="0"/>
        <v>1.9784452830188679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 s="2">
        <v>0.33900000000000002</v>
      </c>
      <c r="J15" s="2">
        <f t="shared" si="0"/>
        <v>1.2372578171091446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 s="2">
        <v>0.158</v>
      </c>
      <c r="J16" s="2">
        <f t="shared" si="0"/>
        <v>5.3092455696202538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 s="2">
        <v>0.26400000000000001</v>
      </c>
      <c r="J17" s="2">
        <f t="shared" si="0"/>
        <v>6.3550060606060601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 s="2">
        <v>10.537000000000001</v>
      </c>
      <c r="J18" s="2">
        <f t="shared" si="0"/>
        <v>8.707449938312612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 s="2">
        <v>0.41099999999999998</v>
      </c>
      <c r="J19" s="2">
        <f t="shared" si="0"/>
        <v>1.3062552603406328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 s="2">
        <v>0.56699999999999995</v>
      </c>
      <c r="J20" s="2">
        <f t="shared" si="0"/>
        <v>1.8937245573192243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 s="2">
        <v>0.55000000000000004</v>
      </c>
      <c r="J21" s="2">
        <f t="shared" si="0"/>
        <v>3.9045157236363632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 s="2">
        <v>0.58399999999999996</v>
      </c>
      <c r="J22" s="2">
        <f t="shared" si="0"/>
        <v>7.3543960547945204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 s="2">
        <v>26.856999999999999</v>
      </c>
      <c r="J23" s="2">
        <f t="shared" si="0"/>
        <v>8.7456165617902233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15</v>
      </c>
      <c r="G24" t="s">
        <v>3</v>
      </c>
      <c r="I24" s="2">
        <v>8.1000000000000003E-2</v>
      </c>
      <c r="J24" s="2">
        <f t="shared" si="0"/>
        <v>1.2237432098765433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15</v>
      </c>
      <c r="G25" t="s">
        <v>3</v>
      </c>
      <c r="I25" s="2">
        <v>0.23799999999999999</v>
      </c>
      <c r="J25" s="2">
        <f t="shared" si="0"/>
        <v>0.83296806722689087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15</v>
      </c>
      <c r="G26" t="s">
        <v>3</v>
      </c>
      <c r="I26" s="2">
        <v>0.14799999999999999</v>
      </c>
      <c r="J26" s="2">
        <f t="shared" si="0"/>
        <v>2.6790054054054058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15</v>
      </c>
      <c r="G27" t="s">
        <v>3</v>
      </c>
      <c r="I27" s="2">
        <v>0.16</v>
      </c>
      <c r="J27" s="2">
        <f t="shared" si="0"/>
        <v>4.9561599999999997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15</v>
      </c>
      <c r="G28" t="s">
        <v>3</v>
      </c>
      <c r="I28" s="2">
        <v>5.7670000000000003</v>
      </c>
      <c r="J28" s="2">
        <f t="shared" si="0"/>
        <v>7.5197503034506674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15</v>
      </c>
      <c r="G29" t="s">
        <v>3</v>
      </c>
      <c r="I29" s="2">
        <v>0.11700000000000001</v>
      </c>
      <c r="J29" s="2">
        <f t="shared" si="0"/>
        <v>1.1471600683760683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15</v>
      </c>
      <c r="G30" t="s">
        <v>3</v>
      </c>
      <c r="I30" s="2">
        <v>0.27300000000000002</v>
      </c>
      <c r="J30" s="2">
        <f t="shared" si="0"/>
        <v>0.98328005860805845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15</v>
      </c>
      <c r="G31" t="s">
        <v>3</v>
      </c>
      <c r="I31" s="2">
        <v>0.158</v>
      </c>
      <c r="J31" s="2">
        <f t="shared" si="0"/>
        <v>3.3979171645569624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15</v>
      </c>
      <c r="G32" t="s">
        <v>3</v>
      </c>
      <c r="I32" s="2">
        <v>0.20899999999999999</v>
      </c>
      <c r="J32" s="2">
        <f t="shared" si="0"/>
        <v>5.1375206889952159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15</v>
      </c>
      <c r="G33" t="s">
        <v>3</v>
      </c>
      <c r="I33" s="2">
        <v>6.8570000000000002</v>
      </c>
      <c r="J33" s="2">
        <f t="shared" si="0"/>
        <v>8.5635490739390399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15</v>
      </c>
      <c r="G34" t="s">
        <v>3</v>
      </c>
      <c r="I34" s="2">
        <v>0.158</v>
      </c>
      <c r="J34" s="2">
        <f t="shared" si="0"/>
        <v>1.3273113924050635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15</v>
      </c>
      <c r="G35" t="s">
        <v>3</v>
      </c>
      <c r="I35" s="2">
        <v>0.33500000000000002</v>
      </c>
      <c r="J35" s="2">
        <f t="shared" si="0"/>
        <v>1.2520310447761194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15</v>
      </c>
      <c r="G36" t="s">
        <v>3</v>
      </c>
      <c r="I36" s="2">
        <v>0.20699999999999999</v>
      </c>
      <c r="J36" s="2">
        <f t="shared" si="0"/>
        <v>4.0524676328502416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15</v>
      </c>
      <c r="G37" t="s">
        <v>3</v>
      </c>
      <c r="I37" s="2">
        <v>0.316</v>
      </c>
      <c r="J37" s="2">
        <f t="shared" si="0"/>
        <v>5.3092455696202538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15</v>
      </c>
      <c r="G38" t="s">
        <v>3</v>
      </c>
      <c r="I38" s="2">
        <v>10.707000000000001</v>
      </c>
      <c r="J38" s="2">
        <f t="shared" si="0"/>
        <v>8.5691977211170247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15</v>
      </c>
      <c r="G39" t="s">
        <v>3</v>
      </c>
      <c r="I39" s="2">
        <v>0.379</v>
      </c>
      <c r="J39" s="2">
        <f t="shared" si="0"/>
        <v>1.4165459419525066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15</v>
      </c>
      <c r="G40" t="s">
        <v>3</v>
      </c>
      <c r="I40" s="2">
        <v>0.61399999999999999</v>
      </c>
      <c r="J40" s="2">
        <f t="shared" si="0"/>
        <v>1.7487651856677524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15</v>
      </c>
      <c r="G41" t="s">
        <v>3</v>
      </c>
      <c r="I41" s="2">
        <v>0.64</v>
      </c>
      <c r="J41" s="2">
        <f t="shared" si="0"/>
        <v>3.3554431999999994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15</v>
      </c>
      <c r="G42" t="s">
        <v>3</v>
      </c>
      <c r="I42" s="2">
        <v>0.59799999999999998</v>
      </c>
      <c r="J42" s="2">
        <f t="shared" si="0"/>
        <v>7.1822195585284279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15</v>
      </c>
      <c r="G43" t="s">
        <v>3</v>
      </c>
      <c r="I43" s="2">
        <v>27.21</v>
      </c>
      <c r="J43" s="2">
        <f t="shared" si="0"/>
        <v>8.6321581771407576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15</v>
      </c>
      <c r="H44" t="s">
        <v>16</v>
      </c>
      <c r="I44" s="2">
        <v>5.1980000000000004</v>
      </c>
      <c r="J44" s="2">
        <f t="shared" si="0"/>
        <v>8.5014162370142348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15</v>
      </c>
      <c r="I45" s="2">
        <v>6.6870000000000003</v>
      </c>
      <c r="J45" s="2">
        <f t="shared" si="0"/>
        <v>8.9480994263496321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15</v>
      </c>
      <c r="I46" s="2">
        <v>10.382</v>
      </c>
      <c r="J46" s="2">
        <f t="shared" si="0"/>
        <v>9.0053609709111928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15</v>
      </c>
      <c r="I47" s="2">
        <v>26.434999999999999</v>
      </c>
      <c r="J47" s="2">
        <f t="shared" si="0"/>
        <v>9.0540481731038405</v>
      </c>
      <c r="K47" s="2"/>
      <c r="L47" s="2"/>
    </row>
    <row r="48" spans="3:12">
      <c r="I48" s="2"/>
      <c r="J48" s="2"/>
      <c r="K48" s="2"/>
      <c r="L48" s="2"/>
    </row>
    <row r="49" spans="3:12">
      <c r="I49" s="2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 s="2">
        <v>19.658999999999999</v>
      </c>
      <c r="J50" s="2">
        <f t="shared" ref="J50:J65" si="1">(2*C50*D50*E50)/(I50/1000)/10^12</f>
        <v>8.3709671661834282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 s="2">
        <v>0.47399999999999998</v>
      </c>
      <c r="J51" s="2">
        <f t="shared" si="1"/>
        <v>2.1981063291139242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 s="2">
        <v>22.468</v>
      </c>
      <c r="J52" s="2">
        <f t="shared" si="1"/>
        <v>8.5229497995371197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 s="2">
        <v>0.43</v>
      </c>
      <c r="J53" s="2">
        <f t="shared" si="1"/>
        <v>2.8195244651162792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 s="2">
        <v>28.332999999999998</v>
      </c>
      <c r="J54" s="2">
        <f t="shared" si="1"/>
        <v>8.4483480436240441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 s="2">
        <v>0.69</v>
      </c>
      <c r="J55" s="2">
        <f t="shared" si="1"/>
        <v>2.1963686956521742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 s="2">
        <v>45.276000000000003</v>
      </c>
      <c r="J56" s="2">
        <f t="shared" si="1"/>
        <v>8.4589467309833015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 s="2">
        <v>0.79700000000000004</v>
      </c>
      <c r="J57" s="2">
        <f t="shared" si="1"/>
        <v>3.0423977917189458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15</v>
      </c>
      <c r="G58" t="s">
        <v>3</v>
      </c>
      <c r="I58" s="2">
        <v>20.073</v>
      </c>
      <c r="J58" s="2">
        <f t="shared" si="1"/>
        <v>8.1983183141533402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15</v>
      </c>
      <c r="G59" t="s">
        <v>3</v>
      </c>
      <c r="I59" s="2">
        <v>0.36599999999999999</v>
      </c>
      <c r="J59" s="2">
        <f t="shared" si="1"/>
        <v>2.8467278688524589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15</v>
      </c>
      <c r="G60" t="s">
        <v>3</v>
      </c>
      <c r="I60" s="2">
        <v>23.132000000000001</v>
      </c>
      <c r="J60" s="2">
        <f t="shared" si="1"/>
        <v>8.278300021442158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15</v>
      </c>
      <c r="G61" t="s">
        <v>3</v>
      </c>
      <c r="I61" s="2">
        <v>0.42</v>
      </c>
      <c r="J61" s="2">
        <f t="shared" si="1"/>
        <v>2.8866560000000003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15</v>
      </c>
      <c r="G62" t="s">
        <v>3</v>
      </c>
      <c r="I62" s="2">
        <v>29.146999999999998</v>
      </c>
      <c r="J62" s="2">
        <f t="shared" si="1"/>
        <v>8.2124076275431435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15</v>
      </c>
      <c r="G63" t="s">
        <v>3</v>
      </c>
      <c r="I63" s="2">
        <v>0.51600000000000001</v>
      </c>
      <c r="J63" s="2">
        <f t="shared" si="1"/>
        <v>2.9370046511627912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15</v>
      </c>
      <c r="G64" t="s">
        <v>3</v>
      </c>
      <c r="I64" s="2">
        <v>45.896000000000001</v>
      </c>
      <c r="J64" s="2">
        <f t="shared" si="1"/>
        <v>8.344676490151647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15</v>
      </c>
      <c r="G65" t="s">
        <v>3</v>
      </c>
      <c r="I65" s="2">
        <v>0.79300000000000004</v>
      </c>
      <c r="J65" s="2">
        <f t="shared" si="1"/>
        <v>3.0577440605296338</v>
      </c>
      <c r="K65" s="2"/>
      <c r="L65" s="2"/>
    </row>
    <row r="66" spans="3:12">
      <c r="I66" s="2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 s="2">
        <v>0.52500000000000002</v>
      </c>
      <c r="J67" s="2">
        <f t="shared" ref="J67:J82" si="2">(2*C67*D67*E67)/(I67/1000)/10^12</f>
        <v>1.1983725714285713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 s="2">
        <v>0.40699999999999997</v>
      </c>
      <c r="J68" s="2">
        <f t="shared" si="2"/>
        <v>3.0916245700245701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 s="2">
        <v>0.504</v>
      </c>
      <c r="J69" s="2">
        <f t="shared" si="2"/>
        <v>4.9932190476190481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 s="2">
        <v>1.0620000000000001</v>
      </c>
      <c r="J70" s="2">
        <f t="shared" si="2"/>
        <v>4.7393265536723161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15</v>
      </c>
      <c r="G71" t="s">
        <v>3</v>
      </c>
      <c r="I71" s="2">
        <v>0.45600000000000002</v>
      </c>
      <c r="J71" s="2">
        <f t="shared" si="2"/>
        <v>1.3797052631578948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15</v>
      </c>
      <c r="G72" t="s">
        <v>3</v>
      </c>
      <c r="I72" s="2">
        <v>0.51400000000000001</v>
      </c>
      <c r="J72" s="2">
        <f t="shared" si="2"/>
        <v>2.4480373540856029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15</v>
      </c>
      <c r="G73" t="s">
        <v>3</v>
      </c>
      <c r="I73" s="2">
        <v>0.51500000000000001</v>
      </c>
      <c r="J73" s="2">
        <f t="shared" si="2"/>
        <v>4.8865677669902912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15</v>
      </c>
      <c r="G74" t="s">
        <v>3</v>
      </c>
      <c r="I74" s="2">
        <v>1.0880000000000001</v>
      </c>
      <c r="J74" s="2">
        <f t="shared" si="2"/>
        <v>4.6260705882352937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 s="2">
        <v>6.2E-2</v>
      </c>
      <c r="J75" s="2">
        <f t="shared" si="2"/>
        <v>1.6236015483870967</v>
      </c>
      <c r="K75" s="2"/>
      <c r="L75" s="2"/>
    </row>
    <row r="76" spans="3:12">
      <c r="C76">
        <f t="shared" ref="C76:C82" si="3">3*1024</f>
        <v>3072</v>
      </c>
      <c r="D76">
        <v>32</v>
      </c>
      <c r="E76">
        <v>1024</v>
      </c>
      <c r="F76" t="s">
        <v>3</v>
      </c>
      <c r="G76" t="s">
        <v>3</v>
      </c>
      <c r="I76" s="2">
        <v>0.153</v>
      </c>
      <c r="J76" s="2">
        <f t="shared" si="2"/>
        <v>1.3158600784313725</v>
      </c>
      <c r="K76" s="2"/>
      <c r="L76" s="2"/>
    </row>
    <row r="77" spans="3:12">
      <c r="C77">
        <f t="shared" si="3"/>
        <v>3072</v>
      </c>
      <c r="D77">
        <v>64</v>
      </c>
      <c r="E77">
        <v>1024</v>
      </c>
      <c r="F77" t="s">
        <v>3</v>
      </c>
      <c r="G77" t="s">
        <v>3</v>
      </c>
      <c r="I77" s="2">
        <v>0.109</v>
      </c>
      <c r="J77" s="2">
        <f t="shared" si="2"/>
        <v>3.694065908256881</v>
      </c>
      <c r="K77" s="2"/>
      <c r="L77" s="2"/>
    </row>
    <row r="78" spans="3:12">
      <c r="C78">
        <f t="shared" si="3"/>
        <v>3072</v>
      </c>
      <c r="D78">
        <v>128</v>
      </c>
      <c r="E78">
        <v>1024</v>
      </c>
      <c r="F78" t="s">
        <v>3</v>
      </c>
      <c r="G78" t="s">
        <v>3</v>
      </c>
      <c r="I78" s="2">
        <v>0.14299999999999999</v>
      </c>
      <c r="J78" s="2">
        <f t="shared" si="2"/>
        <v>5.6315130629370636</v>
      </c>
      <c r="K78" s="2"/>
      <c r="L78" s="2"/>
    </row>
    <row r="79" spans="3:12">
      <c r="C79">
        <f t="shared" si="3"/>
        <v>3072</v>
      </c>
      <c r="D79">
        <v>16</v>
      </c>
      <c r="E79">
        <v>1024</v>
      </c>
      <c r="F79" t="s">
        <v>15</v>
      </c>
      <c r="G79" t="s">
        <v>3</v>
      </c>
      <c r="I79" s="2">
        <v>0.109</v>
      </c>
      <c r="J79" s="2">
        <f t="shared" si="2"/>
        <v>0.92351647706422024</v>
      </c>
      <c r="K79" s="2"/>
      <c r="L79" s="2"/>
    </row>
    <row r="80" spans="3:12">
      <c r="C80">
        <f t="shared" si="3"/>
        <v>3072</v>
      </c>
      <c r="D80">
        <v>32</v>
      </c>
      <c r="E80">
        <v>1024</v>
      </c>
      <c r="F80" t="s">
        <v>15</v>
      </c>
      <c r="G80" t="s">
        <v>3</v>
      </c>
      <c r="I80" s="2">
        <v>0.15</v>
      </c>
      <c r="J80" s="2">
        <f t="shared" si="2"/>
        <v>1.34217728</v>
      </c>
      <c r="K80" s="2"/>
      <c r="L80" s="2"/>
    </row>
    <row r="81" spans="3:12">
      <c r="C81">
        <f t="shared" si="3"/>
        <v>3072</v>
      </c>
      <c r="D81">
        <v>64</v>
      </c>
      <c r="E81">
        <v>1024</v>
      </c>
      <c r="F81" t="s">
        <v>15</v>
      </c>
      <c r="G81" t="s">
        <v>3</v>
      </c>
      <c r="I81" s="2">
        <v>0.12</v>
      </c>
      <c r="J81" s="2">
        <f t="shared" si="2"/>
        <v>3.3554432000000003</v>
      </c>
      <c r="K81" s="2"/>
      <c r="L81" s="2"/>
    </row>
    <row r="82" spans="3:12">
      <c r="C82">
        <f t="shared" si="3"/>
        <v>3072</v>
      </c>
      <c r="D82">
        <v>128</v>
      </c>
      <c r="E82">
        <v>1024</v>
      </c>
      <c r="F82" t="s">
        <v>15</v>
      </c>
      <c r="G82" t="s">
        <v>3</v>
      </c>
      <c r="I82" s="2">
        <v>0.151</v>
      </c>
      <c r="J82" s="2">
        <f t="shared" si="2"/>
        <v>5.3331547549668876</v>
      </c>
      <c r="K82" s="2"/>
      <c r="L82" s="2"/>
    </row>
    <row r="83" spans="3:12">
      <c r="I83" s="2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15</v>
      </c>
      <c r="I84" s="2">
        <v>5.5179999999999998</v>
      </c>
      <c r="J84" s="2">
        <f>(2*C84*D84*E84)/(I84/1000)/10^12</f>
        <v>8.47716117433853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15</v>
      </c>
      <c r="I85" s="2">
        <v>24.334</v>
      </c>
      <c r="J85" s="2">
        <f>(2*C85*D85*E85)/(I85/1000)/10^12</f>
        <v>8.8568130845730249</v>
      </c>
      <c r="K85" s="2"/>
      <c r="L85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 s="2">
        <v>10.247999999999999</v>
      </c>
      <c r="J87" s="2">
        <f t="shared" ref="J87:J150" si="4">(2*C87*D87*E87)/(I87/1000)/10^12</f>
        <v>0.39968774395003898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 s="2">
        <v>10.832000000000001</v>
      </c>
      <c r="J88" s="2">
        <f t="shared" si="4"/>
        <v>0.7562776957163958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 s="2">
        <v>10.195</v>
      </c>
      <c r="J89" s="2">
        <f t="shared" si="4"/>
        <v>0.80353114271701809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 s="2">
        <v>11.053000000000001</v>
      </c>
      <c r="J90" s="2">
        <f t="shared" si="4"/>
        <v>1.4823124943454264</v>
      </c>
    </row>
    <row r="91" spans="3:12">
      <c r="C91">
        <v>512</v>
      </c>
      <c r="D91">
        <v>8</v>
      </c>
      <c r="E91">
        <v>500000</v>
      </c>
      <c r="F91" t="s">
        <v>15</v>
      </c>
      <c r="G91" t="s">
        <v>3</v>
      </c>
      <c r="I91" s="2">
        <v>7.1070000000000002</v>
      </c>
      <c r="J91" s="2">
        <f t="shared" si="4"/>
        <v>0.57633319262698746</v>
      </c>
    </row>
    <row r="92" spans="3:12">
      <c r="C92">
        <v>1024</v>
      </c>
      <c r="D92">
        <v>8</v>
      </c>
      <c r="E92">
        <v>500000</v>
      </c>
      <c r="F92" t="s">
        <v>15</v>
      </c>
      <c r="G92" t="s">
        <v>3</v>
      </c>
      <c r="I92" s="2">
        <v>7.9530000000000003</v>
      </c>
      <c r="J92" s="2">
        <f t="shared" si="4"/>
        <v>1.0300515528731296</v>
      </c>
    </row>
    <row r="93" spans="3:12">
      <c r="C93">
        <v>512</v>
      </c>
      <c r="D93">
        <v>16</v>
      </c>
      <c r="E93">
        <v>500000</v>
      </c>
      <c r="F93" t="s">
        <v>15</v>
      </c>
      <c r="G93" t="s">
        <v>3</v>
      </c>
      <c r="I93" s="2">
        <v>8.6869999999999994</v>
      </c>
      <c r="J93" s="2">
        <f t="shared" si="4"/>
        <v>0.94301830321169577</v>
      </c>
    </row>
    <row r="94" spans="3:12">
      <c r="C94">
        <v>1024</v>
      </c>
      <c r="D94">
        <v>16</v>
      </c>
      <c r="E94">
        <v>500000</v>
      </c>
      <c r="F94" t="s">
        <v>15</v>
      </c>
      <c r="G94" t="s">
        <v>3</v>
      </c>
      <c r="I94" s="2">
        <v>16.638999999999999</v>
      </c>
      <c r="J94" s="2">
        <f t="shared" si="4"/>
        <v>0.98467455976921681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 s="2">
        <v>0.124</v>
      </c>
      <c r="J95" s="2">
        <f t="shared" si="4"/>
        <v>5.91938064516129</v>
      </c>
    </row>
    <row r="96" spans="3:12">
      <c r="C96">
        <v>1024</v>
      </c>
      <c r="D96">
        <v>700</v>
      </c>
      <c r="E96">
        <v>512</v>
      </c>
      <c r="F96" t="s">
        <v>15</v>
      </c>
      <c r="G96" t="s">
        <v>3</v>
      </c>
      <c r="I96" s="2">
        <v>0.13</v>
      </c>
      <c r="J96" s="2">
        <f t="shared" si="4"/>
        <v>5.6461784615384607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 s="2">
        <v>106.119</v>
      </c>
      <c r="J97" s="2">
        <f t="shared" si="4"/>
        <v>8.8930201000763276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 s="2">
        <v>85.046999999999997</v>
      </c>
      <c r="J98" s="2">
        <f t="shared" si="4"/>
        <v>7.1017175914494333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 s="2">
        <v>38.704000000000001</v>
      </c>
      <c r="J99" s="2">
        <f t="shared" si="4"/>
        <v>8.7778685407193056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 s="2">
        <v>128.38399999999999</v>
      </c>
      <c r="J100" s="2">
        <f t="shared" si="4"/>
        <v>8.8944047856430704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 s="2">
        <v>17.545999999999999</v>
      </c>
      <c r="J101" s="2">
        <f t="shared" si="4"/>
        <v>8.6056619172460973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 s="2">
        <v>211.44</v>
      </c>
      <c r="J102" s="2">
        <f t="shared" si="4"/>
        <v>8.9265834279228162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 s="2">
        <v>169.334</v>
      </c>
      <c r="J103" s="2">
        <f t="shared" si="4"/>
        <v>7.1335913165696194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 s="2">
        <v>76.718999999999994</v>
      </c>
      <c r="J104" s="2">
        <f t="shared" si="4"/>
        <v>8.8567010518906653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 s="2">
        <v>255.72800000000001</v>
      </c>
      <c r="J105" s="2">
        <f t="shared" si="4"/>
        <v>8.9305767377838947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 s="2">
        <v>34.606000000000002</v>
      </c>
      <c r="J106" s="2">
        <f t="shared" si="4"/>
        <v>8.7265181760388355</v>
      </c>
    </row>
    <row r="107" spans="1:10">
      <c r="C107">
        <v>7680</v>
      </c>
      <c r="D107">
        <v>24000</v>
      </c>
      <c r="E107">
        <v>2560</v>
      </c>
      <c r="F107" t="s">
        <v>15</v>
      </c>
      <c r="G107" t="s">
        <v>3</v>
      </c>
      <c r="I107" s="2">
        <v>117.90900000000001</v>
      </c>
      <c r="J107" s="2">
        <f t="shared" si="4"/>
        <v>8.003785970536601</v>
      </c>
    </row>
    <row r="108" spans="1:10">
      <c r="C108">
        <v>6144</v>
      </c>
      <c r="D108">
        <v>24000</v>
      </c>
      <c r="E108">
        <v>2048</v>
      </c>
      <c r="F108" t="s">
        <v>15</v>
      </c>
      <c r="G108" t="s">
        <v>3</v>
      </c>
      <c r="I108" s="2">
        <v>92.308999999999997</v>
      </c>
      <c r="J108" s="2">
        <f t="shared" si="4"/>
        <v>6.5430215471947477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15</v>
      </c>
      <c r="G109" s="1" t="s">
        <v>3</v>
      </c>
      <c r="H109" s="1"/>
      <c r="I109" s="2">
        <v>40.564</v>
      </c>
      <c r="J109" s="2">
        <f t="shared" si="4"/>
        <v>8.3753728429148993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15</v>
      </c>
      <c r="G110" s="1" t="s">
        <v>3</v>
      </c>
      <c r="H110" s="1"/>
      <c r="I110" s="2">
        <v>146.327</v>
      </c>
      <c r="J110" s="2">
        <f t="shared" si="4"/>
        <v>7.8037495745829553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15</v>
      </c>
      <c r="G111" s="1" t="s">
        <v>3</v>
      </c>
      <c r="H111" s="1"/>
      <c r="I111" s="2">
        <v>17.798999999999999</v>
      </c>
      <c r="J111" s="2">
        <f t="shared" si="4"/>
        <v>8.4833386145289058</v>
      </c>
    </row>
    <row r="112" spans="1:10">
      <c r="C112">
        <v>7680</v>
      </c>
      <c r="D112">
        <v>48000</v>
      </c>
      <c r="E112">
        <v>2560</v>
      </c>
      <c r="F112" t="s">
        <v>15</v>
      </c>
      <c r="G112" t="s">
        <v>3</v>
      </c>
      <c r="I112" s="2">
        <v>239.78399999999999</v>
      </c>
      <c r="J112" s="2">
        <f t="shared" si="4"/>
        <v>7.8714042638374542</v>
      </c>
    </row>
    <row r="113" spans="1:10">
      <c r="C113">
        <v>6144</v>
      </c>
      <c r="D113">
        <v>48000</v>
      </c>
      <c r="E113">
        <v>2048</v>
      </c>
      <c r="F113" t="s">
        <v>15</v>
      </c>
      <c r="G113" t="s">
        <v>3</v>
      </c>
      <c r="I113" s="2">
        <v>188.73099999999999</v>
      </c>
      <c r="J113" s="2">
        <f t="shared" si="4"/>
        <v>6.4004299876543866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15</v>
      </c>
      <c r="G114" s="1" t="s">
        <v>3</v>
      </c>
      <c r="H114" s="1"/>
      <c r="I114" s="2">
        <v>81.415000000000006</v>
      </c>
      <c r="J114" s="2">
        <f t="shared" si="4"/>
        <v>8.3458484063133334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15</v>
      </c>
      <c r="G115" s="1" t="s">
        <v>3</v>
      </c>
      <c r="H115" s="1"/>
      <c r="I115" s="2">
        <v>297.25700000000001</v>
      </c>
      <c r="J115" s="2">
        <f t="shared" si="4"/>
        <v>7.682909159414244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15</v>
      </c>
      <c r="G116" s="1" t="s">
        <v>3</v>
      </c>
      <c r="H116" s="1"/>
      <c r="I116" s="2">
        <v>35.325000000000003</v>
      </c>
      <c r="J116" s="2">
        <f t="shared" si="4"/>
        <v>8.5488998726114644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 s="2">
        <v>0.39300000000000002</v>
      </c>
      <c r="J117" s="2">
        <f t="shared" si="4"/>
        <v>1.0245628091603054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 s="2">
        <v>0.184</v>
      </c>
      <c r="J118" s="2">
        <f t="shared" si="4"/>
        <v>1.2309370434782609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 s="2">
        <v>0.67500000000000004</v>
      </c>
      <c r="J119" s="2">
        <f t="shared" si="4"/>
        <v>1.1278017422222222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 s="2">
        <v>0.379</v>
      </c>
      <c r="J120" s="2">
        <f t="shared" si="4"/>
        <v>2.12481891292876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 s="2">
        <v>0.23599999999999999</v>
      </c>
      <c r="J121" s="2">
        <f t="shared" si="4"/>
        <v>1.9194272542372883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 s="2">
        <v>0.45400000000000001</v>
      </c>
      <c r="J122" s="2">
        <f t="shared" si="4"/>
        <v>3.3535954889867838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15</v>
      </c>
      <c r="G123" s="1" t="s">
        <v>3</v>
      </c>
      <c r="H123" s="1"/>
      <c r="I123" s="2">
        <v>0.39600000000000002</v>
      </c>
      <c r="J123" s="2">
        <f t="shared" si="4"/>
        <v>1.0168009696969695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15</v>
      </c>
      <c r="G124" s="1" t="s">
        <v>3</v>
      </c>
      <c r="H124" s="1"/>
      <c r="I124" s="2">
        <v>0.189</v>
      </c>
      <c r="J124" s="2">
        <f t="shared" si="4"/>
        <v>1.1983725714285713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15</v>
      </c>
      <c r="G125" s="1" t="s">
        <v>3</v>
      </c>
      <c r="H125" s="1"/>
      <c r="I125" s="2">
        <v>0.63900000000000001</v>
      </c>
      <c r="J125" s="2">
        <f t="shared" si="4"/>
        <v>1.1913398685446008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15</v>
      </c>
      <c r="G126" s="1" t="s">
        <v>3</v>
      </c>
      <c r="H126" s="1"/>
      <c r="I126" s="2">
        <v>0.40200000000000002</v>
      </c>
      <c r="J126" s="2">
        <f t="shared" si="4"/>
        <v>2.0032496716417909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15</v>
      </c>
      <c r="G127" s="1" t="s">
        <v>3</v>
      </c>
      <c r="H127" s="1"/>
      <c r="I127" s="2">
        <v>0.251</v>
      </c>
      <c r="J127" s="2">
        <f t="shared" si="4"/>
        <v>1.8047204462151396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15</v>
      </c>
      <c r="G128" s="1" t="s">
        <v>3</v>
      </c>
      <c r="H128" s="1"/>
      <c r="I128" s="2">
        <v>0.57399999999999995</v>
      </c>
      <c r="J128" s="2">
        <f t="shared" si="4"/>
        <v>2.6524953867595822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 s="2">
        <v>8.1370000000000005</v>
      </c>
      <c r="J129" s="2">
        <f t="shared" si="4"/>
        <v>8.505102126090696</v>
      </c>
    </row>
    <row r="130" spans="2:10">
      <c r="C130" s="1">
        <v>512</v>
      </c>
      <c r="D130">
        <f t="shared" ref="D130:D136" si="5">1500*16</f>
        <v>24000</v>
      </c>
      <c r="E130" s="1">
        <v>2048</v>
      </c>
      <c r="F130" s="1" t="s">
        <v>3</v>
      </c>
      <c r="G130" s="1" t="s">
        <v>3</v>
      </c>
      <c r="H130" s="1"/>
      <c r="I130" s="2">
        <v>5.94</v>
      </c>
      <c r="J130" s="2">
        <f t="shared" si="4"/>
        <v>8.4733414141414141</v>
      </c>
    </row>
    <row r="131" spans="2:10">
      <c r="B131" s="1"/>
      <c r="C131" s="1">
        <v>512</v>
      </c>
      <c r="D131">
        <f t="shared" si="5"/>
        <v>24000</v>
      </c>
      <c r="E131" s="1">
        <v>2560</v>
      </c>
      <c r="F131" s="1" t="s">
        <v>3</v>
      </c>
      <c r="G131" s="1" t="s">
        <v>3</v>
      </c>
      <c r="H131" s="1"/>
      <c r="I131" s="2">
        <v>7.3979999999999997</v>
      </c>
      <c r="J131" s="2">
        <f t="shared" si="4"/>
        <v>8.5042660178426601</v>
      </c>
    </row>
    <row r="132" spans="2:10">
      <c r="B132" s="1"/>
      <c r="C132" s="1">
        <v>512</v>
      </c>
      <c r="D132">
        <f t="shared" si="5"/>
        <v>24000</v>
      </c>
      <c r="E132" s="1">
        <v>1530</v>
      </c>
      <c r="F132" s="1" t="s">
        <v>3</v>
      </c>
      <c r="G132" s="1" t="s">
        <v>3</v>
      </c>
      <c r="H132" s="1"/>
      <c r="I132" s="2">
        <v>4.4880000000000004</v>
      </c>
      <c r="J132" s="2">
        <f t="shared" si="4"/>
        <v>8.3781818181818171</v>
      </c>
    </row>
    <row r="133" spans="2:10">
      <c r="C133" s="1">
        <v>1024</v>
      </c>
      <c r="D133">
        <f t="shared" si="5"/>
        <v>24000</v>
      </c>
      <c r="E133" s="1">
        <v>2816</v>
      </c>
      <c r="F133" s="1" t="s">
        <v>3</v>
      </c>
      <c r="G133" s="1" t="s">
        <v>3</v>
      </c>
      <c r="H133" s="1"/>
      <c r="I133" s="2">
        <v>16.218</v>
      </c>
      <c r="J133" s="2">
        <f t="shared" si="4"/>
        <v>8.5344698483166859</v>
      </c>
    </row>
    <row r="134" spans="2:10">
      <c r="C134" s="1">
        <v>1024</v>
      </c>
      <c r="D134">
        <f t="shared" si="5"/>
        <v>24000</v>
      </c>
      <c r="E134" s="1">
        <v>2048</v>
      </c>
      <c r="F134" s="1" t="s">
        <v>3</v>
      </c>
      <c r="G134" s="1" t="s">
        <v>3</v>
      </c>
      <c r="H134" s="1"/>
      <c r="I134" s="2">
        <v>11.722</v>
      </c>
      <c r="J134" s="2">
        <f t="shared" si="4"/>
        <v>8.5875529773076273</v>
      </c>
    </row>
    <row r="135" spans="2:10">
      <c r="B135" s="1"/>
      <c r="C135" s="1">
        <v>1024</v>
      </c>
      <c r="D135">
        <f t="shared" si="5"/>
        <v>24000</v>
      </c>
      <c r="E135" s="1">
        <v>2560</v>
      </c>
      <c r="F135" s="1" t="s">
        <v>3</v>
      </c>
      <c r="G135" s="1" t="s">
        <v>3</v>
      </c>
      <c r="H135" s="1"/>
      <c r="I135" s="2">
        <v>14.744999999999999</v>
      </c>
      <c r="J135" s="2">
        <f t="shared" si="4"/>
        <v>8.5336805696846394</v>
      </c>
    </row>
    <row r="136" spans="2:10">
      <c r="B136" s="1"/>
      <c r="C136" s="1">
        <v>1024</v>
      </c>
      <c r="D136">
        <f t="shared" si="5"/>
        <v>24000</v>
      </c>
      <c r="E136" s="1">
        <v>1530</v>
      </c>
      <c r="F136" s="1" t="s">
        <v>3</v>
      </c>
      <c r="G136" s="1" t="s">
        <v>3</v>
      </c>
      <c r="H136" s="1"/>
      <c r="I136" s="2">
        <v>8.9580000000000002</v>
      </c>
      <c r="J136" s="2">
        <f t="shared" si="4"/>
        <v>8.3950167448091086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 s="2">
        <v>1.4E-2</v>
      </c>
      <c r="J137" s="2">
        <f t="shared" si="4"/>
        <v>0.59918628571428578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1.6E-2</v>
      </c>
      <c r="J138" s="2">
        <f t="shared" si="4"/>
        <v>1.048576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15</v>
      </c>
      <c r="G139" s="1" t="s">
        <v>3</v>
      </c>
      <c r="H139" s="1"/>
      <c r="I139" s="2">
        <v>8.2590000000000003</v>
      </c>
      <c r="J139" s="2">
        <f t="shared" si="4"/>
        <v>8.3794667635306936</v>
      </c>
    </row>
    <row r="140" spans="2:10">
      <c r="C140" s="1">
        <v>512</v>
      </c>
      <c r="D140">
        <f t="shared" ref="D140:D146" si="6">1500*16</f>
        <v>24000</v>
      </c>
      <c r="E140" s="1">
        <v>2048</v>
      </c>
      <c r="F140" s="1" t="s">
        <v>15</v>
      </c>
      <c r="G140" s="1" t="s">
        <v>3</v>
      </c>
      <c r="H140" s="1"/>
      <c r="I140" s="2">
        <v>6.0220000000000002</v>
      </c>
      <c r="J140" s="2">
        <f t="shared" si="4"/>
        <v>8.3579621388243108</v>
      </c>
    </row>
    <row r="141" spans="2:10">
      <c r="B141" s="1"/>
      <c r="C141" s="1">
        <v>512</v>
      </c>
      <c r="D141">
        <f t="shared" si="6"/>
        <v>24000</v>
      </c>
      <c r="E141" s="1">
        <v>2560</v>
      </c>
      <c r="F141" s="1" t="s">
        <v>15</v>
      </c>
      <c r="G141" s="1" t="s">
        <v>3</v>
      </c>
      <c r="H141" s="1"/>
      <c r="I141" s="2">
        <v>7.5170000000000003</v>
      </c>
      <c r="J141" s="2">
        <f t="shared" si="4"/>
        <v>8.3696368232007448</v>
      </c>
    </row>
    <row r="142" spans="2:10">
      <c r="B142" s="1"/>
      <c r="C142" s="1">
        <v>512</v>
      </c>
      <c r="D142">
        <f t="shared" si="6"/>
        <v>24000</v>
      </c>
      <c r="E142" s="1">
        <v>1530</v>
      </c>
      <c r="F142" s="1" t="s">
        <v>15</v>
      </c>
      <c r="G142" s="1" t="s">
        <v>3</v>
      </c>
      <c r="H142" s="1"/>
      <c r="I142" s="2">
        <v>4.5419999999999998</v>
      </c>
      <c r="J142" s="2">
        <f t="shared" si="4"/>
        <v>8.2785733157199477</v>
      </c>
    </row>
    <row r="143" spans="2:10">
      <c r="C143" s="1">
        <v>1024</v>
      </c>
      <c r="D143">
        <f t="shared" si="6"/>
        <v>24000</v>
      </c>
      <c r="E143" s="1">
        <v>2816</v>
      </c>
      <c r="F143" s="1" t="s">
        <v>15</v>
      </c>
      <c r="G143" s="1" t="s">
        <v>3</v>
      </c>
      <c r="H143" s="1"/>
      <c r="I143" s="2">
        <v>16.488</v>
      </c>
      <c r="J143" s="2">
        <f t="shared" si="4"/>
        <v>8.3947132459970888</v>
      </c>
    </row>
    <row r="144" spans="2:10">
      <c r="C144" s="1">
        <v>1024</v>
      </c>
      <c r="D144">
        <f t="shared" si="6"/>
        <v>24000</v>
      </c>
      <c r="E144" s="1">
        <v>2048</v>
      </c>
      <c r="F144" s="1" t="s">
        <v>15</v>
      </c>
      <c r="G144" s="1" t="s">
        <v>3</v>
      </c>
      <c r="H144" s="1"/>
      <c r="I144" s="2">
        <v>11.983000000000001</v>
      </c>
      <c r="J144" s="2">
        <f t="shared" si="4"/>
        <v>8.4005087206876414</v>
      </c>
    </row>
    <row r="145" spans="2:10">
      <c r="B145" s="1"/>
      <c r="C145" s="1">
        <v>1024</v>
      </c>
      <c r="D145">
        <f t="shared" si="6"/>
        <v>24000</v>
      </c>
      <c r="E145" s="1">
        <v>2560</v>
      </c>
      <c r="F145" s="1" t="s">
        <v>15</v>
      </c>
      <c r="G145" s="1" t="s">
        <v>3</v>
      </c>
      <c r="H145" s="1"/>
      <c r="I145" s="2">
        <v>15.003</v>
      </c>
      <c r="J145" s="2">
        <f t="shared" si="4"/>
        <v>8.3869306138772242</v>
      </c>
    </row>
    <row r="146" spans="2:10">
      <c r="B146" s="1"/>
      <c r="C146" s="1">
        <v>1024</v>
      </c>
      <c r="D146">
        <f t="shared" si="6"/>
        <v>24000</v>
      </c>
      <c r="E146" s="1">
        <v>1530</v>
      </c>
      <c r="F146" s="1" t="s">
        <v>15</v>
      </c>
      <c r="G146" s="1" t="s">
        <v>3</v>
      </c>
      <c r="H146" s="1"/>
      <c r="I146" s="2">
        <v>8.8989999999999991</v>
      </c>
      <c r="J146" s="2">
        <f t="shared" si="4"/>
        <v>8.4506753567816624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15</v>
      </c>
      <c r="H147" s="1"/>
      <c r="I147" s="2">
        <v>7.3999999999999996E-2</v>
      </c>
      <c r="J147" s="2">
        <f t="shared" si="4"/>
        <v>0.11335956756756757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7.3999999999999996E-2</v>
      </c>
      <c r="J148" s="2">
        <f t="shared" si="4"/>
        <v>0.22671913513513514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 s="2">
        <v>16.236999999999998</v>
      </c>
      <c r="J149" s="2">
        <f t="shared" si="4"/>
        <v>8.5244830941676426</v>
      </c>
    </row>
    <row r="150" spans="2:10">
      <c r="C150" s="1">
        <v>512</v>
      </c>
      <c r="D150">
        <f t="shared" ref="D150:D156" si="7">1500*32</f>
        <v>48000</v>
      </c>
      <c r="E150" s="1">
        <v>2048</v>
      </c>
      <c r="F150" s="1" t="s">
        <v>3</v>
      </c>
      <c r="G150" s="1" t="s">
        <v>3</v>
      </c>
      <c r="H150" s="1"/>
      <c r="I150" s="2">
        <v>11.832000000000001</v>
      </c>
      <c r="J150" s="2">
        <f t="shared" si="4"/>
        <v>8.5077160243407697</v>
      </c>
    </row>
    <row r="151" spans="2:10">
      <c r="B151" s="1"/>
      <c r="C151" s="1">
        <v>512</v>
      </c>
      <c r="D151">
        <f t="shared" si="7"/>
        <v>48000</v>
      </c>
      <c r="E151" s="1">
        <v>2560</v>
      </c>
      <c r="F151" s="1" t="s">
        <v>3</v>
      </c>
      <c r="G151" s="1" t="s">
        <v>3</v>
      </c>
      <c r="H151" s="1"/>
      <c r="I151" s="2">
        <v>14.775</v>
      </c>
      <c r="J151" s="2">
        <f t="shared" ref="J151:J168" si="8">(2*C151*D151*E151)/(I151/1000)/10^12</f>
        <v>8.5163532994923852</v>
      </c>
    </row>
    <row r="152" spans="2:10">
      <c r="B152" s="1"/>
      <c r="C152" s="1">
        <v>512</v>
      </c>
      <c r="D152">
        <f t="shared" si="7"/>
        <v>48000</v>
      </c>
      <c r="E152" s="1">
        <v>1530</v>
      </c>
      <c r="F152" s="1" t="s">
        <v>3</v>
      </c>
      <c r="G152" s="1" t="s">
        <v>3</v>
      </c>
      <c r="H152" s="1"/>
      <c r="I152" s="2">
        <v>8.9390000000000001</v>
      </c>
      <c r="J152" s="2">
        <f t="shared" si="8"/>
        <v>8.4128604989372402</v>
      </c>
    </row>
    <row r="153" spans="2:10">
      <c r="C153" s="1">
        <v>1024</v>
      </c>
      <c r="D153">
        <f t="shared" si="7"/>
        <v>48000</v>
      </c>
      <c r="E153" s="1">
        <v>2816</v>
      </c>
      <c r="F153" s="1" t="s">
        <v>3</v>
      </c>
      <c r="G153" s="1" t="s">
        <v>3</v>
      </c>
      <c r="H153" s="1"/>
      <c r="I153" s="2">
        <v>31.268000000000001</v>
      </c>
      <c r="J153" s="2">
        <f t="shared" si="8"/>
        <v>8.8532705641550447</v>
      </c>
    </row>
    <row r="154" spans="2:10">
      <c r="C154" s="1">
        <v>1024</v>
      </c>
      <c r="D154">
        <f t="shared" si="7"/>
        <v>48000</v>
      </c>
      <c r="E154" s="1">
        <v>2048</v>
      </c>
      <c r="F154" s="1" t="s">
        <v>3</v>
      </c>
      <c r="G154" s="1" t="s">
        <v>3</v>
      </c>
      <c r="H154" s="1"/>
      <c r="I154" s="2">
        <v>22.797000000000001</v>
      </c>
      <c r="J154" s="2">
        <f t="shared" si="8"/>
        <v>8.8312756941702855</v>
      </c>
    </row>
    <row r="155" spans="2:10">
      <c r="B155" s="1"/>
      <c r="C155" s="1">
        <v>1024</v>
      </c>
      <c r="D155">
        <f t="shared" si="7"/>
        <v>48000</v>
      </c>
      <c r="E155" s="1">
        <v>2560</v>
      </c>
      <c r="F155" s="1" t="s">
        <v>3</v>
      </c>
      <c r="G155" s="1" t="s">
        <v>3</v>
      </c>
      <c r="H155" s="1"/>
      <c r="I155" s="2">
        <v>28.442</v>
      </c>
      <c r="J155" s="2">
        <f t="shared" si="8"/>
        <v>8.8481203853456147</v>
      </c>
    </row>
    <row r="156" spans="2:10">
      <c r="B156" s="1"/>
      <c r="C156" s="1">
        <v>1024</v>
      </c>
      <c r="D156">
        <f t="shared" si="7"/>
        <v>48000</v>
      </c>
      <c r="E156" s="1">
        <v>1530</v>
      </c>
      <c r="F156" s="1" t="s">
        <v>3</v>
      </c>
      <c r="G156" s="1" t="s">
        <v>3</v>
      </c>
      <c r="H156" s="1"/>
      <c r="I156" s="2">
        <v>17.210999999999999</v>
      </c>
      <c r="J156" s="2">
        <f t="shared" si="8"/>
        <v>8.7388948928011168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 s="2">
        <v>7.0000000000000007E-2</v>
      </c>
      <c r="J157" s="2">
        <f t="shared" si="8"/>
        <v>0.23967451428571426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6.6000000000000003E-2</v>
      </c>
      <c r="J158" s="2">
        <f t="shared" si="8"/>
        <v>0.50840048484848477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15</v>
      </c>
      <c r="G159" s="1" t="s">
        <v>3</v>
      </c>
      <c r="H159" s="1"/>
      <c r="I159" s="2">
        <v>16.478999999999999</v>
      </c>
      <c r="J159" s="2">
        <f t="shared" si="8"/>
        <v>8.3992980156562886</v>
      </c>
    </row>
    <row r="160" spans="2:10">
      <c r="C160" s="1">
        <v>512</v>
      </c>
      <c r="D160">
        <f t="shared" ref="D160:D166" si="9">1500*32</f>
        <v>48000</v>
      </c>
      <c r="E160" s="1">
        <v>2048</v>
      </c>
      <c r="F160" s="1" t="s">
        <v>15</v>
      </c>
      <c r="G160" s="1" t="s">
        <v>3</v>
      </c>
      <c r="H160" s="1"/>
      <c r="I160" s="2">
        <v>12.000999999999999</v>
      </c>
      <c r="J160" s="2">
        <f t="shared" si="8"/>
        <v>8.387909007582703</v>
      </c>
    </row>
    <row r="161" spans="1:31">
      <c r="B161" s="1"/>
      <c r="C161" s="1">
        <v>512</v>
      </c>
      <c r="D161">
        <f t="shared" si="9"/>
        <v>48000</v>
      </c>
      <c r="E161" s="1">
        <v>2560</v>
      </c>
      <c r="F161" s="1" t="s">
        <v>15</v>
      </c>
      <c r="G161" s="1" t="s">
        <v>3</v>
      </c>
      <c r="H161" s="1"/>
      <c r="I161" s="2">
        <v>14.999000000000001</v>
      </c>
      <c r="J161" s="2">
        <f t="shared" si="8"/>
        <v>8.3891672778185207</v>
      </c>
    </row>
    <row r="162" spans="1:31">
      <c r="B162" s="1"/>
      <c r="C162" s="1">
        <v>512</v>
      </c>
      <c r="D162">
        <f t="shared" si="9"/>
        <v>48000</v>
      </c>
      <c r="E162" s="1">
        <v>1530</v>
      </c>
      <c r="F162" s="1" t="s">
        <v>15</v>
      </c>
      <c r="G162" s="1" t="s">
        <v>3</v>
      </c>
      <c r="H162" s="1"/>
      <c r="I162" s="2">
        <v>8.8529999999999998</v>
      </c>
      <c r="J162" s="2">
        <f t="shared" si="8"/>
        <v>8.49458488647916</v>
      </c>
    </row>
    <row r="163" spans="1:31">
      <c r="C163" s="1">
        <v>1024</v>
      </c>
      <c r="D163">
        <f t="shared" si="9"/>
        <v>48000</v>
      </c>
      <c r="E163" s="1">
        <v>2816</v>
      </c>
      <c r="F163" s="1" t="s">
        <v>15</v>
      </c>
      <c r="G163" s="1" t="s">
        <v>3</v>
      </c>
      <c r="H163" s="1"/>
      <c r="I163" s="2">
        <v>31.792999999999999</v>
      </c>
      <c r="J163" s="2">
        <f t="shared" si="8"/>
        <v>8.7070758972100766</v>
      </c>
    </row>
    <row r="164" spans="1:31">
      <c r="C164" s="1">
        <v>1024</v>
      </c>
      <c r="D164">
        <f t="shared" si="9"/>
        <v>48000</v>
      </c>
      <c r="E164" s="1">
        <v>2048</v>
      </c>
      <c r="F164" s="1" t="s">
        <v>15</v>
      </c>
      <c r="G164" s="1" t="s">
        <v>3</v>
      </c>
      <c r="H164" s="1"/>
      <c r="I164" s="2">
        <v>23.085000000000001</v>
      </c>
      <c r="J164" s="2">
        <f t="shared" si="8"/>
        <v>8.7210999350227407</v>
      </c>
    </row>
    <row r="165" spans="1:31">
      <c r="B165" s="1"/>
      <c r="C165" s="1">
        <v>1024</v>
      </c>
      <c r="D165">
        <f t="shared" si="9"/>
        <v>48000</v>
      </c>
      <c r="E165" s="1">
        <v>2560</v>
      </c>
      <c r="F165" s="1" t="s">
        <v>15</v>
      </c>
      <c r="G165" s="1" t="s">
        <v>3</v>
      </c>
      <c r="H165" s="1"/>
      <c r="I165" s="2">
        <v>28.928000000000001</v>
      </c>
      <c r="J165" s="2">
        <f t="shared" si="8"/>
        <v>8.6994690265486714</v>
      </c>
    </row>
    <row r="166" spans="1:31">
      <c r="B166" s="1"/>
      <c r="C166" s="1">
        <v>1024</v>
      </c>
      <c r="D166">
        <f t="shared" si="9"/>
        <v>48000</v>
      </c>
      <c r="E166" s="1">
        <v>1530</v>
      </c>
      <c r="F166" s="1" t="s">
        <v>15</v>
      </c>
      <c r="G166" s="1" t="s">
        <v>3</v>
      </c>
      <c r="H166" s="1"/>
      <c r="I166" s="2">
        <v>17.484000000000002</v>
      </c>
      <c r="J166" s="2">
        <f t="shared" si="8"/>
        <v>8.6024433768016451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15</v>
      </c>
      <c r="H167" s="1"/>
      <c r="I167" s="2">
        <v>7.0999999999999994E-2</v>
      </c>
      <c r="J167" s="2">
        <f t="shared" si="8"/>
        <v>0.23629881690140847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7.0999999999999994E-2</v>
      </c>
      <c r="J168" s="2">
        <f t="shared" si="8"/>
        <v>0.47259763380281694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82</v>
      </c>
      <c r="I174" t="s">
        <v>81</v>
      </c>
      <c r="J174" t="s">
        <v>27</v>
      </c>
      <c r="K174" t="s">
        <v>26</v>
      </c>
      <c r="L174" t="s">
        <v>29</v>
      </c>
      <c r="M174" t="s">
        <v>28</v>
      </c>
      <c r="N174" t="s">
        <v>21</v>
      </c>
      <c r="O174" t="s">
        <v>22</v>
      </c>
      <c r="P174" t="s">
        <v>23</v>
      </c>
      <c r="R174" t="s">
        <v>30</v>
      </c>
      <c r="S174" t="s">
        <v>31</v>
      </c>
      <c r="T174" t="s">
        <v>57</v>
      </c>
      <c r="U174" t="s">
        <v>35</v>
      </c>
      <c r="V174" t="s">
        <v>36</v>
      </c>
      <c r="W174" t="s">
        <v>37</v>
      </c>
      <c r="X174" t="s">
        <v>32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0.13700000000000001</v>
      </c>
      <c r="O175" s="2" t="s">
        <v>55</v>
      </c>
      <c r="P175" s="2">
        <v>0.27200000000000002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0.40900000000000003</v>
      </c>
      <c r="U175" s="2">
        <f t="shared" ref="U175:U206" si="10">(2*$R175*$S175*$F175*$G175*$E175*$I175*$H175)/(N175/1000)/10^12</f>
        <v>5.0338569343065682</v>
      </c>
      <c r="V175" s="2" t="s">
        <v>55</v>
      </c>
      <c r="W175" s="2">
        <f t="shared" ref="W175:W206" si="11">(2*$R175*$S175*$F175*$G175*$E175*$I175*$H175)/(P175/1000)/10^12</f>
        <v>2.5354352941176468</v>
      </c>
      <c r="X175" t="s">
        <v>33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0.23899999999999999</v>
      </c>
      <c r="O176" s="2" t="s">
        <v>55</v>
      </c>
      <c r="P176" s="2">
        <v>0.52100000000000002</v>
      </c>
      <c r="R176" s="4">
        <f t="shared" ref="R176:R239" si="12">1+ROUNDDOWN((($C176-$H176+2*$J176)/$L176),0)</f>
        <v>341</v>
      </c>
      <c r="S176" s="4">
        <f t="shared" ref="S176:S239" si="13">1+ROUNDDOWN((($D176-$I176+2*$K176)/$M176),0)</f>
        <v>79</v>
      </c>
      <c r="T176" s="2">
        <f>N176+P176</f>
        <v>0.76</v>
      </c>
      <c r="U176" s="2">
        <f t="shared" si="10"/>
        <v>5.7710326359832633</v>
      </c>
      <c r="V176" s="2" t="s">
        <v>55</v>
      </c>
      <c r="W176" s="2">
        <f t="shared" si="11"/>
        <v>2.6473642994241846</v>
      </c>
      <c r="X176" t="s">
        <v>33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0.45900000000000002</v>
      </c>
      <c r="O177" s="2" t="s">
        <v>55</v>
      </c>
      <c r="P177" s="2">
        <v>0.98699999999999999</v>
      </c>
      <c r="R177" s="4">
        <f t="shared" si="12"/>
        <v>341</v>
      </c>
      <c r="S177" s="4">
        <f t="shared" si="13"/>
        <v>79</v>
      </c>
      <c r="T177" s="2">
        <f>N177+P177</f>
        <v>1.446</v>
      </c>
      <c r="U177" s="2">
        <f t="shared" si="10"/>
        <v>6.0099206971677557</v>
      </c>
      <c r="V177" s="2" t="s">
        <v>55</v>
      </c>
      <c r="W177" s="2">
        <f t="shared" si="11"/>
        <v>2.7948871327254308</v>
      </c>
      <c r="X177" t="s">
        <v>33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0.9</v>
      </c>
      <c r="O178" s="2" t="s">
        <v>55</v>
      </c>
      <c r="P178" s="2">
        <v>1.873</v>
      </c>
      <c r="R178" s="4">
        <f t="shared" si="12"/>
        <v>341</v>
      </c>
      <c r="S178" s="4">
        <f t="shared" si="13"/>
        <v>79</v>
      </c>
      <c r="T178" s="2">
        <f>N178+P178</f>
        <v>2.7730000000000001</v>
      </c>
      <c r="U178" s="2">
        <f t="shared" si="10"/>
        <v>6.1301191111111111</v>
      </c>
      <c r="V178" s="2" t="s">
        <v>55</v>
      </c>
      <c r="W178" s="2">
        <f t="shared" si="11"/>
        <v>2.9455991457554722</v>
      </c>
      <c r="X178" t="s">
        <v>33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0.40200000000000002</v>
      </c>
      <c r="O179" s="2">
        <v>1.49</v>
      </c>
      <c r="P179" s="2">
        <v>0.44400000000000001</v>
      </c>
      <c r="R179" s="4">
        <f t="shared" si="12"/>
        <v>166</v>
      </c>
      <c r="S179" s="4">
        <f t="shared" si="13"/>
        <v>38</v>
      </c>
      <c r="T179" s="2">
        <f>N179+O179+P179</f>
        <v>2.3359999999999999</v>
      </c>
      <c r="U179" s="2">
        <f t="shared" si="10"/>
        <v>6.4272557213930339</v>
      </c>
      <c r="V179" s="2">
        <f>(2*$R179*$S179*$F179*$G179*$E179*$I179*$H179)/(O179/1000)/10^12</f>
        <v>1.734064966442953</v>
      </c>
      <c r="W179" s="2">
        <f t="shared" si="11"/>
        <v>5.8192720720720725</v>
      </c>
      <c r="X179" t="s">
        <v>33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0.83899999999999997</v>
      </c>
      <c r="O180" s="2">
        <v>2.9649999999999999</v>
      </c>
      <c r="P180" s="2">
        <v>0.84199999999999997</v>
      </c>
      <c r="R180" s="4">
        <f t="shared" si="12"/>
        <v>166</v>
      </c>
      <c r="S180" s="4">
        <f t="shared" si="13"/>
        <v>38</v>
      </c>
      <c r="T180" s="2">
        <f t="shared" ref="T180:T182" si="14">N180+O180+P180</f>
        <v>4.6459999999999999</v>
      </c>
      <c r="U180" s="2">
        <f t="shared" si="10"/>
        <v>6.1591342073897497</v>
      </c>
      <c r="V180" s="2">
        <f>(2*$R180*$S180*$F180*$G180*$E180*$I180*$H180)/(O180/1000)/10^12</f>
        <v>1.7428376391231031</v>
      </c>
      <c r="W180" s="2">
        <f t="shared" si="11"/>
        <v>6.1371895486935868</v>
      </c>
      <c r="X180" t="s">
        <v>33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1.458</v>
      </c>
      <c r="O181" s="2">
        <v>6.0209999999999999</v>
      </c>
      <c r="P181" s="2">
        <v>1.6990000000000001</v>
      </c>
      <c r="R181" s="4">
        <f t="shared" si="12"/>
        <v>166</v>
      </c>
      <c r="S181" s="4">
        <f t="shared" si="13"/>
        <v>38</v>
      </c>
      <c r="T181" s="2">
        <f t="shared" si="14"/>
        <v>9.1780000000000008</v>
      </c>
      <c r="U181" s="2">
        <f t="shared" si="10"/>
        <v>7.0884960219478739</v>
      </c>
      <c r="V181" s="2">
        <f>(2*$R181*$S181*$F181*$G181*$E181*$I181*$H181)/(O181/1000)/10^12</f>
        <v>1.7164967945523999</v>
      </c>
      <c r="W181" s="2">
        <f t="shared" si="11"/>
        <v>6.083006003531489</v>
      </c>
      <c r="X181" t="s">
        <v>33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2.8109999999999999</v>
      </c>
      <c r="O182" s="2">
        <v>11.957000000000001</v>
      </c>
      <c r="P182" s="2">
        <v>3.3650000000000002</v>
      </c>
      <c r="R182" s="4">
        <f t="shared" si="12"/>
        <v>166</v>
      </c>
      <c r="S182" s="4">
        <f t="shared" si="13"/>
        <v>38</v>
      </c>
      <c r="T182" s="2">
        <f t="shared" si="14"/>
        <v>18.133000000000003</v>
      </c>
      <c r="U182" s="2">
        <f t="shared" si="10"/>
        <v>7.353274421913909</v>
      </c>
      <c r="V182" s="2">
        <f>(2*$R182*$S182*$F182*$G182*$E182*$I182*$H182)/(O182/1000)/10^12</f>
        <v>1.7286990382202894</v>
      </c>
      <c r="W182" s="2">
        <f t="shared" si="11"/>
        <v>6.1426610401188704</v>
      </c>
      <c r="X182" t="s">
        <v>33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0.126</v>
      </c>
      <c r="O183" s="2" t="s">
        <v>55</v>
      </c>
      <c r="P183" s="2">
        <v>0.443</v>
      </c>
      <c r="R183" s="4">
        <f t="shared" si="12"/>
        <v>480</v>
      </c>
      <c r="S183" s="4">
        <f t="shared" si="13"/>
        <v>48</v>
      </c>
      <c r="T183" s="2">
        <f>N183+P183</f>
        <v>0.56899999999999995</v>
      </c>
      <c r="U183" s="2">
        <f t="shared" si="10"/>
        <v>0.84260571428571418</v>
      </c>
      <c r="V183" s="2" t="s">
        <v>55</v>
      </c>
      <c r="W183" s="2">
        <f t="shared" si="11"/>
        <v>0.23965760722347632</v>
      </c>
      <c r="X183" t="s">
        <v>33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0.15</v>
      </c>
      <c r="O184" s="2">
        <v>0.20200000000000001</v>
      </c>
      <c r="P184" s="2">
        <v>0.35399999999999998</v>
      </c>
      <c r="R184" s="4">
        <f t="shared" si="12"/>
        <v>240</v>
      </c>
      <c r="S184" s="4">
        <f t="shared" si="13"/>
        <v>24</v>
      </c>
      <c r="T184" s="2">
        <f>N184+O184+P184</f>
        <v>0.70599999999999996</v>
      </c>
      <c r="U184" s="2">
        <f t="shared" si="10"/>
        <v>5.6623104000000009</v>
      </c>
      <c r="V184" s="2">
        <f>(2*$R184*$S184*$F184*$G184*$E184*$I184*$H184)/(O184/1000)/10^12</f>
        <v>4.2046859405940591</v>
      </c>
      <c r="W184" s="2">
        <f t="shared" si="11"/>
        <v>2.3992840677966103</v>
      </c>
      <c r="X184" t="s">
        <v>34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0.115</v>
      </c>
      <c r="O185" s="2">
        <v>0.109</v>
      </c>
      <c r="P185" s="2">
        <v>0.28399999999999997</v>
      </c>
      <c r="R185" s="4">
        <f t="shared" si="12"/>
        <v>120</v>
      </c>
      <c r="S185" s="4">
        <f t="shared" si="13"/>
        <v>12</v>
      </c>
      <c r="T185" s="2">
        <f t="shared" ref="T185:T186" si="15">N185+O185+P185</f>
        <v>0.50800000000000001</v>
      </c>
      <c r="U185" s="2">
        <f t="shared" si="10"/>
        <v>7.3856222608695656</v>
      </c>
      <c r="V185" s="2">
        <f>(2*$R185*$S185*$F185*$G185*$E185*$I185*$H185)/(O185/1000)/10^12</f>
        <v>7.792170275229358</v>
      </c>
      <c r="W185" s="2">
        <f t="shared" si="11"/>
        <v>2.990656901408451</v>
      </c>
      <c r="X185" t="s">
        <v>34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0.107</v>
      </c>
      <c r="O186" s="2">
        <v>9.9000000000000005E-2</v>
      </c>
      <c r="P186" s="2">
        <v>0.191</v>
      </c>
      <c r="R186" s="4">
        <f t="shared" si="12"/>
        <v>60</v>
      </c>
      <c r="S186" s="4">
        <f t="shared" si="13"/>
        <v>6</v>
      </c>
      <c r="T186" s="2">
        <f t="shared" si="15"/>
        <v>0.39700000000000002</v>
      </c>
      <c r="U186" s="2">
        <f t="shared" si="10"/>
        <v>7.9378183177570101</v>
      </c>
      <c r="V186" s="2">
        <f>(2*$R186*$S186*$F186*$G186*$E186*$I186*$H186)/(O186/1000)/10^12</f>
        <v>8.5792581818181812</v>
      </c>
      <c r="W186" s="2">
        <f t="shared" si="11"/>
        <v>4.446840628272251</v>
      </c>
      <c r="X186" t="s">
        <v>34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3.5999999999999997E-2</v>
      </c>
      <c r="O187" s="2" t="s">
        <v>55</v>
      </c>
      <c r="P187" s="2">
        <v>0.122</v>
      </c>
      <c r="R187" s="4">
        <f t="shared" si="12"/>
        <v>54</v>
      </c>
      <c r="S187" s="4">
        <f t="shared" si="13"/>
        <v>54</v>
      </c>
      <c r="T187" s="2">
        <f>N187+P187</f>
        <v>0.158</v>
      </c>
      <c r="U187" s="2">
        <f t="shared" si="10"/>
        <v>2.2394880000000006</v>
      </c>
      <c r="V187" s="2" t="s">
        <v>55</v>
      </c>
      <c r="W187" s="2">
        <f t="shared" si="11"/>
        <v>0.66083252459016395</v>
      </c>
      <c r="X187" t="s">
        <v>33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0.20399999999999999</v>
      </c>
      <c r="O188" s="2">
        <v>0.20499999999999999</v>
      </c>
      <c r="P188" s="2">
        <v>0.41499999999999998</v>
      </c>
      <c r="R188" s="4">
        <f t="shared" si="12"/>
        <v>54</v>
      </c>
      <c r="S188" s="4">
        <f t="shared" si="13"/>
        <v>54</v>
      </c>
      <c r="T188" s="2">
        <f>N188+O188+P188</f>
        <v>0.82399999999999995</v>
      </c>
      <c r="U188" s="2">
        <f t="shared" si="10"/>
        <v>8.4310136470588226</v>
      </c>
      <c r="V188" s="2">
        <f>(2*$R188*$S188*$F188*$G188*$E188*$I188*$H188)/(O188/1000)/10^12</f>
        <v>8.3898867512195121</v>
      </c>
      <c r="W188" s="2">
        <f t="shared" si="11"/>
        <v>4.1444018891566268</v>
      </c>
      <c r="X188" t="s">
        <v>34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0.17399999999999999</v>
      </c>
      <c r="O189" s="2">
        <v>0.17299999999999999</v>
      </c>
      <c r="P189" s="2">
        <v>0.16900000000000001</v>
      </c>
      <c r="R189" s="4">
        <f t="shared" si="12"/>
        <v>27</v>
      </c>
      <c r="S189" s="4">
        <f t="shared" si="13"/>
        <v>27</v>
      </c>
      <c r="T189" s="2">
        <f t="shared" ref="T189:T191" si="16">N189+O189+P189</f>
        <v>0.51600000000000001</v>
      </c>
      <c r="U189" s="2">
        <f t="shared" si="10"/>
        <v>9.8846366896551725</v>
      </c>
      <c r="V189" s="2">
        <f>(2*$R189*$S189*$F189*$G189*$E189*$I189*$H189)/(O189/1000)/10^12</f>
        <v>9.9417733179190755</v>
      </c>
      <c r="W189" s="2">
        <f t="shared" si="11"/>
        <v>10.177081562130176</v>
      </c>
      <c r="X189" t="s">
        <v>34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</v>
      </c>
      <c r="O190" s="2">
        <v>9.4E-2</v>
      </c>
      <c r="P190" s="2">
        <v>0.122</v>
      </c>
      <c r="R190" s="4">
        <f t="shared" si="12"/>
        <v>14</v>
      </c>
      <c r="S190" s="4">
        <f t="shared" si="13"/>
        <v>14</v>
      </c>
      <c r="T190" s="2">
        <f t="shared" si="16"/>
        <v>0.316</v>
      </c>
      <c r="U190" s="2">
        <f t="shared" si="10"/>
        <v>9.2484403200000003</v>
      </c>
      <c r="V190" s="2">
        <f>(2*$R190*$S190*$F190*$G190*$E190*$I190*$H190)/(O190/1000)/10^12</f>
        <v>9.8387662978723416</v>
      </c>
      <c r="W190" s="2">
        <f t="shared" si="11"/>
        <v>7.5806887868852462</v>
      </c>
      <c r="X190" t="s">
        <v>34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0.24</v>
      </c>
      <c r="O191" s="2">
        <v>0.217</v>
      </c>
      <c r="P191" s="2">
        <v>0.16600000000000001</v>
      </c>
      <c r="R191" s="4">
        <f t="shared" si="12"/>
        <v>7</v>
      </c>
      <c r="S191" s="4">
        <f t="shared" si="13"/>
        <v>7</v>
      </c>
      <c r="T191" s="2">
        <f t="shared" si="16"/>
        <v>0.623</v>
      </c>
      <c r="U191" s="2">
        <f t="shared" si="10"/>
        <v>3.8535168000000004</v>
      </c>
      <c r="V191" s="2">
        <f>(2*$R191*$S191*$F191*$G191*$E191*$I191*$H191)/(O191/1000)/10^12</f>
        <v>4.2619540645161296</v>
      </c>
      <c r="W191" s="2">
        <f t="shared" si="11"/>
        <v>5.5713495903614465</v>
      </c>
      <c r="X191" t="s">
        <v>34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0.33700000000000002</v>
      </c>
      <c r="O192" s="2" t="s">
        <v>55</v>
      </c>
      <c r="P192" s="2">
        <v>0.88300000000000001</v>
      </c>
      <c r="R192" s="4">
        <f t="shared" si="12"/>
        <v>224</v>
      </c>
      <c r="S192" s="4">
        <f t="shared" si="13"/>
        <v>224</v>
      </c>
      <c r="T192" s="2">
        <f>N192+P192</f>
        <v>1.22</v>
      </c>
      <c r="U192" s="2">
        <f t="shared" si="10"/>
        <v>4.1165164629080113</v>
      </c>
      <c r="V192" s="2" t="s">
        <v>55</v>
      </c>
      <c r="W192" s="2">
        <f t="shared" si="11"/>
        <v>1.5710827270668177</v>
      </c>
      <c r="X192" t="s">
        <v>33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1.21</v>
      </c>
      <c r="O193" s="2">
        <v>1.08</v>
      </c>
      <c r="P193" s="2">
        <v>1.905</v>
      </c>
      <c r="R193" s="4">
        <f t="shared" si="12"/>
        <v>112</v>
      </c>
      <c r="S193" s="4">
        <f t="shared" si="13"/>
        <v>112</v>
      </c>
      <c r="T193" s="2">
        <f>N193+O193+P193</f>
        <v>4.1950000000000003</v>
      </c>
      <c r="U193" s="2">
        <f t="shared" si="10"/>
        <v>12.229342571900828</v>
      </c>
      <c r="V193" s="2">
        <f>(2*$R193*$S193*$F193*$G193*$E193*$I193*$H193)/(O193/1000)/10^12</f>
        <v>13.701393066666666</v>
      </c>
      <c r="W193" s="2">
        <f t="shared" si="11"/>
        <v>7.7677189039370074</v>
      </c>
      <c r="X193" t="s">
        <v>34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1.1819999999999999</v>
      </c>
      <c r="O194" s="2">
        <v>1.0840000000000001</v>
      </c>
      <c r="P194" s="2">
        <v>0.84499999999999997</v>
      </c>
      <c r="R194" s="4">
        <f t="shared" si="12"/>
        <v>56</v>
      </c>
      <c r="S194" s="4">
        <f t="shared" si="13"/>
        <v>56</v>
      </c>
      <c r="T194" s="2">
        <f t="shared" ref="T194:T197" si="17">N194+O194+P194</f>
        <v>3.1109999999999998</v>
      </c>
      <c r="U194" s="2">
        <f t="shared" si="10"/>
        <v>12.519039350253809</v>
      </c>
      <c r="V194" s="2">
        <f>(2*$R194*$S194*$F194*$G194*$E194*$I194*$H194)/(O194/1000)/10^12</f>
        <v>13.650834420664205</v>
      </c>
      <c r="W194" s="2">
        <f t="shared" si="11"/>
        <v>17.511839659171599</v>
      </c>
      <c r="X194" t="s">
        <v>34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1.127</v>
      </c>
      <c r="O195" s="2">
        <v>1.077</v>
      </c>
      <c r="P195" s="2">
        <v>0.70199999999999996</v>
      </c>
      <c r="R195" s="4">
        <f t="shared" si="12"/>
        <v>28</v>
      </c>
      <c r="S195" s="4">
        <f t="shared" si="13"/>
        <v>28</v>
      </c>
      <c r="T195" s="2">
        <f t="shared" si="17"/>
        <v>2.9059999999999997</v>
      </c>
      <c r="U195" s="2">
        <f t="shared" si="10"/>
        <v>13.129995130434784</v>
      </c>
      <c r="V195" s="2">
        <f>(2*$R195*$S195*$F195*$G195*$E195*$I195*$H195)/(O195/1000)/10^12</f>
        <v>13.739558506963787</v>
      </c>
      <c r="W195" s="2">
        <f t="shared" si="11"/>
        <v>21.079066256410258</v>
      </c>
      <c r="X195" t="s">
        <v>34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0.59499999999999997</v>
      </c>
      <c r="O196" s="2">
        <v>0.58599999999999997</v>
      </c>
      <c r="P196" s="2">
        <v>0.52</v>
      </c>
      <c r="R196" s="4">
        <f t="shared" si="12"/>
        <v>14</v>
      </c>
      <c r="S196" s="4">
        <f t="shared" si="13"/>
        <v>14</v>
      </c>
      <c r="T196" s="2">
        <f t="shared" si="17"/>
        <v>1.7010000000000001</v>
      </c>
      <c r="U196" s="2">
        <f t="shared" si="10"/>
        <v>12.434877741176473</v>
      </c>
      <c r="V196" s="2">
        <f>(2*$R196*$S196*$F196*$G196*$E196*$I196*$H196)/(O196/1000)/10^12</f>
        <v>12.625857092150172</v>
      </c>
      <c r="W196" s="2">
        <f t="shared" si="11"/>
        <v>14.228369723076922</v>
      </c>
      <c r="X196" t="s">
        <v>34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0.45</v>
      </c>
      <c r="O197" s="2">
        <v>0.441</v>
      </c>
      <c r="P197" s="2">
        <v>0.27700000000000002</v>
      </c>
      <c r="R197" s="4">
        <f t="shared" si="12"/>
        <v>7</v>
      </c>
      <c r="S197" s="4">
        <f t="shared" si="13"/>
        <v>7</v>
      </c>
      <c r="T197" s="2">
        <f t="shared" si="17"/>
        <v>1.1680000000000001</v>
      </c>
      <c r="U197" s="2">
        <f t="shared" si="10"/>
        <v>4.1104179199999997</v>
      </c>
      <c r="V197" s="2">
        <f>(2*$R197*$S197*$F197*$G197*$E197*$I197*$H197)/(O197/1000)/10^12</f>
        <v>4.1943039999999998</v>
      </c>
      <c r="W197" s="2">
        <f t="shared" si="11"/>
        <v>6.6775742382671472</v>
      </c>
      <c r="X197" t="s">
        <v>34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0.65200000000000002</v>
      </c>
      <c r="O198" s="2" t="s">
        <v>55</v>
      </c>
      <c r="P198" s="2">
        <v>1.746</v>
      </c>
      <c r="R198" s="4">
        <f t="shared" si="12"/>
        <v>224</v>
      </c>
      <c r="S198" s="4">
        <f t="shared" si="13"/>
        <v>224</v>
      </c>
      <c r="T198" s="2">
        <f>N198+P198</f>
        <v>2.3980000000000001</v>
      </c>
      <c r="U198" s="2">
        <f t="shared" si="10"/>
        <v>4.255417325153374</v>
      </c>
      <c r="V198" s="2" t="s">
        <v>55</v>
      </c>
      <c r="W198" s="2">
        <f t="shared" si="11"/>
        <v>1.5890790927835052</v>
      </c>
      <c r="X198" t="s">
        <v>33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2.3239999999999998</v>
      </c>
      <c r="O199" s="2">
        <v>2.0990000000000002</v>
      </c>
      <c r="P199" s="2">
        <v>3.7330000000000001</v>
      </c>
      <c r="R199" s="4">
        <f t="shared" si="12"/>
        <v>112</v>
      </c>
      <c r="S199" s="4">
        <f t="shared" si="13"/>
        <v>112</v>
      </c>
      <c r="T199" s="2">
        <f>N199+O199+P199</f>
        <v>8.1560000000000006</v>
      </c>
      <c r="U199" s="2">
        <f t="shared" si="10"/>
        <v>12.734513349397591</v>
      </c>
      <c r="V199" s="2">
        <f>(2*$R199*$S199*$F199*$G199*$E199*$I199*$H199)/(O199/1000)/10^12</f>
        <v>14.099575523582658</v>
      </c>
      <c r="W199" s="2">
        <f t="shared" si="11"/>
        <v>7.9279424120010713</v>
      </c>
      <c r="X199" t="s">
        <v>61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1.593</v>
      </c>
      <c r="O200" s="2">
        <v>1.5389999999999999</v>
      </c>
      <c r="P200" s="2">
        <v>1.6080000000000001</v>
      </c>
      <c r="R200" s="4">
        <f t="shared" si="12"/>
        <v>56</v>
      </c>
      <c r="S200" s="4">
        <f t="shared" si="13"/>
        <v>56</v>
      </c>
      <c r="T200" s="2">
        <f t="shared" ref="T200:T203" si="18">N200+O200+P200</f>
        <v>4.74</v>
      </c>
      <c r="U200" s="2">
        <f t="shared" si="10"/>
        <v>18.578160090395482</v>
      </c>
      <c r="V200" s="2">
        <f>(2*$R200*$S200*$F200*$G200*$E200*$I200*$H200)/(O200/1000)/10^12</f>
        <v>19.230025356725143</v>
      </c>
      <c r="W200" s="2">
        <f t="shared" si="11"/>
        <v>18.404856358208953</v>
      </c>
      <c r="X200" t="s">
        <v>61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1.361</v>
      </c>
      <c r="O201" s="2">
        <v>1.3560000000000001</v>
      </c>
      <c r="P201" s="2">
        <v>1.3320000000000001</v>
      </c>
      <c r="R201" s="4">
        <f t="shared" si="12"/>
        <v>28</v>
      </c>
      <c r="S201" s="4">
        <f t="shared" si="13"/>
        <v>28</v>
      </c>
      <c r="T201" s="2">
        <f t="shared" si="18"/>
        <v>4.0490000000000004</v>
      </c>
      <c r="U201" s="2">
        <f t="shared" si="10"/>
        <v>21.745047041880969</v>
      </c>
      <c r="V201" s="2">
        <f>(2*$R201*$S201*$F201*$G201*$E201*$I201*$H201)/(O201/1000)/10^12</f>
        <v>21.825227893805309</v>
      </c>
      <c r="W201" s="2">
        <f t="shared" si="11"/>
        <v>22.21847524324324</v>
      </c>
      <c r="X201" t="s">
        <v>61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0.872</v>
      </c>
      <c r="O202" s="2">
        <v>0.85199999999999998</v>
      </c>
      <c r="P202" s="2">
        <v>0.85599999999999998</v>
      </c>
      <c r="R202" s="4">
        <f t="shared" si="12"/>
        <v>14</v>
      </c>
      <c r="S202" s="4">
        <f t="shared" si="13"/>
        <v>14</v>
      </c>
      <c r="T202" s="2">
        <f t="shared" si="18"/>
        <v>2.58</v>
      </c>
      <c r="U202" s="2">
        <f t="shared" si="10"/>
        <v>16.969615266055047</v>
      </c>
      <c r="V202" s="2">
        <f>(2*$R202*$S202*$F202*$G202*$E202*$I202*$H202)/(O202/1000)/10^12</f>
        <v>17.367963042253521</v>
      </c>
      <c r="W202" s="2">
        <f t="shared" si="11"/>
        <v>17.286804336448597</v>
      </c>
      <c r="X202" t="s">
        <v>61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0.53400000000000003</v>
      </c>
      <c r="O203" s="2">
        <v>0.53300000000000003</v>
      </c>
      <c r="P203" s="2">
        <v>0.36</v>
      </c>
      <c r="R203" s="4">
        <f t="shared" si="12"/>
        <v>7</v>
      </c>
      <c r="S203" s="4">
        <f t="shared" si="13"/>
        <v>7</v>
      </c>
      <c r="T203" s="2">
        <f t="shared" si="18"/>
        <v>1.427</v>
      </c>
      <c r="U203" s="2">
        <f t="shared" si="10"/>
        <v>6.9276706516853928</v>
      </c>
      <c r="V203" s="2">
        <f>(2*$R203*$S203*$F203*$G203*$E203*$I203*$H203)/(O203/1000)/10^12</f>
        <v>6.9406681575984983</v>
      </c>
      <c r="W203" s="2">
        <f t="shared" si="11"/>
        <v>10.276044799999999</v>
      </c>
      <c r="X203" t="s">
        <v>61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0.56999999999999995</v>
      </c>
      <c r="O204" s="2" t="s">
        <v>55</v>
      </c>
      <c r="P204" s="2">
        <v>0.90200000000000002</v>
      </c>
      <c r="R204" s="4">
        <f t="shared" si="12"/>
        <v>112</v>
      </c>
      <c r="S204" s="4">
        <f t="shared" si="13"/>
        <v>112</v>
      </c>
      <c r="T204" s="2">
        <f>N204+P204</f>
        <v>1.472</v>
      </c>
      <c r="U204" s="2">
        <f t="shared" si="10"/>
        <v>6.6253446736842108</v>
      </c>
      <c r="V204" s="2" t="s">
        <v>55</v>
      </c>
      <c r="W204" s="2">
        <f t="shared" si="11"/>
        <v>4.1867477427937914</v>
      </c>
      <c r="X204" t="s">
        <v>33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0.84099999999999997</v>
      </c>
      <c r="O205" s="2">
        <v>0.64900000000000002</v>
      </c>
      <c r="P205" s="2">
        <v>0.34399999999999997</v>
      </c>
      <c r="R205" s="4">
        <f t="shared" si="12"/>
        <v>28</v>
      </c>
      <c r="S205" s="4">
        <f t="shared" si="13"/>
        <v>28</v>
      </c>
      <c r="T205" s="2">
        <f>N205+O205+P205</f>
        <v>1.8340000000000001</v>
      </c>
      <c r="U205" s="2">
        <f t="shared" si="10"/>
        <v>4.5820651605231868</v>
      </c>
      <c r="V205" s="2">
        <f t="shared" ref="V205:V228" si="19">(2*$R205*$S205*$F205*$G205*$E205*$I205*$H205)/(O205/1000)/10^12</f>
        <v>5.9376221879815096</v>
      </c>
      <c r="W205" s="2">
        <f t="shared" si="11"/>
        <v>11.202083720930235</v>
      </c>
      <c r="X205" t="s">
        <v>62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7.0999999999999994E-2</v>
      </c>
      <c r="O206" s="2">
        <v>7.4999999999999997E-2</v>
      </c>
      <c r="P206" s="2">
        <v>0.14499999999999999</v>
      </c>
      <c r="R206" s="4">
        <f t="shared" si="12"/>
        <v>28</v>
      </c>
      <c r="S206" s="4">
        <f t="shared" si="13"/>
        <v>28</v>
      </c>
      <c r="T206" s="2">
        <f t="shared" ref="T206:T210" si="20">N206+O206+P206</f>
        <v>0.29099999999999998</v>
      </c>
      <c r="U206" s="2">
        <f t="shared" si="10"/>
        <v>4.3419907605633812</v>
      </c>
      <c r="V206" s="2">
        <f t="shared" si="19"/>
        <v>4.1104179200000006</v>
      </c>
      <c r="W206" s="2">
        <f t="shared" si="11"/>
        <v>2.1260782344827587</v>
      </c>
      <c r="X206" t="s">
        <v>33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0.71599999999999997</v>
      </c>
      <c r="O207" s="2">
        <v>0.51100000000000001</v>
      </c>
      <c r="P207" s="2">
        <v>0.53800000000000003</v>
      </c>
      <c r="R207" s="4">
        <f t="shared" si="12"/>
        <v>14</v>
      </c>
      <c r="S207" s="4">
        <f t="shared" si="13"/>
        <v>14</v>
      </c>
      <c r="T207" s="2">
        <f t="shared" si="20"/>
        <v>1.7649999999999999</v>
      </c>
      <c r="U207" s="2">
        <f t="shared" ref="U207:U238" si="21">(2*$R207*$S207*$F207*$G207*$E207*$I207*$H207)/(N207/1000)/10^12</f>
        <v>5.3820067039106156</v>
      </c>
      <c r="V207" s="2">
        <f t="shared" si="19"/>
        <v>7.5411287671232872</v>
      </c>
      <c r="W207" s="2">
        <f t="shared" ref="W207:W238" si="22">(2*$R207*$S207*$F207*$G207*$E207*$I207*$H207)/(P207/1000)/10^12</f>
        <v>7.1626706319702595</v>
      </c>
      <c r="X207" t="s">
        <v>61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0.14199999999999999</v>
      </c>
      <c r="O208" s="2">
        <v>0.123</v>
      </c>
      <c r="P208" s="2">
        <v>0.14000000000000001</v>
      </c>
      <c r="R208" s="4">
        <f t="shared" si="12"/>
        <v>14</v>
      </c>
      <c r="S208" s="4">
        <f t="shared" si="13"/>
        <v>14</v>
      </c>
      <c r="T208" s="2">
        <f t="shared" si="20"/>
        <v>0.40500000000000003</v>
      </c>
      <c r="U208" s="2">
        <f t="shared" si="21"/>
        <v>4.3419907605633812</v>
      </c>
      <c r="V208" s="2">
        <f t="shared" si="19"/>
        <v>5.0127047804878044</v>
      </c>
      <c r="W208" s="2">
        <f t="shared" si="22"/>
        <v>4.4040191999999996</v>
      </c>
      <c r="X208" t="s">
        <v>33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0.14399999999999999</v>
      </c>
      <c r="O209" s="2">
        <v>8.6999999999999994E-2</v>
      </c>
      <c r="P209" s="2">
        <v>0.12</v>
      </c>
      <c r="R209" s="4">
        <f t="shared" si="12"/>
        <v>7</v>
      </c>
      <c r="S209" s="4">
        <f t="shared" si="13"/>
        <v>7</v>
      </c>
      <c r="T209" s="2">
        <f t="shared" si="20"/>
        <v>0.35099999999999998</v>
      </c>
      <c r="U209" s="2">
        <f t="shared" si="21"/>
        <v>2.3192462222222225</v>
      </c>
      <c r="V209" s="2">
        <f t="shared" si="19"/>
        <v>3.8387523678160917</v>
      </c>
      <c r="W209" s="2">
        <f t="shared" si="22"/>
        <v>2.783095466666667</v>
      </c>
      <c r="X209" t="s">
        <v>63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1.159</v>
      </c>
      <c r="O210" s="2">
        <v>0.73599999999999999</v>
      </c>
      <c r="P210" s="2">
        <v>0.81399999999999995</v>
      </c>
      <c r="R210" s="4">
        <f t="shared" si="12"/>
        <v>7</v>
      </c>
      <c r="S210" s="4">
        <f t="shared" si="13"/>
        <v>7</v>
      </c>
      <c r="T210" s="2">
        <f t="shared" si="20"/>
        <v>2.7090000000000001</v>
      </c>
      <c r="U210" s="2">
        <f t="shared" si="21"/>
        <v>3.6019354616048314</v>
      </c>
      <c r="V210" s="2">
        <f t="shared" si="19"/>
        <v>5.6720695652173916</v>
      </c>
      <c r="W210" s="2">
        <f t="shared" si="22"/>
        <v>5.1285542997542999</v>
      </c>
      <c r="X210" t="s">
        <v>61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0.19400000000000001</v>
      </c>
      <c r="O211" s="2">
        <v>0.19400000000000001</v>
      </c>
      <c r="P211" s="2">
        <v>0.42799999999999999</v>
      </c>
      <c r="R211" s="4">
        <f t="shared" si="12"/>
        <v>56</v>
      </c>
      <c r="S211" s="4">
        <f t="shared" si="13"/>
        <v>56</v>
      </c>
      <c r="T211" s="2">
        <f t="shared" ref="T211:T228" si="23">N211+O211+P211</f>
        <v>0.81600000000000006</v>
      </c>
      <c r="U211" s="2">
        <f t="shared" si="21"/>
        <v>9.5344745567010314</v>
      </c>
      <c r="V211" s="2">
        <f t="shared" si="19"/>
        <v>9.5344745567010314</v>
      </c>
      <c r="W211" s="2">
        <f t="shared" si="22"/>
        <v>4.3217010841121493</v>
      </c>
      <c r="X211" t="s">
        <v>34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5.1999999999999998E-2</v>
      </c>
      <c r="O212" s="2">
        <v>0.115</v>
      </c>
      <c r="P212" s="2">
        <v>9.9000000000000005E-2</v>
      </c>
      <c r="R212" s="4">
        <f t="shared" si="12"/>
        <v>28</v>
      </c>
      <c r="S212" s="4">
        <f t="shared" si="13"/>
        <v>28</v>
      </c>
      <c r="T212" s="2">
        <f t="shared" si="23"/>
        <v>0.26600000000000001</v>
      </c>
      <c r="U212" s="2">
        <f t="shared" si="21"/>
        <v>3.9523249230769233</v>
      </c>
      <c r="V212" s="2">
        <f t="shared" si="19"/>
        <v>1.7871382260869566</v>
      </c>
      <c r="W212" s="2">
        <f t="shared" si="22"/>
        <v>2.0759686464646463</v>
      </c>
      <c r="X212" t="s">
        <v>33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0.17199999999999999</v>
      </c>
      <c r="O213" s="2">
        <v>0.17199999999999999</v>
      </c>
      <c r="P213" s="2">
        <v>0.16900000000000001</v>
      </c>
      <c r="R213" s="4">
        <f t="shared" si="12"/>
        <v>28</v>
      </c>
      <c r="S213" s="4">
        <f t="shared" si="13"/>
        <v>28</v>
      </c>
      <c r="T213" s="2">
        <f t="shared" si="23"/>
        <v>0.51300000000000001</v>
      </c>
      <c r="U213" s="2">
        <f t="shared" si="21"/>
        <v>10.754000372093026</v>
      </c>
      <c r="V213" s="2">
        <f t="shared" si="19"/>
        <v>10.754000372093026</v>
      </c>
      <c r="W213" s="2">
        <f t="shared" si="22"/>
        <v>10.944899786982248</v>
      </c>
      <c r="X213" t="s">
        <v>34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5.5E-2</v>
      </c>
      <c r="O214" s="2">
        <v>0.23499999999999999</v>
      </c>
      <c r="P214" s="2">
        <v>9.2999999999999999E-2</v>
      </c>
      <c r="R214" s="4">
        <f t="shared" si="12"/>
        <v>14</v>
      </c>
      <c r="S214" s="4">
        <f t="shared" si="13"/>
        <v>14</v>
      </c>
      <c r="T214" s="2">
        <f t="shared" si="23"/>
        <v>0.38300000000000001</v>
      </c>
      <c r="U214" s="2">
        <f t="shared" si="21"/>
        <v>3.7367435636363631</v>
      </c>
      <c r="V214" s="2">
        <f t="shared" si="19"/>
        <v>0.87455700425531924</v>
      </c>
      <c r="W214" s="2">
        <f t="shared" si="22"/>
        <v>2.2099021075268817</v>
      </c>
      <c r="X214" t="s">
        <v>33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6.7000000000000004E-2</v>
      </c>
      <c r="O215" s="2">
        <v>7.3999999999999996E-2</v>
      </c>
      <c r="P215" s="2">
        <v>6.8000000000000005E-2</v>
      </c>
      <c r="R215" s="4">
        <f t="shared" si="12"/>
        <v>14</v>
      </c>
      <c r="S215" s="4">
        <f t="shared" si="13"/>
        <v>14</v>
      </c>
      <c r="T215" s="2">
        <f t="shared" si="23"/>
        <v>0.20900000000000002</v>
      </c>
      <c r="U215" s="2">
        <f t="shared" si="21"/>
        <v>3.0674760597014927</v>
      </c>
      <c r="V215" s="2">
        <f t="shared" si="19"/>
        <v>2.7773094054054059</v>
      </c>
      <c r="W215" s="2">
        <f t="shared" si="22"/>
        <v>3.0223661176470591</v>
      </c>
      <c r="X215" t="s">
        <v>63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0.16700000000000001</v>
      </c>
      <c r="O216" s="2">
        <v>0.16500000000000001</v>
      </c>
      <c r="P216" s="2">
        <v>0.184</v>
      </c>
      <c r="R216" s="4">
        <f t="shared" si="12"/>
        <v>14</v>
      </c>
      <c r="S216" s="4">
        <f t="shared" si="13"/>
        <v>14</v>
      </c>
      <c r="T216" s="2">
        <f t="shared" si="23"/>
        <v>0.51600000000000001</v>
      </c>
      <c r="U216" s="2">
        <f t="shared" si="21"/>
        <v>11.075976431137722</v>
      </c>
      <c r="V216" s="2">
        <f t="shared" si="19"/>
        <v>11.210230690909091</v>
      </c>
      <c r="W216" s="2">
        <f t="shared" si="22"/>
        <v>10.05265252173913</v>
      </c>
      <c r="X216" t="s">
        <v>34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8.2000000000000003E-2</v>
      </c>
      <c r="O217" s="2">
        <v>0.13700000000000001</v>
      </c>
      <c r="P217" s="2">
        <v>0.11899999999999999</v>
      </c>
      <c r="R217" s="4">
        <f t="shared" si="12"/>
        <v>7</v>
      </c>
      <c r="S217" s="4">
        <f t="shared" si="13"/>
        <v>7</v>
      </c>
      <c r="T217" s="2">
        <f t="shared" si="23"/>
        <v>0.33800000000000002</v>
      </c>
      <c r="U217" s="2">
        <f t="shared" si="21"/>
        <v>2.5063523902439022</v>
      </c>
      <c r="V217" s="2">
        <f t="shared" si="19"/>
        <v>1.500152525547445</v>
      </c>
      <c r="W217" s="2">
        <f t="shared" si="22"/>
        <v>1.7270663529411765</v>
      </c>
      <c r="X217" t="s">
        <v>33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0.09</v>
      </c>
      <c r="O218" s="2">
        <v>8.8999999999999996E-2</v>
      </c>
      <c r="P218" s="2">
        <v>0.108</v>
      </c>
      <c r="R218" s="4">
        <f t="shared" si="12"/>
        <v>7</v>
      </c>
      <c r="S218" s="4">
        <f t="shared" si="13"/>
        <v>7</v>
      </c>
      <c r="T218" s="2">
        <f t="shared" si="23"/>
        <v>0.28699999999999998</v>
      </c>
      <c r="U218" s="2">
        <f t="shared" si="21"/>
        <v>2.2835655111111115</v>
      </c>
      <c r="V218" s="2">
        <f t="shared" si="19"/>
        <v>2.3092235505617977</v>
      </c>
      <c r="W218" s="2">
        <f t="shared" si="22"/>
        <v>1.9029712592592594</v>
      </c>
      <c r="X218" t="s">
        <v>63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0.33500000000000002</v>
      </c>
      <c r="O219" s="2">
        <v>0.23799999999999999</v>
      </c>
      <c r="P219" s="2">
        <v>0.27800000000000002</v>
      </c>
      <c r="R219" s="4">
        <f t="shared" si="12"/>
        <v>7</v>
      </c>
      <c r="S219" s="4">
        <f t="shared" si="13"/>
        <v>7</v>
      </c>
      <c r="T219" s="2">
        <f t="shared" si="23"/>
        <v>0.85099999999999998</v>
      </c>
      <c r="U219" s="2">
        <f t="shared" si="21"/>
        <v>2.4539808477611937</v>
      </c>
      <c r="V219" s="2">
        <f t="shared" si="19"/>
        <v>3.454132705882353</v>
      </c>
      <c r="W219" s="2">
        <f t="shared" si="22"/>
        <v>2.957135194244604</v>
      </c>
      <c r="X219" t="s">
        <v>63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0.36099999999999999</v>
      </c>
      <c r="O220" s="2">
        <v>0.36099999999999999</v>
      </c>
      <c r="P220" s="2">
        <v>0.73399999999999999</v>
      </c>
      <c r="R220" s="4">
        <f t="shared" si="12"/>
        <v>56</v>
      </c>
      <c r="S220" s="4">
        <f t="shared" si="13"/>
        <v>56</v>
      </c>
      <c r="T220" s="2">
        <f t="shared" si="23"/>
        <v>1.456</v>
      </c>
      <c r="U220" s="2">
        <f t="shared" si="21"/>
        <v>10.247579301939059</v>
      </c>
      <c r="V220" s="2">
        <f t="shared" si="19"/>
        <v>10.247579301939059</v>
      </c>
      <c r="W220" s="2">
        <f t="shared" si="22"/>
        <v>5.0400219727520437</v>
      </c>
      <c r="X220" t="s">
        <v>34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9.5000000000000001E-2</v>
      </c>
      <c r="O221" s="2">
        <v>0.16900000000000001</v>
      </c>
      <c r="P221" s="2">
        <v>0.152</v>
      </c>
      <c r="R221" s="4">
        <f t="shared" si="12"/>
        <v>28</v>
      </c>
      <c r="S221" s="4">
        <f t="shared" si="13"/>
        <v>28</v>
      </c>
      <c r="T221" s="2">
        <f t="shared" si="23"/>
        <v>0.41600000000000004</v>
      </c>
      <c r="U221" s="2">
        <f t="shared" si="21"/>
        <v>4.3267557052631576</v>
      </c>
      <c r="V221" s="2">
        <f t="shared" si="19"/>
        <v>2.4321999526627218</v>
      </c>
      <c r="W221" s="2">
        <f t="shared" si="22"/>
        <v>2.7042223157894738</v>
      </c>
      <c r="X221" t="s">
        <v>33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0.28499999999999998</v>
      </c>
      <c r="O222" s="2">
        <v>0.28299999999999997</v>
      </c>
      <c r="P222" s="2">
        <v>0.27600000000000002</v>
      </c>
      <c r="R222" s="4">
        <f t="shared" si="12"/>
        <v>28</v>
      </c>
      <c r="S222" s="4">
        <f t="shared" si="13"/>
        <v>28</v>
      </c>
      <c r="T222" s="2">
        <f t="shared" si="23"/>
        <v>0.84399999999999997</v>
      </c>
      <c r="U222" s="2">
        <f t="shared" si="21"/>
        <v>12.980267115789475</v>
      </c>
      <c r="V222" s="2">
        <f t="shared" si="19"/>
        <v>13.07200045229682</v>
      </c>
      <c r="W222" s="2">
        <f t="shared" si="22"/>
        <v>13.403536695652171</v>
      </c>
      <c r="X222" t="s">
        <v>61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0.08</v>
      </c>
      <c r="O223" s="2">
        <v>0.246</v>
      </c>
      <c r="P223" s="2">
        <v>0.123</v>
      </c>
      <c r="R223" s="4">
        <f t="shared" si="12"/>
        <v>14</v>
      </c>
      <c r="S223" s="4">
        <f t="shared" si="13"/>
        <v>14</v>
      </c>
      <c r="T223" s="2">
        <f t="shared" si="23"/>
        <v>0.44900000000000001</v>
      </c>
      <c r="U223" s="2">
        <f t="shared" si="21"/>
        <v>5.1380223999999997</v>
      </c>
      <c r="V223" s="2">
        <f t="shared" si="19"/>
        <v>1.6709015934959348</v>
      </c>
      <c r="W223" s="2">
        <f t="shared" si="22"/>
        <v>3.3418031869918696</v>
      </c>
      <c r="X223" t="s">
        <v>33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8.2000000000000003E-2</v>
      </c>
      <c r="O224" s="2">
        <v>8.7999999999999995E-2</v>
      </c>
      <c r="P224" s="2">
        <v>0.109</v>
      </c>
      <c r="R224" s="4">
        <f t="shared" si="12"/>
        <v>14</v>
      </c>
      <c r="S224" s="4">
        <f t="shared" si="13"/>
        <v>14</v>
      </c>
      <c r="T224" s="2">
        <f t="shared" si="23"/>
        <v>0.27899999999999997</v>
      </c>
      <c r="U224" s="2">
        <f t="shared" si="21"/>
        <v>5.0127047804878044</v>
      </c>
      <c r="V224" s="2">
        <f t="shared" si="19"/>
        <v>4.6709294545454547</v>
      </c>
      <c r="W224" s="2">
        <f t="shared" si="22"/>
        <v>3.7710256146788996</v>
      </c>
      <c r="X224" t="s">
        <v>33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0.28499999999999998</v>
      </c>
      <c r="O225" s="2">
        <v>0.28100000000000003</v>
      </c>
      <c r="P225" s="2">
        <v>0.28499999999999998</v>
      </c>
      <c r="R225" s="4">
        <f t="shared" si="12"/>
        <v>14</v>
      </c>
      <c r="S225" s="4">
        <f t="shared" si="13"/>
        <v>14</v>
      </c>
      <c r="T225" s="2">
        <f t="shared" si="23"/>
        <v>0.85099999999999998</v>
      </c>
      <c r="U225" s="2">
        <f t="shared" si="21"/>
        <v>12.980267115789475</v>
      </c>
      <c r="V225" s="2">
        <f t="shared" si="19"/>
        <v>13.165039601423484</v>
      </c>
      <c r="W225" s="2">
        <f t="shared" si="22"/>
        <v>12.980267115789475</v>
      </c>
      <c r="X225" t="s">
        <v>61</v>
      </c>
    </row>
    <row r="226" spans="2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8.7999999999999995E-2</v>
      </c>
      <c r="O226" s="2">
        <v>0.17299999999999999</v>
      </c>
      <c r="P226" s="2">
        <v>0.14099999999999999</v>
      </c>
      <c r="R226" s="4">
        <f t="shared" si="12"/>
        <v>7</v>
      </c>
      <c r="S226" s="4">
        <f t="shared" si="13"/>
        <v>7</v>
      </c>
      <c r="T226" s="2">
        <f t="shared" si="23"/>
        <v>0.40200000000000002</v>
      </c>
      <c r="U226" s="2">
        <f t="shared" si="21"/>
        <v>4.6709294545454547</v>
      </c>
      <c r="V226" s="2">
        <f t="shared" si="19"/>
        <v>2.3759641156069367</v>
      </c>
      <c r="W226" s="2">
        <f t="shared" si="22"/>
        <v>2.9151900141843976</v>
      </c>
      <c r="X226" t="s">
        <v>33</v>
      </c>
    </row>
    <row r="227" spans="2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0.14799999999999999</v>
      </c>
      <c r="O227" s="2">
        <v>0.14000000000000001</v>
      </c>
      <c r="P227" s="2">
        <v>0.125</v>
      </c>
      <c r="R227" s="4">
        <f t="shared" si="12"/>
        <v>7</v>
      </c>
      <c r="S227" s="4">
        <f t="shared" si="13"/>
        <v>7</v>
      </c>
      <c r="T227" s="2">
        <f t="shared" si="23"/>
        <v>0.41300000000000003</v>
      </c>
      <c r="U227" s="2">
        <f t="shared" si="21"/>
        <v>2.7773094054054059</v>
      </c>
      <c r="V227" s="2">
        <f t="shared" si="19"/>
        <v>2.9360127999999994</v>
      </c>
      <c r="W227" s="2">
        <f t="shared" si="22"/>
        <v>3.2883343360000001</v>
      </c>
      <c r="X227" t="s">
        <v>63</v>
      </c>
    </row>
    <row r="228" spans="2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0.46899999999999997</v>
      </c>
      <c r="O228" s="2">
        <v>0.441</v>
      </c>
      <c r="P228" s="2">
        <v>0.51300000000000001</v>
      </c>
      <c r="R228" s="4">
        <f t="shared" si="12"/>
        <v>7</v>
      </c>
      <c r="S228" s="4">
        <f t="shared" si="13"/>
        <v>7</v>
      </c>
      <c r="T228" s="2">
        <f t="shared" si="23"/>
        <v>1.423</v>
      </c>
      <c r="U228" s="2">
        <f t="shared" si="21"/>
        <v>3.5056869253731349</v>
      </c>
      <c r="V228" s="2">
        <f t="shared" si="19"/>
        <v>3.7282702222222222</v>
      </c>
      <c r="W228" s="2">
        <f t="shared" si="22"/>
        <v>3.2050042261208578</v>
      </c>
      <c r="X228" t="s">
        <v>33</v>
      </c>
    </row>
    <row r="229" spans="2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0.374</v>
      </c>
      <c r="O229" s="2">
        <v>0.80300000000000005</v>
      </c>
      <c r="P229" s="2">
        <v>1</v>
      </c>
      <c r="R229" s="4">
        <f t="shared" si="12"/>
        <v>349</v>
      </c>
      <c r="S229" s="4">
        <f t="shared" si="13"/>
        <v>80</v>
      </c>
      <c r="T229" s="2">
        <f>N229+P229</f>
        <v>1.3740000000000001</v>
      </c>
      <c r="U229" s="2">
        <f t="shared" si="21"/>
        <v>3.8222032085561497</v>
      </c>
      <c r="V229" s="2" t="s">
        <v>55</v>
      </c>
      <c r="W229" s="2">
        <f t="shared" si="22"/>
        <v>1.4295040000000001</v>
      </c>
      <c r="X229" t="s">
        <v>33</v>
      </c>
    </row>
    <row r="230" spans="2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3.1</v>
      </c>
      <c r="O230" s="2">
        <v>3.0350000000000001</v>
      </c>
      <c r="P230" s="2">
        <v>5.3650000000000002</v>
      </c>
      <c r="R230" s="4">
        <f t="shared" si="12"/>
        <v>350</v>
      </c>
      <c r="S230" s="4">
        <f t="shared" si="13"/>
        <v>80</v>
      </c>
      <c r="T230" s="2">
        <f t="shared" ref="T230:T268" si="24">N230+O230+P230</f>
        <v>11.5</v>
      </c>
      <c r="U230" s="2">
        <f t="shared" si="21"/>
        <v>10.654885161290322</v>
      </c>
      <c r="V230" s="2">
        <f t="shared" ref="V230:V268" si="25">(2*$R230*$S230*$F230*$G230*$E230*$I230*$H230)/(O230/1000)/10^12</f>
        <v>10.883078747940692</v>
      </c>
      <c r="W230" s="2">
        <f t="shared" si="22"/>
        <v>6.1565972041006525</v>
      </c>
      <c r="X230" t="s">
        <v>61</v>
      </c>
    </row>
    <row r="231" spans="2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5.5170000000000003</v>
      </c>
      <c r="O231" s="2">
        <v>10.363</v>
      </c>
      <c r="P231" s="2">
        <v>6.3490000000000002</v>
      </c>
      <c r="R231" s="4">
        <f t="shared" si="12"/>
        <v>174</v>
      </c>
      <c r="S231" s="4">
        <f t="shared" si="13"/>
        <v>39</v>
      </c>
      <c r="T231" s="2">
        <f t="shared" si="24"/>
        <v>22.228999999999999</v>
      </c>
      <c r="U231" s="2">
        <f t="shared" si="21"/>
        <v>8.0610349102773249</v>
      </c>
      <c r="V231" s="2">
        <f t="shared" si="25"/>
        <v>4.291491807391683</v>
      </c>
      <c r="W231" s="2">
        <f t="shared" si="22"/>
        <v>7.0046825641833346</v>
      </c>
      <c r="X231" t="s">
        <v>33</v>
      </c>
    </row>
    <row r="232" spans="2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2.081</v>
      </c>
      <c r="O232" s="2">
        <v>2.0750000000000002</v>
      </c>
      <c r="P232" s="2">
        <v>2.024</v>
      </c>
      <c r="R232" s="4">
        <f t="shared" si="12"/>
        <v>175</v>
      </c>
      <c r="S232" s="4">
        <f t="shared" si="13"/>
        <v>40</v>
      </c>
      <c r="T232" s="2">
        <f t="shared" si="24"/>
        <v>6.1800000000000006</v>
      </c>
      <c r="U232" s="2">
        <f t="shared" si="21"/>
        <v>15.872246035559828</v>
      </c>
      <c r="V232" s="2">
        <f t="shared" si="25"/>
        <v>15.918141686746988</v>
      </c>
      <c r="W232" s="2">
        <f t="shared" si="22"/>
        <v>16.319241106719364</v>
      </c>
      <c r="X232" t="s">
        <v>61</v>
      </c>
    </row>
    <row r="233" spans="2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5.45</v>
      </c>
      <c r="O233" s="2">
        <v>7.5519999999999996</v>
      </c>
      <c r="P233" s="2">
        <v>5.53</v>
      </c>
      <c r="R233" s="4">
        <f t="shared" si="12"/>
        <v>87</v>
      </c>
      <c r="S233" s="4">
        <f t="shared" si="13"/>
        <v>19</v>
      </c>
      <c r="T233" s="2">
        <f t="shared" si="24"/>
        <v>18.532</v>
      </c>
      <c r="U233" s="2">
        <f t="shared" si="21"/>
        <v>7.9508996697247705</v>
      </c>
      <c r="V233" s="2">
        <f t="shared" si="25"/>
        <v>5.7378711864406782</v>
      </c>
      <c r="W233" s="2">
        <f t="shared" si="22"/>
        <v>7.8358776130198917</v>
      </c>
      <c r="X233" t="s">
        <v>33</v>
      </c>
    </row>
    <row r="234" spans="2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1.5549999999999999</v>
      </c>
      <c r="O234" s="2">
        <v>1.53</v>
      </c>
      <c r="P234" s="2">
        <v>1.5269999999999999</v>
      </c>
      <c r="R234" s="4">
        <f t="shared" si="12"/>
        <v>84</v>
      </c>
      <c r="S234" s="4">
        <f t="shared" si="13"/>
        <v>20</v>
      </c>
      <c r="T234" s="2">
        <f t="shared" si="24"/>
        <v>4.6120000000000001</v>
      </c>
      <c r="U234" s="2">
        <f t="shared" si="21"/>
        <v>20.391600154340836</v>
      </c>
      <c r="V234" s="2">
        <f t="shared" si="25"/>
        <v>20.724796235294118</v>
      </c>
      <c r="W234" s="2">
        <f t="shared" si="22"/>
        <v>20.76551292730845</v>
      </c>
      <c r="X234" t="s">
        <v>61</v>
      </c>
    </row>
    <row r="235" spans="2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5.4260000000000002</v>
      </c>
      <c r="O235" s="2">
        <v>6.06</v>
      </c>
      <c r="P235" s="2">
        <v>5.2649999999999997</v>
      </c>
      <c r="R235" s="4">
        <f t="shared" si="12"/>
        <v>41</v>
      </c>
      <c r="S235" s="4">
        <f t="shared" si="13"/>
        <v>9</v>
      </c>
      <c r="T235" s="2">
        <f t="shared" si="24"/>
        <v>16.751000000000001</v>
      </c>
      <c r="U235" s="2">
        <f t="shared" si="21"/>
        <v>7.130935200884629</v>
      </c>
      <c r="V235" s="2">
        <f t="shared" si="25"/>
        <v>6.3848934653465355</v>
      </c>
      <c r="W235" s="2">
        <f t="shared" si="22"/>
        <v>7.3489941880341885</v>
      </c>
      <c r="X235" t="s">
        <v>33</v>
      </c>
    </row>
    <row r="236" spans="2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1.726</v>
      </c>
      <c r="O236" s="2">
        <v>1.71</v>
      </c>
      <c r="P236" s="2">
        <v>1.6</v>
      </c>
      <c r="R236" s="4">
        <f t="shared" si="12"/>
        <v>42</v>
      </c>
      <c r="S236" s="4">
        <f t="shared" si="13"/>
        <v>10</v>
      </c>
      <c r="T236" s="2">
        <f t="shared" si="24"/>
        <v>5.0359999999999996</v>
      </c>
      <c r="U236" s="2">
        <f t="shared" si="21"/>
        <v>18.371343128621088</v>
      </c>
      <c r="V236" s="2">
        <f t="shared" si="25"/>
        <v>18.543238736842106</v>
      </c>
      <c r="W236" s="2">
        <f t="shared" si="22"/>
        <v>19.818086399999999</v>
      </c>
      <c r="X236" t="s">
        <v>61</v>
      </c>
    </row>
    <row r="237" spans="2:24"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0.158</v>
      </c>
      <c r="O237" s="2">
        <v>0.16300000000000001</v>
      </c>
      <c r="P237" s="2">
        <v>0.33400000000000002</v>
      </c>
      <c r="R237" s="4">
        <f t="shared" si="12"/>
        <v>112</v>
      </c>
      <c r="S237" s="4">
        <f t="shared" si="13"/>
        <v>112</v>
      </c>
      <c r="T237" s="2">
        <f t="shared" si="24"/>
        <v>0.65500000000000003</v>
      </c>
      <c r="U237" s="2">
        <f t="shared" si="21"/>
        <v>5.2030606582278489</v>
      </c>
      <c r="V237" s="2">
        <f t="shared" si="25"/>
        <v>5.0434575705521478</v>
      </c>
      <c r="W237" s="2">
        <f t="shared" si="22"/>
        <v>2.461328095808383</v>
      </c>
      <c r="X237" t="s">
        <v>33</v>
      </c>
    </row>
    <row r="238" spans="2:24"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0.16300000000000001</v>
      </c>
      <c r="O238" s="2">
        <v>0.14799999999999999</v>
      </c>
      <c r="P238" s="2">
        <v>0.27700000000000002</v>
      </c>
      <c r="R238" s="4">
        <f t="shared" si="12"/>
        <v>56</v>
      </c>
      <c r="S238" s="4">
        <f t="shared" si="13"/>
        <v>56</v>
      </c>
      <c r="T238" s="2">
        <f t="shared" si="24"/>
        <v>0.58800000000000008</v>
      </c>
      <c r="U238" s="2">
        <f t="shared" si="21"/>
        <v>5.0434575705521478</v>
      </c>
      <c r="V238" s="2">
        <f t="shared" si="25"/>
        <v>5.5546188108108119</v>
      </c>
      <c r="W238" s="2">
        <f t="shared" si="22"/>
        <v>2.9678107725631766</v>
      </c>
      <c r="X238" t="s">
        <v>33</v>
      </c>
    </row>
    <row r="239" spans="2:24"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0.14299999999999999</v>
      </c>
      <c r="O239" s="2">
        <v>0.193</v>
      </c>
      <c r="P239" s="2">
        <v>0.20799999999999999</v>
      </c>
      <c r="R239" s="4">
        <f t="shared" si="12"/>
        <v>56</v>
      </c>
      <c r="S239" s="4">
        <f t="shared" si="13"/>
        <v>56</v>
      </c>
      <c r="T239" s="2">
        <f t="shared" si="24"/>
        <v>0.54399999999999993</v>
      </c>
      <c r="U239" s="2">
        <f t="shared" ref="U239:U268" si="26">(2*$R239*$S239*$F239*$G239*$E239*$I239*$H239)/(N239/1000)/10^12</f>
        <v>5.7488362517482532</v>
      </c>
      <c r="V239" s="2">
        <f t="shared" si="25"/>
        <v>4.2595004352331607</v>
      </c>
      <c r="W239" s="2">
        <f t="shared" ref="W239:W268" si="27">(2*$R239*$S239*$F239*$G239*$E239*$I239*$H239)/(P239/1000)/10^12</f>
        <v>3.9523249230769233</v>
      </c>
      <c r="X239" t="s">
        <v>33</v>
      </c>
    </row>
    <row r="240" spans="2:24"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8.5000000000000006E-2</v>
      </c>
      <c r="O240" s="2">
        <v>0.23799999999999999</v>
      </c>
      <c r="P240" s="2">
        <v>0.11899999999999999</v>
      </c>
      <c r="R240" s="4">
        <f t="shared" ref="R240:R268" si="28">1+ROUNDDOWN((($C240-$H240+2*$J240)/$L240),0)</f>
        <v>28</v>
      </c>
      <c r="S240" s="4">
        <f t="shared" ref="S240:S268" si="29">1+ROUNDDOWN((($D240-$I240+2*$K240)/$M240),0)</f>
        <v>28</v>
      </c>
      <c r="T240" s="2">
        <f t="shared" si="24"/>
        <v>0.442</v>
      </c>
      <c r="U240" s="2">
        <f t="shared" si="26"/>
        <v>4.8357857882352944</v>
      </c>
      <c r="V240" s="2">
        <f t="shared" si="25"/>
        <v>1.7270663529411765</v>
      </c>
      <c r="W240" s="2">
        <f t="shared" si="27"/>
        <v>3.454132705882353</v>
      </c>
      <c r="X240" t="s">
        <v>33</v>
      </c>
    </row>
    <row r="241" spans="2:24"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0.14399999999999999</v>
      </c>
      <c r="O241" s="2">
        <v>0.14599999999999999</v>
      </c>
      <c r="P241" s="2">
        <v>0.19400000000000001</v>
      </c>
      <c r="R241" s="4">
        <f t="shared" si="28"/>
        <v>28</v>
      </c>
      <c r="S241" s="4">
        <f t="shared" si="29"/>
        <v>28</v>
      </c>
      <c r="T241" s="2">
        <f t="shared" si="24"/>
        <v>0.48399999999999999</v>
      </c>
      <c r="U241" s="2">
        <f t="shared" si="26"/>
        <v>5.7089137777777781</v>
      </c>
      <c r="V241" s="2">
        <f t="shared" si="25"/>
        <v>5.6307094794520545</v>
      </c>
      <c r="W241" s="2">
        <f t="shared" si="27"/>
        <v>4.2375442474226803</v>
      </c>
      <c r="X241" t="s">
        <v>33</v>
      </c>
    </row>
    <row r="242" spans="2:24"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0.13800000000000001</v>
      </c>
      <c r="O242" s="2">
        <v>0.17399999999999999</v>
      </c>
      <c r="P242" s="2">
        <v>0.189</v>
      </c>
      <c r="R242" s="4">
        <f t="shared" si="28"/>
        <v>28</v>
      </c>
      <c r="S242" s="4">
        <f t="shared" si="29"/>
        <v>28</v>
      </c>
      <c r="T242" s="2">
        <f t="shared" si="24"/>
        <v>0.501</v>
      </c>
      <c r="U242" s="2">
        <f t="shared" si="26"/>
        <v>5.9571274202898543</v>
      </c>
      <c r="V242" s="2">
        <f t="shared" si="25"/>
        <v>4.724618298850574</v>
      </c>
      <c r="W242" s="2">
        <f t="shared" si="27"/>
        <v>4.3496485925925921</v>
      </c>
      <c r="X242" t="s">
        <v>33</v>
      </c>
    </row>
    <row r="243" spans="2:24"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0.153</v>
      </c>
      <c r="O243" s="2">
        <v>0.222</v>
      </c>
      <c r="P243" s="2">
        <v>0.14799999999999999</v>
      </c>
      <c r="R243" s="4">
        <f t="shared" si="28"/>
        <v>14</v>
      </c>
      <c r="S243" s="4">
        <f t="shared" si="29"/>
        <v>14</v>
      </c>
      <c r="T243" s="2">
        <f t="shared" si="24"/>
        <v>0.52300000000000002</v>
      </c>
      <c r="U243" s="2">
        <f t="shared" si="26"/>
        <v>2.6865476601307186</v>
      </c>
      <c r="V243" s="2">
        <f t="shared" si="25"/>
        <v>1.8515396036036036</v>
      </c>
      <c r="W243" s="2">
        <f t="shared" si="27"/>
        <v>2.7773094054054059</v>
      </c>
      <c r="X243" t="s">
        <v>63</v>
      </c>
    </row>
    <row r="244" spans="2:24"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0.13500000000000001</v>
      </c>
      <c r="O244" s="2">
        <v>0.27400000000000002</v>
      </c>
      <c r="P244" s="2">
        <v>0.20100000000000001</v>
      </c>
      <c r="R244" s="4">
        <f t="shared" si="28"/>
        <v>14</v>
      </c>
      <c r="S244" s="4">
        <f t="shared" si="29"/>
        <v>14</v>
      </c>
      <c r="T244" s="2">
        <f t="shared" si="24"/>
        <v>0.6100000000000001</v>
      </c>
      <c r="U244" s="2">
        <f t="shared" si="26"/>
        <v>6.0895080296296298</v>
      </c>
      <c r="V244" s="2">
        <f t="shared" si="25"/>
        <v>3.0003050510948901</v>
      </c>
      <c r="W244" s="2">
        <f t="shared" si="27"/>
        <v>4.0899680796019897</v>
      </c>
      <c r="X244" t="s">
        <v>33</v>
      </c>
    </row>
    <row r="245" spans="2:24"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0.24099999999999999</v>
      </c>
      <c r="O245" s="2">
        <v>0.57799999999999996</v>
      </c>
      <c r="P245" s="2">
        <v>0.379</v>
      </c>
      <c r="R245" s="4">
        <f t="shared" si="28"/>
        <v>14</v>
      </c>
      <c r="S245" s="4">
        <f t="shared" si="29"/>
        <v>14</v>
      </c>
      <c r="T245" s="2">
        <f t="shared" si="24"/>
        <v>1.198</v>
      </c>
      <c r="U245" s="2">
        <f t="shared" si="26"/>
        <v>6.8222704066390039</v>
      </c>
      <c r="V245" s="2">
        <f t="shared" si="25"/>
        <v>2.8445798754325264</v>
      </c>
      <c r="W245" s="2">
        <f t="shared" si="27"/>
        <v>4.3381719472295517</v>
      </c>
      <c r="X245" t="s">
        <v>33</v>
      </c>
    </row>
    <row r="246" spans="2:24"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0.27700000000000002</v>
      </c>
      <c r="O246" s="2">
        <v>0.152</v>
      </c>
      <c r="P246" s="2">
        <v>0.2</v>
      </c>
      <c r="R246" s="4">
        <f t="shared" si="28"/>
        <v>14</v>
      </c>
      <c r="S246" s="4">
        <f t="shared" si="29"/>
        <v>14</v>
      </c>
      <c r="T246" s="2">
        <f t="shared" si="24"/>
        <v>0.629</v>
      </c>
      <c r="U246" s="2">
        <f t="shared" si="26"/>
        <v>2.9678107725631766</v>
      </c>
      <c r="V246" s="2">
        <f t="shared" si="25"/>
        <v>5.4084446315789476</v>
      </c>
      <c r="W246" s="2">
        <f t="shared" si="27"/>
        <v>4.1104179199999997</v>
      </c>
      <c r="X246" t="s">
        <v>63</v>
      </c>
    </row>
    <row r="247" spans="2:24"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0.13500000000000001</v>
      </c>
      <c r="O247" s="2">
        <v>0.27400000000000002</v>
      </c>
      <c r="P247" s="2">
        <v>0.20100000000000001</v>
      </c>
      <c r="R247" s="4">
        <f t="shared" si="28"/>
        <v>14</v>
      </c>
      <c r="S247" s="4">
        <f t="shared" si="29"/>
        <v>14</v>
      </c>
      <c r="T247" s="2">
        <f t="shared" si="24"/>
        <v>0.6100000000000001</v>
      </c>
      <c r="U247" s="2">
        <f t="shared" si="26"/>
        <v>6.0895080296296298</v>
      </c>
      <c r="V247" s="2">
        <f t="shared" si="25"/>
        <v>3.0003050510948901</v>
      </c>
      <c r="W247" s="2">
        <f t="shared" si="27"/>
        <v>4.0899680796019897</v>
      </c>
      <c r="X247" t="s">
        <v>33</v>
      </c>
    </row>
    <row r="248" spans="2:24"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0.18</v>
      </c>
      <c r="O248" s="2">
        <v>0.156</v>
      </c>
      <c r="P248" s="2">
        <v>0.16400000000000001</v>
      </c>
      <c r="R248" s="4">
        <f t="shared" si="28"/>
        <v>7</v>
      </c>
      <c r="S248" s="4">
        <f t="shared" si="29"/>
        <v>7</v>
      </c>
      <c r="T248" s="2">
        <f t="shared" si="24"/>
        <v>0.5</v>
      </c>
      <c r="U248" s="2">
        <f t="shared" si="26"/>
        <v>2.2835655111111115</v>
      </c>
      <c r="V248" s="2">
        <f t="shared" si="25"/>
        <v>2.6348832820512822</v>
      </c>
      <c r="W248" s="2">
        <f t="shared" si="27"/>
        <v>2.5063523902439022</v>
      </c>
      <c r="X248" t="s">
        <v>63</v>
      </c>
    </row>
    <row r="249" spans="2:24"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0.44900000000000001</v>
      </c>
      <c r="O249" s="2">
        <v>0.42199999999999999</v>
      </c>
      <c r="P249" s="2">
        <v>0.27700000000000002</v>
      </c>
      <c r="R249" s="4">
        <f t="shared" si="28"/>
        <v>7</v>
      </c>
      <c r="S249" s="4">
        <f t="shared" si="29"/>
        <v>7</v>
      </c>
      <c r="T249" s="2">
        <f t="shared" si="24"/>
        <v>1.1480000000000001</v>
      </c>
      <c r="U249" s="2">
        <f t="shared" si="26"/>
        <v>4.1195725256124724</v>
      </c>
      <c r="V249" s="2">
        <f t="shared" si="25"/>
        <v>4.3831470710900478</v>
      </c>
      <c r="W249" s="2">
        <f t="shared" si="27"/>
        <v>6.6775742382671472</v>
      </c>
      <c r="X249" t="s">
        <v>34</v>
      </c>
    </row>
    <row r="250" spans="2:24"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0.24099999999999999</v>
      </c>
      <c r="O250" s="2">
        <v>0.28999999999999998</v>
      </c>
      <c r="P250" s="2">
        <v>0.29499999999999998</v>
      </c>
      <c r="R250" s="4">
        <f t="shared" si="28"/>
        <v>7</v>
      </c>
      <c r="S250" s="4">
        <f t="shared" si="29"/>
        <v>7</v>
      </c>
      <c r="T250" s="2">
        <f t="shared" si="24"/>
        <v>0.82599999999999985</v>
      </c>
      <c r="U250" s="2">
        <f t="shared" si="26"/>
        <v>3.4111352033195019</v>
      </c>
      <c r="V250" s="2">
        <f t="shared" si="25"/>
        <v>2.8347709793103446</v>
      </c>
      <c r="W250" s="2">
        <f t="shared" si="27"/>
        <v>2.7867240135593221</v>
      </c>
      <c r="X250" t="s">
        <v>33</v>
      </c>
    </row>
    <row r="251" spans="2:24"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0.45300000000000001</v>
      </c>
      <c r="O251" s="2">
        <v>0.38400000000000001</v>
      </c>
      <c r="P251" s="2">
        <v>0.59</v>
      </c>
      <c r="R251" s="4">
        <f t="shared" si="28"/>
        <v>7</v>
      </c>
      <c r="S251" s="4">
        <f t="shared" si="29"/>
        <v>7</v>
      </c>
      <c r="T251" s="2">
        <f t="shared" si="24"/>
        <v>1.427</v>
      </c>
      <c r="U251" s="2">
        <f t="shared" si="26"/>
        <v>3.6295080971302425</v>
      </c>
      <c r="V251" s="2">
        <f t="shared" si="25"/>
        <v>4.2816853333333329</v>
      </c>
      <c r="W251" s="2">
        <f t="shared" si="27"/>
        <v>2.7867240135593221</v>
      </c>
      <c r="X251" t="s">
        <v>33</v>
      </c>
    </row>
    <row r="252" spans="2:24"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0.33700000000000002</v>
      </c>
      <c r="O252" s="2">
        <v>0.24</v>
      </c>
      <c r="P252" s="2">
        <v>0.29599999999999999</v>
      </c>
      <c r="R252" s="4">
        <f t="shared" si="28"/>
        <v>7</v>
      </c>
      <c r="S252" s="4">
        <f t="shared" si="29"/>
        <v>7</v>
      </c>
      <c r="T252" s="2">
        <f t="shared" si="24"/>
        <v>0.873</v>
      </c>
      <c r="U252" s="2">
        <f t="shared" si="26"/>
        <v>2.4394171632047477</v>
      </c>
      <c r="V252" s="2">
        <f t="shared" si="25"/>
        <v>3.425348266666667</v>
      </c>
      <c r="W252" s="2">
        <f t="shared" si="27"/>
        <v>2.7773094054054059</v>
      </c>
      <c r="X252" t="s">
        <v>63</v>
      </c>
    </row>
    <row r="253" spans="2:24"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0.29499999999999998</v>
      </c>
      <c r="O253" s="2">
        <v>0.30199999999999999</v>
      </c>
      <c r="P253" s="2">
        <v>0.64100000000000001</v>
      </c>
      <c r="R253" s="4">
        <f t="shared" si="28"/>
        <v>112</v>
      </c>
      <c r="S253" s="4">
        <f t="shared" si="29"/>
        <v>112</v>
      </c>
      <c r="T253" s="2">
        <f t="shared" si="24"/>
        <v>1.238</v>
      </c>
      <c r="U253" s="2">
        <f t="shared" si="26"/>
        <v>5.5734480271186442</v>
      </c>
      <c r="V253" s="2">
        <f t="shared" si="25"/>
        <v>5.4442621456953653</v>
      </c>
      <c r="W253" s="2">
        <f t="shared" si="27"/>
        <v>2.5650033822152887</v>
      </c>
      <c r="X253" t="s">
        <v>33</v>
      </c>
    </row>
    <row r="254" spans="2:24"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0.28999999999999998</v>
      </c>
      <c r="O254" s="2">
        <v>0.27100000000000002</v>
      </c>
      <c r="P254" s="2">
        <v>0.505</v>
      </c>
      <c r="R254" s="4">
        <f t="shared" si="28"/>
        <v>56</v>
      </c>
      <c r="S254" s="4">
        <f t="shared" si="29"/>
        <v>56</v>
      </c>
      <c r="T254" s="2">
        <f t="shared" si="24"/>
        <v>1.0659999999999998</v>
      </c>
      <c r="U254" s="2">
        <f t="shared" si="26"/>
        <v>5.6695419586206892</v>
      </c>
      <c r="V254" s="2">
        <f t="shared" si="25"/>
        <v>6.0670375202952025</v>
      </c>
      <c r="W254" s="2">
        <f t="shared" si="27"/>
        <v>3.2557765702970296</v>
      </c>
      <c r="X254" t="s">
        <v>33</v>
      </c>
    </row>
    <row r="255" spans="2:24"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0.26500000000000001</v>
      </c>
      <c r="O255" s="2">
        <v>0.36299999999999999</v>
      </c>
      <c r="P255" s="2">
        <v>0.36899999999999999</v>
      </c>
      <c r="R255" s="4">
        <f t="shared" si="28"/>
        <v>56</v>
      </c>
      <c r="S255" s="4">
        <f t="shared" si="29"/>
        <v>56</v>
      </c>
      <c r="T255" s="2">
        <f t="shared" si="24"/>
        <v>0.997</v>
      </c>
      <c r="U255" s="2">
        <f t="shared" si="26"/>
        <v>6.2044044075471696</v>
      </c>
      <c r="V255" s="2">
        <f t="shared" si="25"/>
        <v>4.5293861377410467</v>
      </c>
      <c r="W255" s="2">
        <f t="shared" si="27"/>
        <v>4.4557375826558268</v>
      </c>
      <c r="X255" t="s">
        <v>33</v>
      </c>
    </row>
    <row r="256" spans="2:24"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0.13300000000000001</v>
      </c>
      <c r="O256" s="2">
        <v>0.42299999999999999</v>
      </c>
      <c r="P256" s="2">
        <v>0.187</v>
      </c>
      <c r="R256" s="4">
        <f t="shared" si="28"/>
        <v>28</v>
      </c>
      <c r="S256" s="4">
        <f t="shared" si="29"/>
        <v>28</v>
      </c>
      <c r="T256" s="2">
        <f t="shared" si="24"/>
        <v>0.7430000000000001</v>
      </c>
      <c r="U256" s="2">
        <f t="shared" si="26"/>
        <v>6.1810795789473678</v>
      </c>
      <c r="V256" s="2">
        <f t="shared" si="25"/>
        <v>1.9434600094562648</v>
      </c>
      <c r="W256" s="2">
        <f t="shared" si="27"/>
        <v>4.3961688983957226</v>
      </c>
      <c r="X256" t="s">
        <v>33</v>
      </c>
    </row>
    <row r="257" spans="2:24"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0.255</v>
      </c>
      <c r="O257" s="2">
        <v>0.27</v>
      </c>
      <c r="P257" s="2">
        <v>0.30299999999999999</v>
      </c>
      <c r="R257" s="4">
        <f t="shared" si="28"/>
        <v>28</v>
      </c>
      <c r="S257" s="4">
        <f t="shared" si="29"/>
        <v>28</v>
      </c>
      <c r="T257" s="2">
        <f t="shared" si="24"/>
        <v>0.82800000000000007</v>
      </c>
      <c r="U257" s="2">
        <f t="shared" si="26"/>
        <v>6.4477143843137243</v>
      </c>
      <c r="V257" s="2">
        <f t="shared" si="25"/>
        <v>6.0895080296296298</v>
      </c>
      <c r="W257" s="2">
        <f t="shared" si="27"/>
        <v>5.4262942838283825</v>
      </c>
      <c r="X257" t="s">
        <v>33</v>
      </c>
    </row>
    <row r="258" spans="2:24"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0.23699999999999999</v>
      </c>
      <c r="O258" s="2">
        <v>0.29499999999999998</v>
      </c>
      <c r="P258" s="2">
        <v>0.29599999999999999</v>
      </c>
      <c r="R258" s="4">
        <f t="shared" si="28"/>
        <v>28</v>
      </c>
      <c r="S258" s="4">
        <f t="shared" si="29"/>
        <v>28</v>
      </c>
      <c r="T258" s="2">
        <f t="shared" si="24"/>
        <v>0.82800000000000007</v>
      </c>
      <c r="U258" s="2">
        <f t="shared" si="26"/>
        <v>6.9374142109704646</v>
      </c>
      <c r="V258" s="2">
        <f t="shared" si="25"/>
        <v>5.5734480271186442</v>
      </c>
      <c r="W258" s="2">
        <f t="shared" si="27"/>
        <v>5.5546188108108119</v>
      </c>
      <c r="X258" t="s">
        <v>33</v>
      </c>
    </row>
    <row r="259" spans="2:24"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0.13700000000000001</v>
      </c>
      <c r="O259" s="2">
        <v>0.45900000000000002</v>
      </c>
      <c r="P259" s="2">
        <v>0.20200000000000001</v>
      </c>
      <c r="R259" s="4">
        <f t="shared" si="28"/>
        <v>14</v>
      </c>
      <c r="S259" s="4">
        <f t="shared" si="29"/>
        <v>14</v>
      </c>
      <c r="T259" s="2">
        <f t="shared" si="24"/>
        <v>0.79800000000000004</v>
      </c>
      <c r="U259" s="2">
        <f t="shared" si="26"/>
        <v>6.0006101021897802</v>
      </c>
      <c r="V259" s="2">
        <f t="shared" si="25"/>
        <v>1.7910317734204793</v>
      </c>
      <c r="W259" s="2">
        <f t="shared" si="27"/>
        <v>4.0697207128712867</v>
      </c>
      <c r="X259" t="s">
        <v>33</v>
      </c>
    </row>
    <row r="260" spans="2:24"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0.255</v>
      </c>
      <c r="O260" s="2">
        <v>0.255</v>
      </c>
      <c r="P260" s="2">
        <v>0.315</v>
      </c>
      <c r="R260" s="4">
        <f t="shared" si="28"/>
        <v>14</v>
      </c>
      <c r="S260" s="4">
        <f t="shared" si="29"/>
        <v>14</v>
      </c>
      <c r="T260" s="2">
        <f t="shared" si="24"/>
        <v>0.82499999999999996</v>
      </c>
      <c r="U260" s="2">
        <f t="shared" si="26"/>
        <v>6.4477143843137243</v>
      </c>
      <c r="V260" s="2">
        <f t="shared" si="25"/>
        <v>6.4477143843137243</v>
      </c>
      <c r="W260" s="2">
        <f t="shared" si="27"/>
        <v>5.2195783111111114</v>
      </c>
      <c r="X260" t="s">
        <v>33</v>
      </c>
    </row>
    <row r="261" spans="2:24"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0.47</v>
      </c>
      <c r="O261" s="2">
        <v>1.048</v>
      </c>
      <c r="P261" s="2">
        <v>0.60099999999999998</v>
      </c>
      <c r="R261" s="4">
        <f t="shared" si="28"/>
        <v>14</v>
      </c>
      <c r="S261" s="4">
        <f t="shared" si="29"/>
        <v>14</v>
      </c>
      <c r="T261" s="2">
        <f t="shared" si="24"/>
        <v>2.1189999999999998</v>
      </c>
      <c r="U261" s="2">
        <f t="shared" si="26"/>
        <v>6.9964560340425539</v>
      </c>
      <c r="V261" s="2">
        <f t="shared" si="25"/>
        <v>3.1377236030534346</v>
      </c>
      <c r="W261" s="2">
        <f t="shared" si="27"/>
        <v>5.4714381630615643</v>
      </c>
      <c r="X261" t="s">
        <v>33</v>
      </c>
    </row>
    <row r="262" spans="2:24"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0.245</v>
      </c>
      <c r="O262" s="2">
        <v>0.28899999999999998</v>
      </c>
      <c r="P262" s="2">
        <v>0.312</v>
      </c>
      <c r="R262" s="4">
        <f t="shared" si="28"/>
        <v>14</v>
      </c>
      <c r="S262" s="4">
        <f t="shared" si="29"/>
        <v>14</v>
      </c>
      <c r="T262" s="2">
        <f t="shared" si="24"/>
        <v>0.84600000000000009</v>
      </c>
      <c r="U262" s="2">
        <f t="shared" si="26"/>
        <v>6.7108863999999997</v>
      </c>
      <c r="V262" s="2">
        <f t="shared" si="25"/>
        <v>5.6891597508650529</v>
      </c>
      <c r="W262" s="2">
        <f t="shared" si="27"/>
        <v>5.2697665641025644</v>
      </c>
      <c r="X262" t="s">
        <v>33</v>
      </c>
    </row>
    <row r="263" spans="2:24"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0.255</v>
      </c>
      <c r="O263" s="2">
        <v>0.255</v>
      </c>
      <c r="P263" s="2">
        <v>0.315</v>
      </c>
      <c r="R263" s="4">
        <f t="shared" si="28"/>
        <v>14</v>
      </c>
      <c r="S263" s="4">
        <f t="shared" si="29"/>
        <v>14</v>
      </c>
      <c r="T263" s="2">
        <f t="shared" si="24"/>
        <v>0.82499999999999996</v>
      </c>
      <c r="U263" s="2">
        <f t="shared" si="26"/>
        <v>6.4477143843137243</v>
      </c>
      <c r="V263" s="2">
        <f t="shared" si="25"/>
        <v>6.4477143843137243</v>
      </c>
      <c r="W263" s="2">
        <f t="shared" si="27"/>
        <v>5.2195783111111114</v>
      </c>
      <c r="X263" t="s">
        <v>33</v>
      </c>
    </row>
    <row r="264" spans="2:24"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0.27</v>
      </c>
      <c r="O264" s="2">
        <v>0.26800000000000002</v>
      </c>
      <c r="P264" s="2">
        <v>0.23</v>
      </c>
      <c r="R264" s="4">
        <f t="shared" si="28"/>
        <v>7</v>
      </c>
      <c r="S264" s="4">
        <f t="shared" si="29"/>
        <v>7</v>
      </c>
      <c r="T264" s="2">
        <f t="shared" si="24"/>
        <v>0.76800000000000002</v>
      </c>
      <c r="U264" s="2">
        <f t="shared" si="26"/>
        <v>3.0447540148148149</v>
      </c>
      <c r="V264" s="2">
        <f t="shared" si="25"/>
        <v>3.0674760597014927</v>
      </c>
      <c r="W264" s="2">
        <f t="shared" si="27"/>
        <v>3.5742764521739132</v>
      </c>
      <c r="X264" t="s">
        <v>33</v>
      </c>
    </row>
    <row r="265" spans="2:24"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0.53400000000000003</v>
      </c>
      <c r="O265" s="2">
        <v>0.53100000000000003</v>
      </c>
      <c r="P265" s="2">
        <v>0.35899999999999999</v>
      </c>
      <c r="R265" s="4">
        <f t="shared" si="28"/>
        <v>7</v>
      </c>
      <c r="S265" s="4">
        <f t="shared" si="29"/>
        <v>7</v>
      </c>
      <c r="T265" s="2">
        <f t="shared" si="24"/>
        <v>1.4239999999999999</v>
      </c>
      <c r="U265" s="2">
        <f t="shared" si="26"/>
        <v>6.9276706516853928</v>
      </c>
      <c r="V265" s="2">
        <f t="shared" si="25"/>
        <v>6.9668100338983043</v>
      </c>
      <c r="W265" s="2">
        <f t="shared" si="27"/>
        <v>10.304668880222842</v>
      </c>
      <c r="X265" t="s">
        <v>61</v>
      </c>
    </row>
    <row r="266" spans="2:24"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0.249</v>
      </c>
      <c r="O266" s="2">
        <v>0.378</v>
      </c>
      <c r="P266" s="2">
        <v>0.40899999999999997</v>
      </c>
      <c r="R266" s="4">
        <f t="shared" si="28"/>
        <v>7</v>
      </c>
      <c r="S266" s="4">
        <f t="shared" si="29"/>
        <v>7</v>
      </c>
      <c r="T266" s="2">
        <f t="shared" si="24"/>
        <v>1.036</v>
      </c>
      <c r="U266" s="2">
        <f t="shared" si="26"/>
        <v>6.6030809959839365</v>
      </c>
      <c r="V266" s="2">
        <f t="shared" si="25"/>
        <v>4.3496485925925921</v>
      </c>
      <c r="W266" s="2">
        <f t="shared" si="27"/>
        <v>4.0199686259168708</v>
      </c>
      <c r="X266" t="s">
        <v>33</v>
      </c>
    </row>
    <row r="267" spans="2:24"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0.46200000000000002</v>
      </c>
      <c r="O267" s="2">
        <v>0.71</v>
      </c>
      <c r="P267" s="2">
        <v>0.83499999999999996</v>
      </c>
      <c r="R267" s="4">
        <f t="shared" si="28"/>
        <v>7</v>
      </c>
      <c r="S267" s="4">
        <f t="shared" si="29"/>
        <v>7</v>
      </c>
      <c r="T267" s="2">
        <f t="shared" si="24"/>
        <v>2.0069999999999997</v>
      </c>
      <c r="U267" s="2">
        <f t="shared" si="26"/>
        <v>7.1176067878787883</v>
      </c>
      <c r="V267" s="2">
        <f t="shared" si="25"/>
        <v>4.6314568112676069</v>
      </c>
      <c r="W267" s="2">
        <f t="shared" si="27"/>
        <v>3.9381249532934137</v>
      </c>
      <c r="X267" t="s">
        <v>33</v>
      </c>
    </row>
    <row r="268" spans="2:24"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0.48699999999999999</v>
      </c>
      <c r="O268" s="2">
        <v>0.27500000000000002</v>
      </c>
      <c r="P268" s="2">
        <v>0.40500000000000003</v>
      </c>
      <c r="R268" s="4">
        <f t="shared" si="28"/>
        <v>7</v>
      </c>
      <c r="S268" s="4">
        <f t="shared" si="29"/>
        <v>7</v>
      </c>
      <c r="T268" s="2">
        <f t="shared" si="24"/>
        <v>1.167</v>
      </c>
      <c r="U268" s="2">
        <f t="shared" si="26"/>
        <v>3.3761132813141685</v>
      </c>
      <c r="V268" s="2">
        <f t="shared" si="25"/>
        <v>5.9787897018181813</v>
      </c>
      <c r="W268" s="2">
        <f t="shared" si="27"/>
        <v>4.0596720197530862</v>
      </c>
      <c r="X268" t="s">
        <v>75</v>
      </c>
    </row>
    <row r="269" spans="2:24">
      <c r="N269" s="2"/>
      <c r="O269" s="2"/>
      <c r="P269" s="2"/>
    </row>
    <row r="271" spans="2:24">
      <c r="D271" t="s">
        <v>56</v>
      </c>
    </row>
    <row r="277" spans="1:12">
      <c r="L277" s="3"/>
    </row>
    <row r="278" spans="1:12">
      <c r="A278" t="s">
        <v>11</v>
      </c>
      <c r="C278" t="s">
        <v>13</v>
      </c>
      <c r="D278" t="s">
        <v>3</v>
      </c>
      <c r="E278" t="s">
        <v>14</v>
      </c>
      <c r="G278" t="s">
        <v>17</v>
      </c>
      <c r="H278" t="s">
        <v>18</v>
      </c>
      <c r="I278" t="s">
        <v>38</v>
      </c>
      <c r="J278" t="s">
        <v>39</v>
      </c>
    </row>
    <row r="280" spans="1:12">
      <c r="C280">
        <v>1760</v>
      </c>
      <c r="D280">
        <v>16</v>
      </c>
      <c r="E280">
        <v>50</v>
      </c>
      <c r="G280" s="2">
        <f>4422/(1000)</f>
        <v>4.4219999999999997</v>
      </c>
      <c r="H280" s="2">
        <f>4036/(1000)</f>
        <v>4.0359999999999996</v>
      </c>
      <c r="I280" s="2">
        <f>(2*$E280*$D280*$C280*$C280+$E280*$D280*$C280)/(G280/1000)/10^12</f>
        <v>1.1211144278606966</v>
      </c>
      <c r="J280" s="2">
        <f>(2*$E280*$D280*$C280*$C280+$E280*$D280*$C280)/(H280/1000)/10^12</f>
        <v>1.2283369672943509</v>
      </c>
    </row>
    <row r="281" spans="1:12">
      <c r="C281">
        <v>1760</v>
      </c>
      <c r="D281">
        <v>32</v>
      </c>
      <c r="E281">
        <v>50</v>
      </c>
      <c r="G281" s="2">
        <f>13804/(1000)</f>
        <v>13.804</v>
      </c>
      <c r="H281" s="2">
        <f>13254/(1000)</f>
        <v>13.254</v>
      </c>
      <c r="I281" s="2">
        <f t="shared" ref="I281:J291" si="30">(2*$E281*$D281*$C281*$C281+$E281*$D281*$C281)/(G281/1000)/10^12</f>
        <v>0.71827991886409726</v>
      </c>
      <c r="J281" s="2">
        <f t="shared" si="30"/>
        <v>0.74808631356571598</v>
      </c>
    </row>
    <row r="282" spans="1:12">
      <c r="C282">
        <v>1760</v>
      </c>
      <c r="D282">
        <v>64</v>
      </c>
      <c r="E282">
        <v>50</v>
      </c>
      <c r="G282" s="2">
        <f>6780/(1000)</f>
        <v>6.78</v>
      </c>
      <c r="H282" s="2">
        <f>6364/(1000)</f>
        <v>6.3639999999999999</v>
      </c>
      <c r="I282" s="2">
        <f t="shared" si="30"/>
        <v>2.9248188790560468</v>
      </c>
      <c r="J282" s="2">
        <f t="shared" si="30"/>
        <v>3.1160075424261469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f>8902/(1000)</f>
        <v>8.9019999999999992</v>
      </c>
      <c r="H283" s="2">
        <f>8518/(1000)</f>
        <v>8.5180000000000007</v>
      </c>
      <c r="I283" s="2">
        <f t="shared" si="30"/>
        <v>4.4552397214109201</v>
      </c>
      <c r="J283" s="2">
        <f t="shared" si="30"/>
        <v>4.6560864052594502</v>
      </c>
    </row>
    <row r="284" spans="1:12">
      <c r="C284">
        <v>2048</v>
      </c>
      <c r="D284">
        <v>16</v>
      </c>
      <c r="E284">
        <v>50</v>
      </c>
      <c r="G284" s="2">
        <f>5864/(1000)</f>
        <v>5.8639999999999999</v>
      </c>
      <c r="H284" s="2">
        <f>5318/(1000)</f>
        <v>5.3179999999999996</v>
      </c>
      <c r="I284" s="2">
        <f t="shared" si="30"/>
        <v>1.1447006821282399</v>
      </c>
      <c r="J284" s="2">
        <f t="shared" si="30"/>
        <v>1.2622273034975555</v>
      </c>
    </row>
    <row r="285" spans="1:12">
      <c r="C285">
        <v>2048</v>
      </c>
      <c r="D285">
        <v>32</v>
      </c>
      <c r="E285">
        <v>50</v>
      </c>
      <c r="G285" s="2">
        <f>15600/(1000)</f>
        <v>15.6</v>
      </c>
      <c r="H285" s="2">
        <f>15238/(1000)</f>
        <v>15.238</v>
      </c>
      <c r="I285" s="2">
        <f t="shared" si="30"/>
        <v>0.86058010256410267</v>
      </c>
      <c r="J285" s="2">
        <f t="shared" si="30"/>
        <v>0.88102438640241509</v>
      </c>
    </row>
    <row r="286" spans="1:12">
      <c r="C286">
        <v>2048</v>
      </c>
      <c r="D286">
        <v>64</v>
      </c>
      <c r="E286">
        <v>50</v>
      </c>
      <c r="G286" s="2">
        <f>8545/(1000)</f>
        <v>8.5449999999999999</v>
      </c>
      <c r="H286" s="2">
        <f>8228/(1000)</f>
        <v>8.2279999999999998</v>
      </c>
      <c r="I286" s="2">
        <f t="shared" si="30"/>
        <v>3.1422000234055001</v>
      </c>
      <c r="J286" s="2">
        <f t="shared" si="30"/>
        <v>3.2632595041322321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f>11503/(1000)</f>
        <v>11.503</v>
      </c>
      <c r="H287" s="2">
        <f>11225/(1000)</f>
        <v>11.225</v>
      </c>
      <c r="I287" s="2">
        <f t="shared" si="30"/>
        <v>4.6683646353125274</v>
      </c>
      <c r="J287" s="2">
        <f t="shared" si="30"/>
        <v>4.7839820400890867</v>
      </c>
    </row>
    <row r="288" spans="1:12">
      <c r="C288">
        <v>2560</v>
      </c>
      <c r="D288">
        <v>16</v>
      </c>
      <c r="E288">
        <v>50</v>
      </c>
      <c r="G288" s="2">
        <f>7330/(1000)</f>
        <v>7.33</v>
      </c>
      <c r="H288" s="2">
        <f>6463/(1000)</f>
        <v>6.4630000000000001</v>
      </c>
      <c r="I288" s="2">
        <f t="shared" si="30"/>
        <v>1.430806002728513</v>
      </c>
      <c r="J288" s="2">
        <f t="shared" si="30"/>
        <v>1.6227460931455979</v>
      </c>
    </row>
    <row r="289" spans="1:10">
      <c r="C289">
        <v>2560</v>
      </c>
      <c r="D289">
        <v>32</v>
      </c>
      <c r="E289">
        <v>50</v>
      </c>
      <c r="G289" s="2">
        <f>18959/(1000)</f>
        <v>18.959</v>
      </c>
      <c r="H289" s="2">
        <f>18428/(1000)</f>
        <v>18.428000000000001</v>
      </c>
      <c r="I289" s="2">
        <f t="shared" si="30"/>
        <v>1.1063672134606255</v>
      </c>
      <c r="J289" s="2">
        <f t="shared" si="30"/>
        <v>1.1382470154113307</v>
      </c>
    </row>
    <row r="290" spans="1:10">
      <c r="C290">
        <v>2560</v>
      </c>
      <c r="D290">
        <v>64</v>
      </c>
      <c r="E290">
        <v>50</v>
      </c>
      <c r="G290" s="2">
        <f>8933/(1000)</f>
        <v>8.9329999999999998</v>
      </c>
      <c r="H290" s="2">
        <f>8491/(1000)</f>
        <v>8.4909999999999997</v>
      </c>
      <c r="I290" s="2">
        <f t="shared" si="30"/>
        <v>4.6962086645024073</v>
      </c>
      <c r="J290" s="2">
        <f t="shared" si="30"/>
        <v>4.940670356848428</v>
      </c>
    </row>
    <row r="291" spans="1:10">
      <c r="C291">
        <v>2560</v>
      </c>
      <c r="D291">
        <v>128</v>
      </c>
      <c r="E291">
        <v>50</v>
      </c>
      <c r="G291" s="2">
        <f>14373/(1000)</f>
        <v>14.372999999999999</v>
      </c>
      <c r="H291" s="2">
        <f>14411/(1000)</f>
        <v>14.411</v>
      </c>
      <c r="I291" s="2">
        <f t="shared" si="30"/>
        <v>5.8375053224796494</v>
      </c>
      <c r="J291" s="2">
        <f t="shared" si="30"/>
        <v>5.822112552910971</v>
      </c>
    </row>
    <row r="292" spans="1:10">
      <c r="G292" s="2"/>
      <c r="H292" s="2"/>
    </row>
    <row r="293" spans="1:10">
      <c r="G293" s="2"/>
      <c r="H293" s="2"/>
    </row>
    <row r="294" spans="1:10">
      <c r="G294" s="2"/>
      <c r="H294" s="2"/>
    </row>
    <row r="295" spans="1:10">
      <c r="A295" t="s">
        <v>12</v>
      </c>
      <c r="C295" t="s">
        <v>13</v>
      </c>
      <c r="D295" t="s">
        <v>3</v>
      </c>
      <c r="E295" t="s">
        <v>14</v>
      </c>
      <c r="G295" s="2" t="s">
        <v>19</v>
      </c>
      <c r="H295" s="2" t="s">
        <v>20</v>
      </c>
      <c r="I295" t="s">
        <v>38</v>
      </c>
      <c r="J295" t="s">
        <v>39</v>
      </c>
    </row>
    <row r="296" spans="1:10">
      <c r="C296">
        <v>512</v>
      </c>
      <c r="D296">
        <v>16</v>
      </c>
      <c r="E296">
        <v>25</v>
      </c>
      <c r="G296" s="2">
        <f>1420/(1000)</f>
        <v>1.42</v>
      </c>
      <c r="H296" s="2">
        <f>1818/(1000)</f>
        <v>1.8180000000000001</v>
      </c>
      <c r="I296" s="2">
        <f t="shared" ref="I296:J312" si="31">(8*$E296*$D296*$C296*$C296)/(G296/1000)/10^12</f>
        <v>0.59074704225352126</v>
      </c>
      <c r="J296" s="2">
        <f t="shared" ref="J296:J311" si="32">(8*$E296*$D296*$C296*$C296)/(H296/1000)/10^12</f>
        <v>0.46141958195819582</v>
      </c>
    </row>
    <row r="297" spans="1:10">
      <c r="C297">
        <v>512</v>
      </c>
      <c r="D297">
        <v>32</v>
      </c>
      <c r="E297">
        <v>25</v>
      </c>
      <c r="G297" s="2">
        <f>2926/(1000)</f>
        <v>2.9260000000000002</v>
      </c>
      <c r="H297" s="2">
        <f>7460/(1000)</f>
        <v>7.46</v>
      </c>
      <c r="I297" s="2">
        <f t="shared" si="31"/>
        <v>0.573384005468216</v>
      </c>
      <c r="J297" s="2">
        <f t="shared" si="32"/>
        <v>0.22489565683646115</v>
      </c>
    </row>
    <row r="298" spans="1:10">
      <c r="C298">
        <v>512</v>
      </c>
      <c r="D298">
        <v>64</v>
      </c>
      <c r="E298">
        <v>25</v>
      </c>
      <c r="G298" s="2">
        <f>2955/(1000)</f>
        <v>2.9550000000000001</v>
      </c>
      <c r="H298" s="2">
        <f>3030/(1000)</f>
        <v>3.03</v>
      </c>
      <c r="I298" s="2">
        <f t="shared" si="31"/>
        <v>1.1355137732656513</v>
      </c>
      <c r="J298" s="2">
        <f t="shared" si="32"/>
        <v>1.1074069966996702</v>
      </c>
    </row>
    <row r="299" spans="1:10">
      <c r="C299">
        <v>512</v>
      </c>
      <c r="D299">
        <v>128</v>
      </c>
      <c r="E299">
        <v>25</v>
      </c>
      <c r="G299" s="2">
        <f>3164/(1000)</f>
        <v>3.1640000000000001</v>
      </c>
      <c r="H299" s="2">
        <f>3206/(1000)</f>
        <v>3.206</v>
      </c>
      <c r="I299" s="2">
        <f t="shared" si="31"/>
        <v>2.1210134007585335</v>
      </c>
      <c r="J299" s="2">
        <f t="shared" si="32"/>
        <v>2.0932271990018712</v>
      </c>
    </row>
    <row r="300" spans="1:10">
      <c r="C300">
        <v>1024</v>
      </c>
      <c r="D300">
        <v>16</v>
      </c>
      <c r="E300">
        <v>25</v>
      </c>
      <c r="G300" s="2">
        <f>3471/(1000)</f>
        <v>3.4710000000000001</v>
      </c>
      <c r="H300" s="2">
        <f>3103/(1000)</f>
        <v>3.1030000000000002</v>
      </c>
      <c r="I300" s="2">
        <f t="shared" si="31"/>
        <v>0.96670792278882167</v>
      </c>
      <c r="J300" s="2">
        <f t="shared" si="32"/>
        <v>1.0813545601031258</v>
      </c>
    </row>
    <row r="301" spans="1:10">
      <c r="C301">
        <v>1024</v>
      </c>
      <c r="D301">
        <v>32</v>
      </c>
      <c r="E301">
        <v>25</v>
      </c>
      <c r="G301" s="2">
        <f>4908/(1000)</f>
        <v>4.9080000000000004</v>
      </c>
      <c r="H301" s="2">
        <f>13803/(1000)</f>
        <v>13.803000000000001</v>
      </c>
      <c r="I301" s="2">
        <f t="shared" si="31"/>
        <v>1.3673362673186633</v>
      </c>
      <c r="J301" s="2">
        <f t="shared" si="32"/>
        <v>0.48619042237194809</v>
      </c>
    </row>
    <row r="302" spans="1:10">
      <c r="C302">
        <v>1024</v>
      </c>
      <c r="D302">
        <v>64</v>
      </c>
      <c r="E302">
        <v>25</v>
      </c>
      <c r="G302" s="2">
        <f>4823/(1000)</f>
        <v>4.8230000000000004</v>
      </c>
      <c r="H302" s="2">
        <f>4655/(1000)</f>
        <v>4.6550000000000002</v>
      </c>
      <c r="I302" s="2">
        <f t="shared" si="31"/>
        <v>2.7828680904001661</v>
      </c>
      <c r="J302" s="2">
        <f t="shared" si="32"/>
        <v>2.8833024274973145</v>
      </c>
    </row>
    <row r="303" spans="1:10">
      <c r="C303">
        <v>1024</v>
      </c>
      <c r="D303">
        <v>128</v>
      </c>
      <c r="E303">
        <v>25</v>
      </c>
      <c r="G303" s="2">
        <f>7233/(1000)</f>
        <v>7.2329999999999997</v>
      </c>
      <c r="H303" s="2">
        <f>6228/(1000)</f>
        <v>6.2279999999999998</v>
      </c>
      <c r="I303" s="2">
        <f t="shared" si="31"/>
        <v>3.7112602792755429</v>
      </c>
      <c r="J303" s="2">
        <f t="shared" si="32"/>
        <v>4.3101389852280025</v>
      </c>
    </row>
    <row r="304" spans="1:10">
      <c r="C304">
        <v>2048</v>
      </c>
      <c r="D304">
        <v>16</v>
      </c>
      <c r="E304">
        <v>25</v>
      </c>
      <c r="G304" s="2">
        <f>12862/(1000)</f>
        <v>12.862</v>
      </c>
      <c r="H304" s="2">
        <f>9701/(1000)</f>
        <v>9.7010000000000005</v>
      </c>
      <c r="I304" s="2">
        <f t="shared" si="31"/>
        <v>1.0435214430104183</v>
      </c>
      <c r="J304" s="2">
        <f t="shared" si="32"/>
        <v>1.3835452839913409</v>
      </c>
    </row>
    <row r="305" spans="1:10">
      <c r="C305">
        <v>2048</v>
      </c>
      <c r="D305">
        <v>32</v>
      </c>
      <c r="E305">
        <v>25</v>
      </c>
      <c r="G305" s="2">
        <f>9477/(1000)</f>
        <v>9.4770000000000003</v>
      </c>
      <c r="H305" s="2">
        <f>26948/(1000)</f>
        <v>26.948</v>
      </c>
      <c r="I305" s="2">
        <f t="shared" si="31"/>
        <v>2.8324939959902919</v>
      </c>
      <c r="J305" s="2">
        <f t="shared" si="32"/>
        <v>0.99612385334718712</v>
      </c>
    </row>
    <row r="306" spans="1:10">
      <c r="C306">
        <v>2048</v>
      </c>
      <c r="D306">
        <v>64</v>
      </c>
      <c r="E306">
        <v>25</v>
      </c>
      <c r="G306" s="2">
        <f>11700/(1000)</f>
        <v>11.7</v>
      </c>
      <c r="H306" s="2">
        <f>9659/(1000)</f>
        <v>9.6590000000000007</v>
      </c>
      <c r="I306" s="2">
        <f t="shared" si="31"/>
        <v>4.5886402735042742</v>
      </c>
      <c r="J306" s="2">
        <f t="shared" si="32"/>
        <v>5.5582452841909094</v>
      </c>
    </row>
    <row r="307" spans="1:10">
      <c r="C307">
        <v>2048</v>
      </c>
      <c r="D307">
        <v>128</v>
      </c>
      <c r="E307">
        <v>25</v>
      </c>
      <c r="G307" s="2">
        <f>23163/(1000)</f>
        <v>23.163</v>
      </c>
      <c r="H307" s="2">
        <f>16065/(1000)</f>
        <v>16.065000000000001</v>
      </c>
      <c r="I307" s="2">
        <f t="shared" si="31"/>
        <v>4.6355904848249363</v>
      </c>
      <c r="J307" s="2">
        <f t="shared" si="32"/>
        <v>6.6837337317149075</v>
      </c>
    </row>
    <row r="308" spans="1:10">
      <c r="C308">
        <v>4096</v>
      </c>
      <c r="D308">
        <v>16</v>
      </c>
      <c r="E308">
        <v>25</v>
      </c>
      <c r="G308" s="2">
        <f>50641/(1000)</f>
        <v>50.640999999999998</v>
      </c>
      <c r="H308" s="2">
        <f>46550/(1000)</f>
        <v>46.55</v>
      </c>
      <c r="I308" s="2">
        <f t="shared" si="31"/>
        <v>1.0601506921269328</v>
      </c>
      <c r="J308" s="2">
        <f t="shared" si="32"/>
        <v>1.1533209709989261</v>
      </c>
    </row>
    <row r="309" spans="1:10">
      <c r="C309">
        <v>4096</v>
      </c>
      <c r="D309">
        <v>32</v>
      </c>
      <c r="E309">
        <v>25</v>
      </c>
      <c r="G309" s="2">
        <f>22638/(1000)</f>
        <v>22.638000000000002</v>
      </c>
      <c r="H309" s="2">
        <f>56440/(1000)</f>
        <v>56.44</v>
      </c>
      <c r="I309" s="2">
        <f t="shared" si="31"/>
        <v>4.7430949023765345</v>
      </c>
      <c r="J309" s="2">
        <f t="shared" si="32"/>
        <v>1.9024483061658399</v>
      </c>
    </row>
    <row r="310" spans="1:10">
      <c r="C310">
        <v>4096</v>
      </c>
      <c r="D310">
        <v>64</v>
      </c>
      <c r="E310">
        <v>25</v>
      </c>
      <c r="G310" s="2">
        <f>34880/(1000)</f>
        <v>34.880000000000003</v>
      </c>
      <c r="H310" s="2">
        <f>59547/(1000)</f>
        <v>59.546999999999997</v>
      </c>
      <c r="I310" s="2">
        <f t="shared" si="31"/>
        <v>6.1567765137614678</v>
      </c>
      <c r="J310" s="2">
        <f t="shared" si="32"/>
        <v>3.6063674878667276</v>
      </c>
    </row>
    <row r="311" spans="1:10">
      <c r="C311">
        <v>4096</v>
      </c>
      <c r="D311">
        <v>128</v>
      </c>
      <c r="E311">
        <v>25</v>
      </c>
      <c r="G311" s="2">
        <f>67436/(1000)</f>
        <v>67.436000000000007</v>
      </c>
      <c r="H311" s="2">
        <f>54918/(1000)</f>
        <v>54.917999999999999</v>
      </c>
      <c r="I311" s="2">
        <f t="shared" si="31"/>
        <v>6.3689532237973774</v>
      </c>
      <c r="J311" s="2">
        <f t="shared" si="32"/>
        <v>7.8206913871590373</v>
      </c>
    </row>
    <row r="312" spans="1:10">
      <c r="C312">
        <v>1536</v>
      </c>
      <c r="D312">
        <v>8</v>
      </c>
      <c r="E312">
        <v>50</v>
      </c>
      <c r="G312" s="2">
        <v>7.72</v>
      </c>
      <c r="H312" s="2">
        <v>8.7720000000000002</v>
      </c>
      <c r="I312" s="2">
        <f t="shared" si="31"/>
        <v>0.97794652849740937</v>
      </c>
      <c r="J312" s="2">
        <f t="shared" si="31"/>
        <v>0.86066429548563606</v>
      </c>
    </row>
    <row r="313" spans="1:10">
      <c r="C313">
        <v>1536</v>
      </c>
      <c r="D313">
        <v>16</v>
      </c>
      <c r="E313">
        <v>50</v>
      </c>
      <c r="G313" s="2">
        <v>13.760999999999999</v>
      </c>
      <c r="H313" s="2">
        <v>9.4290000000000003</v>
      </c>
      <c r="I313" s="2">
        <f t="shared" ref="I313:J317" si="33">(8*$E313*$D313*$C313*$C313)/(G313/1000)/10^12</f>
        <v>1.0972672334859386</v>
      </c>
      <c r="J313" s="2">
        <f t="shared" si="33"/>
        <v>1.6013887368755966</v>
      </c>
    </row>
    <row r="314" spans="1:10">
      <c r="C314">
        <v>1536</v>
      </c>
      <c r="D314">
        <v>32</v>
      </c>
      <c r="E314">
        <v>50</v>
      </c>
      <c r="G314" s="2">
        <v>13.425000000000001</v>
      </c>
      <c r="H314" s="2">
        <v>40.271999999999998</v>
      </c>
      <c r="I314" s="2">
        <f t="shared" si="33"/>
        <v>2.2494591284916203</v>
      </c>
      <c r="J314" s="2">
        <f t="shared" si="33"/>
        <v>0.74987556615017881</v>
      </c>
    </row>
    <row r="315" spans="1:10">
      <c r="C315">
        <v>256</v>
      </c>
      <c r="D315">
        <v>16</v>
      </c>
      <c r="E315">
        <v>150</v>
      </c>
      <c r="G315" s="2">
        <v>4.3760000000000003</v>
      </c>
      <c r="H315" s="2">
        <v>5.1470000000000002</v>
      </c>
      <c r="I315" s="2">
        <f t="shared" si="33"/>
        <v>0.28754369287020104</v>
      </c>
      <c r="J315" s="2">
        <f t="shared" si="33"/>
        <v>0.24447079852341169</v>
      </c>
    </row>
    <row r="316" spans="1:10">
      <c r="C316">
        <v>256</v>
      </c>
      <c r="D316">
        <v>32</v>
      </c>
      <c r="E316">
        <v>150</v>
      </c>
      <c r="G316" s="2">
        <v>8.8629999999999995</v>
      </c>
      <c r="H316" s="2">
        <v>20.602</v>
      </c>
      <c r="I316" s="2">
        <f t="shared" si="33"/>
        <v>0.28394250253864378</v>
      </c>
      <c r="J316" s="2">
        <f t="shared" si="33"/>
        <v>0.12215233472478401</v>
      </c>
    </row>
    <row r="317" spans="1:10">
      <c r="C317">
        <v>256</v>
      </c>
      <c r="D317">
        <v>64</v>
      </c>
      <c r="E317">
        <v>150</v>
      </c>
      <c r="G317" s="2">
        <v>9.7409999999999997</v>
      </c>
      <c r="H317" s="2">
        <v>14.038</v>
      </c>
      <c r="I317" s="2">
        <f t="shared" si="33"/>
        <v>0.51669898367724054</v>
      </c>
      <c r="J317" s="2">
        <f t="shared" si="33"/>
        <v>0.35853859524148735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79</v>
      </c>
      <c r="C320" t="s">
        <v>80</v>
      </c>
      <c r="D320" t="s">
        <v>3</v>
      </c>
      <c r="E320" t="s">
        <v>14</v>
      </c>
      <c r="G320" s="2" t="s">
        <v>19</v>
      </c>
      <c r="H320" s="2" t="s">
        <v>20</v>
      </c>
      <c r="I320" t="s">
        <v>38</v>
      </c>
      <c r="J320" t="s">
        <v>39</v>
      </c>
    </row>
    <row r="321" spans="3:10">
      <c r="C321">
        <v>2816</v>
      </c>
      <c r="D321">
        <v>32</v>
      </c>
      <c r="E321">
        <v>1500</v>
      </c>
      <c r="G321" s="2">
        <v>691.61699999999996</v>
      </c>
      <c r="H321" s="2">
        <v>1643.01</v>
      </c>
      <c r="I321" s="2">
        <f>(6*$E321*$D321*$C321*$C321)/(G321/1000)/10^12</f>
        <v>3.3021145055717254</v>
      </c>
      <c r="J321" s="2">
        <f>(6*$E321*$D321*$C321*$C321)/(H321/1000)/10^12</f>
        <v>1.3900089031716178</v>
      </c>
    </row>
    <row r="322" spans="3:10">
      <c r="C322">
        <v>2816</v>
      </c>
      <c r="D322">
        <v>32</v>
      </c>
      <c r="E322">
        <v>750</v>
      </c>
      <c r="G322" s="2">
        <v>347.57900000000001</v>
      </c>
      <c r="H322" s="2">
        <v>822.61599999999999</v>
      </c>
      <c r="I322" s="2">
        <f t="shared" ref="I322:I339" si="34">(6*$E322*$D322*$C322*$C322)/(G322/1000)/10^12</f>
        <v>3.2852941748494584</v>
      </c>
      <c r="J322" s="2">
        <f t="shared" ref="J322:J339" si="35">(6*$E322*$D322*$C322*$C322)/(H322/1000)/10^12</f>
        <v>1.3881315996771277</v>
      </c>
    </row>
    <row r="323" spans="3:10">
      <c r="C323">
        <v>2816</v>
      </c>
      <c r="D323">
        <v>32</v>
      </c>
      <c r="E323">
        <v>375</v>
      </c>
      <c r="G323" s="2">
        <v>175.703</v>
      </c>
      <c r="H323" s="2">
        <v>413.27300000000002</v>
      </c>
      <c r="I323" s="2">
        <f t="shared" si="34"/>
        <v>3.2495155575032868</v>
      </c>
      <c r="J323" s="2">
        <f t="shared" si="35"/>
        <v>1.3815314138596038</v>
      </c>
    </row>
    <row r="324" spans="3:10">
      <c r="C324">
        <v>2816</v>
      </c>
      <c r="D324">
        <v>32</v>
      </c>
      <c r="E324">
        <v>187</v>
      </c>
      <c r="G324" s="2">
        <v>88.974000000000004</v>
      </c>
      <c r="H324" s="2">
        <v>207.38800000000001</v>
      </c>
      <c r="I324" s="2">
        <f t="shared" si="34"/>
        <v>3.199963470496999</v>
      </c>
      <c r="J324" s="2">
        <f t="shared" si="35"/>
        <v>1.3728545037514224</v>
      </c>
    </row>
    <row r="325" spans="3:10">
      <c r="C325">
        <v>2048</v>
      </c>
      <c r="D325">
        <v>32</v>
      </c>
      <c r="E325">
        <v>1500</v>
      </c>
      <c r="G325" s="2">
        <v>466.37900000000002</v>
      </c>
      <c r="H325" s="2">
        <v>1200.5239999999999</v>
      </c>
      <c r="I325" s="2">
        <f t="shared" si="34"/>
        <v>2.5900813544349122</v>
      </c>
      <c r="J325" s="2">
        <f t="shared" si="35"/>
        <v>1.0061935887995577</v>
      </c>
    </row>
    <row r="326" spans="3:10">
      <c r="C326">
        <v>2048</v>
      </c>
      <c r="D326">
        <v>32</v>
      </c>
      <c r="E326">
        <v>750</v>
      </c>
      <c r="G326" s="2">
        <v>235.5</v>
      </c>
      <c r="H326" s="2">
        <v>601.63099999999997</v>
      </c>
      <c r="I326" s="2">
        <f t="shared" si="34"/>
        <v>2.5646699617834394</v>
      </c>
      <c r="J326" s="2">
        <f t="shared" si="35"/>
        <v>1.0039040142545845</v>
      </c>
    </row>
    <row r="327" spans="3:10">
      <c r="C327">
        <v>2048</v>
      </c>
      <c r="D327">
        <v>32</v>
      </c>
      <c r="E327">
        <v>375</v>
      </c>
      <c r="G327" s="2">
        <v>119.366</v>
      </c>
      <c r="H327" s="2">
        <v>302.3</v>
      </c>
      <c r="I327" s="2">
        <f t="shared" si="34"/>
        <v>2.5299489636915036</v>
      </c>
      <c r="J327" s="2">
        <f t="shared" si="35"/>
        <v>0.99897415812107182</v>
      </c>
    </row>
    <row r="328" spans="3:10">
      <c r="C328">
        <v>2048</v>
      </c>
      <c r="D328">
        <v>32</v>
      </c>
      <c r="E328">
        <v>187</v>
      </c>
      <c r="G328" s="2">
        <v>61.325000000000003</v>
      </c>
      <c r="H328" s="2">
        <v>152.167</v>
      </c>
      <c r="I328" s="2">
        <f t="shared" si="34"/>
        <v>2.4556427365022424</v>
      </c>
      <c r="J328" s="2">
        <f t="shared" si="35"/>
        <v>0.98965144095631774</v>
      </c>
    </row>
    <row r="329" spans="3:10">
      <c r="C329">
        <v>1536</v>
      </c>
      <c r="D329">
        <v>32</v>
      </c>
      <c r="E329">
        <v>1500</v>
      </c>
      <c r="G329" s="2">
        <v>354.04599999999999</v>
      </c>
      <c r="H329" s="2">
        <v>908.83299999999997</v>
      </c>
      <c r="I329" s="2">
        <f t="shared" si="34"/>
        <v>1.919177869542376</v>
      </c>
      <c r="J329" s="2">
        <f t="shared" si="35"/>
        <v>0.74763707743886942</v>
      </c>
    </row>
    <row r="330" spans="3:10">
      <c r="C330">
        <v>1536</v>
      </c>
      <c r="D330">
        <v>32</v>
      </c>
      <c r="E330">
        <v>750</v>
      </c>
      <c r="G330" s="2">
        <v>179.07599999999999</v>
      </c>
      <c r="H330" s="2">
        <v>456.476</v>
      </c>
      <c r="I330" s="2">
        <f t="shared" si="34"/>
        <v>1.8971756349259534</v>
      </c>
      <c r="J330" s="2">
        <f t="shared" si="35"/>
        <v>0.74426393501520349</v>
      </c>
    </row>
    <row r="331" spans="3:10">
      <c r="C331">
        <v>1536</v>
      </c>
      <c r="D331">
        <v>32</v>
      </c>
      <c r="E331">
        <v>375</v>
      </c>
      <c r="G331" s="2">
        <v>91.46</v>
      </c>
      <c r="H331" s="2">
        <v>229.72</v>
      </c>
      <c r="I331" s="2">
        <f t="shared" si="34"/>
        <v>1.8573071506669583</v>
      </c>
      <c r="J331" s="2">
        <f t="shared" si="35"/>
        <v>0.73946244123280513</v>
      </c>
    </row>
    <row r="332" spans="3:10">
      <c r="C332">
        <v>1536</v>
      </c>
      <c r="D332">
        <v>32</v>
      </c>
      <c r="E332">
        <v>187</v>
      </c>
      <c r="G332" s="2">
        <v>46.991</v>
      </c>
      <c r="H332" s="2">
        <v>116.401</v>
      </c>
      <c r="I332" s="2">
        <f t="shared" si="34"/>
        <v>1.8026465404864762</v>
      </c>
      <c r="J332" s="2">
        <f t="shared" si="35"/>
        <v>0.72772711217257591</v>
      </c>
    </row>
    <row r="333" spans="3:10">
      <c r="C333">
        <v>2560</v>
      </c>
      <c r="D333" s="1">
        <v>32</v>
      </c>
      <c r="E333" s="1">
        <v>1500</v>
      </c>
      <c r="G333" s="2">
        <v>623.33399999999995</v>
      </c>
      <c r="H333" s="2">
        <v>1490.366</v>
      </c>
      <c r="I333" s="2">
        <f t="shared" si="34"/>
        <v>3.0279702374649866</v>
      </c>
      <c r="J333" s="2">
        <f t="shared" si="35"/>
        <v>1.2664250257990317</v>
      </c>
    </row>
    <row r="334" spans="3:10">
      <c r="C334">
        <v>2560</v>
      </c>
      <c r="D334" s="1">
        <v>32</v>
      </c>
      <c r="E334" s="1">
        <v>750</v>
      </c>
      <c r="G334" s="2">
        <v>313.14800000000002</v>
      </c>
      <c r="H334" s="2">
        <v>746.202</v>
      </c>
      <c r="I334" s="2">
        <f t="shared" si="34"/>
        <v>3.0136497758248493</v>
      </c>
      <c r="J334" s="2">
        <f t="shared" si="35"/>
        <v>1.2646956186126546</v>
      </c>
    </row>
    <row r="335" spans="3:10">
      <c r="C335">
        <v>2560</v>
      </c>
      <c r="D335" s="1">
        <v>32</v>
      </c>
      <c r="E335" s="1">
        <v>375</v>
      </c>
      <c r="G335" s="2">
        <v>158.078</v>
      </c>
      <c r="H335" s="2">
        <v>374.71600000000001</v>
      </c>
      <c r="I335" s="2">
        <f t="shared" si="34"/>
        <v>2.9849770366527917</v>
      </c>
      <c r="J335" s="2">
        <f t="shared" si="35"/>
        <v>1.2592448681134512</v>
      </c>
    </row>
    <row r="336" spans="3:10">
      <c r="C336">
        <v>2560</v>
      </c>
      <c r="D336" s="1">
        <v>32</v>
      </c>
      <c r="E336" s="1">
        <v>187</v>
      </c>
      <c r="G336" s="2">
        <v>80.409000000000006</v>
      </c>
      <c r="H336" s="2">
        <v>188.23</v>
      </c>
      <c r="I336" s="2">
        <f t="shared" si="34"/>
        <v>2.9262949968287129</v>
      </c>
      <c r="J336" s="2">
        <f t="shared" si="35"/>
        <v>1.250068822185624</v>
      </c>
    </row>
    <row r="337" spans="1:11">
      <c r="C337">
        <v>512</v>
      </c>
      <c r="D337" s="1">
        <v>32</v>
      </c>
      <c r="E337" s="1">
        <v>1</v>
      </c>
      <c r="G337" s="2">
        <v>9.7000000000000003E-2</v>
      </c>
      <c r="H337" s="2">
        <v>0.19800000000000001</v>
      </c>
      <c r="I337" s="2">
        <f t="shared" si="34"/>
        <v>0.51888296907216502</v>
      </c>
      <c r="J337" s="2">
        <f t="shared" si="35"/>
        <v>0.25420024242424238</v>
      </c>
    </row>
    <row r="338" spans="1:11">
      <c r="C338">
        <v>1024</v>
      </c>
      <c r="D338" s="1">
        <v>32</v>
      </c>
      <c r="E338" s="1">
        <v>1500</v>
      </c>
      <c r="G338" s="2">
        <v>234.22900000000001</v>
      </c>
      <c r="H338" s="2">
        <v>612.03099999999995</v>
      </c>
      <c r="I338" s="2">
        <f t="shared" si="34"/>
        <v>1.2892933325933167</v>
      </c>
      <c r="J338" s="2">
        <f t="shared" si="35"/>
        <v>0.49342253578658601</v>
      </c>
    </row>
    <row r="339" spans="1:11">
      <c r="C339">
        <v>1024</v>
      </c>
      <c r="D339" s="1">
        <v>64</v>
      </c>
      <c r="E339" s="1">
        <v>1500</v>
      </c>
      <c r="G339" s="2">
        <v>169.345</v>
      </c>
      <c r="H339" s="2">
        <v>203.149</v>
      </c>
      <c r="I339" s="2">
        <f t="shared" si="34"/>
        <v>3.566563972954619</v>
      </c>
      <c r="J339" s="2">
        <f t="shared" si="35"/>
        <v>2.9730876154940464</v>
      </c>
    </row>
    <row r="342" spans="1:11">
      <c r="G342" s="2"/>
      <c r="H342" s="2"/>
    </row>
    <row r="343" spans="1:11">
      <c r="A343" t="s">
        <v>64</v>
      </c>
      <c r="C343" t="s">
        <v>65</v>
      </c>
      <c r="D343" t="s">
        <v>66</v>
      </c>
      <c r="G343" t="s">
        <v>67</v>
      </c>
      <c r="I343" t="s">
        <v>68</v>
      </c>
      <c r="J343" t="s">
        <v>69</v>
      </c>
      <c r="K343" t="s">
        <v>70</v>
      </c>
    </row>
    <row r="345" spans="1:11">
      <c r="C345">
        <v>100000</v>
      </c>
      <c r="D345">
        <v>2</v>
      </c>
      <c r="G345" s="2">
        <v>6.1183596078431372E-2</v>
      </c>
      <c r="H345" s="2"/>
      <c r="I345" s="2">
        <f>C345*4*D345/(G345/1000)/10^9</f>
        <v>13.075400128074826</v>
      </c>
      <c r="J345" t="s">
        <v>74</v>
      </c>
      <c r="K345" s="2">
        <v>1.5088436641296915E-3</v>
      </c>
    </row>
    <row r="346" spans="1:11">
      <c r="C346">
        <v>100000</v>
      </c>
      <c r="D346">
        <v>4</v>
      </c>
      <c r="G346" s="2">
        <v>8.9482190196078434E-2</v>
      </c>
      <c r="H346" s="2"/>
      <c r="I346" s="2">
        <f t="shared" ref="I346:I369" si="36">C346*4*D346/(G346/1000)/10^9</f>
        <v>17.880653082965331</v>
      </c>
      <c r="J346" t="s">
        <v>74</v>
      </c>
      <c r="K346" s="2">
        <v>1.1876097542972443E-3</v>
      </c>
    </row>
    <row r="347" spans="1:11">
      <c r="C347">
        <v>100000</v>
      </c>
      <c r="D347">
        <v>8</v>
      </c>
      <c r="G347" s="2">
        <v>0.21871601960784315</v>
      </c>
      <c r="H347" s="2"/>
      <c r="I347" s="2">
        <f t="shared" si="36"/>
        <v>14.630844168331089</v>
      </c>
      <c r="J347" t="s">
        <v>74</v>
      </c>
      <c r="K347" s="2">
        <v>4.5119592573080536E-3</v>
      </c>
    </row>
    <row r="348" spans="1:11">
      <c r="C348">
        <v>100000</v>
      </c>
      <c r="D348">
        <v>16</v>
      </c>
      <c r="E348">
        <v>2</v>
      </c>
      <c r="G348" s="2">
        <v>0.62921153846153832</v>
      </c>
      <c r="I348" s="2">
        <f t="shared" si="36"/>
        <v>10.171460007946456</v>
      </c>
      <c r="J348" t="s">
        <v>72</v>
      </c>
      <c r="K348" s="2">
        <v>3.9179270507992622E-2</v>
      </c>
    </row>
    <row r="349" spans="1:11">
      <c r="C349">
        <v>100000</v>
      </c>
      <c r="D349">
        <v>32</v>
      </c>
      <c r="E349">
        <v>4</v>
      </c>
      <c r="G349" s="2">
        <v>0.79834720000000003</v>
      </c>
      <c r="I349" s="2">
        <f t="shared" si="36"/>
        <v>16.033124435082883</v>
      </c>
      <c r="J349" t="s">
        <v>72</v>
      </c>
      <c r="K349" s="2">
        <v>4.5644606337076302E-2</v>
      </c>
    </row>
    <row r="350" spans="1:11">
      <c r="C350">
        <v>3097600</v>
      </c>
      <c r="D350">
        <v>2</v>
      </c>
      <c r="G350" s="2">
        <v>1.0749607843137254</v>
      </c>
      <c r="H350" s="2"/>
      <c r="I350" s="2">
        <f t="shared" si="36"/>
        <v>23.052747934261166</v>
      </c>
      <c r="J350" t="s">
        <v>71</v>
      </c>
      <c r="K350" s="2">
        <v>1.0749607843137254</v>
      </c>
    </row>
    <row r="351" spans="1:11">
      <c r="C351">
        <f>1760*1760</f>
        <v>3097600</v>
      </c>
      <c r="D351">
        <v>4</v>
      </c>
      <c r="G351" s="2">
        <v>2.1395686274509802</v>
      </c>
      <c r="H351" s="2"/>
      <c r="I351" s="2">
        <f t="shared" si="36"/>
        <v>23.164295533275904</v>
      </c>
      <c r="J351" t="s">
        <v>71</v>
      </c>
      <c r="K351" s="2">
        <v>2.1395686274509802</v>
      </c>
    </row>
    <row r="352" spans="1:11">
      <c r="C352">
        <f>1760*1760</f>
        <v>3097600</v>
      </c>
      <c r="D352">
        <v>8</v>
      </c>
      <c r="G352" s="2">
        <v>4.2866078431372543</v>
      </c>
      <c r="H352" s="2"/>
      <c r="I352" s="2">
        <f t="shared" si="36"/>
        <v>23.123925403788366</v>
      </c>
      <c r="J352" t="s">
        <v>71</v>
      </c>
      <c r="K352" s="2">
        <v>4.2866078431372543</v>
      </c>
    </row>
    <row r="353" spans="3:11">
      <c r="C353">
        <v>3097600</v>
      </c>
      <c r="D353">
        <v>16</v>
      </c>
      <c r="E353">
        <v>2</v>
      </c>
      <c r="G353" s="2">
        <v>21.871352307692312</v>
      </c>
      <c r="I353" s="2">
        <f t="shared" si="36"/>
        <v>9.0642040423936354</v>
      </c>
      <c r="J353" t="s">
        <v>73</v>
      </c>
      <c r="K353" s="2">
        <v>1.7163970672552604</v>
      </c>
    </row>
    <row r="354" spans="3:11">
      <c r="C354">
        <v>3097600</v>
      </c>
      <c r="D354">
        <v>32</v>
      </c>
      <c r="E354">
        <v>4</v>
      </c>
      <c r="G354" s="2">
        <v>21.651951600000004</v>
      </c>
      <c r="I354" s="2">
        <f t="shared" si="36"/>
        <v>18.312104484844681</v>
      </c>
      <c r="J354" t="s">
        <v>73</v>
      </c>
      <c r="K354" s="2">
        <v>1.4565773319488855</v>
      </c>
    </row>
    <row r="355" spans="3:11">
      <c r="C355">
        <v>4194304</v>
      </c>
      <c r="D355">
        <v>2</v>
      </c>
      <c r="G355" s="2">
        <v>1.4430392156862746</v>
      </c>
      <c r="H355" s="2"/>
      <c r="I355" s="2">
        <f t="shared" si="36"/>
        <v>23.252612704667435</v>
      </c>
      <c r="J355" t="s">
        <v>71</v>
      </c>
      <c r="K355" s="2">
        <v>2.1905322121687845E-3</v>
      </c>
    </row>
    <row r="356" spans="3:11">
      <c r="C356">
        <f>2048*2048</f>
        <v>4194304</v>
      </c>
      <c r="D356">
        <v>4</v>
      </c>
      <c r="G356" s="2">
        <v>2.8808823529411756</v>
      </c>
      <c r="H356" s="2"/>
      <c r="I356" s="2">
        <f t="shared" si="36"/>
        <v>23.294552077590616</v>
      </c>
      <c r="J356" t="s">
        <v>71</v>
      </c>
      <c r="K356" s="2">
        <v>3.947895939983884E-3</v>
      </c>
    </row>
    <row r="357" spans="3:11">
      <c r="C357">
        <f>2048*2048</f>
        <v>4194304</v>
      </c>
      <c r="D357">
        <v>8</v>
      </c>
      <c r="G357" s="2">
        <v>5.7344901960784318</v>
      </c>
      <c r="H357" s="2"/>
      <c r="I357" s="2">
        <f t="shared" si="36"/>
        <v>23.405346144245858</v>
      </c>
      <c r="J357" t="s">
        <v>71</v>
      </c>
      <c r="K357" s="2">
        <v>9.3323603134259595E-2</v>
      </c>
    </row>
    <row r="358" spans="3:11">
      <c r="C358">
        <v>4194304</v>
      </c>
      <c r="D358">
        <v>16</v>
      </c>
      <c r="E358">
        <v>2</v>
      </c>
      <c r="G358" s="2">
        <v>26.65080961538462</v>
      </c>
      <c r="I358" s="2">
        <f t="shared" si="36"/>
        <v>10.072318997957991</v>
      </c>
      <c r="J358" t="s">
        <v>73</v>
      </c>
      <c r="K358" s="2">
        <v>2.7562195316374325</v>
      </c>
    </row>
    <row r="359" spans="3:11">
      <c r="C359">
        <v>4194304</v>
      </c>
      <c r="D359">
        <v>32</v>
      </c>
      <c r="E359">
        <v>4</v>
      </c>
      <c r="G359" s="2">
        <v>26.922246399999999</v>
      </c>
      <c r="I359" s="2">
        <f t="shared" si="36"/>
        <v>19.941534745035245</v>
      </c>
      <c r="J359" t="s">
        <v>73</v>
      </c>
      <c r="K359" s="2">
        <v>2.0811969772142342</v>
      </c>
    </row>
    <row r="360" spans="3:11">
      <c r="C360">
        <v>6553600</v>
      </c>
      <c r="D360">
        <v>2</v>
      </c>
      <c r="G360" s="2">
        <v>2.2364509803921568</v>
      </c>
      <c r="H360" s="2"/>
      <c r="I360" s="2">
        <f t="shared" si="36"/>
        <v>23.44285676711176</v>
      </c>
      <c r="J360" t="s">
        <v>71</v>
      </c>
      <c r="K360" s="2">
        <v>2.7879291633052653E-3</v>
      </c>
    </row>
    <row r="361" spans="3:11">
      <c r="C361">
        <f>2560*2560</f>
        <v>6553600</v>
      </c>
      <c r="D361">
        <v>4</v>
      </c>
      <c r="G361" s="2">
        <v>4.4831372549019601</v>
      </c>
      <c r="H361" s="2"/>
      <c r="I361" s="2">
        <f t="shared" si="36"/>
        <v>23.389335199440172</v>
      </c>
      <c r="J361" t="s">
        <v>71</v>
      </c>
      <c r="K361" s="2">
        <v>7.2000544660249096E-3</v>
      </c>
    </row>
    <row r="362" spans="3:11">
      <c r="C362">
        <f>2560*2560</f>
        <v>6553600</v>
      </c>
      <c r="D362">
        <v>8</v>
      </c>
      <c r="G362" s="2">
        <v>8.9875098039215668</v>
      </c>
      <c r="H362" s="2"/>
      <c r="I362" s="2">
        <f t="shared" si="36"/>
        <v>23.334071903709507</v>
      </c>
      <c r="J362" t="s">
        <v>71</v>
      </c>
      <c r="K362" s="2">
        <v>0.10592834796201038</v>
      </c>
    </row>
    <row r="363" spans="3:11">
      <c r="C363">
        <v>6553600</v>
      </c>
      <c r="D363">
        <v>16</v>
      </c>
      <c r="E363">
        <v>2</v>
      </c>
      <c r="G363" s="2">
        <v>39.265769230769237</v>
      </c>
      <c r="I363" s="2">
        <f t="shared" si="36"/>
        <v>10.681833266399584</v>
      </c>
      <c r="J363" t="s">
        <v>73</v>
      </c>
      <c r="K363" s="2">
        <v>2.5073686109161102</v>
      </c>
    </row>
    <row r="364" spans="3:11">
      <c r="C364">
        <v>6553600</v>
      </c>
      <c r="D364">
        <v>32</v>
      </c>
      <c r="E364">
        <v>4</v>
      </c>
      <c r="G364" s="2">
        <v>42.322568799999992</v>
      </c>
      <c r="I364" s="2">
        <f t="shared" si="36"/>
        <v>19.820649449803717</v>
      </c>
      <c r="J364" t="s">
        <v>73</v>
      </c>
      <c r="K364" s="2">
        <v>3.012434393884952</v>
      </c>
    </row>
    <row r="365" spans="3:11">
      <c r="C365">
        <f t="shared" ref="C365:C367" si="37">4096*4096</f>
        <v>16777216</v>
      </c>
      <c r="D365">
        <v>2</v>
      </c>
      <c r="G365" s="2">
        <v>5.6760392156862736</v>
      </c>
      <c r="H365" s="2"/>
      <c r="I365" s="2">
        <f t="shared" si="36"/>
        <v>23.646370805380727</v>
      </c>
      <c r="J365" t="s">
        <v>71</v>
      </c>
      <c r="K365" s="2">
        <v>2.8210691896068374E-3</v>
      </c>
    </row>
    <row r="366" spans="3:11">
      <c r="C366">
        <f t="shared" si="37"/>
        <v>16777216</v>
      </c>
      <c r="D366">
        <v>4</v>
      </c>
      <c r="G366" s="2">
        <v>11.485274509803922</v>
      </c>
      <c r="H366" s="2"/>
      <c r="I366" s="2">
        <f t="shared" si="36"/>
        <v>23.372141063834512</v>
      </c>
      <c r="J366" t="s">
        <v>71</v>
      </c>
      <c r="K366" s="2">
        <v>1.1636285371840076E-2</v>
      </c>
    </row>
    <row r="367" spans="3:11">
      <c r="C367">
        <f t="shared" si="37"/>
        <v>16777216</v>
      </c>
      <c r="D367">
        <v>8</v>
      </c>
      <c r="G367" s="2">
        <v>22.924705882352942</v>
      </c>
      <c r="H367" s="2"/>
      <c r="I367" s="2">
        <f t="shared" si="36"/>
        <v>23.418878948989018</v>
      </c>
      <c r="J367" t="s">
        <v>71</v>
      </c>
      <c r="K367" s="2">
        <v>0.23232195712998352</v>
      </c>
    </row>
    <row r="368" spans="3:11">
      <c r="C368">
        <v>16777216</v>
      </c>
      <c r="D368">
        <v>16</v>
      </c>
      <c r="E368">
        <v>2</v>
      </c>
      <c r="G368" s="2">
        <v>101.75970461538462</v>
      </c>
      <c r="H368" s="2"/>
      <c r="I368" s="2">
        <f t="shared" si="36"/>
        <v>10.551738805240847</v>
      </c>
      <c r="J368" t="s">
        <v>73</v>
      </c>
      <c r="K368" s="2">
        <v>5.5600189762476386</v>
      </c>
    </row>
    <row r="369" spans="3:11">
      <c r="C369">
        <v>16777216</v>
      </c>
      <c r="D369">
        <v>32</v>
      </c>
      <c r="E369">
        <v>4</v>
      </c>
      <c r="G369" s="2">
        <v>108.21256479999998</v>
      </c>
      <c r="H369" s="2"/>
      <c r="I369" s="2">
        <f t="shared" si="36"/>
        <v>19.845048973462649</v>
      </c>
      <c r="J369" t="s">
        <v>73</v>
      </c>
      <c r="K369" s="2">
        <v>9.0259494651879173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workbookViewId="0">
      <selection activeCell="A7" sqref="A7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76</v>
      </c>
      <c r="B1" s="5" t="s">
        <v>78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24</v>
      </c>
      <c r="J3" t="s">
        <v>25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>
        <v>5.0999999999999997E-2</v>
      </c>
      <c r="J4" s="2">
        <f>(2*C4*D4*E4)/(I4/1000)/10^12</f>
        <v>1.9435921568627452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>
        <v>0.28599999999999998</v>
      </c>
      <c r="J5" s="2">
        <f t="shared" ref="J5:J68" si="0">(2*C5*D5*E5)/(I5/1000)/10^12</f>
        <v>0.69316923076923087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>
        <v>0.23200000000000001</v>
      </c>
      <c r="J6" s="2">
        <f t="shared" si="0"/>
        <v>1.7090206896551723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>
        <v>0.23200000000000001</v>
      </c>
      <c r="J7" s="2">
        <f t="shared" si="0"/>
        <v>3.4180413793103446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>
        <v>5.1310000000000002</v>
      </c>
      <c r="J8" s="2">
        <f t="shared" si="0"/>
        <v>8.4518417462482951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>
        <v>7.0999999999999994E-2</v>
      </c>
      <c r="J9" s="2">
        <f t="shared" si="0"/>
        <v>1.8903905352112678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>
        <v>0.32800000000000001</v>
      </c>
      <c r="J10" s="2">
        <f t="shared" si="0"/>
        <v>0.81840078048780485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>
        <v>0.26600000000000001</v>
      </c>
      <c r="J11" s="2">
        <f t="shared" si="0"/>
        <v>2.01831169924812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>
        <v>0.26700000000000002</v>
      </c>
      <c r="J12" s="2">
        <f t="shared" si="0"/>
        <v>4.0215049588014979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>
        <v>6.774</v>
      </c>
      <c r="J13" s="2">
        <f t="shared" si="0"/>
        <v>8.6684759374077363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>
        <v>9.4E-2</v>
      </c>
      <c r="J14" s="2">
        <f t="shared" si="0"/>
        <v>2.2310127659574466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>
        <v>0.40600000000000003</v>
      </c>
      <c r="J15" s="2">
        <f t="shared" si="0"/>
        <v>1.0330798029556651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>
        <v>0.32700000000000001</v>
      </c>
      <c r="J16" s="2">
        <f t="shared" si="0"/>
        <v>2.5653235474006113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>
        <v>0.32900000000000001</v>
      </c>
      <c r="J17" s="2">
        <f t="shared" si="0"/>
        <v>5.0994577507598775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>
        <v>10.558999999999999</v>
      </c>
      <c r="J18" s="2">
        <f t="shared" si="0"/>
        <v>8.6893076995927654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>
        <v>0.312</v>
      </c>
      <c r="J19" s="2">
        <f t="shared" si="0"/>
        <v>1.7207401025641025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>
        <v>0.68500000000000005</v>
      </c>
      <c r="J20" s="2">
        <f t="shared" si="0"/>
        <v>1.5675063124087589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>
        <v>0.51400000000000001</v>
      </c>
      <c r="J21" s="2">
        <f t="shared" si="0"/>
        <v>4.1779837509727624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>
        <v>0.874</v>
      </c>
      <c r="J22" s="2">
        <f t="shared" si="0"/>
        <v>4.9141502242562929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>
        <v>26.914999999999999</v>
      </c>
      <c r="J23" s="2">
        <f t="shared" si="0"/>
        <v>8.7267703511053316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15</v>
      </c>
      <c r="G24" t="s">
        <v>3</v>
      </c>
      <c r="I24">
        <v>7.6999999999999999E-2</v>
      </c>
      <c r="J24" s="2">
        <f t="shared" si="0"/>
        <v>1.2873142857142856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15</v>
      </c>
      <c r="G25" t="s">
        <v>3</v>
      </c>
      <c r="I25">
        <v>0.59299999999999997</v>
      </c>
      <c r="J25" s="2">
        <f t="shared" si="0"/>
        <v>0.33431096121416526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15</v>
      </c>
      <c r="G26" t="s">
        <v>3</v>
      </c>
      <c r="I26">
        <v>0.254</v>
      </c>
      <c r="J26" s="2">
        <f t="shared" si="0"/>
        <v>1.5609952755905512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15</v>
      </c>
      <c r="G27" t="s">
        <v>3</v>
      </c>
      <c r="I27">
        <v>0.247</v>
      </c>
      <c r="J27" s="2">
        <f t="shared" si="0"/>
        <v>3.2104680161943322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15</v>
      </c>
      <c r="G28" t="s">
        <v>3</v>
      </c>
      <c r="I28">
        <v>5.25</v>
      </c>
      <c r="J28" s="2">
        <f t="shared" si="0"/>
        <v>8.2602666666666664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15</v>
      </c>
      <c r="G29" t="s">
        <v>3</v>
      </c>
      <c r="I29">
        <v>0.107</v>
      </c>
      <c r="J29" s="2">
        <f t="shared" si="0"/>
        <v>1.2543712897196262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15</v>
      </c>
      <c r="G30" t="s">
        <v>3</v>
      </c>
      <c r="I30">
        <v>0.69399999999999995</v>
      </c>
      <c r="J30" s="2">
        <f t="shared" si="0"/>
        <v>0.3867946051873199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15</v>
      </c>
      <c r="G31" t="s">
        <v>3</v>
      </c>
      <c r="I31">
        <v>0.27700000000000002</v>
      </c>
      <c r="J31" s="2">
        <f t="shared" si="0"/>
        <v>1.9381621371841156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15</v>
      </c>
      <c r="G32" t="s">
        <v>3</v>
      </c>
      <c r="I32">
        <v>0.27500000000000002</v>
      </c>
      <c r="J32" s="2">
        <f t="shared" si="0"/>
        <v>3.9045157236363632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15</v>
      </c>
      <c r="G33" t="s">
        <v>3</v>
      </c>
      <c r="I33">
        <v>6.8280000000000003</v>
      </c>
      <c r="J33" s="2">
        <f t="shared" si="0"/>
        <v>8.5999203280609251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15</v>
      </c>
      <c r="G34" t="s">
        <v>3</v>
      </c>
      <c r="I34">
        <v>0.15</v>
      </c>
      <c r="J34" s="2">
        <f t="shared" si="0"/>
        <v>1.3981013333333334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15</v>
      </c>
      <c r="G35" t="s">
        <v>3</v>
      </c>
      <c r="I35">
        <v>0.871</v>
      </c>
      <c r="J35" s="2">
        <f t="shared" si="0"/>
        <v>0.48155040183696901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15</v>
      </c>
      <c r="G36" t="s">
        <v>3</v>
      </c>
      <c r="I36">
        <v>0.36799999999999999</v>
      </c>
      <c r="J36" s="2">
        <f t="shared" si="0"/>
        <v>2.2795130434782607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15</v>
      </c>
      <c r="G37" t="s">
        <v>3</v>
      </c>
      <c r="I37">
        <v>0.36</v>
      </c>
      <c r="J37" s="2">
        <f t="shared" si="0"/>
        <v>4.6603377777777784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15</v>
      </c>
      <c r="G38" t="s">
        <v>3</v>
      </c>
      <c r="I38">
        <v>10.641999999999999</v>
      </c>
      <c r="J38" s="2">
        <f t="shared" si="0"/>
        <v>8.6215373050178545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15</v>
      </c>
      <c r="G39" t="s">
        <v>3</v>
      </c>
      <c r="I39">
        <v>0.35199999999999998</v>
      </c>
      <c r="J39" s="2">
        <f t="shared" si="0"/>
        <v>1.5252014545454546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15</v>
      </c>
      <c r="G40" t="s">
        <v>3</v>
      </c>
      <c r="I40">
        <v>1.4379999999999999</v>
      </c>
      <c r="J40" s="2">
        <f t="shared" si="0"/>
        <v>0.74669111543810851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15</v>
      </c>
      <c r="G41" t="s">
        <v>3</v>
      </c>
      <c r="I41">
        <v>0.52900000000000003</v>
      </c>
      <c r="J41" s="2">
        <f t="shared" si="0"/>
        <v>4.0595154026465021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15</v>
      </c>
      <c r="G42" t="s">
        <v>3</v>
      </c>
      <c r="I42">
        <v>0.90100000000000002</v>
      </c>
      <c r="J42" s="2">
        <f t="shared" si="0"/>
        <v>4.7668893407325195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15</v>
      </c>
      <c r="G43" t="s">
        <v>3</v>
      </c>
      <c r="I43">
        <v>27.126000000000001</v>
      </c>
      <c r="J43" s="2">
        <f t="shared" si="0"/>
        <v>8.6588890363488904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15</v>
      </c>
      <c r="H44" t="s">
        <v>16</v>
      </c>
      <c r="I44">
        <v>5.1680000000000001</v>
      </c>
      <c r="J44" s="2">
        <f t="shared" si="0"/>
        <v>8.5507665634674925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15</v>
      </c>
      <c r="I45">
        <v>6.6520000000000001</v>
      </c>
      <c r="J45" s="2">
        <f t="shared" si="0"/>
        <v>8.9951805267588689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15</v>
      </c>
      <c r="I46">
        <v>10.367000000000001</v>
      </c>
      <c r="J46" s="2">
        <f t="shared" si="0"/>
        <v>9.0183908170155291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15</v>
      </c>
      <c r="I47">
        <v>26.405000000000001</v>
      </c>
      <c r="J47" s="2">
        <f t="shared" si="0"/>
        <v>9.0643349159628848</v>
      </c>
      <c r="K47" s="2"/>
      <c r="L47" s="2"/>
    </row>
    <row r="48" spans="3:12">
      <c r="J48" s="2"/>
      <c r="K48" s="2"/>
      <c r="L48" s="2"/>
    </row>
    <row r="49" spans="3:12"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>
        <v>19.544</v>
      </c>
      <c r="J50" s="2">
        <f t="shared" si="0"/>
        <v>8.4202232664756451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>
        <v>0.434</v>
      </c>
      <c r="J51" s="2">
        <f t="shared" si="0"/>
        <v>2.4006967741935483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>
        <v>22.436</v>
      </c>
      <c r="J52" s="2">
        <f t="shared" si="0"/>
        <v>8.5351059055090026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>
        <v>0.49399999999999999</v>
      </c>
      <c r="J53" s="2">
        <f t="shared" si="0"/>
        <v>2.4542419433198384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>
        <v>28.265999999999998</v>
      </c>
      <c r="J54" s="2">
        <f t="shared" si="0"/>
        <v>8.4683734918276379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>
        <v>0.61599999999999999</v>
      </c>
      <c r="J55" s="2">
        <f t="shared" si="0"/>
        <v>2.4602181818181816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>
        <v>45.414000000000001</v>
      </c>
      <c r="J56" s="2">
        <f t="shared" si="0"/>
        <v>8.4332424404809085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>
        <v>0.94799999999999995</v>
      </c>
      <c r="J57" s="2">
        <f t="shared" si="0"/>
        <v>2.5577964556962027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15</v>
      </c>
      <c r="G58" t="s">
        <v>3</v>
      </c>
      <c r="I58">
        <v>19.777000000000001</v>
      </c>
      <c r="J58" s="2">
        <f t="shared" si="0"/>
        <v>8.3210215664660971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15</v>
      </c>
      <c r="G59" t="s">
        <v>3</v>
      </c>
      <c r="I59">
        <v>0.71299999999999997</v>
      </c>
      <c r="J59" s="2">
        <f t="shared" si="0"/>
        <v>1.4612936886395513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15</v>
      </c>
      <c r="G60" t="s">
        <v>3</v>
      </c>
      <c r="I60">
        <v>22.65</v>
      </c>
      <c r="J60" s="2">
        <f t="shared" si="0"/>
        <v>8.454465169801324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15</v>
      </c>
      <c r="G61" t="s">
        <v>3</v>
      </c>
      <c r="I61">
        <v>0.81799999999999995</v>
      </c>
      <c r="J61" s="2">
        <f t="shared" si="0"/>
        <v>1.4821461124694377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15</v>
      </c>
      <c r="G62" t="s">
        <v>3</v>
      </c>
      <c r="I62">
        <v>28.739000000000001</v>
      </c>
      <c r="J62" s="2">
        <f t="shared" si="0"/>
        <v>8.3289970117262264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15</v>
      </c>
      <c r="G63" t="s">
        <v>3</v>
      </c>
      <c r="I63">
        <v>1.0229999999999999</v>
      </c>
      <c r="J63" s="2">
        <f t="shared" si="0"/>
        <v>1.4814217008797657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15</v>
      </c>
      <c r="G64" t="s">
        <v>3</v>
      </c>
      <c r="I64">
        <v>45.796999999999997</v>
      </c>
      <c r="J64" s="2">
        <f t="shared" si="0"/>
        <v>8.3627152912199492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15</v>
      </c>
      <c r="G65" t="s">
        <v>3</v>
      </c>
      <c r="I65">
        <v>1.599</v>
      </c>
      <c r="J65" s="2">
        <f t="shared" si="0"/>
        <v>1.5164421763602252</v>
      </c>
      <c r="K65" s="2"/>
      <c r="L65" s="2"/>
    </row>
    <row r="66" spans="3:12"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>
        <v>0.40600000000000003</v>
      </c>
      <c r="J67" s="2">
        <f t="shared" si="0"/>
        <v>1.5496197044334976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>
        <v>0.48599999999999999</v>
      </c>
      <c r="J68" s="2">
        <f t="shared" si="0"/>
        <v>2.5890765432098766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>
        <v>0.60599999999999998</v>
      </c>
      <c r="J69" s="2">
        <f t="shared" ref="J69:J132" si="1">(2*C69*D69*E69)/(I69/1000)/10^12</f>
        <v>4.1527762376237627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>
        <v>1.0669999999999999</v>
      </c>
      <c r="J70" s="2">
        <f t="shared" si="1"/>
        <v>4.7171179006560449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15</v>
      </c>
      <c r="G71" t="s">
        <v>3</v>
      </c>
      <c r="I71">
        <v>0.435</v>
      </c>
      <c r="J71" s="2">
        <f t="shared" si="1"/>
        <v>1.4463117241379309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15</v>
      </c>
      <c r="G72" t="s">
        <v>3</v>
      </c>
      <c r="I72">
        <v>1.014</v>
      </c>
      <c r="J72" s="2">
        <f t="shared" si="1"/>
        <v>1.2409183431952664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15</v>
      </c>
      <c r="G73" t="s">
        <v>3</v>
      </c>
      <c r="I73">
        <v>1.0649999999999999</v>
      </c>
      <c r="J73" s="2">
        <f t="shared" si="1"/>
        <v>2.3629881690140846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15</v>
      </c>
      <c r="G74" t="s">
        <v>3</v>
      </c>
      <c r="I74">
        <v>1.079</v>
      </c>
      <c r="J74" s="2">
        <f t="shared" si="1"/>
        <v>4.6646569045412418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>
        <v>5.0999999999999997E-2</v>
      </c>
      <c r="J75" s="2">
        <f t="shared" si="1"/>
        <v>1.9737901176470589</v>
      </c>
      <c r="K75" s="2"/>
      <c r="L75" s="2"/>
    </row>
    <row r="76" spans="3:12">
      <c r="C76">
        <f t="shared" ref="C76:C82" si="2">3*1024</f>
        <v>3072</v>
      </c>
      <c r="D76">
        <v>32</v>
      </c>
      <c r="E76">
        <v>1024</v>
      </c>
      <c r="F76" t="s">
        <v>3</v>
      </c>
      <c r="G76" t="s">
        <v>3</v>
      </c>
      <c r="I76">
        <v>0.17599999999999999</v>
      </c>
      <c r="J76" s="2">
        <f t="shared" si="1"/>
        <v>1.1439010909090908</v>
      </c>
      <c r="K76" s="2"/>
      <c r="L76" s="2"/>
    </row>
    <row r="77" spans="3:12">
      <c r="C77">
        <f t="shared" si="2"/>
        <v>3072</v>
      </c>
      <c r="D77">
        <v>64</v>
      </c>
      <c r="E77">
        <v>1024</v>
      </c>
      <c r="F77" t="s">
        <v>3</v>
      </c>
      <c r="G77" t="s">
        <v>3</v>
      </c>
      <c r="I77">
        <v>0.14499999999999999</v>
      </c>
      <c r="J77" s="2">
        <f t="shared" si="1"/>
        <v>2.7769185103448275</v>
      </c>
      <c r="K77" s="2"/>
      <c r="L77" s="2"/>
    </row>
    <row r="78" spans="3:12">
      <c r="C78">
        <f t="shared" si="2"/>
        <v>3072</v>
      </c>
      <c r="D78">
        <v>128</v>
      </c>
      <c r="E78">
        <v>1024</v>
      </c>
      <c r="F78" t="s">
        <v>3</v>
      </c>
      <c r="G78" t="s">
        <v>3</v>
      </c>
      <c r="I78">
        <v>0.14799999999999999</v>
      </c>
      <c r="J78" s="2">
        <f t="shared" si="1"/>
        <v>5.4412592432432429</v>
      </c>
      <c r="K78" s="2"/>
      <c r="L78" s="2"/>
    </row>
    <row r="79" spans="3:12">
      <c r="C79">
        <f t="shared" si="2"/>
        <v>3072</v>
      </c>
      <c r="D79">
        <v>16</v>
      </c>
      <c r="E79">
        <v>1024</v>
      </c>
      <c r="F79" t="s">
        <v>15</v>
      </c>
      <c r="G79" t="s">
        <v>3</v>
      </c>
      <c r="I79">
        <v>0.10299999999999999</v>
      </c>
      <c r="J79" s="2">
        <f t="shared" si="1"/>
        <v>0.97731355339805825</v>
      </c>
      <c r="K79" s="2"/>
      <c r="L79" s="2"/>
    </row>
    <row r="80" spans="3:12">
      <c r="C80">
        <f t="shared" si="2"/>
        <v>3072</v>
      </c>
      <c r="D80">
        <v>32</v>
      </c>
      <c r="E80">
        <v>1024</v>
      </c>
      <c r="F80" t="s">
        <v>15</v>
      </c>
      <c r="G80" t="s">
        <v>3</v>
      </c>
      <c r="I80">
        <v>0.35599999999999998</v>
      </c>
      <c r="J80" s="2">
        <f t="shared" si="1"/>
        <v>0.56552413483146069</v>
      </c>
      <c r="K80" s="2"/>
      <c r="L80" s="2"/>
    </row>
    <row r="81" spans="3:12">
      <c r="C81">
        <f t="shared" si="2"/>
        <v>3072</v>
      </c>
      <c r="D81">
        <v>64</v>
      </c>
      <c r="E81">
        <v>1024</v>
      </c>
      <c r="F81" t="s">
        <v>15</v>
      </c>
      <c r="G81" t="s">
        <v>3</v>
      </c>
      <c r="I81">
        <v>0.159</v>
      </c>
      <c r="J81" s="2">
        <f t="shared" si="1"/>
        <v>2.5324099622641509</v>
      </c>
      <c r="K81" s="2"/>
      <c r="L81" s="2"/>
    </row>
    <row r="82" spans="3:12">
      <c r="C82">
        <f t="shared" si="2"/>
        <v>3072</v>
      </c>
      <c r="D82">
        <v>128</v>
      </c>
      <c r="E82">
        <v>1024</v>
      </c>
      <c r="F82" t="s">
        <v>15</v>
      </c>
      <c r="G82" t="s">
        <v>3</v>
      </c>
      <c r="I82">
        <v>0.157</v>
      </c>
      <c r="J82" s="2">
        <f t="shared" si="1"/>
        <v>5.1293399235668788</v>
      </c>
      <c r="K82" s="2"/>
      <c r="L82" s="2"/>
    </row>
    <row r="83" spans="3:12"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15</v>
      </c>
      <c r="I84">
        <v>5.4740000000000002</v>
      </c>
      <c r="J84" s="2">
        <f t="shared" si="1"/>
        <v>8.5453005772743875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15</v>
      </c>
      <c r="I85">
        <v>24.332999999999998</v>
      </c>
      <c r="J85" s="2">
        <f t="shared" si="1"/>
        <v>8.8571770681790181</v>
      </c>
      <c r="K85" s="2"/>
      <c r="L85" s="2"/>
    </row>
    <row r="86" spans="3:12">
      <c r="J86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>
        <v>10.448</v>
      </c>
      <c r="J87" s="2">
        <f t="shared" si="1"/>
        <v>0.39203675344563549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>
        <v>10.852</v>
      </c>
      <c r="J88" s="2">
        <f t="shared" si="1"/>
        <v>0.75488389237006992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>
        <v>10.281000000000001</v>
      </c>
      <c r="J89" s="2">
        <f t="shared" si="1"/>
        <v>0.79680964886684169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>
        <v>10.782999999999999</v>
      </c>
      <c r="J90" s="2">
        <f t="shared" si="1"/>
        <v>1.5194287304089773</v>
      </c>
    </row>
    <row r="91" spans="3:12">
      <c r="C91">
        <v>512</v>
      </c>
      <c r="D91">
        <v>8</v>
      </c>
      <c r="E91">
        <v>500000</v>
      </c>
      <c r="F91" t="s">
        <v>15</v>
      </c>
      <c r="G91" t="s">
        <v>3</v>
      </c>
      <c r="I91">
        <v>6.96</v>
      </c>
      <c r="J91" s="2">
        <f t="shared" si="1"/>
        <v>0.58850574712643677</v>
      </c>
    </row>
    <row r="92" spans="3:12">
      <c r="C92">
        <v>1024</v>
      </c>
      <c r="D92">
        <v>8</v>
      </c>
      <c r="E92">
        <v>500000</v>
      </c>
      <c r="F92" t="s">
        <v>15</v>
      </c>
      <c r="G92" t="s">
        <v>3</v>
      </c>
      <c r="I92">
        <v>7.6680000000000001</v>
      </c>
      <c r="J92" s="2">
        <f t="shared" si="1"/>
        <v>1.0683359415753781</v>
      </c>
    </row>
    <row r="93" spans="3:12">
      <c r="C93">
        <v>512</v>
      </c>
      <c r="D93">
        <v>16</v>
      </c>
      <c r="E93">
        <v>500000</v>
      </c>
      <c r="F93" t="s">
        <v>15</v>
      </c>
      <c r="G93" t="s">
        <v>3</v>
      </c>
      <c r="I93">
        <v>8.2680000000000007</v>
      </c>
      <c r="J93" s="2">
        <f t="shared" si="1"/>
        <v>0.99080793420416047</v>
      </c>
    </row>
    <row r="94" spans="3:12">
      <c r="C94">
        <v>1024</v>
      </c>
      <c r="D94">
        <v>16</v>
      </c>
      <c r="E94">
        <v>500000</v>
      </c>
      <c r="F94" t="s">
        <v>15</v>
      </c>
      <c r="G94" t="s">
        <v>3</v>
      </c>
      <c r="I94">
        <v>16.22</v>
      </c>
      <c r="J94" s="2">
        <f t="shared" si="1"/>
        <v>1.0101109741060419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>
        <v>0.11799999999999999</v>
      </c>
      <c r="J95" s="2">
        <f t="shared" si="1"/>
        <v>6.220366101694915</v>
      </c>
    </row>
    <row r="96" spans="3:12">
      <c r="C96">
        <v>1024</v>
      </c>
      <c r="D96">
        <v>700</v>
      </c>
      <c r="E96">
        <v>512</v>
      </c>
      <c r="F96" t="s">
        <v>15</v>
      </c>
      <c r="G96" t="s">
        <v>3</v>
      </c>
      <c r="I96">
        <v>0.121</v>
      </c>
      <c r="J96" s="2">
        <f t="shared" si="1"/>
        <v>6.0661421487603304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>
        <v>106.524</v>
      </c>
      <c r="J97" s="2">
        <f t="shared" si="1"/>
        <v>8.8592091922946938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>
        <v>85.409000000000006</v>
      </c>
      <c r="J98" s="2">
        <f t="shared" si="1"/>
        <v>7.0716174642016645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>
        <v>38.802</v>
      </c>
      <c r="J99" s="2">
        <f t="shared" si="1"/>
        <v>8.7556987784134837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>
        <v>128.69300000000001</v>
      </c>
      <c r="J100" s="2">
        <f t="shared" si="1"/>
        <v>8.8730487594507856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>
        <v>17.466999999999999</v>
      </c>
      <c r="J101" s="2">
        <f t="shared" si="1"/>
        <v>8.6445837293181427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>
        <v>212.029</v>
      </c>
      <c r="J102" s="2">
        <f t="shared" si="1"/>
        <v>8.9017860764329413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>
        <v>169.78899999999999</v>
      </c>
      <c r="J103" s="2">
        <f t="shared" si="1"/>
        <v>7.1144747421799996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>
        <v>76.998000000000005</v>
      </c>
      <c r="J104" s="2">
        <f t="shared" si="1"/>
        <v>8.8246090547806428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>
        <v>256.56700000000001</v>
      </c>
      <c r="J105" s="2">
        <f t="shared" si="1"/>
        <v>8.9013728499768092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>
        <v>34.58</v>
      </c>
      <c r="J106" s="2">
        <f t="shared" si="1"/>
        <v>8.7330794679005201</v>
      </c>
    </row>
    <row r="107" spans="1:10">
      <c r="C107">
        <v>7680</v>
      </c>
      <c r="D107">
        <v>24000</v>
      </c>
      <c r="E107">
        <v>2560</v>
      </c>
      <c r="F107" t="s">
        <v>15</v>
      </c>
      <c r="G107" t="s">
        <v>3</v>
      </c>
      <c r="I107">
        <v>107.497</v>
      </c>
      <c r="J107" s="2">
        <f t="shared" si="1"/>
        <v>8.7790208098830664</v>
      </c>
    </row>
    <row r="108" spans="1:10">
      <c r="C108">
        <v>6144</v>
      </c>
      <c r="D108">
        <v>24000</v>
      </c>
      <c r="E108">
        <v>2048</v>
      </c>
      <c r="F108" t="s">
        <v>15</v>
      </c>
      <c r="G108" t="s">
        <v>3</v>
      </c>
      <c r="I108">
        <v>86.156999999999996</v>
      </c>
      <c r="J108" s="2">
        <f t="shared" si="1"/>
        <v>7.0102229186253009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15</v>
      </c>
      <c r="G109" s="1" t="s">
        <v>3</v>
      </c>
      <c r="H109" s="1"/>
      <c r="I109">
        <v>38.918999999999997</v>
      </c>
      <c r="J109" s="2">
        <f t="shared" si="1"/>
        <v>8.7293770137978886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15</v>
      </c>
      <c r="G110" s="1" t="s">
        <v>3</v>
      </c>
      <c r="H110" s="1"/>
      <c r="I110">
        <v>129.95099999999999</v>
      </c>
      <c r="J110" s="2">
        <f t="shared" si="1"/>
        <v>8.787152572892861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15</v>
      </c>
      <c r="G111" s="1" t="s">
        <v>3</v>
      </c>
      <c r="H111" s="1"/>
      <c r="I111">
        <v>17.529</v>
      </c>
      <c r="J111" s="2">
        <f t="shared" si="1"/>
        <v>8.6140078726681502</v>
      </c>
    </row>
    <row r="112" spans="1:10">
      <c r="C112">
        <v>7680</v>
      </c>
      <c r="D112">
        <v>48000</v>
      </c>
      <c r="E112">
        <v>2560</v>
      </c>
      <c r="F112" t="s">
        <v>15</v>
      </c>
      <c r="G112" t="s">
        <v>3</v>
      </c>
      <c r="I112">
        <v>214.01</v>
      </c>
      <c r="J112" s="2">
        <f t="shared" si="1"/>
        <v>8.8193860099995334</v>
      </c>
    </row>
    <row r="113" spans="1:10">
      <c r="C113">
        <v>6144</v>
      </c>
      <c r="D113">
        <v>48000</v>
      </c>
      <c r="E113">
        <v>2048</v>
      </c>
      <c r="F113" t="s">
        <v>15</v>
      </c>
      <c r="G113" t="s">
        <v>3</v>
      </c>
      <c r="I113">
        <v>171.24100000000001</v>
      </c>
      <c r="J113" s="2">
        <f t="shared" si="1"/>
        <v>7.0541491348450434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15</v>
      </c>
      <c r="G114" s="1" t="s">
        <v>3</v>
      </c>
      <c r="H114" s="1"/>
      <c r="I114">
        <v>77.722999999999999</v>
      </c>
      <c r="J114" s="2">
        <f t="shared" si="1"/>
        <v>8.7422931178672982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15</v>
      </c>
      <c r="G115" s="1" t="s">
        <v>3</v>
      </c>
      <c r="H115" s="1"/>
      <c r="I115">
        <v>259.03800000000001</v>
      </c>
      <c r="J115" s="2">
        <f t="shared" si="1"/>
        <v>8.8164613994857906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15</v>
      </c>
      <c r="G116" s="1" t="s">
        <v>3</v>
      </c>
      <c r="H116" s="1"/>
      <c r="I116">
        <v>34.838999999999999</v>
      </c>
      <c r="J116" s="2">
        <f t="shared" si="1"/>
        <v>8.6681560320330657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>
        <v>0.28899999999999998</v>
      </c>
      <c r="J117" s="2">
        <f t="shared" si="1"/>
        <v>1.3932636124567475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>
        <v>0.13400000000000001</v>
      </c>
      <c r="J118" s="2">
        <f t="shared" si="1"/>
        <v>1.6902419104477613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>
        <v>0.47699999999999998</v>
      </c>
      <c r="J119" s="2">
        <f t="shared" si="1"/>
        <v>1.5959458616352202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>
        <v>0.438</v>
      </c>
      <c r="J120" s="2">
        <f t="shared" si="1"/>
        <v>1.8385990136986301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>
        <v>0.27200000000000002</v>
      </c>
      <c r="J121" s="2">
        <f t="shared" si="1"/>
        <v>1.6653854117647058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>
        <v>0.53100000000000003</v>
      </c>
      <c r="J122" s="2">
        <f t="shared" si="1"/>
        <v>2.8672925649717516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15</v>
      </c>
      <c r="G123" s="1" t="s">
        <v>3</v>
      </c>
      <c r="H123" s="1"/>
      <c r="I123">
        <v>0.372</v>
      </c>
      <c r="J123" s="2">
        <f t="shared" si="1"/>
        <v>1.0824010322580646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15</v>
      </c>
      <c r="G124" s="1" t="s">
        <v>3</v>
      </c>
      <c r="H124" s="1"/>
      <c r="I124">
        <v>0.17699999999999999</v>
      </c>
      <c r="J124" s="2">
        <f t="shared" si="1"/>
        <v>1.2796181694915254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15</v>
      </c>
      <c r="G125" s="1" t="s">
        <v>3</v>
      </c>
      <c r="H125" s="1"/>
      <c r="I125">
        <v>0.60699999999999998</v>
      </c>
      <c r="J125" s="2">
        <f t="shared" si="1"/>
        <v>1.2541452652388796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15</v>
      </c>
      <c r="G126" s="1" t="s">
        <v>3</v>
      </c>
      <c r="H126" s="1"/>
      <c r="I126">
        <v>0.91700000000000004</v>
      </c>
      <c r="J126" s="2">
        <f t="shared" si="1"/>
        <v>0.87819669356597596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15</v>
      </c>
      <c r="G127" s="1" t="s">
        <v>3</v>
      </c>
      <c r="H127" s="1"/>
      <c r="I127">
        <v>0.55600000000000005</v>
      </c>
      <c r="J127" s="2">
        <f t="shared" si="1"/>
        <v>0.81472092086330916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15</v>
      </c>
      <c r="G128" s="1" t="s">
        <v>3</v>
      </c>
      <c r="H128" s="1"/>
      <c r="I128">
        <v>1.115</v>
      </c>
      <c r="J128" s="2">
        <f t="shared" si="1"/>
        <v>1.3654998672645742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>
        <v>8.1310000000000002</v>
      </c>
      <c r="J129" s="2">
        <f t="shared" si="1"/>
        <v>8.5113781822654033</v>
      </c>
    </row>
    <row r="130" spans="2:10">
      <c r="C130" s="1">
        <v>512</v>
      </c>
      <c r="D130">
        <f t="shared" ref="D130:D136" si="3">1500*16</f>
        <v>24000</v>
      </c>
      <c r="E130" s="1">
        <v>2048</v>
      </c>
      <c r="F130" s="1" t="s">
        <v>3</v>
      </c>
      <c r="G130" s="1" t="s">
        <v>3</v>
      </c>
      <c r="H130" s="1"/>
      <c r="I130">
        <v>5.9349999999999996</v>
      </c>
      <c r="J130" s="2">
        <f t="shared" si="1"/>
        <v>8.4804798652064033</v>
      </c>
    </row>
    <row r="131" spans="2:10">
      <c r="B131" s="1"/>
      <c r="C131" s="1">
        <v>512</v>
      </c>
      <c r="D131">
        <f t="shared" si="3"/>
        <v>24000</v>
      </c>
      <c r="E131" s="1">
        <v>2560</v>
      </c>
      <c r="F131" s="1" t="s">
        <v>3</v>
      </c>
      <c r="G131" s="1" t="s">
        <v>3</v>
      </c>
      <c r="H131" s="1"/>
      <c r="I131">
        <v>7.399</v>
      </c>
      <c r="J131" s="2">
        <f t="shared" si="1"/>
        <v>8.5031166373834299</v>
      </c>
    </row>
    <row r="132" spans="2:10">
      <c r="B132" s="1"/>
      <c r="C132" s="1">
        <v>512</v>
      </c>
      <c r="D132">
        <f t="shared" si="3"/>
        <v>24000</v>
      </c>
      <c r="E132" s="1">
        <v>1530</v>
      </c>
      <c r="F132" s="1" t="s">
        <v>3</v>
      </c>
      <c r="G132" s="1" t="s">
        <v>3</v>
      </c>
      <c r="H132" s="1"/>
      <c r="I132">
        <v>4.4740000000000002</v>
      </c>
      <c r="J132" s="2">
        <f t="shared" si="1"/>
        <v>8.4043987483236471</v>
      </c>
    </row>
    <row r="133" spans="2:10">
      <c r="C133" s="1">
        <v>1024</v>
      </c>
      <c r="D133">
        <f t="shared" si="3"/>
        <v>24000</v>
      </c>
      <c r="E133" s="1">
        <v>2816</v>
      </c>
      <c r="F133" s="1" t="s">
        <v>3</v>
      </c>
      <c r="G133" s="1" t="s">
        <v>3</v>
      </c>
      <c r="H133" s="1"/>
      <c r="I133">
        <v>16.225999999999999</v>
      </c>
      <c r="J133" s="2">
        <f t="shared" ref="J133:J168" si="4">(2*C133*D133*E133)/(I133/1000)/10^12</f>
        <v>8.530262048564035</v>
      </c>
    </row>
    <row r="134" spans="2:10">
      <c r="C134" s="1">
        <v>1024</v>
      </c>
      <c r="D134">
        <f t="shared" si="3"/>
        <v>24000</v>
      </c>
      <c r="E134" s="1">
        <v>2048</v>
      </c>
      <c r="F134" s="1" t="s">
        <v>3</v>
      </c>
      <c r="G134" s="1" t="s">
        <v>3</v>
      </c>
      <c r="H134" s="1"/>
      <c r="I134">
        <v>11.553000000000001</v>
      </c>
      <c r="J134" s="2">
        <f t="shared" si="4"/>
        <v>8.7131737211113993</v>
      </c>
    </row>
    <row r="135" spans="2:10">
      <c r="B135" s="1"/>
      <c r="C135" s="1">
        <v>1024</v>
      </c>
      <c r="D135">
        <f t="shared" si="3"/>
        <v>24000</v>
      </c>
      <c r="E135" s="1">
        <v>2560</v>
      </c>
      <c r="F135" s="1" t="s">
        <v>3</v>
      </c>
      <c r="G135" s="1" t="s">
        <v>3</v>
      </c>
      <c r="H135" s="1"/>
      <c r="I135">
        <v>14.763</v>
      </c>
      <c r="J135" s="2">
        <f t="shared" si="4"/>
        <v>8.5232757569599684</v>
      </c>
    </row>
    <row r="136" spans="2:10">
      <c r="B136" s="1"/>
      <c r="C136" s="1">
        <v>1024</v>
      </c>
      <c r="D136">
        <f t="shared" si="3"/>
        <v>24000</v>
      </c>
      <c r="E136" s="1">
        <v>1530</v>
      </c>
      <c r="F136" s="1" t="s">
        <v>3</v>
      </c>
      <c r="G136" s="1" t="s">
        <v>3</v>
      </c>
      <c r="H136" s="1"/>
      <c r="I136">
        <v>8.8759999999999994</v>
      </c>
      <c r="J136" s="2">
        <f t="shared" si="4"/>
        <v>8.4725732311852191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>
        <v>1.4E-2</v>
      </c>
      <c r="J137" s="2">
        <f t="shared" si="4"/>
        <v>0.59918628571428578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>
        <v>1.6E-2</v>
      </c>
      <c r="J138" s="2">
        <f t="shared" si="4"/>
        <v>1.048576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15</v>
      </c>
      <c r="G139" s="1" t="s">
        <v>3</v>
      </c>
      <c r="H139" s="1"/>
      <c r="I139">
        <v>8.1969999999999992</v>
      </c>
      <c r="J139" s="2">
        <f t="shared" si="4"/>
        <v>8.4428468952055642</v>
      </c>
    </row>
    <row r="140" spans="2:10">
      <c r="C140" s="1">
        <v>512</v>
      </c>
      <c r="D140">
        <f t="shared" ref="D140:D146" si="5">1500*16</f>
        <v>24000</v>
      </c>
      <c r="E140" s="1">
        <v>2048</v>
      </c>
      <c r="F140" s="1" t="s">
        <v>15</v>
      </c>
      <c r="G140" s="1" t="s">
        <v>3</v>
      </c>
      <c r="H140" s="1"/>
      <c r="I140">
        <v>5.9829999999999997</v>
      </c>
      <c r="J140" s="2">
        <f t="shared" si="4"/>
        <v>8.4124432558916933</v>
      </c>
    </row>
    <row r="141" spans="2:10">
      <c r="B141" s="1"/>
      <c r="C141" s="1">
        <v>512</v>
      </c>
      <c r="D141">
        <f t="shared" si="5"/>
        <v>24000</v>
      </c>
      <c r="E141" s="1">
        <v>2560</v>
      </c>
      <c r="F141" s="1" t="s">
        <v>15</v>
      </c>
      <c r="G141" s="1" t="s">
        <v>3</v>
      </c>
      <c r="H141" s="1"/>
      <c r="I141">
        <v>7.4619999999999997</v>
      </c>
      <c r="J141" s="2">
        <f t="shared" si="4"/>
        <v>8.4313267220584294</v>
      </c>
    </row>
    <row r="142" spans="2:10">
      <c r="B142" s="1"/>
      <c r="C142" s="1">
        <v>512</v>
      </c>
      <c r="D142">
        <f t="shared" si="5"/>
        <v>24000</v>
      </c>
      <c r="E142" s="1">
        <v>1530</v>
      </c>
      <c r="F142" s="1" t="s">
        <v>15</v>
      </c>
      <c r="G142" s="1" t="s">
        <v>3</v>
      </c>
      <c r="H142" s="1"/>
      <c r="I142">
        <v>4.5090000000000003</v>
      </c>
      <c r="J142" s="2">
        <f t="shared" si="4"/>
        <v>8.3391616766467074</v>
      </c>
    </row>
    <row r="143" spans="2:10">
      <c r="C143" s="1">
        <v>1024</v>
      </c>
      <c r="D143">
        <f t="shared" si="5"/>
        <v>24000</v>
      </c>
      <c r="E143" s="1">
        <v>2816</v>
      </c>
      <c r="F143" s="1" t="s">
        <v>15</v>
      </c>
      <c r="G143" s="1" t="s">
        <v>3</v>
      </c>
      <c r="H143" s="1"/>
      <c r="I143">
        <v>16.361999999999998</v>
      </c>
      <c r="J143" s="2">
        <f t="shared" si="4"/>
        <v>8.4593590025669254</v>
      </c>
    </row>
    <row r="144" spans="2:10">
      <c r="C144" s="1">
        <v>1024</v>
      </c>
      <c r="D144">
        <f t="shared" si="5"/>
        <v>24000</v>
      </c>
      <c r="E144" s="1">
        <v>2048</v>
      </c>
      <c r="F144" s="1" t="s">
        <v>15</v>
      </c>
      <c r="G144" s="1" t="s">
        <v>3</v>
      </c>
      <c r="H144" s="1"/>
      <c r="I144">
        <v>11.801</v>
      </c>
      <c r="J144" s="2">
        <f t="shared" si="4"/>
        <v>8.5300649097534098</v>
      </c>
    </row>
    <row r="145" spans="2:10">
      <c r="B145" s="1"/>
      <c r="C145" s="1">
        <v>1024</v>
      </c>
      <c r="D145">
        <f t="shared" si="5"/>
        <v>24000</v>
      </c>
      <c r="E145" s="1">
        <v>2560</v>
      </c>
      <c r="F145" s="1" t="s">
        <v>15</v>
      </c>
      <c r="G145" s="1" t="s">
        <v>3</v>
      </c>
      <c r="H145" s="1"/>
      <c r="I145">
        <v>14.885999999999999</v>
      </c>
      <c r="J145" s="2">
        <f t="shared" si="4"/>
        <v>8.4528496573962109</v>
      </c>
    </row>
    <row r="146" spans="2:10">
      <c r="B146" s="1"/>
      <c r="C146" s="1">
        <v>1024</v>
      </c>
      <c r="D146">
        <f t="shared" si="5"/>
        <v>24000</v>
      </c>
      <c r="E146" s="1">
        <v>1530</v>
      </c>
      <c r="F146" s="1" t="s">
        <v>15</v>
      </c>
      <c r="G146" s="1" t="s">
        <v>3</v>
      </c>
      <c r="H146" s="1"/>
      <c r="I146">
        <v>8.9570000000000007</v>
      </c>
      <c r="J146" s="2">
        <f t="shared" si="4"/>
        <v>8.3959540024561772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15</v>
      </c>
      <c r="H147" s="1"/>
      <c r="I147">
        <v>7.4999999999999997E-2</v>
      </c>
      <c r="J147" s="2">
        <f t="shared" si="4"/>
        <v>0.11184810666666667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>
        <v>7.4999999999999997E-2</v>
      </c>
      <c r="J148" s="2">
        <f t="shared" si="4"/>
        <v>0.22369621333333334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>
        <v>16.242999999999999</v>
      </c>
      <c r="J149" s="2">
        <f t="shared" si="4"/>
        <v>8.5213342362864015</v>
      </c>
    </row>
    <row r="150" spans="2:10">
      <c r="C150" s="1">
        <v>512</v>
      </c>
      <c r="D150">
        <f t="shared" ref="D150:D156" si="6">1500*32</f>
        <v>48000</v>
      </c>
      <c r="E150" s="1">
        <v>2048</v>
      </c>
      <c r="F150" s="1" t="s">
        <v>3</v>
      </c>
      <c r="G150" s="1" t="s">
        <v>3</v>
      </c>
      <c r="H150" s="1"/>
      <c r="I150">
        <v>11.488</v>
      </c>
      <c r="J150" s="2">
        <f t="shared" si="4"/>
        <v>8.7624735376044569</v>
      </c>
    </row>
    <row r="151" spans="2:10">
      <c r="B151" s="1"/>
      <c r="C151" s="1">
        <v>512</v>
      </c>
      <c r="D151">
        <f t="shared" si="6"/>
        <v>48000</v>
      </c>
      <c r="E151" s="1">
        <v>2560</v>
      </c>
      <c r="F151" s="1" t="s">
        <v>3</v>
      </c>
      <c r="G151" s="1" t="s">
        <v>3</v>
      </c>
      <c r="H151" s="1"/>
      <c r="I151">
        <v>14.781000000000001</v>
      </c>
      <c r="J151" s="2">
        <f t="shared" si="4"/>
        <v>8.5128962857722748</v>
      </c>
    </row>
    <row r="152" spans="2:10">
      <c r="B152" s="1"/>
      <c r="C152" s="1">
        <v>512</v>
      </c>
      <c r="D152">
        <f t="shared" si="6"/>
        <v>48000</v>
      </c>
      <c r="E152" s="1">
        <v>1530</v>
      </c>
      <c r="F152" s="1" t="s">
        <v>3</v>
      </c>
      <c r="G152" s="1" t="s">
        <v>3</v>
      </c>
      <c r="H152" s="1"/>
      <c r="I152">
        <v>8.8620000000000001</v>
      </c>
      <c r="J152" s="2">
        <f t="shared" si="4"/>
        <v>8.4859580230196343</v>
      </c>
    </row>
    <row r="153" spans="2:10">
      <c r="C153" s="1">
        <v>1024</v>
      </c>
      <c r="D153">
        <f t="shared" si="6"/>
        <v>48000</v>
      </c>
      <c r="E153" s="1">
        <v>2816</v>
      </c>
      <c r="F153" s="1" t="s">
        <v>3</v>
      </c>
      <c r="G153" s="1" t="s">
        <v>3</v>
      </c>
      <c r="H153" s="1"/>
      <c r="I153">
        <v>31.312000000000001</v>
      </c>
      <c r="J153" s="2">
        <f t="shared" si="4"/>
        <v>8.8408298415942781</v>
      </c>
    </row>
    <row r="154" spans="2:10">
      <c r="C154" s="1">
        <v>1024</v>
      </c>
      <c r="D154">
        <f t="shared" si="6"/>
        <v>48000</v>
      </c>
      <c r="E154" s="1">
        <v>2048</v>
      </c>
      <c r="F154" s="1" t="s">
        <v>3</v>
      </c>
      <c r="G154" s="1" t="s">
        <v>3</v>
      </c>
      <c r="H154" s="1"/>
      <c r="I154">
        <v>22.843</v>
      </c>
      <c r="J154" s="2">
        <f t="shared" si="4"/>
        <v>8.8134917480190875</v>
      </c>
    </row>
    <row r="155" spans="2:10">
      <c r="B155" s="1"/>
      <c r="C155" s="1">
        <v>1024</v>
      </c>
      <c r="D155">
        <f t="shared" si="6"/>
        <v>48000</v>
      </c>
      <c r="E155" s="1">
        <v>2560</v>
      </c>
      <c r="F155" s="1" t="s">
        <v>3</v>
      </c>
      <c r="G155" s="1" t="s">
        <v>3</v>
      </c>
      <c r="H155" s="1"/>
      <c r="I155">
        <v>28.494</v>
      </c>
      <c r="J155" s="2">
        <f t="shared" si="4"/>
        <v>8.8319730469572537</v>
      </c>
    </row>
    <row r="156" spans="2:10">
      <c r="B156" s="1"/>
      <c r="C156" s="1">
        <v>1024</v>
      </c>
      <c r="D156">
        <f t="shared" si="6"/>
        <v>48000</v>
      </c>
      <c r="E156" s="1">
        <v>1530</v>
      </c>
      <c r="F156" s="1" t="s">
        <v>3</v>
      </c>
      <c r="G156" s="1" t="s">
        <v>3</v>
      </c>
      <c r="H156" s="1"/>
      <c r="I156">
        <v>17.213000000000001</v>
      </c>
      <c r="J156" s="2">
        <f t="shared" si="4"/>
        <v>8.7378795096729203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>
        <v>8.1000000000000003E-2</v>
      </c>
      <c r="J157" s="2">
        <f t="shared" si="4"/>
        <v>0.2071261234567901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>
        <v>8.1000000000000003E-2</v>
      </c>
      <c r="J158" s="2">
        <f t="shared" si="4"/>
        <v>0.4142522469135802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15</v>
      </c>
      <c r="G159" s="1" t="s">
        <v>3</v>
      </c>
      <c r="H159" s="1"/>
      <c r="I159">
        <v>16.375</v>
      </c>
      <c r="J159" s="2">
        <f t="shared" si="4"/>
        <v>8.4526431755725184</v>
      </c>
    </row>
    <row r="160" spans="2:10">
      <c r="C160" s="1">
        <v>512</v>
      </c>
      <c r="D160">
        <f t="shared" ref="D160:D166" si="7">1500*32</f>
        <v>48000</v>
      </c>
      <c r="E160" s="1">
        <v>2048</v>
      </c>
      <c r="F160" s="1" t="s">
        <v>15</v>
      </c>
      <c r="G160" s="1" t="s">
        <v>3</v>
      </c>
      <c r="H160" s="1"/>
      <c r="I160">
        <v>11.936999999999999</v>
      </c>
      <c r="J160" s="2">
        <f t="shared" si="4"/>
        <v>8.4328806232721796</v>
      </c>
    </row>
    <row r="161" spans="1:31">
      <c r="B161" s="1"/>
      <c r="C161" s="1">
        <v>512</v>
      </c>
      <c r="D161">
        <f t="shared" si="7"/>
        <v>48000</v>
      </c>
      <c r="E161" s="1">
        <v>2560</v>
      </c>
      <c r="F161" s="1" t="s">
        <v>15</v>
      </c>
      <c r="G161" s="1" t="s">
        <v>3</v>
      </c>
      <c r="H161" s="1"/>
      <c r="I161">
        <v>14.901</v>
      </c>
      <c r="J161" s="2">
        <f t="shared" si="4"/>
        <v>8.4443406482786401</v>
      </c>
    </row>
    <row r="162" spans="1:31">
      <c r="B162" s="1"/>
      <c r="C162" s="1">
        <v>512</v>
      </c>
      <c r="D162">
        <f t="shared" si="7"/>
        <v>48000</v>
      </c>
      <c r="E162" s="1">
        <v>1530</v>
      </c>
      <c r="F162" s="1" t="s">
        <v>15</v>
      </c>
      <c r="G162" s="1" t="s">
        <v>3</v>
      </c>
      <c r="H162" s="1"/>
      <c r="I162">
        <v>8.9619999999999997</v>
      </c>
      <c r="J162" s="2">
        <f t="shared" si="4"/>
        <v>8.3912698058469086</v>
      </c>
    </row>
    <row r="163" spans="1:31">
      <c r="C163" s="1">
        <v>1024</v>
      </c>
      <c r="D163">
        <f t="shared" si="7"/>
        <v>48000</v>
      </c>
      <c r="E163" s="1">
        <v>2816</v>
      </c>
      <c r="F163" s="1" t="s">
        <v>15</v>
      </c>
      <c r="G163" s="1" t="s">
        <v>3</v>
      </c>
      <c r="H163" s="1"/>
      <c r="I163">
        <v>31.562999999999999</v>
      </c>
      <c r="J163" s="2">
        <f t="shared" si="4"/>
        <v>8.770524474859803</v>
      </c>
    </row>
    <row r="164" spans="1:31">
      <c r="C164" s="1">
        <v>1024</v>
      </c>
      <c r="D164">
        <f t="shared" si="7"/>
        <v>48000</v>
      </c>
      <c r="E164" s="1">
        <v>2048</v>
      </c>
      <c r="F164" s="1" t="s">
        <v>15</v>
      </c>
      <c r="G164" s="1" t="s">
        <v>3</v>
      </c>
      <c r="H164" s="1"/>
      <c r="I164">
        <v>23.026</v>
      </c>
      <c r="J164" s="2">
        <f t="shared" si="4"/>
        <v>8.7434461912620502</v>
      </c>
    </row>
    <row r="165" spans="1:31">
      <c r="B165" s="1"/>
      <c r="C165" s="1">
        <v>1024</v>
      </c>
      <c r="D165">
        <f t="shared" si="7"/>
        <v>48000</v>
      </c>
      <c r="E165" s="1">
        <v>2560</v>
      </c>
      <c r="F165" s="1" t="s">
        <v>15</v>
      </c>
      <c r="G165" s="1" t="s">
        <v>3</v>
      </c>
      <c r="H165" s="1"/>
      <c r="I165">
        <v>28.716000000000001</v>
      </c>
      <c r="J165" s="2">
        <f t="shared" si="4"/>
        <v>8.7636941078144588</v>
      </c>
    </row>
    <row r="166" spans="1:31">
      <c r="B166" s="1"/>
      <c r="C166" s="1">
        <v>1024</v>
      </c>
      <c r="D166">
        <f t="shared" si="7"/>
        <v>48000</v>
      </c>
      <c r="E166" s="1">
        <v>1530</v>
      </c>
      <c r="F166" s="1" t="s">
        <v>15</v>
      </c>
      <c r="G166" s="1" t="s">
        <v>3</v>
      </c>
      <c r="H166" s="1"/>
      <c r="I166">
        <v>17.373999999999999</v>
      </c>
      <c r="J166" s="2">
        <f t="shared" si="4"/>
        <v>8.6569080234833677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15</v>
      </c>
      <c r="H167" s="1"/>
      <c r="I167">
        <v>7.5999999999999998E-2</v>
      </c>
      <c r="J167" s="2">
        <f t="shared" si="4"/>
        <v>0.22075284210526316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>
        <v>7.4999999999999997E-2</v>
      </c>
      <c r="J168" s="2">
        <f t="shared" si="4"/>
        <v>0.44739242666666668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82</v>
      </c>
      <c r="I174" t="s">
        <v>81</v>
      </c>
      <c r="J174" t="s">
        <v>27</v>
      </c>
      <c r="K174" t="s">
        <v>26</v>
      </c>
      <c r="L174" t="s">
        <v>29</v>
      </c>
      <c r="M174" t="s">
        <v>28</v>
      </c>
      <c r="N174" t="s">
        <v>21</v>
      </c>
      <c r="O174" t="s">
        <v>22</v>
      </c>
      <c r="P174" t="s">
        <v>23</v>
      </c>
      <c r="R174" t="s">
        <v>30</v>
      </c>
      <c r="S174" t="s">
        <v>31</v>
      </c>
      <c r="T174" t="s">
        <v>57</v>
      </c>
      <c r="U174" t="s">
        <v>35</v>
      </c>
      <c r="V174" t="s">
        <v>36</v>
      </c>
      <c r="W174" t="s">
        <v>37</v>
      </c>
      <c r="X174" t="s">
        <v>32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0.13700000000000001</v>
      </c>
      <c r="O175" s="2" t="s">
        <v>55</v>
      </c>
      <c r="P175">
        <v>0.27200000000000002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0.40900000000000003</v>
      </c>
      <c r="U175" s="2">
        <f t="shared" ref="U175:U206" si="8">(2*$R175*$S175*$F175*$G175*$E175*$I175*$H175)/(N175/1000)/10^12</f>
        <v>5.0338569343065682</v>
      </c>
      <c r="V175" s="2" t="s">
        <v>55</v>
      </c>
      <c r="W175" s="2">
        <f t="shared" ref="W175:W206" si="9">(2*$R175*$S175*$F175*$G175*$E175*$I175*$H175)/(P175/1000)/10^12</f>
        <v>2.5354352941176468</v>
      </c>
      <c r="X175" t="s">
        <v>33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0.23899999999999999</v>
      </c>
      <c r="O176" s="2" t="s">
        <v>55</v>
      </c>
      <c r="P176">
        <v>0.52100000000000002</v>
      </c>
      <c r="R176" s="4">
        <f t="shared" ref="R176:R239" si="10">1+ROUNDDOWN((($C176-$H176+2*$J176)/$L176),0)</f>
        <v>341</v>
      </c>
      <c r="S176" s="4">
        <f t="shared" ref="S176:S239" si="11">1+ROUNDDOWN((($D176-$I176+2*$K176)/$M176),0)</f>
        <v>79</v>
      </c>
      <c r="T176" s="2">
        <f>N176+P176</f>
        <v>0.76</v>
      </c>
      <c r="U176" s="2">
        <f t="shared" si="8"/>
        <v>5.7710326359832633</v>
      </c>
      <c r="V176" s="2" t="s">
        <v>55</v>
      </c>
      <c r="W176" s="2">
        <f t="shared" si="9"/>
        <v>2.6473642994241846</v>
      </c>
      <c r="X176" t="s">
        <v>33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0.45900000000000002</v>
      </c>
      <c r="O177" s="2" t="s">
        <v>55</v>
      </c>
      <c r="P177">
        <v>0.98699999999999999</v>
      </c>
      <c r="R177" s="4">
        <f t="shared" si="10"/>
        <v>341</v>
      </c>
      <c r="S177" s="4">
        <f t="shared" si="11"/>
        <v>79</v>
      </c>
      <c r="T177" s="2">
        <f>N177+P177</f>
        <v>1.446</v>
      </c>
      <c r="U177" s="2">
        <f t="shared" si="8"/>
        <v>6.0099206971677557</v>
      </c>
      <c r="V177" s="2" t="s">
        <v>55</v>
      </c>
      <c r="W177" s="2">
        <f t="shared" si="9"/>
        <v>2.7948871327254308</v>
      </c>
      <c r="X177" t="s">
        <v>33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0.9</v>
      </c>
      <c r="O178" s="2" t="s">
        <v>55</v>
      </c>
      <c r="P178">
        <v>1.873</v>
      </c>
      <c r="R178" s="4">
        <f t="shared" si="10"/>
        <v>341</v>
      </c>
      <c r="S178" s="4">
        <f t="shared" si="11"/>
        <v>79</v>
      </c>
      <c r="T178" s="2">
        <f>N178+P178</f>
        <v>2.7730000000000001</v>
      </c>
      <c r="U178" s="2">
        <f t="shared" si="8"/>
        <v>6.1301191111111111</v>
      </c>
      <c r="V178" s="2" t="s">
        <v>55</v>
      </c>
      <c r="W178" s="2">
        <f t="shared" si="9"/>
        <v>2.9455991457554722</v>
      </c>
      <c r="X178" t="s">
        <v>33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0.40200000000000002</v>
      </c>
      <c r="O179" s="2">
        <v>1.49</v>
      </c>
      <c r="P179">
        <v>0.44400000000000001</v>
      </c>
      <c r="R179" s="4">
        <f t="shared" si="10"/>
        <v>166</v>
      </c>
      <c r="S179" s="4">
        <f t="shared" si="11"/>
        <v>38</v>
      </c>
      <c r="T179" s="2">
        <f>N179+O179+P179</f>
        <v>2.3359999999999999</v>
      </c>
      <c r="U179" s="2">
        <f t="shared" si="8"/>
        <v>6.4272557213930339</v>
      </c>
      <c r="V179" s="2">
        <f>(2*$R179*$S179*$F179*$G179*$E179*$I179*$H179)/(O179/1000)/10^12</f>
        <v>1.734064966442953</v>
      </c>
      <c r="W179" s="2">
        <f t="shared" si="9"/>
        <v>5.8192720720720725</v>
      </c>
      <c r="X179" t="s">
        <v>33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0.83899999999999997</v>
      </c>
      <c r="O180" s="2">
        <v>2.9649999999999999</v>
      </c>
      <c r="P180">
        <v>0.84199999999999997</v>
      </c>
      <c r="R180" s="4">
        <f t="shared" si="10"/>
        <v>166</v>
      </c>
      <c r="S180" s="4">
        <f t="shared" si="11"/>
        <v>38</v>
      </c>
      <c r="T180" s="2">
        <f t="shared" ref="T180:T182" si="12">N180+O180+P180</f>
        <v>4.6459999999999999</v>
      </c>
      <c r="U180" s="2">
        <f t="shared" si="8"/>
        <v>6.1591342073897497</v>
      </c>
      <c r="V180" s="2">
        <f>(2*$R180*$S180*$F180*$G180*$E180*$I180*$H180)/(O180/1000)/10^12</f>
        <v>1.7428376391231031</v>
      </c>
      <c r="W180" s="2">
        <f t="shared" si="9"/>
        <v>6.1371895486935868</v>
      </c>
      <c r="X180" t="s">
        <v>33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1.458</v>
      </c>
      <c r="O181" s="2">
        <v>6.0209999999999999</v>
      </c>
      <c r="P181">
        <v>1.6990000000000001</v>
      </c>
      <c r="R181" s="4">
        <f t="shared" si="10"/>
        <v>166</v>
      </c>
      <c r="S181" s="4">
        <f t="shared" si="11"/>
        <v>38</v>
      </c>
      <c r="T181" s="2">
        <f t="shared" si="12"/>
        <v>9.1780000000000008</v>
      </c>
      <c r="U181" s="2">
        <f t="shared" si="8"/>
        <v>7.0884960219478739</v>
      </c>
      <c r="V181" s="2">
        <f>(2*$R181*$S181*$F181*$G181*$E181*$I181*$H181)/(O181/1000)/10^12</f>
        <v>1.7164967945523999</v>
      </c>
      <c r="W181" s="2">
        <f t="shared" si="9"/>
        <v>6.083006003531489</v>
      </c>
      <c r="X181" t="s">
        <v>33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2.8109999999999999</v>
      </c>
      <c r="O182" s="2">
        <v>11.957000000000001</v>
      </c>
      <c r="P182">
        <v>3.3650000000000002</v>
      </c>
      <c r="R182" s="4">
        <f t="shared" si="10"/>
        <v>166</v>
      </c>
      <c r="S182" s="4">
        <f t="shared" si="11"/>
        <v>38</v>
      </c>
      <c r="T182" s="2">
        <f t="shared" si="12"/>
        <v>18.133000000000003</v>
      </c>
      <c r="U182" s="2">
        <f t="shared" si="8"/>
        <v>7.353274421913909</v>
      </c>
      <c r="V182" s="2">
        <f>(2*$R182*$S182*$F182*$G182*$E182*$I182*$H182)/(O182/1000)/10^12</f>
        <v>1.7286990382202894</v>
      </c>
      <c r="W182" s="2">
        <f t="shared" si="9"/>
        <v>6.1426610401188704</v>
      </c>
      <c r="X182" t="s">
        <v>33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0.126</v>
      </c>
      <c r="O183" s="2" t="s">
        <v>55</v>
      </c>
      <c r="P183">
        <v>0.443</v>
      </c>
      <c r="R183" s="4">
        <f t="shared" si="10"/>
        <v>480</v>
      </c>
      <c r="S183" s="4">
        <f t="shared" si="11"/>
        <v>48</v>
      </c>
      <c r="T183" s="2">
        <f>N183+P183</f>
        <v>0.56899999999999995</v>
      </c>
      <c r="U183" s="2">
        <f t="shared" si="8"/>
        <v>0.84260571428571418</v>
      </c>
      <c r="V183" s="2" t="s">
        <v>55</v>
      </c>
      <c r="W183" s="2">
        <f t="shared" si="9"/>
        <v>0.23965760722347632</v>
      </c>
      <c r="X183" t="s">
        <v>33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0.15</v>
      </c>
      <c r="O184" s="2">
        <v>0.20200000000000001</v>
      </c>
      <c r="P184">
        <v>0.35399999999999998</v>
      </c>
      <c r="R184" s="4">
        <f t="shared" si="10"/>
        <v>240</v>
      </c>
      <c r="S184" s="4">
        <f t="shared" si="11"/>
        <v>24</v>
      </c>
      <c r="T184" s="2">
        <f>N184+O184+P184</f>
        <v>0.70599999999999996</v>
      </c>
      <c r="U184" s="2">
        <f t="shared" si="8"/>
        <v>5.6623104000000009</v>
      </c>
      <c r="V184" s="2">
        <f>(2*$R184*$S184*$F184*$G184*$E184*$I184*$H184)/(O184/1000)/10^12</f>
        <v>4.2046859405940591</v>
      </c>
      <c r="W184" s="2">
        <f t="shared" si="9"/>
        <v>2.3992840677966103</v>
      </c>
      <c r="X184" t="s">
        <v>34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0.115</v>
      </c>
      <c r="O185" s="2">
        <v>0.109</v>
      </c>
      <c r="P185">
        <v>0.28399999999999997</v>
      </c>
      <c r="R185" s="4">
        <f t="shared" si="10"/>
        <v>120</v>
      </c>
      <c r="S185" s="4">
        <f t="shared" si="11"/>
        <v>12</v>
      </c>
      <c r="T185" s="2">
        <f t="shared" ref="T185:T186" si="13">N185+O185+P185</f>
        <v>0.50800000000000001</v>
      </c>
      <c r="U185" s="2">
        <f t="shared" si="8"/>
        <v>7.3856222608695656</v>
      </c>
      <c r="V185" s="2">
        <f>(2*$R185*$S185*$F185*$G185*$E185*$I185*$H185)/(O185/1000)/10^12</f>
        <v>7.792170275229358</v>
      </c>
      <c r="W185" s="2">
        <f t="shared" si="9"/>
        <v>2.990656901408451</v>
      </c>
      <c r="X185" t="s">
        <v>34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0.107</v>
      </c>
      <c r="O186" s="2">
        <v>9.9000000000000005E-2</v>
      </c>
      <c r="P186">
        <v>0.191</v>
      </c>
      <c r="R186" s="4">
        <f t="shared" si="10"/>
        <v>60</v>
      </c>
      <c r="S186" s="4">
        <f t="shared" si="11"/>
        <v>6</v>
      </c>
      <c r="T186" s="2">
        <f t="shared" si="13"/>
        <v>0.39700000000000002</v>
      </c>
      <c r="U186" s="2">
        <f t="shared" si="8"/>
        <v>7.9378183177570101</v>
      </c>
      <c r="V186" s="2">
        <f>(2*$R186*$S186*$F186*$G186*$E186*$I186*$H186)/(O186/1000)/10^12</f>
        <v>8.5792581818181812</v>
      </c>
      <c r="W186" s="2">
        <f t="shared" si="9"/>
        <v>4.446840628272251</v>
      </c>
      <c r="X186" t="s">
        <v>34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3.5999999999999997E-2</v>
      </c>
      <c r="O187" s="2" t="s">
        <v>55</v>
      </c>
      <c r="P187">
        <v>0.122</v>
      </c>
      <c r="R187" s="4">
        <f t="shared" si="10"/>
        <v>54</v>
      </c>
      <c r="S187" s="4">
        <f t="shared" si="11"/>
        <v>54</v>
      </c>
      <c r="T187" s="2">
        <f>N187+P187</f>
        <v>0.158</v>
      </c>
      <c r="U187" s="2">
        <f t="shared" si="8"/>
        <v>2.2394880000000006</v>
      </c>
      <c r="V187" s="2" t="s">
        <v>55</v>
      </c>
      <c r="W187" s="2">
        <f t="shared" si="9"/>
        <v>0.66083252459016395</v>
      </c>
      <c r="X187" t="s">
        <v>33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0.20399999999999999</v>
      </c>
      <c r="O188" s="2">
        <v>0.20499999999999999</v>
      </c>
      <c r="P188">
        <v>0.41499999999999998</v>
      </c>
      <c r="R188" s="4">
        <f t="shared" si="10"/>
        <v>54</v>
      </c>
      <c r="S188" s="4">
        <f t="shared" si="11"/>
        <v>54</v>
      </c>
      <c r="T188" s="2">
        <f>N188+O188+P188</f>
        <v>0.82399999999999995</v>
      </c>
      <c r="U188" s="2">
        <f t="shared" si="8"/>
        <v>8.4310136470588226</v>
      </c>
      <c r="V188" s="2">
        <f>(2*$R188*$S188*$F188*$G188*$E188*$I188*$H188)/(O188/1000)/10^12</f>
        <v>8.3898867512195121</v>
      </c>
      <c r="W188" s="2">
        <f t="shared" si="9"/>
        <v>4.1444018891566268</v>
      </c>
      <c r="X188" t="s">
        <v>34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0.17399999999999999</v>
      </c>
      <c r="O189" s="2">
        <v>0.17299999999999999</v>
      </c>
      <c r="P189">
        <v>0.16900000000000001</v>
      </c>
      <c r="R189" s="4">
        <f t="shared" si="10"/>
        <v>27</v>
      </c>
      <c r="S189" s="4">
        <f t="shared" si="11"/>
        <v>27</v>
      </c>
      <c r="T189" s="2">
        <f t="shared" ref="T189:T191" si="14">N189+O189+P189</f>
        <v>0.51600000000000001</v>
      </c>
      <c r="U189" s="2">
        <f t="shared" si="8"/>
        <v>9.8846366896551725</v>
      </c>
      <c r="V189" s="2">
        <f>(2*$R189*$S189*$F189*$G189*$E189*$I189*$H189)/(O189/1000)/10^12</f>
        <v>9.9417733179190755</v>
      </c>
      <c r="W189" s="2">
        <f t="shared" si="9"/>
        <v>10.177081562130176</v>
      </c>
      <c r="X189" t="s">
        <v>34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</v>
      </c>
      <c r="O190" s="2">
        <v>9.4E-2</v>
      </c>
      <c r="P190">
        <v>0.122</v>
      </c>
      <c r="R190" s="4">
        <f t="shared" si="10"/>
        <v>14</v>
      </c>
      <c r="S190" s="4">
        <f t="shared" si="11"/>
        <v>14</v>
      </c>
      <c r="T190" s="2">
        <f t="shared" si="14"/>
        <v>0.316</v>
      </c>
      <c r="U190" s="2">
        <f t="shared" si="8"/>
        <v>9.2484403200000003</v>
      </c>
      <c r="V190" s="2">
        <f>(2*$R190*$S190*$F190*$G190*$E190*$I190*$H190)/(O190/1000)/10^12</f>
        <v>9.8387662978723416</v>
      </c>
      <c r="W190" s="2">
        <f t="shared" si="9"/>
        <v>7.5806887868852462</v>
      </c>
      <c r="X190" t="s">
        <v>34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0.24</v>
      </c>
      <c r="O191" s="2">
        <v>0.217</v>
      </c>
      <c r="P191">
        <v>0.16600000000000001</v>
      </c>
      <c r="R191" s="4">
        <f t="shared" si="10"/>
        <v>7</v>
      </c>
      <c r="S191" s="4">
        <f t="shared" si="11"/>
        <v>7</v>
      </c>
      <c r="T191" s="2">
        <f t="shared" si="14"/>
        <v>0.623</v>
      </c>
      <c r="U191" s="2">
        <f t="shared" si="8"/>
        <v>3.8535168000000004</v>
      </c>
      <c r="V191" s="2">
        <f>(2*$R191*$S191*$F191*$G191*$E191*$I191*$H191)/(O191/1000)/10^12</f>
        <v>4.2619540645161296</v>
      </c>
      <c r="W191" s="2">
        <f t="shared" si="9"/>
        <v>5.5713495903614465</v>
      </c>
      <c r="X191" t="s">
        <v>34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0.33700000000000002</v>
      </c>
      <c r="O192" s="2" t="s">
        <v>55</v>
      </c>
      <c r="P192">
        <v>0.88300000000000001</v>
      </c>
      <c r="R192" s="4">
        <f t="shared" si="10"/>
        <v>224</v>
      </c>
      <c r="S192" s="4">
        <f t="shared" si="11"/>
        <v>224</v>
      </c>
      <c r="T192" s="2">
        <f>N192+P192</f>
        <v>1.22</v>
      </c>
      <c r="U192" s="2">
        <f t="shared" si="8"/>
        <v>4.1165164629080113</v>
      </c>
      <c r="V192" s="2" t="s">
        <v>55</v>
      </c>
      <c r="W192" s="2">
        <f t="shared" si="9"/>
        <v>1.5710827270668177</v>
      </c>
      <c r="X192" t="s">
        <v>33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1.21</v>
      </c>
      <c r="O193" s="2">
        <v>1.08</v>
      </c>
      <c r="P193">
        <v>1.905</v>
      </c>
      <c r="R193" s="4">
        <f t="shared" si="10"/>
        <v>112</v>
      </c>
      <c r="S193" s="4">
        <f t="shared" si="11"/>
        <v>112</v>
      </c>
      <c r="T193" s="2">
        <f>N193+O193+P193</f>
        <v>4.1950000000000003</v>
      </c>
      <c r="U193" s="2">
        <f t="shared" si="8"/>
        <v>12.229342571900828</v>
      </c>
      <c r="V193" s="2">
        <f>(2*$R193*$S193*$F193*$G193*$E193*$I193*$H193)/(O193/1000)/10^12</f>
        <v>13.701393066666666</v>
      </c>
      <c r="W193" s="2">
        <f t="shared" si="9"/>
        <v>7.7677189039370074</v>
      </c>
      <c r="X193" t="s">
        <v>34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1.1819999999999999</v>
      </c>
      <c r="O194" s="2">
        <v>1.0840000000000001</v>
      </c>
      <c r="P194">
        <v>0.84499999999999997</v>
      </c>
      <c r="R194" s="4">
        <f t="shared" si="10"/>
        <v>56</v>
      </c>
      <c r="S194" s="4">
        <f t="shared" si="11"/>
        <v>56</v>
      </c>
      <c r="T194" s="2">
        <f t="shared" ref="T194:T197" si="15">N194+O194+P194</f>
        <v>3.1109999999999998</v>
      </c>
      <c r="U194" s="2">
        <f t="shared" si="8"/>
        <v>12.519039350253809</v>
      </c>
      <c r="V194" s="2">
        <f>(2*$R194*$S194*$F194*$G194*$E194*$I194*$H194)/(O194/1000)/10^12</f>
        <v>13.650834420664205</v>
      </c>
      <c r="W194" s="2">
        <f t="shared" si="9"/>
        <v>17.511839659171599</v>
      </c>
      <c r="X194" t="s">
        <v>34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1.127</v>
      </c>
      <c r="O195" s="2">
        <v>1.077</v>
      </c>
      <c r="P195">
        <v>0.70199999999999996</v>
      </c>
      <c r="R195" s="4">
        <f t="shared" si="10"/>
        <v>28</v>
      </c>
      <c r="S195" s="4">
        <f t="shared" si="11"/>
        <v>28</v>
      </c>
      <c r="T195" s="2">
        <f t="shared" si="15"/>
        <v>2.9059999999999997</v>
      </c>
      <c r="U195" s="2">
        <f t="shared" si="8"/>
        <v>13.129995130434784</v>
      </c>
      <c r="V195" s="2">
        <f>(2*$R195*$S195*$F195*$G195*$E195*$I195*$H195)/(O195/1000)/10^12</f>
        <v>13.739558506963787</v>
      </c>
      <c r="W195" s="2">
        <f t="shared" si="9"/>
        <v>21.079066256410258</v>
      </c>
      <c r="X195" t="s">
        <v>34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0.59499999999999997</v>
      </c>
      <c r="O196" s="2">
        <v>0.58599999999999997</v>
      </c>
      <c r="P196">
        <v>0.52</v>
      </c>
      <c r="R196" s="4">
        <f t="shared" si="10"/>
        <v>14</v>
      </c>
      <c r="S196" s="4">
        <f t="shared" si="11"/>
        <v>14</v>
      </c>
      <c r="T196" s="2">
        <f t="shared" si="15"/>
        <v>1.7010000000000001</v>
      </c>
      <c r="U196" s="2">
        <f t="shared" si="8"/>
        <v>12.434877741176473</v>
      </c>
      <c r="V196" s="2">
        <f>(2*$R196*$S196*$F196*$G196*$E196*$I196*$H196)/(O196/1000)/10^12</f>
        <v>12.625857092150172</v>
      </c>
      <c r="W196" s="2">
        <f t="shared" si="9"/>
        <v>14.228369723076922</v>
      </c>
      <c r="X196" t="s">
        <v>34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0.45</v>
      </c>
      <c r="O197" s="2">
        <v>0.441</v>
      </c>
      <c r="P197">
        <v>0.27700000000000002</v>
      </c>
      <c r="R197" s="4">
        <f t="shared" si="10"/>
        <v>7</v>
      </c>
      <c r="S197" s="4">
        <f t="shared" si="11"/>
        <v>7</v>
      </c>
      <c r="T197" s="2">
        <f t="shared" si="15"/>
        <v>1.1680000000000001</v>
      </c>
      <c r="U197" s="2">
        <f t="shared" si="8"/>
        <v>4.1104179199999997</v>
      </c>
      <c r="V197" s="2">
        <f>(2*$R197*$S197*$F197*$G197*$E197*$I197*$H197)/(O197/1000)/10^12</f>
        <v>4.1943039999999998</v>
      </c>
      <c r="W197" s="2">
        <f t="shared" si="9"/>
        <v>6.6775742382671472</v>
      </c>
      <c r="X197" t="s">
        <v>34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0.65200000000000002</v>
      </c>
      <c r="O198" s="2" t="s">
        <v>55</v>
      </c>
      <c r="P198">
        <v>1.746</v>
      </c>
      <c r="R198" s="4">
        <f t="shared" si="10"/>
        <v>224</v>
      </c>
      <c r="S198" s="4">
        <f t="shared" si="11"/>
        <v>224</v>
      </c>
      <c r="T198" s="2">
        <f>N198+P198</f>
        <v>2.3980000000000001</v>
      </c>
      <c r="U198" s="2">
        <f t="shared" si="8"/>
        <v>4.255417325153374</v>
      </c>
      <c r="V198" s="2" t="s">
        <v>55</v>
      </c>
      <c r="W198" s="2">
        <f t="shared" si="9"/>
        <v>1.5890790927835052</v>
      </c>
      <c r="X198" t="s">
        <v>33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2.3239999999999998</v>
      </c>
      <c r="O199" s="2">
        <v>2.0990000000000002</v>
      </c>
      <c r="P199">
        <v>3.7330000000000001</v>
      </c>
      <c r="R199" s="4">
        <f t="shared" si="10"/>
        <v>112</v>
      </c>
      <c r="S199" s="4">
        <f t="shared" si="11"/>
        <v>112</v>
      </c>
      <c r="T199" s="2">
        <f>N199+O199+P199</f>
        <v>8.1560000000000006</v>
      </c>
      <c r="U199" s="2">
        <f t="shared" si="8"/>
        <v>12.734513349397591</v>
      </c>
      <c r="V199" s="2">
        <f>(2*$R199*$S199*$F199*$G199*$E199*$I199*$H199)/(O199/1000)/10^12</f>
        <v>14.099575523582658</v>
      </c>
      <c r="W199" s="2">
        <f t="shared" si="9"/>
        <v>7.9279424120010713</v>
      </c>
      <c r="X199" t="s">
        <v>61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1.593</v>
      </c>
      <c r="O200" s="2">
        <v>1.5389999999999999</v>
      </c>
      <c r="P200">
        <v>1.6080000000000001</v>
      </c>
      <c r="R200" s="4">
        <f t="shared" si="10"/>
        <v>56</v>
      </c>
      <c r="S200" s="4">
        <f t="shared" si="11"/>
        <v>56</v>
      </c>
      <c r="T200" s="2">
        <f t="shared" ref="T200:T203" si="16">N200+O200+P200</f>
        <v>4.74</v>
      </c>
      <c r="U200" s="2">
        <f t="shared" si="8"/>
        <v>18.578160090395482</v>
      </c>
      <c r="V200" s="2">
        <f>(2*$R200*$S200*$F200*$G200*$E200*$I200*$H200)/(O200/1000)/10^12</f>
        <v>19.230025356725143</v>
      </c>
      <c r="W200" s="2">
        <f t="shared" si="9"/>
        <v>18.404856358208953</v>
      </c>
      <c r="X200" t="s">
        <v>61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1.361</v>
      </c>
      <c r="O201" s="2">
        <v>1.3560000000000001</v>
      </c>
      <c r="P201">
        <v>1.3320000000000001</v>
      </c>
      <c r="R201" s="4">
        <f t="shared" si="10"/>
        <v>28</v>
      </c>
      <c r="S201" s="4">
        <f t="shared" si="11"/>
        <v>28</v>
      </c>
      <c r="T201" s="2">
        <f t="shared" si="16"/>
        <v>4.0490000000000004</v>
      </c>
      <c r="U201" s="2">
        <f t="shared" si="8"/>
        <v>21.745047041880969</v>
      </c>
      <c r="V201" s="2">
        <f>(2*$R201*$S201*$F201*$G201*$E201*$I201*$H201)/(O201/1000)/10^12</f>
        <v>21.825227893805309</v>
      </c>
      <c r="W201" s="2">
        <f t="shared" si="9"/>
        <v>22.21847524324324</v>
      </c>
      <c r="X201" t="s">
        <v>61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0.872</v>
      </c>
      <c r="O202" s="2">
        <v>0.85199999999999998</v>
      </c>
      <c r="P202">
        <v>0.85599999999999998</v>
      </c>
      <c r="R202" s="4">
        <f t="shared" si="10"/>
        <v>14</v>
      </c>
      <c r="S202" s="4">
        <f t="shared" si="11"/>
        <v>14</v>
      </c>
      <c r="T202" s="2">
        <f t="shared" si="16"/>
        <v>2.58</v>
      </c>
      <c r="U202" s="2">
        <f t="shared" si="8"/>
        <v>16.969615266055047</v>
      </c>
      <c r="V202" s="2">
        <f>(2*$R202*$S202*$F202*$G202*$E202*$I202*$H202)/(O202/1000)/10^12</f>
        <v>17.367963042253521</v>
      </c>
      <c r="W202" s="2">
        <f t="shared" si="9"/>
        <v>17.286804336448597</v>
      </c>
      <c r="X202" t="s">
        <v>61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0.53400000000000003</v>
      </c>
      <c r="O203" s="2">
        <v>0.53300000000000003</v>
      </c>
      <c r="P203">
        <v>0.36</v>
      </c>
      <c r="R203" s="4">
        <f t="shared" si="10"/>
        <v>7</v>
      </c>
      <c r="S203" s="4">
        <f t="shared" si="11"/>
        <v>7</v>
      </c>
      <c r="T203" s="2">
        <f t="shared" si="16"/>
        <v>1.427</v>
      </c>
      <c r="U203" s="2">
        <f t="shared" si="8"/>
        <v>6.9276706516853928</v>
      </c>
      <c r="V203" s="2">
        <f>(2*$R203*$S203*$F203*$G203*$E203*$I203*$H203)/(O203/1000)/10^12</f>
        <v>6.9406681575984983</v>
      </c>
      <c r="W203" s="2">
        <f t="shared" si="9"/>
        <v>10.276044799999999</v>
      </c>
      <c r="X203" t="s">
        <v>61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0.56999999999999995</v>
      </c>
      <c r="O204" s="2" t="s">
        <v>55</v>
      </c>
      <c r="P204">
        <v>0.90200000000000002</v>
      </c>
      <c r="R204" s="4">
        <f t="shared" si="10"/>
        <v>112</v>
      </c>
      <c r="S204" s="4">
        <f t="shared" si="11"/>
        <v>112</v>
      </c>
      <c r="T204" s="2">
        <f>N204+P204</f>
        <v>1.472</v>
      </c>
      <c r="U204" s="2">
        <f t="shared" si="8"/>
        <v>6.6253446736842108</v>
      </c>
      <c r="V204" s="2" t="s">
        <v>55</v>
      </c>
      <c r="W204" s="2">
        <f t="shared" si="9"/>
        <v>4.1867477427937914</v>
      </c>
      <c r="X204" t="s">
        <v>33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0.84099999999999997</v>
      </c>
      <c r="O205" s="2">
        <v>0.64900000000000002</v>
      </c>
      <c r="P205">
        <v>0.34399999999999997</v>
      </c>
      <c r="R205" s="4">
        <f t="shared" si="10"/>
        <v>28</v>
      </c>
      <c r="S205" s="4">
        <f t="shared" si="11"/>
        <v>28</v>
      </c>
      <c r="T205" s="2">
        <f>N205+O205+P205</f>
        <v>1.8340000000000001</v>
      </c>
      <c r="U205" s="2">
        <f t="shared" si="8"/>
        <v>4.5820651605231868</v>
      </c>
      <c r="V205" s="2">
        <f t="shared" ref="V205:V228" si="17">(2*$R205*$S205*$F205*$G205*$E205*$I205*$H205)/(O205/1000)/10^12</f>
        <v>5.9376221879815096</v>
      </c>
      <c r="W205" s="2">
        <f t="shared" si="9"/>
        <v>11.202083720930235</v>
      </c>
      <c r="X205" t="s">
        <v>62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7.0999999999999994E-2</v>
      </c>
      <c r="O206" s="2">
        <v>7.4999999999999997E-2</v>
      </c>
      <c r="P206">
        <v>0.14499999999999999</v>
      </c>
      <c r="R206" s="4">
        <f t="shared" si="10"/>
        <v>28</v>
      </c>
      <c r="S206" s="4">
        <f t="shared" si="11"/>
        <v>28</v>
      </c>
      <c r="T206" s="2">
        <f t="shared" ref="T206:T228" si="18">N206+O206+P206</f>
        <v>0.29099999999999998</v>
      </c>
      <c r="U206" s="2">
        <f t="shared" si="8"/>
        <v>4.3419907605633812</v>
      </c>
      <c r="V206" s="2">
        <f t="shared" si="17"/>
        <v>4.1104179200000006</v>
      </c>
      <c r="W206" s="2">
        <f t="shared" si="9"/>
        <v>2.1260782344827587</v>
      </c>
      <c r="X206" t="s">
        <v>33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0.71599999999999997</v>
      </c>
      <c r="O207" s="2">
        <v>0.51100000000000001</v>
      </c>
      <c r="P207">
        <v>0.53800000000000003</v>
      </c>
      <c r="R207" s="4">
        <f t="shared" si="10"/>
        <v>14</v>
      </c>
      <c r="S207" s="4">
        <f t="shared" si="11"/>
        <v>14</v>
      </c>
      <c r="T207" s="2">
        <f t="shared" si="18"/>
        <v>1.7649999999999999</v>
      </c>
      <c r="U207" s="2">
        <f t="shared" ref="U207:U238" si="19">(2*$R207*$S207*$F207*$G207*$E207*$I207*$H207)/(N207/1000)/10^12</f>
        <v>5.3820067039106156</v>
      </c>
      <c r="V207" s="2">
        <f t="shared" si="17"/>
        <v>7.5411287671232872</v>
      </c>
      <c r="W207" s="2">
        <f t="shared" ref="W207:W238" si="20">(2*$R207*$S207*$F207*$G207*$E207*$I207*$H207)/(P207/1000)/10^12</f>
        <v>7.1626706319702595</v>
      </c>
      <c r="X207" t="s">
        <v>61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0.14199999999999999</v>
      </c>
      <c r="O208" s="2">
        <v>0.123</v>
      </c>
      <c r="P208">
        <v>0.14000000000000001</v>
      </c>
      <c r="R208" s="4">
        <f t="shared" si="10"/>
        <v>14</v>
      </c>
      <c r="S208" s="4">
        <f t="shared" si="11"/>
        <v>14</v>
      </c>
      <c r="T208" s="2">
        <f t="shared" si="18"/>
        <v>0.40500000000000003</v>
      </c>
      <c r="U208" s="2">
        <f t="shared" si="19"/>
        <v>4.3419907605633812</v>
      </c>
      <c r="V208" s="2">
        <f t="shared" si="17"/>
        <v>5.0127047804878044</v>
      </c>
      <c r="W208" s="2">
        <f t="shared" si="20"/>
        <v>4.4040191999999996</v>
      </c>
      <c r="X208" t="s">
        <v>33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0.14399999999999999</v>
      </c>
      <c r="O209" s="2">
        <v>8.6999999999999994E-2</v>
      </c>
      <c r="P209">
        <v>0.12</v>
      </c>
      <c r="R209" s="4">
        <f t="shared" si="10"/>
        <v>7</v>
      </c>
      <c r="S209" s="4">
        <f t="shared" si="11"/>
        <v>7</v>
      </c>
      <c r="T209" s="2">
        <f t="shared" si="18"/>
        <v>0.35099999999999998</v>
      </c>
      <c r="U209" s="2">
        <f t="shared" si="19"/>
        <v>2.3192462222222225</v>
      </c>
      <c r="V209" s="2">
        <f t="shared" si="17"/>
        <v>3.8387523678160917</v>
      </c>
      <c r="W209" s="2">
        <f t="shared" si="20"/>
        <v>2.783095466666667</v>
      </c>
      <c r="X209" t="s">
        <v>63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1.159</v>
      </c>
      <c r="O210" s="2">
        <v>0.73599999999999999</v>
      </c>
      <c r="P210">
        <v>0.81399999999999995</v>
      </c>
      <c r="R210" s="4">
        <f t="shared" si="10"/>
        <v>7</v>
      </c>
      <c r="S210" s="4">
        <f t="shared" si="11"/>
        <v>7</v>
      </c>
      <c r="T210" s="2">
        <f t="shared" si="18"/>
        <v>2.7090000000000001</v>
      </c>
      <c r="U210" s="2">
        <f t="shared" si="19"/>
        <v>3.6019354616048314</v>
      </c>
      <c r="V210" s="2">
        <f t="shared" si="17"/>
        <v>5.6720695652173916</v>
      </c>
      <c r="W210" s="2">
        <f t="shared" si="20"/>
        <v>5.1285542997542999</v>
      </c>
      <c r="X210" t="s">
        <v>61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0.17499999999999999</v>
      </c>
      <c r="O211" s="2">
        <v>0.17799999999999999</v>
      </c>
      <c r="P211" s="2">
        <v>0.45100000000000001</v>
      </c>
      <c r="R211" s="4">
        <f t="shared" si="10"/>
        <v>56</v>
      </c>
      <c r="S211" s="4">
        <f t="shared" si="11"/>
        <v>56</v>
      </c>
      <c r="T211" s="2">
        <f t="shared" si="18"/>
        <v>0.80400000000000005</v>
      </c>
      <c r="U211" s="2">
        <f t="shared" si="19"/>
        <v>10.56964608</v>
      </c>
      <c r="V211" s="2">
        <f t="shared" si="17"/>
        <v>10.391505977528089</v>
      </c>
      <c r="W211" s="2">
        <f t="shared" si="20"/>
        <v>4.1013039113082037</v>
      </c>
      <c r="X211" t="s">
        <v>33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4.3999999999999997E-2</v>
      </c>
      <c r="O212" s="2">
        <v>8.4179999999999993</v>
      </c>
      <c r="P212" s="2">
        <v>0.221</v>
      </c>
      <c r="R212" s="4">
        <f t="shared" si="10"/>
        <v>28</v>
      </c>
      <c r="S212" s="4">
        <f t="shared" si="11"/>
        <v>28</v>
      </c>
      <c r="T212" s="2">
        <f t="shared" si="18"/>
        <v>8.6829999999999998</v>
      </c>
      <c r="U212" s="2">
        <f t="shared" si="19"/>
        <v>4.6709294545454547</v>
      </c>
      <c r="V212" s="2">
        <f t="shared" si="17"/>
        <v>2.4414456640532198E-2</v>
      </c>
      <c r="W212" s="2">
        <f t="shared" si="20"/>
        <v>0.92995880542986431</v>
      </c>
      <c r="X212" t="s">
        <v>33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0.20300000000000001</v>
      </c>
      <c r="O213" s="2">
        <v>0.20200000000000001</v>
      </c>
      <c r="P213" s="2">
        <v>0.152</v>
      </c>
      <c r="R213" s="4">
        <f t="shared" si="10"/>
        <v>28</v>
      </c>
      <c r="S213" s="4">
        <f t="shared" si="11"/>
        <v>28</v>
      </c>
      <c r="T213" s="2">
        <f t="shared" si="18"/>
        <v>0.55700000000000005</v>
      </c>
      <c r="U213" s="2">
        <f t="shared" si="19"/>
        <v>9.1117638620689654</v>
      </c>
      <c r="V213" s="2">
        <f t="shared" si="17"/>
        <v>9.156871603960397</v>
      </c>
      <c r="W213" s="2">
        <f t="shared" si="20"/>
        <v>12.169000421052631</v>
      </c>
      <c r="X213" t="s">
        <v>61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0.06</v>
      </c>
      <c r="O214" s="2">
        <v>3.605</v>
      </c>
      <c r="P214" s="2">
        <v>0.11700000000000001</v>
      </c>
      <c r="R214" s="4">
        <f t="shared" si="10"/>
        <v>14</v>
      </c>
      <c r="S214" s="4">
        <f t="shared" si="11"/>
        <v>14</v>
      </c>
      <c r="T214" s="2">
        <f t="shared" si="18"/>
        <v>3.782</v>
      </c>
      <c r="U214" s="2">
        <f t="shared" si="19"/>
        <v>3.425348266666667</v>
      </c>
      <c r="V214" s="2">
        <f t="shared" si="17"/>
        <v>5.7009957281553399E-2</v>
      </c>
      <c r="W214" s="2">
        <f t="shared" si="20"/>
        <v>1.7565888547008546</v>
      </c>
      <c r="X214" t="s">
        <v>63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8.7999999999999995E-2</v>
      </c>
      <c r="O215" s="2">
        <v>7.5999999999999998E-2</v>
      </c>
      <c r="P215" s="2">
        <v>0.11600000000000001</v>
      </c>
      <c r="R215" s="4">
        <f t="shared" si="10"/>
        <v>14</v>
      </c>
      <c r="S215" s="4">
        <f t="shared" si="11"/>
        <v>14</v>
      </c>
      <c r="T215" s="2">
        <f t="shared" si="18"/>
        <v>0.27999999999999997</v>
      </c>
      <c r="U215" s="2">
        <f t="shared" si="19"/>
        <v>2.3354647272727274</v>
      </c>
      <c r="V215" s="2">
        <f t="shared" si="17"/>
        <v>2.7042223157894738</v>
      </c>
      <c r="W215" s="2">
        <f t="shared" si="20"/>
        <v>1.7717318620689655</v>
      </c>
      <c r="X215" t="s">
        <v>63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0.19800000000000001</v>
      </c>
      <c r="O216" s="2">
        <v>0.19600000000000001</v>
      </c>
      <c r="P216" s="2">
        <v>0.13700000000000001</v>
      </c>
      <c r="R216" s="4">
        <f t="shared" si="10"/>
        <v>14</v>
      </c>
      <c r="S216" s="4">
        <f t="shared" si="11"/>
        <v>14</v>
      </c>
      <c r="T216" s="2">
        <f t="shared" si="18"/>
        <v>0.53100000000000003</v>
      </c>
      <c r="U216" s="2">
        <f t="shared" si="19"/>
        <v>9.3418589090909077</v>
      </c>
      <c r="V216" s="2">
        <f t="shared" si="17"/>
        <v>9.4371839999999985</v>
      </c>
      <c r="W216" s="2">
        <f t="shared" si="20"/>
        <v>13.501372729927006</v>
      </c>
      <c r="X216" t="s">
        <v>61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7.3999999999999996E-2</v>
      </c>
      <c r="O217" s="2">
        <v>0.83699999999999997</v>
      </c>
      <c r="P217" s="2">
        <v>8.3000000000000004E-2</v>
      </c>
      <c r="R217" s="4">
        <f t="shared" si="10"/>
        <v>7</v>
      </c>
      <c r="S217" s="4">
        <f t="shared" si="11"/>
        <v>7</v>
      </c>
      <c r="T217" s="2">
        <f t="shared" si="18"/>
        <v>0.99399999999999988</v>
      </c>
      <c r="U217" s="2">
        <f t="shared" si="19"/>
        <v>2.7773094054054059</v>
      </c>
      <c r="V217" s="2">
        <f t="shared" si="17"/>
        <v>0.24554467861409798</v>
      </c>
      <c r="W217" s="2">
        <f t="shared" si="20"/>
        <v>2.4761553734939761</v>
      </c>
      <c r="X217" t="s">
        <v>33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0.129</v>
      </c>
      <c r="O218" s="2">
        <v>0.13200000000000001</v>
      </c>
      <c r="P218" s="2">
        <v>8.1000000000000003E-2</v>
      </c>
      <c r="R218" s="4">
        <f t="shared" si="10"/>
        <v>7</v>
      </c>
      <c r="S218" s="4">
        <f t="shared" si="11"/>
        <v>7</v>
      </c>
      <c r="T218" s="2">
        <f t="shared" si="18"/>
        <v>0.34200000000000003</v>
      </c>
      <c r="U218" s="2">
        <f t="shared" si="19"/>
        <v>1.5931852403100777</v>
      </c>
      <c r="V218" s="2">
        <f t="shared" si="17"/>
        <v>1.5569764848484846</v>
      </c>
      <c r="W218" s="2">
        <f t="shared" si="20"/>
        <v>2.5372950123456786</v>
      </c>
      <c r="X218" t="s">
        <v>33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0.47799999999999998</v>
      </c>
      <c r="O219" s="2">
        <v>1.1359999999999999</v>
      </c>
      <c r="P219" s="2">
        <v>0.17199999999999999</v>
      </c>
      <c r="R219" s="4">
        <f t="shared" si="10"/>
        <v>7</v>
      </c>
      <c r="S219" s="4">
        <f t="shared" si="11"/>
        <v>7</v>
      </c>
      <c r="T219" s="2">
        <f t="shared" si="18"/>
        <v>1.7859999999999998</v>
      </c>
      <c r="U219" s="2">
        <f t="shared" si="19"/>
        <v>1.7198401338912137</v>
      </c>
      <c r="V219" s="2">
        <f t="shared" si="17"/>
        <v>0.72366512676056349</v>
      </c>
      <c r="W219" s="2">
        <f t="shared" si="20"/>
        <v>4.7795557209302331</v>
      </c>
      <c r="X219" t="s">
        <v>33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0.28899999999999998</v>
      </c>
      <c r="O220" s="2">
        <v>0.29499999999999998</v>
      </c>
      <c r="P220" s="2">
        <v>0.80800000000000005</v>
      </c>
      <c r="R220" s="4">
        <f>1+ROUNDDOWN((($C220-$H220+2*$J220)/$L220),0)</f>
        <v>56</v>
      </c>
      <c r="S220" s="4">
        <f>1+ROUNDDOWN((($D220-$I220+2*$K220)/$M220),0)</f>
        <v>56</v>
      </c>
      <c r="T220" s="2">
        <f t="shared" si="18"/>
        <v>1.3919999999999999</v>
      </c>
      <c r="U220" s="2">
        <f t="shared" si="19"/>
        <v>12.800609439446367</v>
      </c>
      <c r="V220" s="2">
        <f t="shared" si="17"/>
        <v>12.540258061016951</v>
      </c>
      <c r="W220" s="2">
        <f t="shared" si="20"/>
        <v>4.5784358019801985</v>
      </c>
      <c r="X220" t="s">
        <v>33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5.5E-2</v>
      </c>
      <c r="O221" s="2">
        <v>8.5079999999999991</v>
      </c>
      <c r="P221" s="2">
        <v>0.25700000000000001</v>
      </c>
      <c r="R221" s="4">
        <f t="shared" si="10"/>
        <v>28</v>
      </c>
      <c r="S221" s="4">
        <f t="shared" si="11"/>
        <v>28</v>
      </c>
      <c r="T221" s="2">
        <f t="shared" si="18"/>
        <v>8.8199999999999985</v>
      </c>
      <c r="U221" s="2">
        <f t="shared" si="19"/>
        <v>7.4734871272727261</v>
      </c>
      <c r="V221" s="2">
        <f t="shared" si="17"/>
        <v>4.8312387400094033E-2</v>
      </c>
      <c r="W221" s="2">
        <f t="shared" si="20"/>
        <v>1.5993844046692607</v>
      </c>
      <c r="X221" t="s">
        <v>33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0.21</v>
      </c>
      <c r="O222" s="2">
        <v>0.20899999999999999</v>
      </c>
      <c r="P222" s="2">
        <v>0.22900000000000001</v>
      </c>
      <c r="R222" s="4">
        <f t="shared" si="10"/>
        <v>28</v>
      </c>
      <c r="S222" s="4">
        <f t="shared" si="11"/>
        <v>28</v>
      </c>
      <c r="T222" s="2">
        <f t="shared" si="18"/>
        <v>0.64800000000000002</v>
      </c>
      <c r="U222" s="2">
        <f t="shared" si="19"/>
        <v>17.616076799999998</v>
      </c>
      <c r="V222" s="2">
        <f t="shared" si="17"/>
        <v>17.70036424880383</v>
      </c>
      <c r="W222" s="2">
        <f t="shared" si="20"/>
        <v>16.154480908296943</v>
      </c>
      <c r="X222" t="s">
        <v>61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5.8999999999999997E-2</v>
      </c>
      <c r="O223" s="2">
        <v>3.734</v>
      </c>
      <c r="P223" s="2">
        <v>0.152</v>
      </c>
      <c r="R223" s="4">
        <f t="shared" si="10"/>
        <v>14</v>
      </c>
      <c r="S223" s="4">
        <f t="shared" si="11"/>
        <v>14</v>
      </c>
      <c r="T223" s="2">
        <f t="shared" si="18"/>
        <v>3.9450000000000003</v>
      </c>
      <c r="U223" s="2">
        <f t="shared" si="19"/>
        <v>6.9668100338983052</v>
      </c>
      <c r="V223" s="2">
        <f t="shared" si="17"/>
        <v>0.11008082271023031</v>
      </c>
      <c r="W223" s="2">
        <f t="shared" si="20"/>
        <v>2.7042223157894738</v>
      </c>
      <c r="X223" t="s">
        <v>33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7.3999999999999996E-2</v>
      </c>
      <c r="O224" s="2">
        <v>7.5999999999999998E-2</v>
      </c>
      <c r="P224" s="2">
        <v>0.13200000000000001</v>
      </c>
      <c r="R224" s="4">
        <f t="shared" si="10"/>
        <v>14</v>
      </c>
      <c r="S224" s="4">
        <f t="shared" si="11"/>
        <v>14</v>
      </c>
      <c r="T224" s="2">
        <f t="shared" si="18"/>
        <v>0.28200000000000003</v>
      </c>
      <c r="U224" s="2">
        <f t="shared" si="19"/>
        <v>5.5546188108108119</v>
      </c>
      <c r="V224" s="2">
        <f t="shared" si="17"/>
        <v>5.4084446315789476</v>
      </c>
      <c r="W224" s="2">
        <f t="shared" si="20"/>
        <v>3.1139529696969692</v>
      </c>
      <c r="X224" t="s">
        <v>33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0.20100000000000001</v>
      </c>
      <c r="O225" s="2">
        <v>0.19800000000000001</v>
      </c>
      <c r="P225" s="2">
        <v>0.20100000000000001</v>
      </c>
      <c r="R225" s="4">
        <f t="shared" si="10"/>
        <v>14</v>
      </c>
      <c r="S225" s="4">
        <f t="shared" si="11"/>
        <v>14</v>
      </c>
      <c r="T225" s="2">
        <f t="shared" si="18"/>
        <v>0.60000000000000009</v>
      </c>
      <c r="U225" s="2">
        <f t="shared" si="19"/>
        <v>18.404856358208953</v>
      </c>
      <c r="V225" s="2">
        <f t="shared" si="17"/>
        <v>18.683717818181815</v>
      </c>
      <c r="W225" s="2">
        <f t="shared" si="20"/>
        <v>18.404856358208953</v>
      </c>
      <c r="X225" t="s">
        <v>61</v>
      </c>
    </row>
    <row r="226" spans="2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7.5999999999999998E-2</v>
      </c>
      <c r="O226" s="2">
        <v>0.877</v>
      </c>
      <c r="P226" s="2">
        <v>0.10199999999999999</v>
      </c>
      <c r="R226" s="4">
        <f>1+ROUNDDOWN((($C226-$H226+2*$J226)/$L226),0)</f>
        <v>7</v>
      </c>
      <c r="S226" s="4">
        <f>1+ROUNDDOWN((($D226-$I226+2*$K226)/$M226),0)</f>
        <v>7</v>
      </c>
      <c r="T226" s="2">
        <f t="shared" si="18"/>
        <v>1.0549999999999999</v>
      </c>
      <c r="U226" s="2">
        <f t="shared" si="19"/>
        <v>5.4084446315789476</v>
      </c>
      <c r="V226" s="2">
        <f t="shared" si="17"/>
        <v>0.46869075484606615</v>
      </c>
      <c r="W226" s="2">
        <f t="shared" si="20"/>
        <v>4.0298214901960785</v>
      </c>
      <c r="X226" t="s">
        <v>33</v>
      </c>
    </row>
    <row r="227" spans="2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0.129</v>
      </c>
      <c r="O227" s="2">
        <v>0.13200000000000001</v>
      </c>
      <c r="P227" s="2">
        <v>9.7000000000000003E-2</v>
      </c>
      <c r="R227" s="4">
        <f t="shared" si="10"/>
        <v>7</v>
      </c>
      <c r="S227" s="4">
        <f t="shared" si="11"/>
        <v>7</v>
      </c>
      <c r="T227" s="2">
        <f t="shared" si="18"/>
        <v>0.35799999999999998</v>
      </c>
      <c r="U227" s="2">
        <f t="shared" si="19"/>
        <v>3.1863704806201554</v>
      </c>
      <c r="V227" s="2">
        <f t="shared" si="17"/>
        <v>3.1139529696969692</v>
      </c>
      <c r="W227" s="2">
        <f t="shared" si="20"/>
        <v>4.2375442474226803</v>
      </c>
      <c r="X227" t="s">
        <v>33</v>
      </c>
    </row>
    <row r="228" spans="2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0.47899999999999998</v>
      </c>
      <c r="O228" s="2">
        <v>1.742</v>
      </c>
      <c r="P228" s="2">
        <v>0.33300000000000002</v>
      </c>
      <c r="R228" s="4">
        <f t="shared" si="10"/>
        <v>7</v>
      </c>
      <c r="S228" s="4">
        <f t="shared" si="11"/>
        <v>7</v>
      </c>
      <c r="T228" s="2">
        <f t="shared" si="18"/>
        <v>2.5540000000000003</v>
      </c>
      <c r="U228" s="2">
        <f t="shared" si="19"/>
        <v>3.432499306889353</v>
      </c>
      <c r="V228" s="2">
        <f t="shared" si="17"/>
        <v>0.94383878760045925</v>
      </c>
      <c r="W228" s="2">
        <f t="shared" si="20"/>
        <v>4.9374389429429426</v>
      </c>
      <c r="X228" t="s">
        <v>33</v>
      </c>
    </row>
    <row r="229" spans="2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0.222</v>
      </c>
      <c r="O229" s="2">
        <v>12.236000000000001</v>
      </c>
      <c r="P229" s="2">
        <v>1.863</v>
      </c>
      <c r="R229" s="4">
        <f t="shared" si="10"/>
        <v>349</v>
      </c>
      <c r="S229" s="4">
        <f t="shared" si="11"/>
        <v>80</v>
      </c>
      <c r="T229" s="2">
        <f>N229+P229</f>
        <v>2.085</v>
      </c>
      <c r="U229" s="2">
        <f t="shared" si="19"/>
        <v>6.4392072072072066</v>
      </c>
      <c r="V229" s="2" t="s">
        <v>55</v>
      </c>
      <c r="W229" s="2">
        <f t="shared" si="20"/>
        <v>0.76731293612453022</v>
      </c>
      <c r="X229" t="s">
        <v>33</v>
      </c>
    </row>
    <row r="230" spans="2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2.2120000000000002</v>
      </c>
      <c r="O230" s="2">
        <v>2.23</v>
      </c>
      <c r="P230" s="2">
        <v>5.6059999999999999</v>
      </c>
      <c r="R230" s="4">
        <f t="shared" si="10"/>
        <v>350</v>
      </c>
      <c r="S230" s="4">
        <f t="shared" si="11"/>
        <v>80</v>
      </c>
      <c r="T230" s="2">
        <f t="shared" ref="T230:T268" si="21">N230+O230+P230</f>
        <v>10.048</v>
      </c>
      <c r="U230" s="2">
        <f t="shared" si="19"/>
        <v>14.932253164556963</v>
      </c>
      <c r="V230" s="2">
        <f t="shared" ref="V230:V268" si="22">(2*$R230*$S230*$F230*$G230*$E230*$I230*$H230)/(O230/1000)/10^12</f>
        <v>14.811723766816144</v>
      </c>
      <c r="W230" s="2">
        <f t="shared" si="20"/>
        <v>5.8919272208348206</v>
      </c>
      <c r="X230" t="s">
        <v>33</v>
      </c>
    </row>
    <row r="231" spans="2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2.86</v>
      </c>
      <c r="O231" s="2">
        <v>20.984999999999999</v>
      </c>
      <c r="P231" s="2">
        <v>3.5489999999999999</v>
      </c>
      <c r="R231" s="4">
        <f t="shared" si="10"/>
        <v>174</v>
      </c>
      <c r="S231" s="4">
        <f t="shared" si="11"/>
        <v>39</v>
      </c>
      <c r="T231" s="2">
        <f t="shared" si="21"/>
        <v>27.393999999999998</v>
      </c>
      <c r="U231" s="2">
        <f t="shared" si="19"/>
        <v>15.549905454545456</v>
      </c>
      <c r="V231" s="2">
        <f t="shared" si="22"/>
        <v>2.1192627877055039</v>
      </c>
      <c r="W231" s="2">
        <f t="shared" si="20"/>
        <v>12.53105934065934</v>
      </c>
      <c r="X231" t="s">
        <v>33</v>
      </c>
    </row>
    <row r="232" spans="2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1.274</v>
      </c>
      <c r="O232" s="2">
        <v>1.2649999999999999</v>
      </c>
      <c r="P232" s="2">
        <v>1.46</v>
      </c>
      <c r="R232" s="4">
        <f t="shared" si="10"/>
        <v>175</v>
      </c>
      <c r="S232" s="4">
        <f t="shared" si="11"/>
        <v>40</v>
      </c>
      <c r="T232" s="2">
        <f t="shared" si="21"/>
        <v>3.9989999999999997</v>
      </c>
      <c r="U232" s="2">
        <f t="shared" si="19"/>
        <v>25.926329670329672</v>
      </c>
      <c r="V232" s="2">
        <f t="shared" si="22"/>
        <v>26.110785770750994</v>
      </c>
      <c r="W232" s="2">
        <f t="shared" si="20"/>
        <v>22.623386301369862</v>
      </c>
      <c r="X232" t="s">
        <v>61</v>
      </c>
    </row>
    <row r="233" spans="2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2.774</v>
      </c>
      <c r="O233" s="2">
        <v>9.0350000000000001</v>
      </c>
      <c r="P233" s="2">
        <v>3.2189999999999999</v>
      </c>
      <c r="R233" s="4">
        <f t="shared" si="10"/>
        <v>87</v>
      </c>
      <c r="S233" s="4">
        <f t="shared" si="11"/>
        <v>19</v>
      </c>
      <c r="T233" s="2">
        <f t="shared" si="21"/>
        <v>15.028</v>
      </c>
      <c r="U233" s="2">
        <f t="shared" si="19"/>
        <v>15.620909589041096</v>
      </c>
      <c r="V233" s="2">
        <f t="shared" si="22"/>
        <v>4.7960601217487548</v>
      </c>
      <c r="W233" s="2">
        <f t="shared" si="20"/>
        <v>13.461448648648648</v>
      </c>
      <c r="X233" t="s">
        <v>33</v>
      </c>
    </row>
    <row r="234" spans="2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0.97399999999999998</v>
      </c>
      <c r="O234" s="2">
        <v>0.96599999999999997</v>
      </c>
      <c r="P234" s="2">
        <v>0.84699999999999998</v>
      </c>
      <c r="R234" s="4">
        <f t="shared" si="10"/>
        <v>84</v>
      </c>
      <c r="S234" s="4">
        <f t="shared" si="11"/>
        <v>20</v>
      </c>
      <c r="T234" s="2">
        <f t="shared" si="21"/>
        <v>2.7869999999999999</v>
      </c>
      <c r="U234" s="2">
        <f t="shared" si="19"/>
        <v>32.555378069815198</v>
      </c>
      <c r="V234" s="2">
        <f t="shared" si="22"/>
        <v>32.824987826086954</v>
      </c>
      <c r="W234" s="2">
        <f t="shared" si="20"/>
        <v>37.436762975206612</v>
      </c>
      <c r="X234" t="s">
        <v>61</v>
      </c>
    </row>
    <row r="235" spans="2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2.7469999999999999</v>
      </c>
      <c r="O235" s="2">
        <v>5.53</v>
      </c>
      <c r="P235" s="2">
        <v>2.9420000000000002</v>
      </c>
      <c r="R235" s="4">
        <f t="shared" si="10"/>
        <v>41</v>
      </c>
      <c r="S235" s="4">
        <f t="shared" si="11"/>
        <v>9</v>
      </c>
      <c r="T235" s="2">
        <f t="shared" si="21"/>
        <v>11.219000000000001</v>
      </c>
      <c r="U235" s="2">
        <f t="shared" si="19"/>
        <v>14.085349253731344</v>
      </c>
      <c r="V235" s="2">
        <f t="shared" si="22"/>
        <v>6.9968271971066907</v>
      </c>
      <c r="W235" s="2">
        <f t="shared" si="20"/>
        <v>13.151752005438476</v>
      </c>
      <c r="X235" t="s">
        <v>33</v>
      </c>
    </row>
    <row r="236" spans="2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1.085</v>
      </c>
      <c r="O236" s="2">
        <v>1.07</v>
      </c>
      <c r="P236" s="2">
        <v>0.91700000000000004</v>
      </c>
      <c r="R236" s="4">
        <f t="shared" si="10"/>
        <v>42</v>
      </c>
      <c r="S236" s="4">
        <f t="shared" si="11"/>
        <v>10</v>
      </c>
      <c r="T236" s="2">
        <f t="shared" si="21"/>
        <v>3.0720000000000001</v>
      </c>
      <c r="U236" s="2">
        <f t="shared" si="19"/>
        <v>29.224827870967744</v>
      </c>
      <c r="V236" s="2">
        <f t="shared" si="22"/>
        <v>29.634521719626168</v>
      </c>
      <c r="W236" s="2">
        <f t="shared" si="20"/>
        <v>34.578994809160307</v>
      </c>
      <c r="X236" t="s">
        <v>61</v>
      </c>
    </row>
    <row r="237" spans="2:24"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9.8000000000000004E-2</v>
      </c>
      <c r="O237" s="2">
        <v>9.9000000000000005E-2</v>
      </c>
      <c r="P237" s="2">
        <v>0.95899999999999996</v>
      </c>
      <c r="R237" s="4">
        <f>1+ROUNDDOWN((($C237-$H237+2*$J237)/$L237),0)</f>
        <v>112</v>
      </c>
      <c r="S237" s="4">
        <f>1+ROUNDDOWN((($D237-$I237+2*$K237)/$M237),0)</f>
        <v>112</v>
      </c>
      <c r="T237" s="2">
        <f t="shared" si="21"/>
        <v>1.1559999999999999</v>
      </c>
      <c r="U237" s="2">
        <f t="shared" si="19"/>
        <v>8.3886079999999996</v>
      </c>
      <c r="V237" s="2">
        <f t="shared" si="22"/>
        <v>8.3038745858585852</v>
      </c>
      <c r="W237" s="2">
        <f t="shared" si="20"/>
        <v>0.8572300145985402</v>
      </c>
      <c r="X237" t="s">
        <v>33</v>
      </c>
    </row>
    <row r="238" spans="2:24"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0.10100000000000001</v>
      </c>
      <c r="O238" s="2">
        <v>0.10100000000000001</v>
      </c>
      <c r="P238" s="2">
        <v>0.505</v>
      </c>
      <c r="R238" s="4">
        <f t="shared" si="10"/>
        <v>56</v>
      </c>
      <c r="S238" s="4">
        <f t="shared" si="11"/>
        <v>56</v>
      </c>
      <c r="T238" s="2">
        <f t="shared" si="21"/>
        <v>0.70700000000000007</v>
      </c>
      <c r="U238" s="2">
        <f t="shared" si="19"/>
        <v>8.1394414257425733</v>
      </c>
      <c r="V238" s="2">
        <f t="shared" si="22"/>
        <v>8.1394414257425733</v>
      </c>
      <c r="W238" s="2">
        <f t="shared" si="20"/>
        <v>1.6278882851485148</v>
      </c>
      <c r="X238" t="s">
        <v>33</v>
      </c>
    </row>
    <row r="239" spans="2:24"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9.6000000000000002E-2</v>
      </c>
      <c r="O239" s="2">
        <v>0.1</v>
      </c>
      <c r="P239" s="2">
        <v>0.52500000000000002</v>
      </c>
      <c r="R239" s="4">
        <f t="shared" si="10"/>
        <v>56</v>
      </c>
      <c r="S239" s="4">
        <f t="shared" si="11"/>
        <v>56</v>
      </c>
      <c r="T239" s="2">
        <f t="shared" si="21"/>
        <v>0.72100000000000009</v>
      </c>
      <c r="U239" s="2">
        <f t="shared" ref="U239:U268" si="23">(2*$R239*$S239*$F239*$G239*$E239*$I239*$H239)/(N239/1000)/10^12</f>
        <v>8.5633706666666658</v>
      </c>
      <c r="V239" s="2">
        <f t="shared" si="22"/>
        <v>8.2208358399999995</v>
      </c>
      <c r="W239" s="2">
        <f t="shared" ref="W239:W268" si="24">(2*$R239*$S239*$F239*$G239*$E239*$I239*$H239)/(P239/1000)/10^12</f>
        <v>1.5658734933333329</v>
      </c>
      <c r="X239" t="s">
        <v>33</v>
      </c>
    </row>
    <row r="240" spans="2:24"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8.6999999999999994E-2</v>
      </c>
      <c r="O240" s="2">
        <v>19.321999999999999</v>
      </c>
      <c r="P240" s="2">
        <v>0.23799999999999999</v>
      </c>
      <c r="R240" s="4">
        <f t="shared" ref="R240:R259" si="25">1+ROUNDDOWN((($C240-$H240+2*$J240)/$L240),0)</f>
        <v>28</v>
      </c>
      <c r="S240" s="4">
        <f t="shared" ref="S240:S259" si="26">1+ROUNDDOWN((($D240-$I240+2*$K240)/$M240),0)</f>
        <v>28</v>
      </c>
      <c r="T240" s="2">
        <f t="shared" si="21"/>
        <v>19.646999999999998</v>
      </c>
      <c r="U240" s="2">
        <f t="shared" si="23"/>
        <v>4.724618298850574</v>
      </c>
      <c r="V240" s="2">
        <f t="shared" si="22"/>
        <v>2.1273252872373461E-2</v>
      </c>
      <c r="W240" s="2">
        <f t="shared" si="24"/>
        <v>1.7270663529411765</v>
      </c>
      <c r="X240" t="s">
        <v>33</v>
      </c>
    </row>
    <row r="241" spans="2:24"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8.1000000000000003E-2</v>
      </c>
      <c r="O241" s="2">
        <v>0.152</v>
      </c>
      <c r="P241" s="2">
        <v>0.27900000000000003</v>
      </c>
      <c r="R241" s="4">
        <f t="shared" si="25"/>
        <v>28</v>
      </c>
      <c r="S241" s="4">
        <f t="shared" si="26"/>
        <v>28</v>
      </c>
      <c r="T241" s="2">
        <f t="shared" si="21"/>
        <v>0.51200000000000001</v>
      </c>
      <c r="U241" s="2">
        <f t="shared" si="23"/>
        <v>10.149180049382714</v>
      </c>
      <c r="V241" s="2">
        <f t="shared" si="22"/>
        <v>5.4084446315789476</v>
      </c>
      <c r="W241" s="2">
        <f t="shared" si="24"/>
        <v>2.9465361433691757</v>
      </c>
      <c r="X241" t="s">
        <v>33</v>
      </c>
    </row>
    <row r="242" spans="2:24"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0.14399999999999999</v>
      </c>
      <c r="O242" s="2">
        <v>8.3000000000000004E-2</v>
      </c>
      <c r="P242" s="2">
        <v>0.27400000000000002</v>
      </c>
      <c r="R242" s="4">
        <f t="shared" si="25"/>
        <v>28</v>
      </c>
      <c r="S242" s="4">
        <f t="shared" si="26"/>
        <v>28</v>
      </c>
      <c r="T242" s="2">
        <f t="shared" si="21"/>
        <v>0.501</v>
      </c>
      <c r="U242" s="2">
        <f t="shared" si="23"/>
        <v>5.7089137777777781</v>
      </c>
      <c r="V242" s="2">
        <f t="shared" si="22"/>
        <v>9.9046214939759043</v>
      </c>
      <c r="W242" s="2">
        <f t="shared" si="24"/>
        <v>3.0003050510948901</v>
      </c>
      <c r="X242" t="s">
        <v>33</v>
      </c>
    </row>
    <row r="243" spans="2:24"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0.14299999999999999</v>
      </c>
      <c r="O243" s="2">
        <v>3.6160000000000001</v>
      </c>
      <c r="P243" s="2">
        <v>0.158</v>
      </c>
      <c r="R243" s="4">
        <f t="shared" si="25"/>
        <v>14</v>
      </c>
      <c r="S243" s="4">
        <f t="shared" si="26"/>
        <v>14</v>
      </c>
      <c r="T243" s="2">
        <f t="shared" si="21"/>
        <v>3.9169999999999998</v>
      </c>
      <c r="U243" s="2">
        <f t="shared" si="23"/>
        <v>2.8744181258741266</v>
      </c>
      <c r="V243" s="2">
        <f t="shared" si="22"/>
        <v>0.11367306194690265</v>
      </c>
      <c r="W243" s="2">
        <f t="shared" si="24"/>
        <v>2.6015303291139245</v>
      </c>
      <c r="X243" t="s">
        <v>33</v>
      </c>
    </row>
    <row r="244" spans="2:24"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8.5999999999999993E-2</v>
      </c>
      <c r="O244" s="2">
        <v>0.27400000000000002</v>
      </c>
      <c r="P244" s="2">
        <v>0.18</v>
      </c>
      <c r="R244" s="4">
        <f t="shared" si="25"/>
        <v>14</v>
      </c>
      <c r="S244" s="4">
        <f t="shared" si="26"/>
        <v>14</v>
      </c>
      <c r="T244" s="2">
        <f t="shared" si="21"/>
        <v>0.54</v>
      </c>
      <c r="U244" s="2">
        <f t="shared" si="23"/>
        <v>9.5591114418604661</v>
      </c>
      <c r="V244" s="2">
        <f t="shared" si="22"/>
        <v>3.0003050510948901</v>
      </c>
      <c r="W244" s="2">
        <f t="shared" si="24"/>
        <v>4.567131022222223</v>
      </c>
      <c r="X244" t="s">
        <v>33</v>
      </c>
    </row>
    <row r="245" spans="2:24"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0.14599999999999999</v>
      </c>
      <c r="O245" s="2">
        <v>4.0129999999999999</v>
      </c>
      <c r="P245" s="2">
        <v>0.252</v>
      </c>
      <c r="R245" s="4">
        <f t="shared" si="25"/>
        <v>14</v>
      </c>
      <c r="S245" s="4">
        <f t="shared" si="26"/>
        <v>14</v>
      </c>
      <c r="T245" s="2">
        <f t="shared" si="21"/>
        <v>4.4109999999999996</v>
      </c>
      <c r="U245" s="2">
        <f t="shared" si="23"/>
        <v>11.261418958904109</v>
      </c>
      <c r="V245" s="2">
        <f t="shared" si="22"/>
        <v>0.40971023374034388</v>
      </c>
      <c r="W245" s="2">
        <f t="shared" si="24"/>
        <v>6.524472888888889</v>
      </c>
      <c r="X245" t="s">
        <v>33</v>
      </c>
    </row>
    <row r="246" spans="2:24"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0.252</v>
      </c>
      <c r="O246" s="2">
        <v>9.1999999999999998E-2</v>
      </c>
      <c r="P246" s="2">
        <v>0.17899999999999999</v>
      </c>
      <c r="R246" s="4">
        <f t="shared" si="25"/>
        <v>14</v>
      </c>
      <c r="S246" s="4">
        <f t="shared" si="26"/>
        <v>14</v>
      </c>
      <c r="T246" s="2">
        <f t="shared" si="21"/>
        <v>0.52299999999999991</v>
      </c>
      <c r="U246" s="2">
        <f t="shared" si="23"/>
        <v>3.2622364444444445</v>
      </c>
      <c r="V246" s="2">
        <f t="shared" si="22"/>
        <v>8.9356911304347832</v>
      </c>
      <c r="W246" s="2">
        <f t="shared" si="24"/>
        <v>4.5926457206703919</v>
      </c>
      <c r="X246" t="s">
        <v>33</v>
      </c>
    </row>
    <row r="247" spans="2:24"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8.6999999999999994E-2</v>
      </c>
      <c r="O247" s="2">
        <v>0.27400000000000002</v>
      </c>
      <c r="P247" s="2">
        <v>0.18</v>
      </c>
      <c r="R247" s="4">
        <f t="shared" si="25"/>
        <v>14</v>
      </c>
      <c r="S247" s="4">
        <f t="shared" si="26"/>
        <v>14</v>
      </c>
      <c r="T247" s="2">
        <f t="shared" si="21"/>
        <v>0.54099999999999993</v>
      </c>
      <c r="U247" s="2">
        <f t="shared" si="23"/>
        <v>9.4492365977011481</v>
      </c>
      <c r="V247" s="2">
        <f t="shared" si="22"/>
        <v>3.0003050510948901</v>
      </c>
      <c r="W247" s="2">
        <f t="shared" si="24"/>
        <v>4.567131022222223</v>
      </c>
      <c r="X247" t="s">
        <v>33</v>
      </c>
    </row>
    <row r="248" spans="2:24"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0.253</v>
      </c>
      <c r="O248" s="2">
        <v>0.88700000000000001</v>
      </c>
      <c r="P248" s="2">
        <v>0.113</v>
      </c>
      <c r="R248" s="4">
        <f t="shared" si="25"/>
        <v>7</v>
      </c>
      <c r="S248" s="4">
        <f t="shared" si="26"/>
        <v>7</v>
      </c>
      <c r="T248" s="2">
        <f t="shared" si="21"/>
        <v>1.2530000000000001</v>
      </c>
      <c r="U248" s="2">
        <f t="shared" si="23"/>
        <v>1.6246711146245059</v>
      </c>
      <c r="V248" s="2">
        <f t="shared" si="22"/>
        <v>0.46340675535512965</v>
      </c>
      <c r="W248" s="2">
        <f t="shared" si="24"/>
        <v>3.6375379823008847</v>
      </c>
      <c r="X248" t="s">
        <v>33</v>
      </c>
    </row>
    <row r="249" spans="2:24"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0.33600000000000002</v>
      </c>
      <c r="O249" s="2">
        <v>0.32400000000000001</v>
      </c>
      <c r="P249" s="2">
        <v>0.20699999999999999</v>
      </c>
      <c r="R249" s="4">
        <f t="shared" si="25"/>
        <v>7</v>
      </c>
      <c r="S249" s="4">
        <f t="shared" si="26"/>
        <v>7</v>
      </c>
      <c r="T249" s="2">
        <f t="shared" si="21"/>
        <v>0.86699999999999999</v>
      </c>
      <c r="U249" s="2">
        <f t="shared" si="23"/>
        <v>5.5050239999999988</v>
      </c>
      <c r="V249" s="2">
        <f t="shared" si="22"/>
        <v>5.7089137777777772</v>
      </c>
      <c r="W249" s="2">
        <f t="shared" si="24"/>
        <v>8.9356911304347832</v>
      </c>
      <c r="X249" t="s">
        <v>61</v>
      </c>
    </row>
    <row r="250" spans="2:24"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0.13800000000000001</v>
      </c>
      <c r="O250" s="2">
        <v>0.48499999999999999</v>
      </c>
      <c r="P250" s="2">
        <v>0.14099999999999999</v>
      </c>
      <c r="R250" s="4">
        <f t="shared" si="25"/>
        <v>7</v>
      </c>
      <c r="S250" s="4">
        <f t="shared" si="26"/>
        <v>7</v>
      </c>
      <c r="T250" s="2">
        <f t="shared" si="21"/>
        <v>0.76400000000000001</v>
      </c>
      <c r="U250" s="2">
        <f t="shared" si="23"/>
        <v>5.9571274202898543</v>
      </c>
      <c r="V250" s="2">
        <f t="shared" si="22"/>
        <v>1.6950176989690722</v>
      </c>
      <c r="W250" s="2">
        <f t="shared" si="24"/>
        <v>5.8303800283687952</v>
      </c>
      <c r="X250" t="s">
        <v>33</v>
      </c>
    </row>
    <row r="251" spans="2:24"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0.26800000000000002</v>
      </c>
      <c r="O251" s="2">
        <v>1.3720000000000001</v>
      </c>
      <c r="P251" s="2">
        <v>0.34799999999999998</v>
      </c>
      <c r="R251" s="4">
        <f t="shared" si="25"/>
        <v>7</v>
      </c>
      <c r="S251" s="4">
        <f t="shared" si="26"/>
        <v>7</v>
      </c>
      <c r="T251" s="2">
        <f t="shared" si="21"/>
        <v>1.988</v>
      </c>
      <c r="U251" s="2">
        <f t="shared" si="23"/>
        <v>6.1349521194029855</v>
      </c>
      <c r="V251" s="2">
        <f t="shared" si="22"/>
        <v>1.1983725714285713</v>
      </c>
      <c r="W251" s="2">
        <f t="shared" si="24"/>
        <v>4.724618298850574</v>
      </c>
      <c r="X251" t="s">
        <v>33</v>
      </c>
    </row>
    <row r="252" spans="2:24"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0.47</v>
      </c>
      <c r="O252" s="2">
        <v>0.14499999999999999</v>
      </c>
      <c r="P252" s="2">
        <v>0.14199999999999999</v>
      </c>
      <c r="R252" s="4">
        <f t="shared" si="25"/>
        <v>7</v>
      </c>
      <c r="S252" s="4">
        <f t="shared" si="26"/>
        <v>7</v>
      </c>
      <c r="T252" s="2">
        <f t="shared" si="21"/>
        <v>0.75700000000000001</v>
      </c>
      <c r="U252" s="2">
        <f t="shared" si="23"/>
        <v>1.7491140085106385</v>
      </c>
      <c r="V252" s="2">
        <f t="shared" si="22"/>
        <v>5.6695419586206892</v>
      </c>
      <c r="W252" s="2">
        <f t="shared" si="24"/>
        <v>5.7893210140845079</v>
      </c>
      <c r="X252" t="s">
        <v>33</v>
      </c>
    </row>
    <row r="253" spans="2:24"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0.17799999999999999</v>
      </c>
      <c r="O253" s="2">
        <v>0.18</v>
      </c>
      <c r="P253" s="2">
        <v>1.169</v>
      </c>
      <c r="R253" s="4">
        <f t="shared" si="25"/>
        <v>112</v>
      </c>
      <c r="S253" s="4">
        <f t="shared" si="26"/>
        <v>112</v>
      </c>
      <c r="T253" s="2">
        <f t="shared" si="21"/>
        <v>1.5270000000000001</v>
      </c>
      <c r="U253" s="2">
        <f t="shared" si="23"/>
        <v>9.2368942022471909</v>
      </c>
      <c r="V253" s="2">
        <f t="shared" si="22"/>
        <v>9.134262044444446</v>
      </c>
      <c r="W253" s="2">
        <f t="shared" si="24"/>
        <v>1.4064731976047904</v>
      </c>
      <c r="X253" t="s">
        <v>33</v>
      </c>
    </row>
    <row r="254" spans="2:24"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0.17799999999999999</v>
      </c>
      <c r="O254" s="2">
        <v>0.154</v>
      </c>
      <c r="P254" s="2">
        <v>0.61199999999999999</v>
      </c>
      <c r="R254" s="4">
        <f t="shared" si="25"/>
        <v>56</v>
      </c>
      <c r="S254" s="4">
        <f t="shared" si="26"/>
        <v>56</v>
      </c>
      <c r="T254" s="2">
        <f t="shared" si="21"/>
        <v>0.94399999999999995</v>
      </c>
      <c r="U254" s="2">
        <f t="shared" si="23"/>
        <v>9.2368942022471909</v>
      </c>
      <c r="V254" s="2">
        <f t="shared" si="22"/>
        <v>10.676410181818182</v>
      </c>
      <c r="W254" s="2">
        <f t="shared" si="24"/>
        <v>2.6865476601307186</v>
      </c>
      <c r="X254" t="s">
        <v>33</v>
      </c>
    </row>
    <row r="255" spans="2:24"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0.14899999999999999</v>
      </c>
      <c r="O255" s="2">
        <v>0.17699999999999999</v>
      </c>
      <c r="P255" s="2">
        <v>0.65400000000000003</v>
      </c>
      <c r="R255" s="4">
        <f t="shared" si="25"/>
        <v>56</v>
      </c>
      <c r="S255" s="4">
        <f t="shared" si="26"/>
        <v>56</v>
      </c>
      <c r="T255" s="2">
        <f t="shared" si="21"/>
        <v>0.98</v>
      </c>
      <c r="U255" s="2">
        <f t="shared" si="23"/>
        <v>11.034678979865774</v>
      </c>
      <c r="V255" s="2">
        <f t="shared" si="22"/>
        <v>9.2890800451977409</v>
      </c>
      <c r="W255" s="2">
        <f t="shared" si="24"/>
        <v>2.5140170764525993</v>
      </c>
      <c r="X255" t="s">
        <v>33</v>
      </c>
    </row>
    <row r="256" spans="2:24"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8.8999999999999996E-2</v>
      </c>
      <c r="O256" s="2">
        <v>19.420000000000002</v>
      </c>
      <c r="P256" s="2">
        <v>0.28999999999999998</v>
      </c>
      <c r="R256" s="4">
        <f t="shared" si="25"/>
        <v>28</v>
      </c>
      <c r="S256" s="4">
        <f t="shared" si="26"/>
        <v>28</v>
      </c>
      <c r="T256" s="2">
        <f t="shared" si="21"/>
        <v>19.798999999999999</v>
      </c>
      <c r="U256" s="2">
        <f t="shared" si="23"/>
        <v>9.2368942022471909</v>
      </c>
      <c r="V256" s="2">
        <f t="shared" si="22"/>
        <v>4.2331801441812561E-2</v>
      </c>
      <c r="W256" s="2">
        <f t="shared" si="24"/>
        <v>2.8347709793103446</v>
      </c>
      <c r="X256" t="s">
        <v>33</v>
      </c>
    </row>
    <row r="257" spans="2:24"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0.15</v>
      </c>
      <c r="O257" s="2">
        <v>0.154</v>
      </c>
      <c r="P257" s="2">
        <v>0.34799999999999998</v>
      </c>
      <c r="R257" s="4">
        <f t="shared" si="25"/>
        <v>28</v>
      </c>
      <c r="S257" s="4">
        <f t="shared" si="26"/>
        <v>28</v>
      </c>
      <c r="T257" s="2">
        <f t="shared" si="21"/>
        <v>0.65199999999999991</v>
      </c>
      <c r="U257" s="2">
        <f t="shared" si="23"/>
        <v>10.961114453333334</v>
      </c>
      <c r="V257" s="2">
        <f t="shared" si="22"/>
        <v>10.676410181818182</v>
      </c>
      <c r="W257" s="2">
        <f t="shared" si="24"/>
        <v>4.724618298850574</v>
      </c>
      <c r="X257" t="s">
        <v>33</v>
      </c>
    </row>
    <row r="258" spans="2:24"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0.14599999999999999</v>
      </c>
      <c r="O258" s="2">
        <v>0.151</v>
      </c>
      <c r="P258" s="2">
        <v>0.33500000000000002</v>
      </c>
      <c r="R258" s="4">
        <f t="shared" si="25"/>
        <v>28</v>
      </c>
      <c r="S258" s="4">
        <f t="shared" si="26"/>
        <v>28</v>
      </c>
      <c r="T258" s="2">
        <f t="shared" si="21"/>
        <v>0.63200000000000001</v>
      </c>
      <c r="U258" s="2">
        <f t="shared" si="23"/>
        <v>11.261418958904109</v>
      </c>
      <c r="V258" s="2">
        <f t="shared" si="22"/>
        <v>10.888524291390731</v>
      </c>
      <c r="W258" s="2">
        <f t="shared" si="24"/>
        <v>4.9079616955223875</v>
      </c>
      <c r="X258" t="s">
        <v>33</v>
      </c>
    </row>
    <row r="259" spans="2:24"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0.14499999999999999</v>
      </c>
      <c r="O259" s="2">
        <v>4.0940000000000003</v>
      </c>
      <c r="P259" s="2">
        <v>0.19700000000000001</v>
      </c>
      <c r="R259" s="4">
        <f t="shared" si="25"/>
        <v>14</v>
      </c>
      <c r="S259" s="4">
        <f t="shared" si="26"/>
        <v>14</v>
      </c>
      <c r="T259" s="2">
        <f t="shared" si="21"/>
        <v>4.4359999999999999</v>
      </c>
      <c r="U259" s="2">
        <f t="shared" si="23"/>
        <v>5.6695419586206892</v>
      </c>
      <c r="V259" s="2">
        <f t="shared" si="22"/>
        <v>0.20080204787493891</v>
      </c>
      <c r="W259" s="2">
        <f t="shared" si="24"/>
        <v>4.1730131167512683</v>
      </c>
      <c r="X259" t="s">
        <v>33</v>
      </c>
    </row>
    <row r="260" spans="2:24"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0.14799999999999999</v>
      </c>
      <c r="O260" s="2">
        <v>0.27600000000000002</v>
      </c>
      <c r="P260" s="2">
        <v>0.255</v>
      </c>
      <c r="R260" s="4">
        <f>1+ROUNDDOWN((($C260-$H260+2*$J260)/$L260),0)</f>
        <v>14</v>
      </c>
      <c r="S260" s="4">
        <f>1+ROUNDDOWN((($D260-$I260+2*$K260)/$M260),0)</f>
        <v>14</v>
      </c>
      <c r="T260" s="2">
        <f t="shared" si="21"/>
        <v>0.67900000000000005</v>
      </c>
      <c r="U260" s="2">
        <f t="shared" si="23"/>
        <v>11.109237621621624</v>
      </c>
      <c r="V260" s="2">
        <f t="shared" si="22"/>
        <v>5.9571274202898543</v>
      </c>
      <c r="W260" s="2">
        <f t="shared" si="24"/>
        <v>6.4477143843137243</v>
      </c>
      <c r="X260" t="s">
        <v>33</v>
      </c>
    </row>
    <row r="261" spans="2:24"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0.25700000000000001</v>
      </c>
      <c r="O261" s="2">
        <v>4.5789999999999997</v>
      </c>
      <c r="P261" s="2">
        <v>0.40699999999999997</v>
      </c>
      <c r="R261" s="4">
        <f t="shared" ref="R261:R268" si="27">1+ROUNDDOWN((($C261-$H261+2*$J261)/$L261),0)</f>
        <v>14</v>
      </c>
      <c r="S261" s="4">
        <f t="shared" ref="S261:S268" si="28">1+ROUNDDOWN((($D261-$I261+2*$K261)/$M261),0)</f>
        <v>14</v>
      </c>
      <c r="T261" s="2">
        <f t="shared" si="21"/>
        <v>5.2429999999999994</v>
      </c>
      <c r="U261" s="2">
        <f t="shared" si="23"/>
        <v>12.795075237354085</v>
      </c>
      <c r="V261" s="2">
        <f t="shared" si="22"/>
        <v>0.71813372701463207</v>
      </c>
      <c r="W261" s="2">
        <f t="shared" si="24"/>
        <v>8.0794455429975436</v>
      </c>
      <c r="X261" t="s">
        <v>33</v>
      </c>
    </row>
    <row r="262" spans="2:24"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0.255</v>
      </c>
      <c r="O262" s="2">
        <v>0.155</v>
      </c>
      <c r="P262" s="2">
        <v>0.252</v>
      </c>
      <c r="R262" s="4">
        <f t="shared" si="27"/>
        <v>14</v>
      </c>
      <c r="S262" s="4">
        <f t="shared" si="28"/>
        <v>14</v>
      </c>
      <c r="T262" s="2">
        <f t="shared" si="21"/>
        <v>0.66200000000000003</v>
      </c>
      <c r="U262" s="2">
        <f t="shared" si="23"/>
        <v>6.4477143843137243</v>
      </c>
      <c r="V262" s="2">
        <f t="shared" si="22"/>
        <v>10.607530116129034</v>
      </c>
      <c r="W262" s="2">
        <f t="shared" si="24"/>
        <v>6.524472888888889</v>
      </c>
      <c r="X262" t="s">
        <v>33</v>
      </c>
    </row>
    <row r="263" spans="2:24"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0.14799999999999999</v>
      </c>
      <c r="O263" s="2">
        <v>0.27600000000000002</v>
      </c>
      <c r="P263" s="2">
        <v>0.255</v>
      </c>
      <c r="R263" s="4">
        <f t="shared" si="27"/>
        <v>14</v>
      </c>
      <c r="S263" s="4">
        <f t="shared" si="28"/>
        <v>14</v>
      </c>
      <c r="T263" s="2">
        <f t="shared" si="21"/>
        <v>0.67900000000000005</v>
      </c>
      <c r="U263" s="2">
        <f t="shared" si="23"/>
        <v>11.109237621621624</v>
      </c>
      <c r="V263" s="2">
        <f t="shared" si="22"/>
        <v>5.9571274202898543</v>
      </c>
      <c r="W263" s="2">
        <f t="shared" si="24"/>
        <v>6.4477143843137243</v>
      </c>
      <c r="X263" t="s">
        <v>33</v>
      </c>
    </row>
    <row r="264" spans="2:24"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0.25600000000000001</v>
      </c>
      <c r="O264" s="2">
        <v>1.7190000000000001</v>
      </c>
      <c r="P264" s="2">
        <v>0.16200000000000001</v>
      </c>
      <c r="R264" s="4">
        <f t="shared" si="27"/>
        <v>7</v>
      </c>
      <c r="S264" s="4">
        <f t="shared" si="28"/>
        <v>7</v>
      </c>
      <c r="T264" s="2">
        <f t="shared" si="21"/>
        <v>2.137</v>
      </c>
      <c r="U264" s="2">
        <f t="shared" si="23"/>
        <v>3.2112639999999999</v>
      </c>
      <c r="V264" s="2">
        <f t="shared" si="22"/>
        <v>0.47823361489237926</v>
      </c>
      <c r="W264" s="2">
        <f t="shared" si="24"/>
        <v>5.0745900246913571</v>
      </c>
      <c r="X264" t="s">
        <v>33</v>
      </c>
    </row>
    <row r="265" spans="2:24"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0.33900000000000002</v>
      </c>
      <c r="O265" s="2">
        <v>0.32900000000000001</v>
      </c>
      <c r="P265" s="2">
        <v>0.252</v>
      </c>
      <c r="R265" s="4">
        <f t="shared" si="27"/>
        <v>7</v>
      </c>
      <c r="S265" s="4">
        <f t="shared" si="28"/>
        <v>7</v>
      </c>
      <c r="T265" s="2">
        <f t="shared" si="21"/>
        <v>0.92</v>
      </c>
      <c r="U265" s="2">
        <f t="shared" si="23"/>
        <v>10.912613946902654</v>
      </c>
      <c r="V265" s="2">
        <f t="shared" si="22"/>
        <v>11.244304340425531</v>
      </c>
      <c r="W265" s="2">
        <f t="shared" si="24"/>
        <v>14.680064</v>
      </c>
      <c r="X265" t="s">
        <v>61</v>
      </c>
    </row>
    <row r="266" spans="2:24"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0.24399999999999999</v>
      </c>
      <c r="O266" s="2">
        <v>0.52</v>
      </c>
      <c r="P266" s="2">
        <v>0.23799999999999999</v>
      </c>
      <c r="R266" s="4">
        <f t="shared" si="27"/>
        <v>7</v>
      </c>
      <c r="S266" s="4">
        <f t="shared" si="28"/>
        <v>7</v>
      </c>
      <c r="T266" s="2">
        <f t="shared" si="21"/>
        <v>1.002</v>
      </c>
      <c r="U266" s="2">
        <f t="shared" si="23"/>
        <v>6.738390032786886</v>
      </c>
      <c r="V266" s="2">
        <f t="shared" si="22"/>
        <v>3.161859938461538</v>
      </c>
      <c r="W266" s="2">
        <f t="shared" si="24"/>
        <v>6.908265411764706</v>
      </c>
      <c r="X266" t="s">
        <v>33</v>
      </c>
    </row>
    <row r="267" spans="2:24"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0.44400000000000001</v>
      </c>
      <c r="O267" s="2">
        <v>2.6720000000000002</v>
      </c>
      <c r="P267" s="2">
        <v>0.51</v>
      </c>
      <c r="R267" s="4">
        <f t="shared" si="27"/>
        <v>7</v>
      </c>
      <c r="S267" s="4">
        <f t="shared" si="28"/>
        <v>7</v>
      </c>
      <c r="T267" s="2">
        <f t="shared" si="21"/>
        <v>3.6260000000000003</v>
      </c>
      <c r="U267" s="2">
        <f t="shared" si="23"/>
        <v>7.4061584144144144</v>
      </c>
      <c r="V267" s="2">
        <f t="shared" si="22"/>
        <v>1.2306640479041915</v>
      </c>
      <c r="W267" s="2">
        <f t="shared" si="24"/>
        <v>6.4477143843137243</v>
      </c>
      <c r="X267" t="s">
        <v>63</v>
      </c>
    </row>
    <row r="268" spans="2:24"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0.47799999999999998</v>
      </c>
      <c r="O268" s="2">
        <v>0.247</v>
      </c>
      <c r="P268" s="2">
        <v>0.252</v>
      </c>
      <c r="R268" s="4">
        <f t="shared" si="27"/>
        <v>7</v>
      </c>
      <c r="S268" s="4">
        <f t="shared" si="28"/>
        <v>7</v>
      </c>
      <c r="T268" s="2">
        <f t="shared" si="21"/>
        <v>0.97699999999999998</v>
      </c>
      <c r="U268" s="2">
        <f t="shared" si="23"/>
        <v>3.4396802677824274</v>
      </c>
      <c r="V268" s="2">
        <f t="shared" si="22"/>
        <v>6.6565472388663975</v>
      </c>
      <c r="W268" s="2">
        <f t="shared" si="24"/>
        <v>6.524472888888889</v>
      </c>
      <c r="X268" t="s">
        <v>33</v>
      </c>
    </row>
    <row r="271" spans="2:24">
      <c r="D271" t="s">
        <v>56</v>
      </c>
    </row>
    <row r="277" spans="1:12">
      <c r="L277" s="3"/>
    </row>
    <row r="278" spans="1:12">
      <c r="A278" t="s">
        <v>11</v>
      </c>
      <c r="C278" t="s">
        <v>13</v>
      </c>
      <c r="D278" t="s">
        <v>3</v>
      </c>
      <c r="E278" t="s">
        <v>14</v>
      </c>
      <c r="G278" t="s">
        <v>17</v>
      </c>
      <c r="H278" t="s">
        <v>18</v>
      </c>
      <c r="I278" t="s">
        <v>38</v>
      </c>
      <c r="J278" t="s">
        <v>39</v>
      </c>
    </row>
    <row r="280" spans="1:12">
      <c r="C280">
        <v>1760</v>
      </c>
      <c r="D280">
        <v>16</v>
      </c>
      <c r="E280">
        <v>50</v>
      </c>
      <c r="G280" s="2">
        <v>5.9530000000000003</v>
      </c>
      <c r="H280" s="2">
        <v>4.0419999999999998</v>
      </c>
      <c r="I280" s="2">
        <f>(2*$E280*$D280*$C280*$C280+$E280*$D280*$C280)/(G280/1000)/10^12</f>
        <v>0.83278481437930452</v>
      </c>
      <c r="J280" s="2">
        <f>(2*$E280*$D280*$C280*$C280+$E280*$D280*$C280)/(H280/1000)/10^12</f>
        <v>1.2265136071251859</v>
      </c>
    </row>
    <row r="281" spans="1:12">
      <c r="C281">
        <v>1760</v>
      </c>
      <c r="D281">
        <v>32</v>
      </c>
      <c r="E281">
        <v>50</v>
      </c>
      <c r="G281" s="2">
        <v>31.085999999999999</v>
      </c>
      <c r="H281" s="2">
        <v>15.46</v>
      </c>
      <c r="I281" s="2">
        <f t="shared" ref="I281:J291" si="29">(2*$E281*$D281*$C281*$C281+$E281*$D281*$C281)/(G281/1000)/10^12</f>
        <v>0.31895824486907287</v>
      </c>
      <c r="J281" s="2">
        <f t="shared" si="29"/>
        <v>0.64134126778783951</v>
      </c>
    </row>
    <row r="282" spans="1:12">
      <c r="C282">
        <v>1760</v>
      </c>
      <c r="D282">
        <v>64</v>
      </c>
      <c r="E282">
        <v>50</v>
      </c>
      <c r="G282" s="2">
        <v>14.228999999999999</v>
      </c>
      <c r="H282" s="2">
        <v>13.305</v>
      </c>
      <c r="I282" s="2">
        <f t="shared" si="29"/>
        <v>1.3936518377960505</v>
      </c>
      <c r="J282" s="2">
        <f t="shared" si="29"/>
        <v>1.4904375798571965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v>14.194000000000001</v>
      </c>
      <c r="H283" s="2">
        <v>13.458</v>
      </c>
      <c r="I283" s="2">
        <f t="shared" si="29"/>
        <v>2.7941766943779061</v>
      </c>
      <c r="J283" s="2">
        <f t="shared" si="29"/>
        <v>2.9469864764452374</v>
      </c>
    </row>
    <row r="284" spans="1:12">
      <c r="C284">
        <v>2048</v>
      </c>
      <c r="D284">
        <v>16</v>
      </c>
      <c r="E284">
        <v>50</v>
      </c>
      <c r="G284" s="2">
        <v>7.3789999999999996</v>
      </c>
      <c r="H284" s="2">
        <v>4.76</v>
      </c>
      <c r="I284" s="2">
        <f t="shared" si="29"/>
        <v>0.90967946876270511</v>
      </c>
      <c r="J284" s="2">
        <f t="shared" si="29"/>
        <v>1.410194285714286</v>
      </c>
    </row>
    <row r="285" spans="1:12">
      <c r="C285">
        <v>2048</v>
      </c>
      <c r="D285">
        <v>32</v>
      </c>
      <c r="E285">
        <v>50</v>
      </c>
      <c r="G285" s="2">
        <v>36.043999999999997</v>
      </c>
      <c r="H285" s="2">
        <v>17.533999999999999</v>
      </c>
      <c r="I285" s="2">
        <f t="shared" si="29"/>
        <v>0.37246281211852178</v>
      </c>
      <c r="J285" s="2">
        <f t="shared" si="29"/>
        <v>0.76565812706741199</v>
      </c>
    </row>
    <row r="286" spans="1:12">
      <c r="C286">
        <v>2048</v>
      </c>
      <c r="D286">
        <v>64</v>
      </c>
      <c r="E286">
        <v>50</v>
      </c>
      <c r="G286" s="2">
        <v>16.074000000000002</v>
      </c>
      <c r="H286" s="2">
        <v>15.058999999999999</v>
      </c>
      <c r="I286" s="2">
        <f t="shared" si="29"/>
        <v>1.6704055742192359</v>
      </c>
      <c r="J286" s="2">
        <f t="shared" si="29"/>
        <v>1.7829935055448569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v>16.013000000000002</v>
      </c>
      <c r="H287" s="2">
        <v>15.202999999999999</v>
      </c>
      <c r="I287" s="2">
        <f t="shared" si="29"/>
        <v>3.353537650658839</v>
      </c>
      <c r="J287" s="2">
        <f t="shared" si="29"/>
        <v>3.5322106426363216</v>
      </c>
    </row>
    <row r="288" spans="1:12">
      <c r="C288">
        <v>2560</v>
      </c>
      <c r="D288">
        <v>16</v>
      </c>
      <c r="E288">
        <v>50</v>
      </c>
      <c r="G288" s="2">
        <v>9.5640000000000001</v>
      </c>
      <c r="H288" s="2">
        <v>6.0339999999999998</v>
      </c>
      <c r="I288" s="2">
        <f t="shared" si="29"/>
        <v>1.0965922208281054</v>
      </c>
      <c r="J288" s="2">
        <f t="shared" si="29"/>
        <v>1.7381186609214454</v>
      </c>
    </row>
    <row r="289" spans="1:10">
      <c r="C289">
        <v>2560</v>
      </c>
      <c r="D289">
        <v>32</v>
      </c>
      <c r="E289">
        <v>50</v>
      </c>
      <c r="G289" s="2">
        <v>44.716000000000001</v>
      </c>
      <c r="H289" s="2">
        <v>21.536999999999999</v>
      </c>
      <c r="I289" s="2">
        <f t="shared" si="29"/>
        <v>0.46908524912782901</v>
      </c>
      <c r="J289" s="2">
        <f t="shared" si="29"/>
        <v>0.97393397409109905</v>
      </c>
    </row>
    <row r="290" spans="1:10">
      <c r="C290">
        <v>2560</v>
      </c>
      <c r="D290">
        <v>64</v>
      </c>
      <c r="E290">
        <v>50</v>
      </c>
      <c r="G290" s="2">
        <v>19.591999999999999</v>
      </c>
      <c r="H290" s="2">
        <v>18.091000000000001</v>
      </c>
      <c r="I290" s="2">
        <f t="shared" si="29"/>
        <v>2.1412429563086977</v>
      </c>
      <c r="J290" s="2">
        <f t="shared" si="29"/>
        <v>2.3189006688408602</v>
      </c>
    </row>
    <row r="291" spans="1:10">
      <c r="C291">
        <v>2560</v>
      </c>
      <c r="D291">
        <v>128</v>
      </c>
      <c r="E291">
        <v>50</v>
      </c>
      <c r="G291" s="2">
        <v>19.722999999999999</v>
      </c>
      <c r="H291" s="2">
        <v>18.372</v>
      </c>
      <c r="I291" s="2">
        <f t="shared" si="29"/>
        <v>4.2540416772296306</v>
      </c>
      <c r="J291" s="2">
        <f t="shared" si="29"/>
        <v>4.5668661005878519</v>
      </c>
    </row>
    <row r="292" spans="1:10">
      <c r="G292" s="2"/>
      <c r="H292" s="2"/>
    </row>
    <row r="293" spans="1:10">
      <c r="G293" s="2"/>
      <c r="H293" s="2"/>
    </row>
    <row r="294" spans="1:10">
      <c r="G294" s="2"/>
      <c r="H294" s="2"/>
    </row>
    <row r="295" spans="1:10">
      <c r="A295" t="s">
        <v>12</v>
      </c>
      <c r="C295" t="s">
        <v>13</v>
      </c>
      <c r="D295" t="s">
        <v>3</v>
      </c>
      <c r="E295" t="s">
        <v>14</v>
      </c>
      <c r="G295" s="2" t="s">
        <v>19</v>
      </c>
      <c r="H295" s="2" t="s">
        <v>20</v>
      </c>
      <c r="I295" t="s">
        <v>38</v>
      </c>
      <c r="J295" t="s">
        <v>39</v>
      </c>
    </row>
    <row r="296" spans="1:10">
      <c r="C296">
        <v>512</v>
      </c>
      <c r="D296">
        <v>16</v>
      </c>
      <c r="E296">
        <v>25</v>
      </c>
      <c r="G296" s="11">
        <v>1.4710000000000001</v>
      </c>
      <c r="H296" s="11">
        <v>1.3540000000000001</v>
      </c>
      <c r="I296" s="2">
        <f t="shared" ref="I296:J311" si="30">(8*$E296*$D296*$C296*$C296)/(G296/1000)/10^12</f>
        <v>0.57026566961250846</v>
      </c>
      <c r="J296" s="2">
        <f t="shared" si="30"/>
        <v>0.61954268833087145</v>
      </c>
    </row>
    <row r="297" spans="1:10">
      <c r="C297">
        <v>512</v>
      </c>
      <c r="D297">
        <v>32</v>
      </c>
      <c r="E297">
        <v>25</v>
      </c>
      <c r="G297" s="11">
        <v>3.823</v>
      </c>
      <c r="H297" s="11">
        <v>7.2110000000000003</v>
      </c>
      <c r="I297" s="2">
        <f t="shared" si="30"/>
        <v>0.43884948992937484</v>
      </c>
      <c r="J297" s="2">
        <f t="shared" si="30"/>
        <v>0.2326614339203994</v>
      </c>
    </row>
    <row r="298" spans="1:10">
      <c r="C298">
        <v>512</v>
      </c>
      <c r="D298">
        <v>64</v>
      </c>
      <c r="E298">
        <v>25</v>
      </c>
      <c r="G298" s="11">
        <v>2.52</v>
      </c>
      <c r="H298" s="11">
        <v>6.5609999999999999</v>
      </c>
      <c r="I298" s="2">
        <f t="shared" si="30"/>
        <v>1.3315250793650792</v>
      </c>
      <c r="J298" s="2">
        <f t="shared" si="30"/>
        <v>0.51142252705380276</v>
      </c>
    </row>
    <row r="299" spans="1:10">
      <c r="C299">
        <v>512</v>
      </c>
      <c r="D299">
        <v>128</v>
      </c>
      <c r="E299">
        <v>25</v>
      </c>
      <c r="G299" s="11">
        <v>2.9129999999999998</v>
      </c>
      <c r="H299" s="11">
        <v>6.758</v>
      </c>
      <c r="I299" s="2">
        <f t="shared" si="30"/>
        <v>2.3037715070374185</v>
      </c>
      <c r="J299" s="2">
        <f t="shared" si="30"/>
        <v>0.99302846996152705</v>
      </c>
    </row>
    <row r="300" spans="1:10">
      <c r="C300">
        <v>1024</v>
      </c>
      <c r="D300">
        <v>16</v>
      </c>
      <c r="E300">
        <v>25</v>
      </c>
      <c r="G300" s="11">
        <v>4.0750000000000002</v>
      </c>
      <c r="H300" s="11">
        <v>3.1030000000000002</v>
      </c>
      <c r="I300" s="2">
        <f t="shared" si="30"/>
        <v>0.8234216441717791</v>
      </c>
      <c r="J300" s="2">
        <f t="shared" si="30"/>
        <v>1.0813545601031258</v>
      </c>
    </row>
    <row r="301" spans="1:10">
      <c r="C301">
        <v>1024</v>
      </c>
      <c r="D301">
        <v>32</v>
      </c>
      <c r="E301">
        <v>25</v>
      </c>
      <c r="G301" s="11">
        <v>9.984</v>
      </c>
      <c r="H301" s="11">
        <v>16.329000000000001</v>
      </c>
      <c r="I301" s="2">
        <f t="shared" si="30"/>
        <v>0.67216410256410253</v>
      </c>
      <c r="J301" s="2">
        <f t="shared" si="30"/>
        <v>0.41097963133076121</v>
      </c>
    </row>
    <row r="302" spans="1:10">
      <c r="C302">
        <v>1024</v>
      </c>
      <c r="D302">
        <v>64</v>
      </c>
      <c r="E302">
        <v>25</v>
      </c>
      <c r="G302" s="11">
        <v>4.806</v>
      </c>
      <c r="H302" s="11">
        <v>13.696999999999999</v>
      </c>
      <c r="I302" s="2">
        <f t="shared" si="30"/>
        <v>2.7927117769454846</v>
      </c>
      <c r="J302" s="2">
        <f t="shared" si="30"/>
        <v>0.97990602321676279</v>
      </c>
    </row>
    <row r="303" spans="1:10">
      <c r="C303">
        <v>1024</v>
      </c>
      <c r="D303">
        <v>128</v>
      </c>
      <c r="E303">
        <v>25</v>
      </c>
      <c r="G303" s="11">
        <v>6.9619999999999997</v>
      </c>
      <c r="H303" s="11">
        <v>13.77</v>
      </c>
      <c r="I303" s="2">
        <f t="shared" si="30"/>
        <v>3.8557232979029017</v>
      </c>
      <c r="J303" s="2">
        <f t="shared" si="30"/>
        <v>1.9494223384168483</v>
      </c>
    </row>
    <row r="304" spans="1:10">
      <c r="C304">
        <v>2048</v>
      </c>
      <c r="D304">
        <v>16</v>
      </c>
      <c r="E304">
        <v>25</v>
      </c>
      <c r="G304" s="11">
        <v>11.577</v>
      </c>
      <c r="H304" s="11">
        <v>8.5180000000000007</v>
      </c>
      <c r="I304" s="2">
        <f t="shared" si="30"/>
        <v>1.1593480867236763</v>
      </c>
      <c r="J304" s="2">
        <f t="shared" si="30"/>
        <v>1.5756953275416763</v>
      </c>
    </row>
    <row r="305" spans="1:10">
      <c r="C305">
        <v>2048</v>
      </c>
      <c r="D305">
        <v>32</v>
      </c>
      <c r="E305">
        <v>25</v>
      </c>
      <c r="G305" s="11">
        <v>21.032</v>
      </c>
      <c r="H305" s="11">
        <v>31.821999999999999</v>
      </c>
      <c r="I305" s="2">
        <f t="shared" si="30"/>
        <v>1.2763192088246482</v>
      </c>
      <c r="J305" s="2">
        <f t="shared" si="30"/>
        <v>0.84355306391804419</v>
      </c>
    </row>
    <row r="306" spans="1:10">
      <c r="C306">
        <v>2048</v>
      </c>
      <c r="D306">
        <v>64</v>
      </c>
      <c r="E306">
        <v>25</v>
      </c>
      <c r="G306" s="11">
        <v>22.216999999999999</v>
      </c>
      <c r="H306" s="11">
        <v>26.132000000000001</v>
      </c>
      <c r="I306" s="2">
        <f t="shared" si="30"/>
        <v>2.4164869784399334</v>
      </c>
      <c r="J306" s="2">
        <f t="shared" si="30"/>
        <v>2.054457798867289</v>
      </c>
    </row>
    <row r="307" spans="1:10">
      <c r="C307">
        <v>2048</v>
      </c>
      <c r="D307">
        <v>128</v>
      </c>
      <c r="E307">
        <v>25</v>
      </c>
      <c r="G307" s="11">
        <v>22.873000000000001</v>
      </c>
      <c r="H307" s="11">
        <v>26.486000000000001</v>
      </c>
      <c r="I307" s="2">
        <f t="shared" si="30"/>
        <v>4.6943637651379353</v>
      </c>
      <c r="J307" s="2">
        <f t="shared" si="30"/>
        <v>4.0539976742429964</v>
      </c>
    </row>
    <row r="308" spans="1:10">
      <c r="C308">
        <v>4096</v>
      </c>
      <c r="D308">
        <v>16</v>
      </c>
      <c r="E308">
        <v>25</v>
      </c>
      <c r="G308" s="11">
        <v>35.5</v>
      </c>
      <c r="H308" s="11">
        <v>35.393000000000001</v>
      </c>
      <c r="I308" s="2">
        <f t="shared" si="30"/>
        <v>1.5123124281690141</v>
      </c>
      <c r="J308" s="2">
        <f t="shared" si="30"/>
        <v>1.5168844460769078</v>
      </c>
    </row>
    <row r="309" spans="1:10">
      <c r="C309">
        <v>4096</v>
      </c>
      <c r="D309">
        <v>32</v>
      </c>
      <c r="E309">
        <v>25</v>
      </c>
      <c r="G309" s="11">
        <v>48.485999999999997</v>
      </c>
      <c r="H309" s="11">
        <v>67.460999999999999</v>
      </c>
      <c r="I309" s="2">
        <f t="shared" si="30"/>
        <v>2.214539916676979</v>
      </c>
      <c r="J309" s="2">
        <f t="shared" si="30"/>
        <v>1.5916482471353821</v>
      </c>
    </row>
    <row r="310" spans="1:10">
      <c r="C310">
        <v>4096</v>
      </c>
      <c r="D310">
        <v>64</v>
      </c>
      <c r="E310">
        <v>25</v>
      </c>
      <c r="G310" s="11">
        <v>51.179000000000002</v>
      </c>
      <c r="H310" s="11">
        <v>72.599000000000004</v>
      </c>
      <c r="I310" s="2">
        <f t="shared" si="30"/>
        <v>4.1960250258895249</v>
      </c>
      <c r="J310" s="2">
        <f t="shared" si="30"/>
        <v>2.9580072012011187</v>
      </c>
    </row>
    <row r="311" spans="1:10" ht="16" customHeight="1">
      <c r="C311">
        <v>4096</v>
      </c>
      <c r="D311">
        <v>128</v>
      </c>
      <c r="E311">
        <v>25</v>
      </c>
      <c r="G311" s="11">
        <v>70.241</v>
      </c>
      <c r="H311" s="11">
        <v>88.549000000000007</v>
      </c>
      <c r="I311" s="2">
        <f t="shared" si="30"/>
        <v>6.1146158169729929</v>
      </c>
      <c r="J311" s="2">
        <f t="shared" si="30"/>
        <v>4.8503848671357099</v>
      </c>
    </row>
    <row r="312" spans="1:10">
      <c r="C312">
        <v>1536</v>
      </c>
      <c r="D312">
        <v>8</v>
      </c>
      <c r="E312">
        <v>50</v>
      </c>
      <c r="G312" s="11">
        <v>7.5590000000000002</v>
      </c>
      <c r="H312" s="11">
        <v>8.6170000000000009</v>
      </c>
      <c r="I312" s="2">
        <f t="shared" ref="I312:J317" si="31">(8*$E312*$D312*$C312*$C312)/(G312/1000)/10^12</f>
        <v>0.99877592274110338</v>
      </c>
      <c r="J312" s="2">
        <f t="shared" si="31"/>
        <v>0.87614566554485307</v>
      </c>
    </row>
    <row r="313" spans="1:10">
      <c r="C313">
        <v>1536</v>
      </c>
      <c r="D313">
        <v>16</v>
      </c>
      <c r="E313">
        <v>50</v>
      </c>
      <c r="G313" s="11">
        <v>12.965999999999999</v>
      </c>
      <c r="H313" s="11">
        <v>9.234</v>
      </c>
      <c r="I313" s="2">
        <f t="shared" si="31"/>
        <v>1.1645453031004165</v>
      </c>
      <c r="J313" s="2">
        <f t="shared" si="31"/>
        <v>1.6352062378167644</v>
      </c>
    </row>
    <row r="314" spans="1:10">
      <c r="C314">
        <v>1536</v>
      </c>
      <c r="D314">
        <v>32</v>
      </c>
      <c r="E314">
        <v>50</v>
      </c>
      <c r="G314" s="11">
        <v>29.286999999999999</v>
      </c>
      <c r="H314" s="11">
        <v>48.14</v>
      </c>
      <c r="I314" s="2">
        <f t="shared" si="31"/>
        <v>1.0311397138662204</v>
      </c>
      <c r="J314" s="2">
        <f t="shared" si="31"/>
        <v>0.62731592854175322</v>
      </c>
    </row>
    <row r="315" spans="1:10">
      <c r="C315">
        <v>256</v>
      </c>
      <c r="D315">
        <v>16</v>
      </c>
      <c r="E315">
        <v>150</v>
      </c>
      <c r="G315" s="11">
        <v>5.3339999999999996</v>
      </c>
      <c r="H315" s="11">
        <v>5.2889999999999997</v>
      </c>
      <c r="I315" s="2">
        <f t="shared" si="31"/>
        <v>0.23590011248593931</v>
      </c>
      <c r="J315" s="2">
        <f t="shared" si="31"/>
        <v>0.23790720363017587</v>
      </c>
    </row>
    <row r="316" spans="1:10">
      <c r="C316">
        <v>256</v>
      </c>
      <c r="D316">
        <v>32</v>
      </c>
      <c r="E316">
        <v>150</v>
      </c>
      <c r="G316" s="11">
        <v>12.643000000000001</v>
      </c>
      <c r="H316" s="11">
        <v>23.265000000000001</v>
      </c>
      <c r="I316" s="2">
        <f t="shared" si="31"/>
        <v>0.19904946610772756</v>
      </c>
      <c r="J316" s="2">
        <f t="shared" si="31"/>
        <v>0.10817031592520954</v>
      </c>
    </row>
    <row r="317" spans="1:10">
      <c r="C317">
        <v>256</v>
      </c>
      <c r="D317">
        <v>64</v>
      </c>
      <c r="E317">
        <v>150</v>
      </c>
      <c r="G317" s="11">
        <v>9.1069999999999993</v>
      </c>
      <c r="H317" s="11">
        <v>21.777000000000001</v>
      </c>
      <c r="I317" s="2">
        <f t="shared" si="31"/>
        <v>0.55266990227297697</v>
      </c>
      <c r="J317" s="2">
        <f t="shared" si="31"/>
        <v>0.23112296459567433</v>
      </c>
    </row>
    <row r="320" spans="1:10">
      <c r="A320" t="s">
        <v>79</v>
      </c>
      <c r="C320" t="s">
        <v>80</v>
      </c>
      <c r="D320" t="s">
        <v>3</v>
      </c>
      <c r="E320" t="s">
        <v>14</v>
      </c>
      <c r="G320" t="s">
        <v>19</v>
      </c>
      <c r="H320" t="s">
        <v>20</v>
      </c>
      <c r="I320" t="s">
        <v>38</v>
      </c>
      <c r="J320" t="s">
        <v>39</v>
      </c>
    </row>
    <row r="321" spans="3:10">
      <c r="C321">
        <v>2816</v>
      </c>
      <c r="D321">
        <v>32</v>
      </c>
      <c r="E321">
        <v>1500</v>
      </c>
      <c r="G321" s="2">
        <v>1683.431</v>
      </c>
      <c r="H321" s="2">
        <v>1952.35</v>
      </c>
      <c r="I321" s="2">
        <f>(6*$E321*$D321*$C321*$C321)/(G321/1000)/10^12</f>
        <v>1.3566332852371137</v>
      </c>
      <c r="J321" s="2">
        <f>(6*$E321*$D321*$C321*$C321)/(H321/1000)/10^12</f>
        <v>1.1697690106794378</v>
      </c>
    </row>
    <row r="322" spans="3:10">
      <c r="C322">
        <v>2816</v>
      </c>
      <c r="D322">
        <v>32</v>
      </c>
      <c r="E322">
        <v>750</v>
      </c>
      <c r="G322" s="2">
        <v>844.38800000000003</v>
      </c>
      <c r="H322" s="2">
        <v>977.98299999999995</v>
      </c>
      <c r="I322" s="2">
        <f t="shared" ref="I322:I339" si="32">(6*$E322*$D322*$C322*$C322)/(G322/1000)/10^12</f>
        <v>1.3523395216417098</v>
      </c>
      <c r="J322" s="2">
        <f t="shared" ref="J322:J339" si="33">(6*$E322*$D322*$C322*$C322)/(H322/1000)/10^12</f>
        <v>1.1676064553269332</v>
      </c>
    </row>
    <row r="323" spans="3:10">
      <c r="C323">
        <v>2816</v>
      </c>
      <c r="D323">
        <v>32</v>
      </c>
      <c r="E323">
        <v>375</v>
      </c>
      <c r="G323" s="2">
        <v>423.887</v>
      </c>
      <c r="H323" s="2">
        <v>491.29500000000002</v>
      </c>
      <c r="I323" s="2">
        <f t="shared" si="32"/>
        <v>1.3469382925166378</v>
      </c>
      <c r="J323" s="2">
        <f t="shared" si="33"/>
        <v>1.1621319818031937</v>
      </c>
    </row>
    <row r="324" spans="3:10">
      <c r="C324">
        <v>2816</v>
      </c>
      <c r="D324">
        <v>32</v>
      </c>
      <c r="E324">
        <v>187</v>
      </c>
      <c r="G324" s="2">
        <v>212.93100000000001</v>
      </c>
      <c r="H324" s="2">
        <v>246.78200000000001</v>
      </c>
      <c r="I324" s="2">
        <f t="shared" si="32"/>
        <v>1.3371164829170012</v>
      </c>
      <c r="J324" s="2">
        <f t="shared" si="33"/>
        <v>1.1537046860143769</v>
      </c>
    </row>
    <row r="325" spans="3:10">
      <c r="C325">
        <v>2048</v>
      </c>
      <c r="D325">
        <v>32</v>
      </c>
      <c r="E325">
        <v>1500</v>
      </c>
      <c r="G325" s="2">
        <v>1110.02</v>
      </c>
      <c r="H325" s="2">
        <v>1426.058</v>
      </c>
      <c r="I325" s="2">
        <f t="shared" si="32"/>
        <v>1.0882322408605249</v>
      </c>
      <c r="J325" s="2">
        <f t="shared" si="33"/>
        <v>0.84706200729563585</v>
      </c>
    </row>
    <row r="326" spans="3:10">
      <c r="C326">
        <v>2048</v>
      </c>
      <c r="D326">
        <v>32</v>
      </c>
      <c r="E326">
        <v>750</v>
      </c>
      <c r="G326" s="2">
        <v>555.803</v>
      </c>
      <c r="H326" s="2">
        <v>713.721</v>
      </c>
      <c r="I326" s="2">
        <f t="shared" si="32"/>
        <v>1.0866795897107429</v>
      </c>
      <c r="J326" s="2">
        <f t="shared" si="33"/>
        <v>0.84624072431664465</v>
      </c>
    </row>
    <row r="327" spans="3:10">
      <c r="C327">
        <v>2048</v>
      </c>
      <c r="D327">
        <v>32</v>
      </c>
      <c r="E327">
        <v>375</v>
      </c>
      <c r="G327" s="2">
        <v>279.46899999999999</v>
      </c>
      <c r="H327" s="2">
        <v>358.411</v>
      </c>
      <c r="I327" s="2">
        <f t="shared" si="32"/>
        <v>1.0805845657300095</v>
      </c>
      <c r="J327" s="2">
        <f t="shared" si="33"/>
        <v>0.84257985385493206</v>
      </c>
    </row>
    <row r="328" spans="3:10">
      <c r="C328">
        <v>2048</v>
      </c>
      <c r="D328">
        <v>32</v>
      </c>
      <c r="E328">
        <v>187</v>
      </c>
      <c r="G328" s="2">
        <v>140.56899999999999</v>
      </c>
      <c r="H328" s="2">
        <v>180.31399999999999</v>
      </c>
      <c r="I328" s="2">
        <f t="shared" si="32"/>
        <v>1.0713051299788716</v>
      </c>
      <c r="J328" s="2">
        <f t="shared" si="33"/>
        <v>0.83516693554577015</v>
      </c>
    </row>
    <row r="329" spans="3:10">
      <c r="C329">
        <v>1536</v>
      </c>
      <c r="D329">
        <v>32</v>
      </c>
      <c r="E329">
        <v>1500</v>
      </c>
      <c r="G329" s="2">
        <v>840.303</v>
      </c>
      <c r="H329" s="2">
        <v>1080.377</v>
      </c>
      <c r="I329" s="2">
        <f t="shared" si="32"/>
        <v>0.80860980860475329</v>
      </c>
      <c r="J329" s="2">
        <f t="shared" si="33"/>
        <v>0.62892605821856629</v>
      </c>
    </row>
    <row r="330" spans="3:10">
      <c r="C330">
        <v>1536</v>
      </c>
      <c r="D330">
        <v>32</v>
      </c>
      <c r="E330">
        <v>750</v>
      </c>
      <c r="G330" s="2">
        <v>421.93700000000001</v>
      </c>
      <c r="H330" s="2">
        <v>541.91999999999996</v>
      </c>
      <c r="I330" s="2">
        <f t="shared" si="32"/>
        <v>0.80518803518060755</v>
      </c>
      <c r="J330" s="2">
        <f t="shared" si="33"/>
        <v>0.62691656333038082</v>
      </c>
    </row>
    <row r="331" spans="3:10">
      <c r="C331">
        <v>1536</v>
      </c>
      <c r="D331">
        <v>32</v>
      </c>
      <c r="E331">
        <v>375</v>
      </c>
      <c r="G331" s="2">
        <v>212.161</v>
      </c>
      <c r="H331" s="2">
        <v>272.72699999999998</v>
      </c>
      <c r="I331" s="2">
        <f t="shared" si="32"/>
        <v>0.80066228948770046</v>
      </c>
      <c r="J331" s="2">
        <f t="shared" si="33"/>
        <v>0.62285476685476682</v>
      </c>
    </row>
    <row r="332" spans="3:10">
      <c r="C332">
        <v>1536</v>
      </c>
      <c r="D332">
        <v>32</v>
      </c>
      <c r="E332">
        <v>187</v>
      </c>
      <c r="G332" s="2">
        <v>106.877</v>
      </c>
      <c r="H332" s="2">
        <v>137.86699999999999</v>
      </c>
      <c r="I332" s="2">
        <f t="shared" si="32"/>
        <v>0.79257617245993051</v>
      </c>
      <c r="J332" s="2">
        <f t="shared" si="33"/>
        <v>0.61441943020447243</v>
      </c>
    </row>
    <row r="333" spans="3:10">
      <c r="C333">
        <v>2560</v>
      </c>
      <c r="D333" s="1">
        <v>32</v>
      </c>
      <c r="E333" s="1">
        <v>1500</v>
      </c>
      <c r="G333" s="2">
        <v>1526.577</v>
      </c>
      <c r="H333" s="2">
        <v>1777.299</v>
      </c>
      <c r="I333" s="2">
        <f t="shared" si="32"/>
        <v>1.2363849317787441</v>
      </c>
      <c r="J333" s="2">
        <f t="shared" si="33"/>
        <v>1.0619692015806008</v>
      </c>
    </row>
    <row r="334" spans="3:10">
      <c r="C334">
        <v>2560</v>
      </c>
      <c r="D334" s="1">
        <v>32</v>
      </c>
      <c r="E334" s="1">
        <v>750</v>
      </c>
      <c r="G334" s="2">
        <v>765.34900000000005</v>
      </c>
      <c r="H334" s="2">
        <v>889.94200000000001</v>
      </c>
      <c r="I334" s="2">
        <f t="shared" si="32"/>
        <v>1.2330562919661487</v>
      </c>
      <c r="J334" s="2">
        <f t="shared" si="33"/>
        <v>1.0604268592784698</v>
      </c>
    </row>
    <row r="335" spans="3:10">
      <c r="C335">
        <v>2560</v>
      </c>
      <c r="D335" s="1">
        <v>32</v>
      </c>
      <c r="E335" s="1">
        <v>375</v>
      </c>
      <c r="G335" s="2">
        <v>383.85</v>
      </c>
      <c r="H335" s="2">
        <v>446.399</v>
      </c>
      <c r="I335" s="2">
        <f t="shared" si="32"/>
        <v>1.2292801875732708</v>
      </c>
      <c r="J335" s="2">
        <f t="shared" si="33"/>
        <v>1.0570346259736245</v>
      </c>
    </row>
    <row r="336" spans="3:10">
      <c r="C336">
        <v>2560</v>
      </c>
      <c r="D336" s="1">
        <v>32</v>
      </c>
      <c r="E336" s="1">
        <v>187</v>
      </c>
      <c r="G336" s="2">
        <v>192.37200000000001</v>
      </c>
      <c r="H336" s="2">
        <v>223.81800000000001</v>
      </c>
      <c r="I336" s="2">
        <f t="shared" si="32"/>
        <v>1.2231533404029693</v>
      </c>
      <c r="J336" s="2">
        <f t="shared" si="33"/>
        <v>1.0513026405382944</v>
      </c>
    </row>
    <row r="337" spans="3:11">
      <c r="C337">
        <v>512</v>
      </c>
      <c r="D337" s="1">
        <v>32</v>
      </c>
      <c r="E337" s="1">
        <v>1</v>
      </c>
      <c r="G337" s="2">
        <v>0.14799999999999999</v>
      </c>
      <c r="H337" s="2">
        <v>0.219</v>
      </c>
      <c r="I337" s="2">
        <f t="shared" si="32"/>
        <v>0.34007870270270268</v>
      </c>
      <c r="J337" s="2">
        <f t="shared" si="33"/>
        <v>0.22982487671232876</v>
      </c>
    </row>
    <row r="338" spans="3:11">
      <c r="C338">
        <v>1024</v>
      </c>
      <c r="D338" s="1">
        <v>32</v>
      </c>
      <c r="E338" s="1">
        <v>1500</v>
      </c>
      <c r="G338" s="2">
        <v>522.63199999999995</v>
      </c>
      <c r="H338" s="2">
        <v>729.86199999999997</v>
      </c>
      <c r="I338" s="2">
        <f t="shared" si="32"/>
        <v>0.57782510064443049</v>
      </c>
      <c r="J338" s="2">
        <f t="shared" si="33"/>
        <v>0.41376299629244984</v>
      </c>
    </row>
    <row r="339" spans="3:11">
      <c r="C339">
        <v>1024</v>
      </c>
      <c r="D339" s="1">
        <v>64</v>
      </c>
      <c r="E339" s="1">
        <v>1500</v>
      </c>
      <c r="G339" s="2">
        <v>238.03700000000001</v>
      </c>
      <c r="H339" s="2">
        <v>604.98800000000006</v>
      </c>
      <c r="I339" s="2">
        <f t="shared" si="32"/>
        <v>2.5373356915101435</v>
      </c>
      <c r="J339" s="2">
        <f t="shared" si="33"/>
        <v>0.99833348099466424</v>
      </c>
    </row>
    <row r="342" spans="3:11">
      <c r="G342" s="2"/>
      <c r="H342" s="2"/>
    </row>
    <row r="345" spans="3:11">
      <c r="G345" s="2"/>
      <c r="H345" s="2"/>
      <c r="I345" s="2"/>
      <c r="K345" s="2"/>
    </row>
    <row r="346" spans="3:11">
      <c r="G346" s="2"/>
      <c r="H346" s="2"/>
      <c r="I346" s="2"/>
      <c r="K346" s="2"/>
    </row>
    <row r="347" spans="3:11">
      <c r="G347" s="2"/>
      <c r="H347" s="2"/>
      <c r="I347" s="2"/>
      <c r="K347" s="2"/>
    </row>
    <row r="348" spans="3:11">
      <c r="G348" s="2"/>
      <c r="I348" s="2"/>
      <c r="K348" s="2"/>
    </row>
    <row r="349" spans="3:11">
      <c r="G349" s="2"/>
      <c r="I349" s="2"/>
      <c r="K349" s="2"/>
    </row>
    <row r="350" spans="3:11">
      <c r="G350" s="2"/>
      <c r="H350" s="2"/>
      <c r="I350" s="2"/>
      <c r="K350" s="2"/>
    </row>
    <row r="351" spans="3:11">
      <c r="G351" s="2"/>
      <c r="H351" s="2"/>
      <c r="I351" s="2"/>
      <c r="K351" s="2"/>
    </row>
    <row r="352" spans="3:11">
      <c r="G352" s="2"/>
      <c r="H352" s="2"/>
      <c r="I352" s="2"/>
      <c r="K352" s="2"/>
    </row>
    <row r="353" spans="7:11">
      <c r="G353" s="2"/>
      <c r="I353" s="2"/>
      <c r="K353" s="2"/>
    </row>
    <row r="354" spans="7:11">
      <c r="G354" s="2"/>
      <c r="I354" s="2"/>
      <c r="K354" s="2"/>
    </row>
    <row r="355" spans="7:11">
      <c r="G355" s="2"/>
      <c r="H355" s="2"/>
      <c r="I355" s="2"/>
      <c r="K355" s="2"/>
    </row>
    <row r="356" spans="7:11">
      <c r="G356" s="2"/>
      <c r="H356" s="2"/>
      <c r="I356" s="2"/>
      <c r="K356" s="2"/>
    </row>
    <row r="357" spans="7:11">
      <c r="G357" s="2"/>
      <c r="H357" s="2"/>
      <c r="I357" s="2"/>
      <c r="K357" s="2"/>
    </row>
    <row r="358" spans="7:11">
      <c r="G358" s="2"/>
      <c r="I358" s="2"/>
      <c r="K358" s="2"/>
    </row>
    <row r="359" spans="7:11">
      <c r="G359" s="2"/>
      <c r="I359" s="2"/>
      <c r="K359" s="2"/>
    </row>
    <row r="360" spans="7:11">
      <c r="G360" s="2"/>
      <c r="H360" s="2"/>
      <c r="I360" s="2"/>
      <c r="K360" s="2"/>
    </row>
    <row r="361" spans="7:11">
      <c r="G361" s="2"/>
      <c r="H361" s="2"/>
      <c r="I361" s="2"/>
      <c r="K361" s="2"/>
    </row>
    <row r="362" spans="7:11">
      <c r="G362" s="2"/>
      <c r="H362" s="2"/>
      <c r="I362" s="2"/>
      <c r="K362" s="2"/>
    </row>
    <row r="363" spans="7:11">
      <c r="G363" s="2"/>
      <c r="I363" s="2"/>
      <c r="K363" s="2"/>
    </row>
    <row r="364" spans="7:11">
      <c r="G364" s="2"/>
      <c r="I364" s="2"/>
      <c r="K364" s="2"/>
    </row>
    <row r="365" spans="7:11">
      <c r="G365" s="2"/>
      <c r="H365" s="2"/>
      <c r="I365" s="2"/>
      <c r="K365" s="2"/>
    </row>
    <row r="366" spans="7:11">
      <c r="G366" s="2"/>
      <c r="H366" s="2"/>
      <c r="I366" s="2"/>
      <c r="K366" s="2"/>
    </row>
    <row r="367" spans="7:11">
      <c r="G367" s="2"/>
      <c r="H367" s="2"/>
      <c r="I367" s="2"/>
      <c r="K367" s="2"/>
    </row>
    <row r="368" spans="7:11">
      <c r="G368" s="2"/>
      <c r="H368" s="2"/>
      <c r="I368" s="2"/>
      <c r="K368" s="2"/>
    </row>
    <row r="369" spans="7:11">
      <c r="G369" s="2"/>
      <c r="H369" s="2"/>
      <c r="I369" s="2"/>
      <c r="K36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40</v>
      </c>
      <c r="B1" s="6" t="s">
        <v>54</v>
      </c>
    </row>
    <row r="2" spans="1:2">
      <c r="A2" s="5" t="s">
        <v>41</v>
      </c>
      <c r="B2" s="7" t="s">
        <v>58</v>
      </c>
    </row>
    <row r="3" spans="1:2">
      <c r="A3" s="5" t="s">
        <v>42</v>
      </c>
      <c r="B3" s="7" t="s">
        <v>43</v>
      </c>
    </row>
    <row r="4" spans="1:2">
      <c r="A4" s="5" t="s">
        <v>44</v>
      </c>
      <c r="B4" s="8" t="s">
        <v>59</v>
      </c>
    </row>
    <row r="5" spans="1:2">
      <c r="A5" s="5" t="s">
        <v>45</v>
      </c>
      <c r="B5" s="8">
        <v>6</v>
      </c>
    </row>
    <row r="6" spans="1:2">
      <c r="A6" s="5" t="s">
        <v>46</v>
      </c>
      <c r="B6" s="7" t="s">
        <v>60</v>
      </c>
    </row>
    <row r="7" spans="1:2">
      <c r="A7" s="5" t="s">
        <v>47</v>
      </c>
      <c r="B7" s="9">
        <v>375.66</v>
      </c>
    </row>
    <row r="8" spans="1:2">
      <c r="A8" s="5" t="s">
        <v>48</v>
      </c>
      <c r="B8" s="7" t="s">
        <v>49</v>
      </c>
    </row>
    <row r="9" spans="1:2">
      <c r="A9" s="5" t="s">
        <v>50</v>
      </c>
      <c r="B9" t="s">
        <v>51</v>
      </c>
    </row>
    <row r="10" spans="1:2">
      <c r="A10" s="5" t="s">
        <v>52</v>
      </c>
      <c r="B10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Psuedo FP16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2017-07-14T23:19:52Z</dcterms:modified>
</cp:coreProperties>
</file>