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66833\OneDrive - RENAULT\Mes Docs\11 - COVID19 PSE\General\04_Hardware\schema kicad\pousse_seringue_cms_small v3\"/>
    </mc:Choice>
  </mc:AlternateContent>
  <xr:revisionPtr revIDLastSave="426" documentId="13_ncr:40009_{BA124CBE-3A5B-4383-9858-9AE72946C3E4}" xr6:coauthVersionLast="44" xr6:coauthVersionMax="44" xr10:uidLastSave="{1C91C9E9-089F-42D0-AFEC-83B43661A6C2}"/>
  <bookViews>
    <workbookView xWindow="-108" yWindow="-108" windowWidth="23256" windowHeight="12720" xr2:uid="{00000000-000D-0000-FFFF-FFFF00000000}"/>
  </bookViews>
  <sheets>
    <sheet name="pousse_seringue" sheetId="1" r:id="rId1"/>
  </sheets>
  <definedNames>
    <definedName name="_xlnm._FilterDatabase" localSheetId="0" hidden="1">pousse_seringue!$A$2:$E$39</definedName>
    <definedName name="NbrCarte">pousse_seringue!#REF!</definedName>
    <definedName name="NbrCartes">pousse_seringue!$J$1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K40" i="1" s="1"/>
  <c r="L40" i="1" s="1"/>
  <c r="J41" i="1"/>
  <c r="K41" i="1" s="1"/>
  <c r="L41" i="1" s="1"/>
  <c r="J42" i="1"/>
  <c r="K42" i="1" s="1"/>
  <c r="L42" i="1" s="1"/>
  <c r="D43" i="1"/>
  <c r="J43" i="1" s="1"/>
  <c r="K43" i="1" s="1"/>
  <c r="L43" i="1" s="1"/>
  <c r="J7" i="1"/>
  <c r="K7" i="1" s="1"/>
  <c r="L7" i="1" s="1"/>
  <c r="L6" i="1"/>
  <c r="L9" i="1"/>
  <c r="L15" i="1"/>
  <c r="L33" i="1"/>
  <c r="L2" i="1"/>
  <c r="J4" i="1"/>
  <c r="K4" i="1" s="1"/>
  <c r="L4" i="1" s="1"/>
  <c r="J5" i="1"/>
  <c r="K5" i="1" s="1"/>
  <c r="L5" i="1" s="1"/>
  <c r="J6" i="1"/>
  <c r="J8" i="1"/>
  <c r="K8" i="1" s="1"/>
  <c r="L8" i="1" s="1"/>
  <c r="J9" i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3" i="1"/>
  <c r="K3" i="1" s="1"/>
  <c r="L3" i="1" s="1"/>
  <c r="J2" i="1"/>
  <c r="K2" i="1"/>
  <c r="L44" i="1" l="1"/>
  <c r="L1" i="1" s="1"/>
  <c r="M1" i="1" s="1"/>
</calcChain>
</file>

<file path=xl/sharedStrings.xml><?xml version="1.0" encoding="utf-8"?>
<sst xmlns="http://schemas.openxmlformats.org/spreadsheetml/2006/main" count="202" uniqueCount="150">
  <si>
    <t>Id</t>
  </si>
  <si>
    <t>R7</t>
  </si>
  <si>
    <t>R_1206_3216Metric_Shunt</t>
  </si>
  <si>
    <t>0.1R</t>
  </si>
  <si>
    <t>SW_SPST_B3S-1000</t>
  </si>
  <si>
    <t>PinHeader_1x02_P2.54mm_Vertical</t>
  </si>
  <si>
    <t>PinHeader_1x04_P2.54mm_Vertical</t>
  </si>
  <si>
    <t>J103</t>
  </si>
  <si>
    <t>PinHeader_1x05_P2.54mm_Vertical</t>
  </si>
  <si>
    <t>A2</t>
  </si>
  <si>
    <t>Pololu_Breakout-16_15.2x20.3mm</t>
  </si>
  <si>
    <t>Pololu_Breakout_A4988</t>
  </si>
  <si>
    <t>C8,C10,C1,C2,C9</t>
  </si>
  <si>
    <t>C_0603_1608Metric</t>
  </si>
  <si>
    <t>47n</t>
  </si>
  <si>
    <t>R18,R30,R24</t>
  </si>
  <si>
    <t>22k</t>
  </si>
  <si>
    <t>C6,C4,C5,C12,C13,C14,C19</t>
  </si>
  <si>
    <t>100n</t>
  </si>
  <si>
    <t>U1</t>
  </si>
  <si>
    <t>TO-252-2</t>
  </si>
  <si>
    <t>NCP1117-1.5_TO252</t>
  </si>
  <si>
    <t>U2</t>
  </si>
  <si>
    <t>SO-4_4.4x3.6mm_P2.54mm</t>
  </si>
  <si>
    <t>LTV-357T</t>
  </si>
  <si>
    <t>REF**</t>
  </si>
  <si>
    <t>LCD1602_2</t>
  </si>
  <si>
    <t>LED_D3.0mm</t>
  </si>
  <si>
    <t>D5</t>
  </si>
  <si>
    <t>R_0603_1608Metric</t>
  </si>
  <si>
    <t>R6,R11,R31</t>
  </si>
  <si>
    <t>2.2k</t>
  </si>
  <si>
    <t>R12,R13,R19,R25</t>
  </si>
  <si>
    <t>1k</t>
  </si>
  <si>
    <t>R15,R21,R27</t>
  </si>
  <si>
    <t>R16,R22,R28</t>
  </si>
  <si>
    <t>R17,R23,R29</t>
  </si>
  <si>
    <t>Q1,Q2</t>
  </si>
  <si>
    <t>SOT-23</t>
  </si>
  <si>
    <t>BC817</t>
  </si>
  <si>
    <t>C3,C11,C23</t>
  </si>
  <si>
    <t>C_1206_3216Metric</t>
  </si>
  <si>
    <t>10u</t>
  </si>
  <si>
    <t>R10,R101,R103,R33,R35</t>
  </si>
  <si>
    <t>10k</t>
  </si>
  <si>
    <t>LS1</t>
  </si>
  <si>
    <t>Buzzer_12x9.5RM7.6</t>
  </si>
  <si>
    <t>Buzzer</t>
  </si>
  <si>
    <t>D2,D1</t>
  </si>
  <si>
    <t>D_SMA</t>
  </si>
  <si>
    <t>S1G</t>
  </si>
  <si>
    <t>C7</t>
  </si>
  <si>
    <t>CP_Radial_D10.0mm_P5.00mm_P7.50mm_H16mm</t>
  </si>
  <si>
    <t>470u</t>
  </si>
  <si>
    <t>C15,C16,C17,C18</t>
  </si>
  <si>
    <t>C_0805_2012Metric</t>
  </si>
  <si>
    <t>1u</t>
  </si>
  <si>
    <t>C21,C22</t>
  </si>
  <si>
    <t>J4</t>
  </si>
  <si>
    <t>PinHeader_2x03_P2.54mm_Vertical</t>
  </si>
  <si>
    <t>ICSP</t>
  </si>
  <si>
    <t>K1</t>
  </si>
  <si>
    <t>Relay_SPDT_Omron_G5V-1</t>
  </si>
  <si>
    <t>R5,R34</t>
  </si>
  <si>
    <t>R_0805_2012Metric</t>
  </si>
  <si>
    <t>MMZ2012Y152B</t>
  </si>
  <si>
    <t>R36</t>
  </si>
  <si>
    <t>1M</t>
  </si>
  <si>
    <t>U3</t>
  </si>
  <si>
    <t>TSSOP-10_3x3mm_P0.5mm</t>
  </si>
  <si>
    <t>ADS1115IDGS</t>
  </si>
  <si>
    <t>U4</t>
  </si>
  <si>
    <t>TQFP-32_7x7mm_P0.8mm</t>
  </si>
  <si>
    <t>ATMega328P-AU</t>
  </si>
  <si>
    <t>Y1</t>
  </si>
  <si>
    <t>Crystal_SMD_3225-4Pin_3.2x2.5mm</t>
  </si>
  <si>
    <t>16MHz</t>
  </si>
  <si>
    <t>Ref</t>
  </si>
  <si>
    <t>Empreinte</t>
  </si>
  <si>
    <t>Qté</t>
  </si>
  <si>
    <t>Désignation</t>
  </si>
  <si>
    <t>Switch façade</t>
  </si>
  <si>
    <t>BT1,J1,SW1A101</t>
  </si>
  <si>
    <t>SW3A1,SW2A1,SW2B1,SW2C1,SW3C2,SW3D2,SW3B1</t>
  </si>
  <si>
    <t>Pin header 4 pin</t>
  </si>
  <si>
    <t>Led ROUGE</t>
  </si>
  <si>
    <t>Led VERTE</t>
  </si>
  <si>
    <t>D4,D6,D9,D10</t>
  </si>
  <si>
    <t>R8,R14,R20,R26,R32</t>
  </si>
  <si>
    <t>R0,R1,R2,R3,R4,R9</t>
  </si>
  <si>
    <t>Fournisseur</t>
  </si>
  <si>
    <t>ref</t>
  </si>
  <si>
    <t>RS</t>
  </si>
  <si>
    <t>718-2459</t>
  </si>
  <si>
    <t>180-8502</t>
  </si>
  <si>
    <t>178-0909</t>
  </si>
  <si>
    <t>652-0162</t>
  </si>
  <si>
    <t>133-5658</t>
  </si>
  <si>
    <t>820-6887</t>
  </si>
  <si>
    <t>820-6824</t>
  </si>
  <si>
    <t>223-0427</t>
  </si>
  <si>
    <t>679-0037</t>
  </si>
  <si>
    <t>122-8862</t>
  </si>
  <si>
    <t>679-0728</t>
  </si>
  <si>
    <t>679-0147</t>
  </si>
  <si>
    <t>216-9410</t>
  </si>
  <si>
    <t>802-9977</t>
  </si>
  <si>
    <t>678-9667</t>
  </si>
  <si>
    <t>771-6967</t>
  </si>
  <si>
    <t>516-5871</t>
  </si>
  <si>
    <t>691-2088</t>
  </si>
  <si>
    <t>679-0005</t>
  </si>
  <si>
    <t>LCD 16x02 I2C</t>
  </si>
  <si>
    <t>761-3723</t>
  </si>
  <si>
    <t>133-5653</t>
  </si>
  <si>
    <t>683-9255</t>
  </si>
  <si>
    <t>G5V-1 9</t>
  </si>
  <si>
    <t>604-2022</t>
  </si>
  <si>
    <t>213-2676</t>
  </si>
  <si>
    <t>709-4544</t>
  </si>
  <si>
    <t>131-0271</t>
  </si>
  <si>
    <t>775-3736</t>
  </si>
  <si>
    <t>12p (value depend of Y1)</t>
  </si>
  <si>
    <t>652-0926</t>
  </si>
  <si>
    <t>315-0574</t>
  </si>
  <si>
    <t>566-058</t>
  </si>
  <si>
    <t>PU RS</t>
  </si>
  <si>
    <t>Multiple de cmd</t>
  </si>
  <si>
    <t>Total</t>
  </si>
  <si>
    <t>Nbr de cartes:</t>
  </si>
  <si>
    <t>Total:</t>
  </si>
  <si>
    <t>Commentaires</t>
  </si>
  <si>
    <t>On en a déjà</t>
  </si>
  <si>
    <t>Cmd pololu ? Amazon ou autre</t>
  </si>
  <si>
    <t>Cmd LCD ? Amazon ou autre, ou récup actuels</t>
  </si>
  <si>
    <t>820-1560</t>
  </si>
  <si>
    <t>embase JST XH 5 pin</t>
  </si>
  <si>
    <t>J3</t>
  </si>
  <si>
    <t>embase JST XH 4 pin</t>
  </si>
  <si>
    <t>820-1551</t>
  </si>
  <si>
    <t>820-1554</t>
  </si>
  <si>
    <t>Porte clip JST XH 5 pin</t>
  </si>
  <si>
    <t>Porte clip JST XH 4 pin</t>
  </si>
  <si>
    <t>Clip JST XH</t>
  </si>
  <si>
    <t>820-1529</t>
  </si>
  <si>
    <t>Porte clip JST XH 2 pin</t>
  </si>
  <si>
    <t>820-1627</t>
  </si>
  <si>
    <t>820-1618</t>
  </si>
  <si>
    <t>820-1611</t>
  </si>
  <si>
    <t>M1,J107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</si>
</sst>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  <numFmt numFmtId="166" formatCode="_-* #,##0.000\ &quot;€&quot;&quot; / carte&quot;_-;\-* #,##0.000\ &quot;€&quot;&quot; / carte&quot;_-;_-* &quot;-&quot;???\ &quot;€&quot;&quot; / carte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164" fontId="0" fillId="0" borderId="0" xfId="42" applyNumberFormat="1" applyFont="1" applyAlignment="1">
      <alignment vertical="center" wrapText="1"/>
    </xf>
    <xf numFmtId="164" fontId="0" fillId="33" borderId="0" xfId="42" applyNumberFormat="1" applyFont="1" applyFill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165" fontId="16" fillId="0" borderId="0" xfId="0" applyNumberFormat="1" applyFont="1" applyAlignment="1">
      <alignment horizontal="center" vertical="center" wrapText="1"/>
    </xf>
    <xf numFmtId="166" fontId="16" fillId="0" borderId="0" xfId="0" applyNumberFormat="1" applyFont="1" applyAlignment="1">
      <alignment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D8" sqref="D8"/>
    </sheetView>
  </sheetViews>
  <sheetFormatPr baseColWidth="10" defaultColWidth="11.5546875" defaultRowHeight="14.4" x14ac:dyDescent="0.3"/>
  <cols>
    <col min="1" max="1" width="4.6640625" style="1" customWidth="1"/>
    <col min="2" max="2" width="21.77734375" style="1" customWidth="1"/>
    <col min="3" max="3" width="37.44140625" style="1" customWidth="1"/>
    <col min="4" max="4" width="4" style="1" bestFit="1" customWidth="1"/>
    <col min="5" max="5" width="20.77734375" style="1" bestFit="1" customWidth="1"/>
    <col min="6" max="6" width="11.5546875" style="1" customWidth="1"/>
    <col min="7" max="7" width="11.5546875" style="1"/>
    <col min="8" max="8" width="11.5546875" style="2" customWidth="1"/>
    <col min="9" max="9" width="11.5546875" style="1" customWidth="1"/>
    <col min="10" max="10" width="11.5546875" style="1"/>
    <col min="11" max="12" width="11.5546875" style="1" customWidth="1"/>
    <col min="13" max="13" width="20.44140625" style="2" customWidth="1"/>
    <col min="14" max="16384" width="11.5546875" style="2"/>
  </cols>
  <sheetData>
    <row r="1" spans="1:13" x14ac:dyDescent="0.3">
      <c r="I1" s="12" t="s">
        <v>129</v>
      </c>
      <c r="J1" s="11">
        <v>5</v>
      </c>
      <c r="K1" s="7" t="s">
        <v>130</v>
      </c>
      <c r="L1" s="13">
        <f>L44</f>
        <v>147.89499999999998</v>
      </c>
      <c r="M1" s="14">
        <f>L1/NbrCartes</f>
        <v>29.578999999999997</v>
      </c>
    </row>
    <row r="2" spans="1:13" ht="57.6" x14ac:dyDescent="0.3">
      <c r="A2" s="1" t="s">
        <v>0</v>
      </c>
      <c r="B2" s="1" t="s">
        <v>77</v>
      </c>
      <c r="C2" s="1" t="s">
        <v>78</v>
      </c>
      <c r="D2" s="1" t="s">
        <v>79</v>
      </c>
      <c r="E2" s="1" t="s">
        <v>80</v>
      </c>
      <c r="F2" s="3" t="s">
        <v>90</v>
      </c>
      <c r="G2" s="3" t="s">
        <v>91</v>
      </c>
      <c r="H2" s="1" t="s">
        <v>126</v>
      </c>
      <c r="I2" s="1" t="s">
        <v>127</v>
      </c>
      <c r="J2" s="1" t="str">
        <f>"Qté pour " &amp;NbrCartes&amp; " cartes"</f>
        <v>Qté pour 5 cartes</v>
      </c>
      <c r="K2" s="1" t="str">
        <f>"Qté à commander pour " &amp; NbrCartes &amp; " cartes"</f>
        <v>Qté à commander pour 5 cartes</v>
      </c>
      <c r="L2" s="1" t="str">
        <f>"Prix commande pour " &amp; NbrCartes &amp; " cartes"</f>
        <v>Prix commande pour 5 cartes</v>
      </c>
      <c r="M2" s="2" t="s">
        <v>131</v>
      </c>
    </row>
    <row r="3" spans="1:13" x14ac:dyDescent="0.3">
      <c r="A3" s="1">
        <v>1</v>
      </c>
      <c r="B3" s="1" t="s">
        <v>1</v>
      </c>
      <c r="C3" s="1" t="s">
        <v>2</v>
      </c>
      <c r="D3" s="1">
        <v>1</v>
      </c>
      <c r="E3" s="1" t="s">
        <v>3</v>
      </c>
      <c r="F3" s="1" t="s">
        <v>92</v>
      </c>
      <c r="G3" s="1" t="s">
        <v>125</v>
      </c>
      <c r="H3" s="5">
        <v>0.68</v>
      </c>
      <c r="I3" s="1">
        <v>5</v>
      </c>
      <c r="J3" s="1">
        <f t="shared" ref="J3:J43" si="0">NbrCartes*D3</f>
        <v>5</v>
      </c>
      <c r="K3" s="1">
        <f>IF(I3&gt;=J3,I3,IF(INT(J3/I3)*I3&lt;J3,(INT(J3/I3)+1)*I3,INT(J3/I3)*I3))</f>
        <v>5</v>
      </c>
      <c r="L3" s="9">
        <f>K3*H3</f>
        <v>3.4000000000000004</v>
      </c>
    </row>
    <row r="4" spans="1:13" ht="43.2" x14ac:dyDescent="0.3">
      <c r="A4" s="1">
        <v>2</v>
      </c>
      <c r="B4" s="1" t="s">
        <v>83</v>
      </c>
      <c r="C4" s="1" t="s">
        <v>4</v>
      </c>
      <c r="D4" s="1">
        <v>7</v>
      </c>
      <c r="E4" s="1" t="s">
        <v>81</v>
      </c>
      <c r="F4" s="1" t="s">
        <v>92</v>
      </c>
      <c r="G4" s="1" t="s">
        <v>93</v>
      </c>
      <c r="H4" s="5">
        <v>0.216</v>
      </c>
      <c r="I4" s="1">
        <v>5</v>
      </c>
      <c r="J4" s="1">
        <f t="shared" si="0"/>
        <v>35</v>
      </c>
      <c r="K4" s="1">
        <f t="shared" ref="K4:K39" si="1">IF(I4&gt;=J4,I4,IF(INT(J4/I4)*I4&lt;J4,(INT(J4/I4)+1)*I4,INT(J4/I4)*I4))</f>
        <v>35</v>
      </c>
      <c r="L4" s="9">
        <f t="shared" ref="L4:L39" si="2">K4*H4</f>
        <v>7.56</v>
      </c>
    </row>
    <row r="5" spans="1:13" x14ac:dyDescent="0.3">
      <c r="A5" s="1">
        <v>3</v>
      </c>
      <c r="B5" s="1" t="s">
        <v>82</v>
      </c>
      <c r="C5" s="1" t="s">
        <v>5</v>
      </c>
      <c r="D5" s="1">
        <v>3</v>
      </c>
      <c r="E5" s="1">
        <v>3</v>
      </c>
      <c r="F5" s="1" t="s">
        <v>92</v>
      </c>
      <c r="G5" s="1" t="s">
        <v>140</v>
      </c>
      <c r="H5" s="5">
        <v>0.128</v>
      </c>
      <c r="I5" s="1">
        <v>5</v>
      </c>
      <c r="J5" s="1">
        <f t="shared" si="0"/>
        <v>15</v>
      </c>
      <c r="K5" s="1">
        <f t="shared" ref="K5" si="3">IF(I5&gt;=J5,I5,IF(INT(J5/I5)*I5&lt;J5,(INT(J5/I5)+1)*I5,INT(J5/I5)*I5))</f>
        <v>15</v>
      </c>
      <c r="L5" s="9">
        <f t="shared" ref="L5" si="4">K5*H5</f>
        <v>1.92</v>
      </c>
    </row>
    <row r="6" spans="1:13" x14ac:dyDescent="0.3">
      <c r="A6" s="1">
        <v>4</v>
      </c>
      <c r="B6" s="1" t="s">
        <v>137</v>
      </c>
      <c r="C6" s="1" t="s">
        <v>6</v>
      </c>
      <c r="D6" s="1">
        <v>1</v>
      </c>
      <c r="E6" s="1" t="s">
        <v>84</v>
      </c>
      <c r="F6" s="1" t="s">
        <v>92</v>
      </c>
      <c r="H6" s="5"/>
      <c r="J6" s="1">
        <f t="shared" si="0"/>
        <v>5</v>
      </c>
      <c r="L6" s="9">
        <f t="shared" si="2"/>
        <v>0</v>
      </c>
      <c r="M6" s="2" t="s">
        <v>132</v>
      </c>
    </row>
    <row r="7" spans="1:13" x14ac:dyDescent="0.3">
      <c r="A7" s="1">
        <v>5</v>
      </c>
      <c r="B7" s="1" t="s">
        <v>149</v>
      </c>
      <c r="C7" s="1" t="s">
        <v>6</v>
      </c>
      <c r="D7" s="1">
        <v>2</v>
      </c>
      <c r="E7" s="1" t="s">
        <v>138</v>
      </c>
      <c r="F7" s="1" t="s">
        <v>92</v>
      </c>
      <c r="G7" s="1" t="s">
        <v>139</v>
      </c>
      <c r="H7" s="5">
        <v>0.43</v>
      </c>
      <c r="I7" s="1">
        <v>5</v>
      </c>
      <c r="J7" s="1">
        <f t="shared" si="0"/>
        <v>10</v>
      </c>
      <c r="K7" s="1">
        <f t="shared" si="1"/>
        <v>10</v>
      </c>
      <c r="L7" s="9">
        <f t="shared" si="2"/>
        <v>4.3</v>
      </c>
    </row>
    <row r="8" spans="1:13" x14ac:dyDescent="0.3">
      <c r="A8" s="1">
        <v>6</v>
      </c>
      <c r="B8" s="1" t="s">
        <v>7</v>
      </c>
      <c r="C8" s="1" t="s">
        <v>8</v>
      </c>
      <c r="D8" s="1">
        <v>1</v>
      </c>
      <c r="E8" s="1" t="s">
        <v>136</v>
      </c>
      <c r="F8" s="1" t="s">
        <v>92</v>
      </c>
      <c r="G8" s="1" t="s">
        <v>135</v>
      </c>
      <c r="H8" s="5">
        <v>0.43</v>
      </c>
      <c r="I8" s="1">
        <v>5</v>
      </c>
      <c r="J8" s="1">
        <f t="shared" si="0"/>
        <v>5</v>
      </c>
      <c r="K8" s="1">
        <f t="shared" si="1"/>
        <v>5</v>
      </c>
      <c r="L8" s="9">
        <f t="shared" si="2"/>
        <v>2.15</v>
      </c>
    </row>
    <row r="9" spans="1:13" ht="28.8" x14ac:dyDescent="0.3">
      <c r="A9" s="1">
        <v>7</v>
      </c>
      <c r="B9" s="4" t="s">
        <v>9</v>
      </c>
      <c r="C9" s="4" t="s">
        <v>10</v>
      </c>
      <c r="D9" s="4">
        <v>1</v>
      </c>
      <c r="E9" s="4" t="s">
        <v>11</v>
      </c>
      <c r="F9" s="4"/>
      <c r="G9" s="4"/>
      <c r="H9" s="6"/>
      <c r="I9" s="4"/>
      <c r="J9" s="1">
        <f t="shared" si="0"/>
        <v>5</v>
      </c>
      <c r="L9" s="9">
        <f t="shared" si="2"/>
        <v>0</v>
      </c>
      <c r="M9" s="2" t="s">
        <v>133</v>
      </c>
    </row>
    <row r="10" spans="1:13" x14ac:dyDescent="0.3">
      <c r="A10" s="1">
        <v>8</v>
      </c>
      <c r="B10" s="1" t="s">
        <v>12</v>
      </c>
      <c r="C10" s="1" t="s">
        <v>13</v>
      </c>
      <c r="D10" s="1">
        <v>5</v>
      </c>
      <c r="E10" s="1" t="s">
        <v>14</v>
      </c>
      <c r="F10" s="1" t="s">
        <v>92</v>
      </c>
      <c r="G10" s="1" t="s">
        <v>96</v>
      </c>
      <c r="H10" s="5">
        <v>0.09</v>
      </c>
      <c r="I10" s="1">
        <v>25</v>
      </c>
      <c r="J10" s="1">
        <f t="shared" si="0"/>
        <v>25</v>
      </c>
      <c r="K10" s="1">
        <f t="shared" si="1"/>
        <v>25</v>
      </c>
      <c r="L10" s="9">
        <f t="shared" si="2"/>
        <v>2.25</v>
      </c>
    </row>
    <row r="11" spans="1:13" x14ac:dyDescent="0.3">
      <c r="A11" s="1">
        <v>9</v>
      </c>
      <c r="B11" s="1" t="s">
        <v>15</v>
      </c>
      <c r="C11" s="1" t="s">
        <v>13</v>
      </c>
      <c r="D11" s="1">
        <v>3</v>
      </c>
      <c r="E11" s="1" t="s">
        <v>16</v>
      </c>
      <c r="F11" s="1" t="s">
        <v>92</v>
      </c>
      <c r="G11" s="1" t="s">
        <v>111</v>
      </c>
      <c r="H11" s="5">
        <v>2.5000000000000001E-2</v>
      </c>
      <c r="I11" s="1">
        <v>50</v>
      </c>
      <c r="J11" s="1">
        <f t="shared" si="0"/>
        <v>15</v>
      </c>
      <c r="K11" s="1">
        <f t="shared" si="1"/>
        <v>50</v>
      </c>
      <c r="L11" s="9">
        <f t="shared" si="2"/>
        <v>1.25</v>
      </c>
    </row>
    <row r="12" spans="1:13" ht="28.8" x14ac:dyDescent="0.3">
      <c r="A12" s="1">
        <v>10</v>
      </c>
      <c r="B12" s="1" t="s">
        <v>17</v>
      </c>
      <c r="C12" s="1" t="s">
        <v>13</v>
      </c>
      <c r="D12" s="1">
        <v>7</v>
      </c>
      <c r="E12" s="1" t="s">
        <v>18</v>
      </c>
      <c r="F12" s="1" t="s">
        <v>92</v>
      </c>
      <c r="G12" s="1" t="s">
        <v>97</v>
      </c>
      <c r="H12" s="5">
        <v>3.7999999999999999E-2</v>
      </c>
      <c r="I12" s="1">
        <v>250</v>
      </c>
      <c r="J12" s="1">
        <f t="shared" si="0"/>
        <v>35</v>
      </c>
      <c r="K12" s="1">
        <f t="shared" si="1"/>
        <v>250</v>
      </c>
      <c r="L12" s="9">
        <f t="shared" si="2"/>
        <v>9.5</v>
      </c>
    </row>
    <row r="13" spans="1:13" x14ac:dyDescent="0.3">
      <c r="A13" s="1">
        <v>11</v>
      </c>
      <c r="B13" s="1" t="s">
        <v>19</v>
      </c>
      <c r="C13" s="1" t="s">
        <v>20</v>
      </c>
      <c r="D13" s="1">
        <v>1</v>
      </c>
      <c r="E13" s="1" t="s">
        <v>21</v>
      </c>
      <c r="F13" s="1" t="s">
        <v>92</v>
      </c>
      <c r="G13" s="1" t="s">
        <v>109</v>
      </c>
      <c r="H13" s="5">
        <v>0.36199999999999999</v>
      </c>
      <c r="I13" s="1">
        <v>5</v>
      </c>
      <c r="J13" s="1">
        <f t="shared" si="0"/>
        <v>5</v>
      </c>
      <c r="K13" s="1">
        <f t="shared" si="1"/>
        <v>5</v>
      </c>
      <c r="L13" s="9">
        <f t="shared" si="2"/>
        <v>1.81</v>
      </c>
    </row>
    <row r="14" spans="1:13" x14ac:dyDescent="0.3">
      <c r="A14" s="1">
        <v>12</v>
      </c>
      <c r="B14" s="1" t="s">
        <v>22</v>
      </c>
      <c r="C14" s="1" t="s">
        <v>23</v>
      </c>
      <c r="D14" s="1">
        <v>1</v>
      </c>
      <c r="E14" s="1" t="s">
        <v>24</v>
      </c>
      <c r="F14" s="1" t="s">
        <v>92</v>
      </c>
      <c r="G14" s="1" t="s">
        <v>110</v>
      </c>
      <c r="H14" s="5">
        <v>0.19400000000000001</v>
      </c>
      <c r="I14" s="1">
        <v>10</v>
      </c>
      <c r="J14" s="1">
        <f t="shared" si="0"/>
        <v>5</v>
      </c>
      <c r="K14" s="1">
        <f t="shared" si="1"/>
        <v>10</v>
      </c>
      <c r="L14" s="9">
        <f t="shared" si="2"/>
        <v>1.94</v>
      </c>
    </row>
    <row r="15" spans="1:13" ht="28.8" x14ac:dyDescent="0.3">
      <c r="A15" s="1">
        <v>13</v>
      </c>
      <c r="B15" s="4" t="s">
        <v>25</v>
      </c>
      <c r="C15" s="4" t="s">
        <v>26</v>
      </c>
      <c r="D15" s="4">
        <v>1</v>
      </c>
      <c r="E15" s="4" t="s">
        <v>112</v>
      </c>
      <c r="F15" s="4"/>
      <c r="G15" s="4"/>
      <c r="H15" s="6"/>
      <c r="I15" s="4"/>
      <c r="J15" s="1">
        <f t="shared" si="0"/>
        <v>5</v>
      </c>
      <c r="L15" s="9">
        <f t="shared" si="2"/>
        <v>0</v>
      </c>
      <c r="M15" s="2" t="s">
        <v>134</v>
      </c>
    </row>
    <row r="16" spans="1:13" x14ac:dyDescent="0.3">
      <c r="A16" s="1">
        <v>14</v>
      </c>
      <c r="B16" s="1" t="s">
        <v>87</v>
      </c>
      <c r="C16" s="1" t="s">
        <v>27</v>
      </c>
      <c r="D16" s="1">
        <v>4</v>
      </c>
      <c r="E16" s="1" t="s">
        <v>86</v>
      </c>
      <c r="F16" s="1" t="s">
        <v>92</v>
      </c>
      <c r="G16" s="1" t="s">
        <v>94</v>
      </c>
      <c r="H16" s="5">
        <v>0.21099999999999999</v>
      </c>
      <c r="I16" s="1">
        <v>10</v>
      </c>
      <c r="J16" s="1">
        <f t="shared" si="0"/>
        <v>20</v>
      </c>
      <c r="K16" s="1">
        <f t="shared" si="1"/>
        <v>20</v>
      </c>
      <c r="L16" s="9">
        <f t="shared" si="2"/>
        <v>4.22</v>
      </c>
    </row>
    <row r="17" spans="1:12" x14ac:dyDescent="0.3">
      <c r="A17" s="1">
        <v>15</v>
      </c>
      <c r="B17" s="1" t="s">
        <v>28</v>
      </c>
      <c r="C17" s="1" t="s">
        <v>27</v>
      </c>
      <c r="D17" s="1">
        <v>1</v>
      </c>
      <c r="E17" s="1" t="s">
        <v>85</v>
      </c>
      <c r="F17" s="1" t="s">
        <v>92</v>
      </c>
      <c r="G17" s="1" t="s">
        <v>95</v>
      </c>
      <c r="H17" s="5">
        <v>0.21099999999999999</v>
      </c>
      <c r="I17" s="1">
        <v>10</v>
      </c>
      <c r="J17" s="1">
        <f t="shared" si="0"/>
        <v>5</v>
      </c>
      <c r="K17" s="1">
        <f t="shared" si="1"/>
        <v>10</v>
      </c>
      <c r="L17" s="9">
        <f t="shared" si="2"/>
        <v>2.11</v>
      </c>
    </row>
    <row r="18" spans="1:12" x14ac:dyDescent="0.3">
      <c r="A18" s="1">
        <v>16</v>
      </c>
      <c r="B18" s="1" t="s">
        <v>89</v>
      </c>
      <c r="C18" s="1" t="s">
        <v>29</v>
      </c>
      <c r="D18" s="1">
        <v>6</v>
      </c>
      <c r="E18" s="1">
        <v>680</v>
      </c>
      <c r="F18" s="1" t="s">
        <v>92</v>
      </c>
      <c r="G18" s="1" t="s">
        <v>98</v>
      </c>
      <c r="H18" s="5">
        <v>3.4000000000000002E-2</v>
      </c>
      <c r="I18" s="1">
        <v>25</v>
      </c>
      <c r="J18" s="1">
        <f t="shared" si="0"/>
        <v>30</v>
      </c>
      <c r="K18" s="1">
        <f t="shared" si="1"/>
        <v>50</v>
      </c>
      <c r="L18" s="9">
        <f t="shared" si="2"/>
        <v>1.7000000000000002</v>
      </c>
    </row>
    <row r="19" spans="1:12" x14ac:dyDescent="0.3">
      <c r="A19" s="1">
        <v>17</v>
      </c>
      <c r="B19" s="1" t="s">
        <v>30</v>
      </c>
      <c r="C19" s="1" t="s">
        <v>29</v>
      </c>
      <c r="D19" s="1">
        <v>3</v>
      </c>
      <c r="E19" s="1" t="s">
        <v>31</v>
      </c>
      <c r="F19" s="1" t="s">
        <v>92</v>
      </c>
      <c r="G19" s="1" t="s">
        <v>99</v>
      </c>
      <c r="H19" s="5">
        <v>6.9000000000000006E-2</v>
      </c>
      <c r="I19" s="1">
        <v>25</v>
      </c>
      <c r="J19" s="1">
        <f t="shared" si="0"/>
        <v>15</v>
      </c>
      <c r="K19" s="1">
        <f t="shared" si="1"/>
        <v>25</v>
      </c>
      <c r="L19" s="9">
        <f t="shared" si="2"/>
        <v>1.7250000000000001</v>
      </c>
    </row>
    <row r="20" spans="1:12" x14ac:dyDescent="0.3">
      <c r="A20" s="1">
        <v>18</v>
      </c>
      <c r="B20" s="1" t="s">
        <v>32</v>
      </c>
      <c r="C20" s="1" t="s">
        <v>29</v>
      </c>
      <c r="D20" s="1">
        <v>4</v>
      </c>
      <c r="E20" s="1" t="s">
        <v>33</v>
      </c>
      <c r="F20" s="1" t="s">
        <v>92</v>
      </c>
      <c r="G20" s="1" t="s">
        <v>100</v>
      </c>
      <c r="H20" s="5">
        <v>4.9000000000000002E-2</v>
      </c>
      <c r="I20" s="1">
        <v>50</v>
      </c>
      <c r="J20" s="1">
        <f t="shared" si="0"/>
        <v>20</v>
      </c>
      <c r="K20" s="1">
        <f t="shared" si="1"/>
        <v>50</v>
      </c>
      <c r="L20" s="9">
        <f t="shared" si="2"/>
        <v>2.4500000000000002</v>
      </c>
    </row>
    <row r="21" spans="1:12" x14ac:dyDescent="0.3">
      <c r="A21" s="1">
        <v>19</v>
      </c>
      <c r="B21" s="1" t="s">
        <v>88</v>
      </c>
      <c r="C21" s="1" t="s">
        <v>29</v>
      </c>
      <c r="D21" s="1">
        <v>5</v>
      </c>
      <c r="E21" s="1">
        <v>249</v>
      </c>
      <c r="F21" s="1" t="s">
        <v>92</v>
      </c>
      <c r="G21" s="1" t="s">
        <v>101</v>
      </c>
      <c r="H21" s="5">
        <v>3.9E-2</v>
      </c>
      <c r="I21" s="1">
        <v>50</v>
      </c>
      <c r="J21" s="1">
        <f t="shared" si="0"/>
        <v>25</v>
      </c>
      <c r="K21" s="1">
        <f t="shared" si="1"/>
        <v>50</v>
      </c>
      <c r="L21" s="9">
        <f t="shared" si="2"/>
        <v>1.95</v>
      </c>
    </row>
    <row r="22" spans="1:12" x14ac:dyDescent="0.3">
      <c r="A22" s="1">
        <v>20</v>
      </c>
      <c r="B22" s="1" t="s">
        <v>34</v>
      </c>
      <c r="C22" s="1" t="s">
        <v>29</v>
      </c>
      <c r="D22" s="1">
        <v>3</v>
      </c>
      <c r="E22" s="1">
        <v>412</v>
      </c>
      <c r="F22" s="1" t="s">
        <v>92</v>
      </c>
      <c r="G22" s="1" t="s">
        <v>102</v>
      </c>
      <c r="H22" s="5">
        <v>0.23499999999999999</v>
      </c>
      <c r="I22" s="1">
        <v>20</v>
      </c>
      <c r="J22" s="1">
        <f t="shared" si="0"/>
        <v>15</v>
      </c>
      <c r="K22" s="1">
        <f t="shared" si="1"/>
        <v>20</v>
      </c>
      <c r="L22" s="9">
        <f t="shared" si="2"/>
        <v>4.6999999999999993</v>
      </c>
    </row>
    <row r="23" spans="1:12" x14ac:dyDescent="0.3">
      <c r="A23" s="1">
        <v>21</v>
      </c>
      <c r="B23" s="1" t="s">
        <v>35</v>
      </c>
      <c r="C23" s="1" t="s">
        <v>29</v>
      </c>
      <c r="D23" s="1">
        <v>3</v>
      </c>
      <c r="E23" s="1">
        <v>825</v>
      </c>
      <c r="F23" s="1" t="s">
        <v>92</v>
      </c>
      <c r="G23" s="1" t="s">
        <v>103</v>
      </c>
      <c r="H23" s="5">
        <v>0.02</v>
      </c>
      <c r="I23" s="1">
        <v>50</v>
      </c>
      <c r="J23" s="1">
        <f t="shared" si="0"/>
        <v>15</v>
      </c>
      <c r="K23" s="1">
        <f t="shared" si="1"/>
        <v>50</v>
      </c>
      <c r="L23" s="9">
        <f t="shared" si="2"/>
        <v>1</v>
      </c>
    </row>
    <row r="24" spans="1:12" x14ac:dyDescent="0.3">
      <c r="A24" s="1">
        <v>22</v>
      </c>
      <c r="B24" s="1" t="s">
        <v>36</v>
      </c>
      <c r="C24" s="1" t="s">
        <v>29</v>
      </c>
      <c r="D24" s="1">
        <v>3</v>
      </c>
      <c r="E24" s="1">
        <v>2490</v>
      </c>
      <c r="F24" s="1" t="s">
        <v>92</v>
      </c>
      <c r="G24" s="1" t="s">
        <v>104</v>
      </c>
      <c r="H24" s="5">
        <v>2.1999999999999999E-2</v>
      </c>
      <c r="I24" s="1">
        <v>50</v>
      </c>
      <c r="J24" s="1">
        <f t="shared" si="0"/>
        <v>15</v>
      </c>
      <c r="K24" s="1">
        <f t="shared" si="1"/>
        <v>50</v>
      </c>
      <c r="L24" s="9">
        <f t="shared" si="2"/>
        <v>1.0999999999999999</v>
      </c>
    </row>
    <row r="25" spans="1:12" x14ac:dyDescent="0.3">
      <c r="A25" s="1">
        <v>23</v>
      </c>
      <c r="B25" s="1" t="s">
        <v>37</v>
      </c>
      <c r="C25" s="1" t="s">
        <v>38</v>
      </c>
      <c r="D25" s="1">
        <v>2</v>
      </c>
      <c r="E25" s="1" t="s">
        <v>39</v>
      </c>
      <c r="F25" s="1" t="s">
        <v>92</v>
      </c>
      <c r="G25" s="1" t="s">
        <v>105</v>
      </c>
      <c r="H25" s="5">
        <v>3.2000000000000001E-2</v>
      </c>
      <c r="I25" s="1">
        <v>20</v>
      </c>
      <c r="J25" s="1">
        <f t="shared" si="0"/>
        <v>10</v>
      </c>
      <c r="K25" s="1">
        <f t="shared" si="1"/>
        <v>20</v>
      </c>
      <c r="L25" s="9">
        <f t="shared" si="2"/>
        <v>0.64</v>
      </c>
    </row>
    <row r="26" spans="1:12" x14ac:dyDescent="0.3">
      <c r="A26" s="1">
        <v>24</v>
      </c>
      <c r="B26" s="1" t="s">
        <v>40</v>
      </c>
      <c r="C26" s="1" t="s">
        <v>41</v>
      </c>
      <c r="D26" s="1">
        <v>3</v>
      </c>
      <c r="E26" s="1" t="s">
        <v>42</v>
      </c>
      <c r="F26" s="1" t="s">
        <v>92</v>
      </c>
      <c r="G26" s="1" t="s">
        <v>106</v>
      </c>
      <c r="H26" s="5">
        <v>0.59799999999999998</v>
      </c>
      <c r="I26" s="1">
        <v>5</v>
      </c>
      <c r="J26" s="1">
        <f t="shared" si="0"/>
        <v>15</v>
      </c>
      <c r="K26" s="1">
        <f t="shared" si="1"/>
        <v>15</v>
      </c>
      <c r="L26" s="9">
        <f t="shared" si="2"/>
        <v>8.9699999999999989</v>
      </c>
    </row>
    <row r="27" spans="1:12" x14ac:dyDescent="0.3">
      <c r="A27" s="1">
        <v>25</v>
      </c>
      <c r="B27" s="1" t="s">
        <v>43</v>
      </c>
      <c r="C27" s="1" t="s">
        <v>29</v>
      </c>
      <c r="D27" s="1">
        <v>5</v>
      </c>
      <c r="E27" s="1" t="s">
        <v>44</v>
      </c>
      <c r="F27" s="1" t="s">
        <v>92</v>
      </c>
      <c r="G27" s="1" t="s">
        <v>107</v>
      </c>
      <c r="H27" s="5">
        <v>3.6999999999999998E-2</v>
      </c>
      <c r="I27" s="1">
        <v>50</v>
      </c>
      <c r="J27" s="1">
        <f t="shared" si="0"/>
        <v>25</v>
      </c>
      <c r="K27" s="1">
        <f t="shared" si="1"/>
        <v>50</v>
      </c>
      <c r="L27" s="9">
        <f t="shared" si="2"/>
        <v>1.8499999999999999</v>
      </c>
    </row>
    <row r="28" spans="1:12" x14ac:dyDescent="0.3">
      <c r="A28" s="1">
        <v>26</v>
      </c>
      <c r="B28" s="1" t="s">
        <v>45</v>
      </c>
      <c r="C28" s="1" t="s">
        <v>46</v>
      </c>
      <c r="D28" s="1">
        <v>1</v>
      </c>
      <c r="E28" s="1" t="s">
        <v>47</v>
      </c>
      <c r="F28" s="1" t="s">
        <v>92</v>
      </c>
      <c r="G28" s="1" t="s">
        <v>108</v>
      </c>
      <c r="H28" s="5">
        <v>1.3240000000000001</v>
      </c>
      <c r="I28" s="1">
        <v>5</v>
      </c>
      <c r="J28" s="1">
        <f t="shared" si="0"/>
        <v>5</v>
      </c>
      <c r="K28" s="1">
        <f t="shared" si="1"/>
        <v>5</v>
      </c>
      <c r="L28" s="9">
        <f t="shared" si="2"/>
        <v>6.62</v>
      </c>
    </row>
    <row r="29" spans="1:12" x14ac:dyDescent="0.3">
      <c r="A29" s="1">
        <v>27</v>
      </c>
      <c r="B29" s="1" t="s">
        <v>48</v>
      </c>
      <c r="C29" s="1" t="s">
        <v>49</v>
      </c>
      <c r="D29" s="1">
        <v>2</v>
      </c>
      <c r="E29" s="1" t="s">
        <v>50</v>
      </c>
      <c r="F29" s="1" t="s">
        <v>92</v>
      </c>
      <c r="G29" s="1" t="s">
        <v>113</v>
      </c>
      <c r="H29" s="5">
        <v>0.13600000000000001</v>
      </c>
      <c r="I29" s="1">
        <v>50</v>
      </c>
      <c r="J29" s="1">
        <f t="shared" si="0"/>
        <v>10</v>
      </c>
      <c r="K29" s="1">
        <f t="shared" si="1"/>
        <v>50</v>
      </c>
      <c r="L29" s="9">
        <f t="shared" si="2"/>
        <v>6.8000000000000007</v>
      </c>
    </row>
    <row r="30" spans="1:12" ht="28.8" x14ac:dyDescent="0.3">
      <c r="A30" s="1">
        <v>28</v>
      </c>
      <c r="B30" s="1" t="s">
        <v>51</v>
      </c>
      <c r="C30" s="1" t="s">
        <v>52</v>
      </c>
      <c r="D30" s="1">
        <v>1</v>
      </c>
      <c r="E30" s="1" t="s">
        <v>53</v>
      </c>
      <c r="F30" s="1" t="s">
        <v>92</v>
      </c>
      <c r="G30" s="1" t="s">
        <v>124</v>
      </c>
      <c r="H30" s="5">
        <v>0.54</v>
      </c>
      <c r="I30" s="1">
        <v>5</v>
      </c>
      <c r="J30" s="1">
        <f t="shared" si="0"/>
        <v>5</v>
      </c>
      <c r="K30" s="1">
        <f t="shared" si="1"/>
        <v>5</v>
      </c>
      <c r="L30" s="9">
        <f t="shared" si="2"/>
        <v>2.7</v>
      </c>
    </row>
    <row r="31" spans="1:12" x14ac:dyDescent="0.3">
      <c r="A31" s="1">
        <v>29</v>
      </c>
      <c r="B31" s="1" t="s">
        <v>54</v>
      </c>
      <c r="C31" s="1" t="s">
        <v>55</v>
      </c>
      <c r="D31" s="1">
        <v>4</v>
      </c>
      <c r="E31" s="1" t="s">
        <v>56</v>
      </c>
      <c r="F31" s="1" t="s">
        <v>92</v>
      </c>
      <c r="G31" s="1" t="s">
        <v>114</v>
      </c>
      <c r="H31" s="5">
        <v>4.2999999999999997E-2</v>
      </c>
      <c r="I31" s="1">
        <v>100</v>
      </c>
      <c r="J31" s="1">
        <f t="shared" si="0"/>
        <v>20</v>
      </c>
      <c r="K31" s="1">
        <f t="shared" si="1"/>
        <v>100</v>
      </c>
      <c r="L31" s="9">
        <f t="shared" si="2"/>
        <v>4.3</v>
      </c>
    </row>
    <row r="32" spans="1:12" ht="28.8" x14ac:dyDescent="0.3">
      <c r="A32" s="1">
        <v>30</v>
      </c>
      <c r="B32" s="1" t="s">
        <v>57</v>
      </c>
      <c r="C32" s="1" t="s">
        <v>13</v>
      </c>
      <c r="D32" s="1">
        <v>2</v>
      </c>
      <c r="E32" s="1" t="s">
        <v>122</v>
      </c>
      <c r="F32" s="1" t="s">
        <v>92</v>
      </c>
      <c r="G32" s="1" t="s">
        <v>123</v>
      </c>
      <c r="H32" s="5">
        <v>3.4000000000000002E-2</v>
      </c>
      <c r="I32" s="1">
        <v>25</v>
      </c>
      <c r="J32" s="1">
        <f t="shared" si="0"/>
        <v>10</v>
      </c>
      <c r="K32" s="1">
        <f t="shared" si="1"/>
        <v>25</v>
      </c>
      <c r="L32" s="9">
        <f t="shared" si="2"/>
        <v>0.85000000000000009</v>
      </c>
    </row>
    <row r="33" spans="1:13" x14ac:dyDescent="0.3">
      <c r="A33" s="1">
        <v>31</v>
      </c>
      <c r="B33" s="1" t="s">
        <v>58</v>
      </c>
      <c r="C33" s="1" t="s">
        <v>59</v>
      </c>
      <c r="D33" s="1">
        <v>1</v>
      </c>
      <c r="E33" s="1" t="s">
        <v>60</v>
      </c>
      <c r="F33" s="1" t="s">
        <v>92</v>
      </c>
      <c r="H33" s="5"/>
      <c r="J33" s="1">
        <f t="shared" si="0"/>
        <v>5</v>
      </c>
      <c r="L33" s="9">
        <f t="shared" si="2"/>
        <v>0</v>
      </c>
      <c r="M33" s="2" t="s">
        <v>132</v>
      </c>
    </row>
    <row r="34" spans="1:13" x14ac:dyDescent="0.3">
      <c r="A34" s="1">
        <v>32</v>
      </c>
      <c r="B34" s="1" t="s">
        <v>61</v>
      </c>
      <c r="C34" s="1" t="s">
        <v>62</v>
      </c>
      <c r="D34" s="1">
        <v>1</v>
      </c>
      <c r="E34" s="1" t="s">
        <v>116</v>
      </c>
      <c r="F34" s="1" t="s">
        <v>92</v>
      </c>
      <c r="G34" s="1" t="s">
        <v>115</v>
      </c>
      <c r="H34" s="5">
        <v>2.976</v>
      </c>
      <c r="I34" s="1">
        <v>5</v>
      </c>
      <c r="J34" s="1">
        <f t="shared" si="0"/>
        <v>5</v>
      </c>
      <c r="K34" s="1">
        <f t="shared" si="1"/>
        <v>5</v>
      </c>
      <c r="L34" s="9">
        <f t="shared" si="2"/>
        <v>14.879999999999999</v>
      </c>
    </row>
    <row r="35" spans="1:13" x14ac:dyDescent="0.3">
      <c r="A35" s="1">
        <v>33</v>
      </c>
      <c r="B35" s="1" t="s">
        <v>63</v>
      </c>
      <c r="C35" s="1" t="s">
        <v>64</v>
      </c>
      <c r="D35" s="1">
        <v>2</v>
      </c>
      <c r="E35" s="1" t="s">
        <v>65</v>
      </c>
      <c r="F35" s="1" t="s">
        <v>92</v>
      </c>
      <c r="G35" s="1" t="s">
        <v>117</v>
      </c>
      <c r="H35" s="5">
        <v>7.8E-2</v>
      </c>
      <c r="I35" s="1">
        <v>10</v>
      </c>
      <c r="J35" s="1">
        <f t="shared" si="0"/>
        <v>10</v>
      </c>
      <c r="K35" s="1">
        <f t="shared" si="1"/>
        <v>10</v>
      </c>
      <c r="L35" s="9">
        <f t="shared" si="2"/>
        <v>0.78</v>
      </c>
    </row>
    <row r="36" spans="1:13" x14ac:dyDescent="0.3">
      <c r="A36" s="1">
        <v>34</v>
      </c>
      <c r="B36" s="1" t="s">
        <v>66</v>
      </c>
      <c r="C36" s="1" t="s">
        <v>29</v>
      </c>
      <c r="D36" s="1">
        <v>1</v>
      </c>
      <c r="E36" s="1" t="s">
        <v>67</v>
      </c>
      <c r="F36" s="1" t="s">
        <v>92</v>
      </c>
      <c r="G36" s="1" t="s">
        <v>118</v>
      </c>
      <c r="H36" s="5">
        <v>2.9000000000000001E-2</v>
      </c>
      <c r="I36" s="1">
        <v>50</v>
      </c>
      <c r="J36" s="1">
        <f t="shared" si="0"/>
        <v>5</v>
      </c>
      <c r="K36" s="1">
        <f t="shared" si="1"/>
        <v>50</v>
      </c>
      <c r="L36" s="9">
        <f t="shared" si="2"/>
        <v>1.4500000000000002</v>
      </c>
    </row>
    <row r="37" spans="1:13" x14ac:dyDescent="0.3">
      <c r="A37" s="1">
        <v>35</v>
      </c>
      <c r="B37" s="1" t="s">
        <v>68</v>
      </c>
      <c r="C37" s="1" t="s">
        <v>69</v>
      </c>
      <c r="D37" s="1">
        <v>1</v>
      </c>
      <c r="E37" s="1" t="s">
        <v>70</v>
      </c>
      <c r="F37" s="1" t="s">
        <v>92</v>
      </c>
      <c r="G37" s="1" t="s">
        <v>119</v>
      </c>
      <c r="H37" s="5">
        <v>5.43</v>
      </c>
      <c r="I37" s="1">
        <v>1</v>
      </c>
      <c r="J37" s="1">
        <f t="shared" si="0"/>
        <v>5</v>
      </c>
      <c r="K37" s="1">
        <f t="shared" si="1"/>
        <v>5</v>
      </c>
      <c r="L37" s="9">
        <f t="shared" si="2"/>
        <v>27.15</v>
      </c>
    </row>
    <row r="38" spans="1:13" x14ac:dyDescent="0.3">
      <c r="A38" s="1">
        <v>36</v>
      </c>
      <c r="B38" s="1" t="s">
        <v>71</v>
      </c>
      <c r="C38" s="1" t="s">
        <v>72</v>
      </c>
      <c r="D38" s="1">
        <v>1</v>
      </c>
      <c r="E38" s="1" t="s">
        <v>73</v>
      </c>
      <c r="F38" s="1" t="s">
        <v>92</v>
      </c>
      <c r="G38" s="1" t="s">
        <v>120</v>
      </c>
      <c r="H38" s="5">
        <v>1.825</v>
      </c>
      <c r="I38" s="1">
        <v>2</v>
      </c>
      <c r="J38" s="1">
        <f t="shared" si="0"/>
        <v>5</v>
      </c>
      <c r="K38" s="1">
        <f t="shared" si="1"/>
        <v>6</v>
      </c>
      <c r="L38" s="9">
        <f t="shared" si="2"/>
        <v>10.95</v>
      </c>
    </row>
    <row r="39" spans="1:13" x14ac:dyDescent="0.3">
      <c r="A39" s="1">
        <v>37</v>
      </c>
      <c r="B39" s="1" t="s">
        <v>74</v>
      </c>
      <c r="C39" s="1" t="s">
        <v>75</v>
      </c>
      <c r="D39" s="1">
        <v>1</v>
      </c>
      <c r="E39" s="1" t="s">
        <v>76</v>
      </c>
      <c r="F39" s="1" t="s">
        <v>92</v>
      </c>
      <c r="G39" s="1" t="s">
        <v>121</v>
      </c>
      <c r="H39" s="5">
        <v>0.58399999999999996</v>
      </c>
      <c r="I39" s="1">
        <v>5</v>
      </c>
      <c r="J39" s="1">
        <f t="shared" si="0"/>
        <v>5</v>
      </c>
      <c r="K39" s="1">
        <f t="shared" si="1"/>
        <v>5</v>
      </c>
      <c r="L39" s="9">
        <f t="shared" si="2"/>
        <v>2.92</v>
      </c>
    </row>
    <row r="40" spans="1:13" x14ac:dyDescent="0.3">
      <c r="A40" s="1">
        <v>38</v>
      </c>
      <c r="D40" s="1">
        <v>1</v>
      </c>
      <c r="E40" s="1" t="s">
        <v>141</v>
      </c>
      <c r="F40" s="1" t="s">
        <v>92</v>
      </c>
      <c r="G40" s="1" t="s">
        <v>146</v>
      </c>
      <c r="H40" s="5">
        <v>0.108</v>
      </c>
      <c r="I40" s="1">
        <v>5</v>
      </c>
      <c r="J40" s="1">
        <f t="shared" si="0"/>
        <v>5</v>
      </c>
      <c r="K40" s="1">
        <f t="shared" ref="K40:K43" si="5">IF(I40&gt;=J40,I40,IF(INT(J40/I40)*I40&lt;J40,(INT(J40/I40)+1)*I40,INT(J40/I40)*I40))</f>
        <v>5</v>
      </c>
      <c r="L40" s="9">
        <f t="shared" ref="L40:L43" si="6">K40*H40</f>
        <v>0.54</v>
      </c>
    </row>
    <row r="41" spans="1:13" x14ac:dyDescent="0.3">
      <c r="A41" s="1">
        <v>39</v>
      </c>
      <c r="D41" s="1">
        <v>1</v>
      </c>
      <c r="E41" s="1" t="s">
        <v>142</v>
      </c>
      <c r="F41" s="1" t="s">
        <v>92</v>
      </c>
      <c r="G41" s="1" t="s">
        <v>147</v>
      </c>
      <c r="H41" s="5">
        <v>0.43</v>
      </c>
      <c r="I41" s="1">
        <v>5</v>
      </c>
      <c r="J41" s="1">
        <f t="shared" si="0"/>
        <v>5</v>
      </c>
      <c r="K41" s="1">
        <f t="shared" si="5"/>
        <v>5</v>
      </c>
      <c r="L41" s="9">
        <f t="shared" si="6"/>
        <v>2.15</v>
      </c>
    </row>
    <row r="42" spans="1:13" x14ac:dyDescent="0.3">
      <c r="A42" s="1">
        <v>40</v>
      </c>
      <c r="D42" s="1">
        <v>3</v>
      </c>
      <c r="E42" s="1" t="s">
        <v>145</v>
      </c>
      <c r="F42" s="1" t="s">
        <v>92</v>
      </c>
      <c r="G42" s="1" t="s">
        <v>148</v>
      </c>
      <c r="H42" s="5">
        <v>0.43</v>
      </c>
      <c r="I42" s="1">
        <v>5</v>
      </c>
      <c r="J42" s="1">
        <f t="shared" si="0"/>
        <v>15</v>
      </c>
      <c r="K42" s="1">
        <f t="shared" si="5"/>
        <v>15</v>
      </c>
      <c r="L42" s="9">
        <f t="shared" si="6"/>
        <v>6.45</v>
      </c>
    </row>
    <row r="43" spans="1:13" ht="15" thickBot="1" x14ac:dyDescent="0.35">
      <c r="A43" s="1">
        <v>41</v>
      </c>
      <c r="D43" s="1">
        <f>2+2+2+4+5</f>
        <v>15</v>
      </c>
      <c r="E43" s="1" t="s">
        <v>143</v>
      </c>
      <c r="F43" s="1" t="s">
        <v>92</v>
      </c>
      <c r="G43" s="1" t="s">
        <v>144</v>
      </c>
      <c r="H43" s="5">
        <v>3.2000000000000001E-2</v>
      </c>
      <c r="I43" s="1">
        <v>100</v>
      </c>
      <c r="J43" s="1">
        <f t="shared" si="0"/>
        <v>75</v>
      </c>
      <c r="K43" s="1">
        <f t="shared" si="5"/>
        <v>100</v>
      </c>
      <c r="L43" s="9">
        <f t="shared" si="6"/>
        <v>3.2</v>
      </c>
    </row>
    <row r="44" spans="1:13" ht="15" thickBot="1" x14ac:dyDescent="0.35">
      <c r="K44" s="8" t="s">
        <v>128</v>
      </c>
      <c r="L44" s="10">
        <f>SUM(L3:L39)</f>
        <v>147.89499999999998</v>
      </c>
    </row>
  </sheetData>
  <pageMargins left="0.7" right="0.7" top="0.75" bottom="0.75" header="0.3" footer="0.3"/>
  <pageSetup orientation="portrait" r:id="rId1"/>
  <headerFooter>
    <oddFooter>&amp;R&amp;1#&amp;"Arial"&amp;10&amp;K000000Confidential 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53F804D15A04C92C7FDB99F70D0E5" ma:contentTypeVersion="10" ma:contentTypeDescription="Crée un document." ma:contentTypeScope="" ma:versionID="29d5a6c1a859477796253a81229bc5aa">
  <xsd:schema xmlns:xsd="http://www.w3.org/2001/XMLSchema" xmlns:xs="http://www.w3.org/2001/XMLSchema" xmlns:p="http://schemas.microsoft.com/office/2006/metadata/properties" xmlns:ns2="e7a2dab8-6b6f-4a12-9ae5-e6f5ba90c915" xmlns:ns3="202bd66c-1a26-4535-919d-27621a3499d7" targetNamespace="http://schemas.microsoft.com/office/2006/metadata/properties" ma:root="true" ma:fieldsID="6e07774a861fa4c6dbb4fd4e759dcfb6" ns2:_="" ns3:_="">
    <xsd:import namespace="e7a2dab8-6b6f-4a12-9ae5-e6f5ba90c915"/>
    <xsd:import namespace="202bd66c-1a26-4535-919d-27621a3499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2dab8-6b6f-4a12-9ae5-e6f5ba90c9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bd66c-1a26-4535-919d-27621a349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3BAF50-055A-44E2-9D31-0AE709015B0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2d29616-59fa-4fd6-9372-660fdddb36bf"/>
    <ds:schemaRef ds:uri="5977414b-4e1a-4076-b245-c0492dd5b6f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F8C19F-14EB-4F06-B333-A615B4BFE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6E4143-D51B-4DB0-A65A-A8B2B5A93E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pousse_seringue</vt:lpstr>
      <vt:lpstr>NbrCartes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CHARLIER Emmanuel</cp:lastModifiedBy>
  <dcterms:created xsi:type="dcterms:W3CDTF">2020-04-27T05:56:53Z</dcterms:created>
  <dcterms:modified xsi:type="dcterms:W3CDTF">2020-06-17T08:43:54Z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0x01010057253F804D15A04C92C7FDB99F70D0E5</vt:lpwstr>
  </property>
  <property fmtid="{D5CDD505-2E9C-101B-9397-08002B2CF9AE}" pid="3" name="MSIP_Label_fd1c0902-ed92-4fed-896d-2e7725de02d4_Enabled">
    <vt:lpwstr>true</vt:lpwstr>
  </property>
  <property fmtid="{D5CDD505-2E9C-101B-9397-08002B2CF9AE}" pid="4" name="MSIP_Label_fd1c0902-ed92-4fed-896d-2e7725de02d4_SetDate">
    <vt:lpwstr>2020-04-27T06:19:47Z</vt:lpwstr>
  </property>
  <property fmtid="{D5CDD505-2E9C-101B-9397-08002B2CF9AE}" pid="5" name="MSIP_Label_fd1c0902-ed92-4fed-896d-2e7725de02d4_Method">
    <vt:lpwstr>Standard</vt:lpwstr>
  </property>
  <property fmtid="{D5CDD505-2E9C-101B-9397-08002B2CF9AE}" pid="6" name="MSIP_Label_fd1c0902-ed92-4fed-896d-2e7725de02d4_Name">
    <vt:lpwstr>Anyone (not protected)</vt:lpwstr>
  </property>
  <property fmtid="{D5CDD505-2E9C-101B-9397-08002B2CF9AE}" pid="7" name="MSIP_Label_fd1c0902-ed92-4fed-896d-2e7725de02d4_SiteId">
    <vt:lpwstr>d6b0bbee-7cd9-4d60-bce6-4a67b543e2ae</vt:lpwstr>
  </property>
  <property fmtid="{D5CDD505-2E9C-101B-9397-08002B2CF9AE}" pid="8" name="MSIP_Label_fd1c0902-ed92-4fed-896d-2e7725de02d4_ActionId">
    <vt:lpwstr>61d1d953-e5ca-49a4-a4d9-000043e68056</vt:lpwstr>
  </property>
  <property fmtid="{D5CDD505-2E9C-101B-9397-08002B2CF9AE}" pid="9" name="MSIP_Label_fd1c0902-ed92-4fed-896d-2e7725de02d4_ContentBits">
    <vt:lpwstr>2</vt:lpwstr>
  </property>
</Properties>
</file>