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omments2.xml" ContentType="application/vnd.openxmlformats-officedocument.spreadsheetml.comments+xml"/>
  <Override PartName="/xl/drawings/drawing2.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08"/>
  <workbookPr autoCompressPictures="0" defaultThemeVersion="124226"/>
  <xr:revisionPtr revIDLastSave="1" documentId="11_66F2FA03E5B755D86EAC7B53C5D791B71CB78EAA" xr6:coauthVersionLast="45" xr6:coauthVersionMax="45" xr10:uidLastSave="{E2757549-9C34-40EB-BC27-9D29BFBA69C8}"/>
  <bookViews>
    <workbookView xWindow="-15" yWindow="6855" windowWidth="28650" windowHeight="6915" xr2:uid="{00000000-000D-0000-FFFF-FFFF00000000}"/>
  </bookViews>
  <sheets>
    <sheet name="Tuning" sheetId="3" r:id="rId1"/>
    <sheet name="Example Tuning Sets" sheetId="8" r:id="rId2"/>
    <sheet name="Impeller Curve" sheetId="9" r:id="rId3"/>
  </sheets>
  <calcPr calcId="191028" concurrentCalc="0"/>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E5" i="3" l="1"/>
  <c r="DB7" i="3"/>
  <c r="DC3" i="3"/>
  <c r="DC5" i="3"/>
  <c r="DA8" i="3"/>
  <c r="DB8" i="3"/>
  <c r="DA9" i="3"/>
  <c r="DB9" i="3"/>
  <c r="DA10" i="3"/>
  <c r="DB10" i="3"/>
  <c r="DA11" i="3"/>
  <c r="DB11" i="3"/>
  <c r="DA12" i="3"/>
  <c r="DB12" i="3"/>
  <c r="DA13" i="3"/>
  <c r="DB13" i="3"/>
  <c r="DA14" i="3"/>
  <c r="DB14" i="3"/>
  <c r="DA15" i="3"/>
  <c r="DB15" i="3"/>
  <c r="DA16" i="3"/>
  <c r="DB16" i="3"/>
  <c r="DA17" i="3"/>
  <c r="DB17" i="3"/>
  <c r="DA18" i="3"/>
  <c r="DB18" i="3"/>
  <c r="DA19" i="3"/>
  <c r="DB19" i="3"/>
  <c r="DA20" i="3"/>
  <c r="DB20" i="3"/>
  <c r="DA21" i="3"/>
  <c r="DB21" i="3"/>
  <c r="DA22" i="3"/>
  <c r="DB22" i="3"/>
  <c r="DA23" i="3"/>
  <c r="DB23" i="3"/>
  <c r="DA24" i="3"/>
  <c r="DB24" i="3"/>
  <c r="DA25" i="3"/>
  <c r="DB25" i="3"/>
  <c r="DA26" i="3"/>
  <c r="DB26" i="3"/>
  <c r="DA27" i="3"/>
  <c r="DB27" i="3"/>
  <c r="DA28" i="3"/>
  <c r="DB28" i="3"/>
  <c r="DA29" i="3"/>
  <c r="DB29" i="3"/>
  <c r="DA30" i="3"/>
  <c r="DB30" i="3"/>
  <c r="DA31" i="3"/>
  <c r="DB31" i="3"/>
  <c r="DA32" i="3"/>
  <c r="DB32" i="3"/>
  <c r="DA33" i="3"/>
  <c r="DB33" i="3"/>
  <c r="DA34" i="3"/>
  <c r="DB34" i="3"/>
  <c r="DA35" i="3"/>
  <c r="DB35" i="3"/>
  <c r="DA36" i="3"/>
  <c r="DB36" i="3"/>
  <c r="DA37" i="3"/>
  <c r="DB37" i="3"/>
  <c r="DA38" i="3"/>
  <c r="DB38" i="3"/>
  <c r="DA39" i="3"/>
  <c r="DB39" i="3"/>
  <c r="DA40" i="3"/>
  <c r="DB40" i="3"/>
  <c r="DA41" i="3"/>
  <c r="DB41" i="3"/>
  <c r="DA42" i="3"/>
  <c r="DB42" i="3"/>
  <c r="DA43" i="3"/>
  <c r="DB43" i="3"/>
  <c r="DA44" i="3"/>
  <c r="DB44" i="3"/>
  <c r="DA45" i="3"/>
  <c r="DB45" i="3"/>
  <c r="DA46" i="3"/>
  <c r="DB46" i="3"/>
  <c r="DA47" i="3"/>
  <c r="DB47" i="3"/>
  <c r="DA48" i="3"/>
  <c r="DB48" i="3"/>
  <c r="DA49" i="3"/>
  <c r="DB49" i="3"/>
  <c r="DA50" i="3"/>
  <c r="DB50" i="3"/>
  <c r="DA51" i="3"/>
  <c r="DB51" i="3"/>
  <c r="DA52" i="3"/>
  <c r="DB52" i="3"/>
  <c r="DA53" i="3"/>
  <c r="DB53" i="3"/>
  <c r="DA54" i="3"/>
  <c r="DB54" i="3"/>
  <c r="DA55" i="3"/>
  <c r="DB55" i="3"/>
  <c r="DA56" i="3"/>
  <c r="DB56" i="3"/>
  <c r="DA57" i="3"/>
  <c r="DB57" i="3"/>
  <c r="DA58" i="3"/>
  <c r="DB58" i="3"/>
  <c r="DA59" i="3"/>
  <c r="DB59" i="3"/>
  <c r="DA60" i="3"/>
  <c r="DB60" i="3"/>
  <c r="DA61" i="3"/>
  <c r="DB61" i="3"/>
  <c r="DA62" i="3"/>
  <c r="DB62" i="3"/>
  <c r="DA63" i="3"/>
  <c r="DB63" i="3"/>
  <c r="DA64" i="3"/>
  <c r="DB64" i="3"/>
  <c r="DA65" i="3"/>
  <c r="DB65" i="3"/>
  <c r="DA66" i="3"/>
  <c r="DB66" i="3"/>
  <c r="DA67" i="3"/>
  <c r="DB67" i="3"/>
  <c r="DA68" i="3"/>
  <c r="DB68" i="3"/>
  <c r="DA69" i="3"/>
  <c r="DB69" i="3"/>
  <c r="DA70" i="3"/>
  <c r="DB70" i="3"/>
  <c r="DA71" i="3"/>
  <c r="DB71" i="3"/>
  <c r="DA72" i="3"/>
  <c r="DB72" i="3"/>
  <c r="DA73" i="3"/>
  <c r="DB73" i="3"/>
  <c r="DA74" i="3"/>
  <c r="DB74" i="3"/>
  <c r="DA75" i="3"/>
  <c r="DB75" i="3"/>
  <c r="DA76" i="3"/>
  <c r="DB76" i="3"/>
  <c r="DA77" i="3"/>
  <c r="DB77" i="3"/>
  <c r="DA78" i="3"/>
  <c r="DB78" i="3"/>
  <c r="DA79" i="3"/>
  <c r="DB79" i="3"/>
  <c r="DA80" i="3"/>
  <c r="DB80" i="3"/>
  <c r="DA81" i="3"/>
  <c r="DB81" i="3"/>
  <c r="DA82" i="3"/>
  <c r="DB82" i="3"/>
  <c r="DA83" i="3"/>
  <c r="DB83" i="3"/>
  <c r="DA84" i="3"/>
  <c r="DB84" i="3"/>
  <c r="DA85" i="3"/>
  <c r="DB85" i="3"/>
  <c r="DA86" i="3"/>
  <c r="DB86" i="3"/>
  <c r="DA87" i="3"/>
  <c r="DB87" i="3"/>
  <c r="DA88" i="3"/>
  <c r="DB88" i="3"/>
  <c r="DA89" i="3"/>
  <c r="DB89" i="3"/>
  <c r="DA90" i="3"/>
  <c r="DB90" i="3"/>
  <c r="DA91" i="3"/>
  <c r="DB91" i="3"/>
  <c r="DA92" i="3"/>
  <c r="DB92" i="3"/>
  <c r="DA93" i="3"/>
  <c r="DB93" i="3"/>
  <c r="DA94" i="3"/>
  <c r="DB94" i="3"/>
  <c r="DA95" i="3"/>
  <c r="DB95" i="3"/>
  <c r="DA96" i="3"/>
  <c r="DB96" i="3"/>
  <c r="DA97" i="3"/>
  <c r="DB97" i="3"/>
  <c r="DA98" i="3"/>
  <c r="DB98" i="3"/>
  <c r="DA99" i="3"/>
  <c r="DB99" i="3"/>
  <c r="DA100" i="3"/>
  <c r="DB100" i="3"/>
  <c r="DA101" i="3"/>
  <c r="DB101" i="3"/>
  <c r="DA102" i="3"/>
  <c r="DB102" i="3"/>
  <c r="DA103" i="3"/>
  <c r="DB103" i="3"/>
  <c r="DA104" i="3"/>
  <c r="DB104" i="3"/>
  <c r="DA105" i="3"/>
  <c r="DB105" i="3"/>
  <c r="DA106" i="3"/>
  <c r="DB106" i="3"/>
  <c r="DA107" i="3"/>
  <c r="DB107" i="3"/>
  <c r="DA108" i="3"/>
  <c r="DB108" i="3"/>
  <c r="DA109" i="3"/>
  <c r="DB109" i="3"/>
  <c r="DA110" i="3"/>
  <c r="DB110" i="3"/>
  <c r="DA111" i="3"/>
  <c r="DB111" i="3"/>
  <c r="DA112" i="3"/>
  <c r="DB112" i="3"/>
  <c r="DA113" i="3"/>
  <c r="DB113" i="3"/>
  <c r="DA114" i="3"/>
  <c r="DB114" i="3"/>
  <c r="DA115" i="3"/>
  <c r="DB115" i="3"/>
  <c r="DA116" i="3"/>
  <c r="DB116" i="3"/>
  <c r="DA117" i="3"/>
  <c r="DB117" i="3"/>
  <c r="DA118" i="3"/>
  <c r="DB118" i="3"/>
  <c r="DA119" i="3"/>
  <c r="DB119" i="3"/>
  <c r="DA120" i="3"/>
  <c r="DB120" i="3"/>
  <c r="DA121" i="3"/>
  <c r="DB121" i="3"/>
  <c r="DA122" i="3"/>
  <c r="DB122" i="3"/>
  <c r="DA123" i="3"/>
  <c r="DB123" i="3"/>
  <c r="DA124" i="3"/>
  <c r="DB124" i="3"/>
  <c r="DA125" i="3"/>
  <c r="DB125" i="3"/>
  <c r="DA126" i="3"/>
  <c r="DB126" i="3"/>
  <c r="DA127" i="3"/>
  <c r="DB127" i="3"/>
  <c r="DA128" i="3"/>
  <c r="DB128" i="3"/>
  <c r="DA129" i="3"/>
  <c r="DB129" i="3"/>
  <c r="DA130" i="3"/>
  <c r="DB130" i="3"/>
  <c r="DA131" i="3"/>
  <c r="DB131" i="3"/>
  <c r="DA132" i="3"/>
  <c r="DB132" i="3"/>
  <c r="DA133" i="3"/>
  <c r="DB133" i="3"/>
  <c r="DA134" i="3"/>
  <c r="DB134" i="3"/>
  <c r="DA135" i="3"/>
  <c r="DB135" i="3"/>
  <c r="DA136" i="3"/>
  <c r="DB136" i="3"/>
  <c r="DA137" i="3"/>
  <c r="DB137" i="3"/>
  <c r="DA138" i="3"/>
  <c r="DB138" i="3"/>
  <c r="DA139" i="3"/>
  <c r="DB139" i="3"/>
  <c r="DA140" i="3"/>
  <c r="DB140" i="3"/>
  <c r="DA141" i="3"/>
  <c r="DB141" i="3"/>
  <c r="DA142" i="3"/>
  <c r="DB142" i="3"/>
  <c r="DA143" i="3"/>
  <c r="DB143" i="3"/>
  <c r="DA144" i="3"/>
  <c r="DB144" i="3"/>
  <c r="DA145" i="3"/>
  <c r="DB145" i="3"/>
  <c r="DA146" i="3"/>
  <c r="DB146" i="3"/>
  <c r="DA147" i="3"/>
  <c r="DB147" i="3"/>
  <c r="DA148" i="3"/>
  <c r="DB148" i="3"/>
  <c r="DA149" i="3"/>
  <c r="DB149" i="3"/>
  <c r="DA150" i="3"/>
  <c r="DB150" i="3"/>
  <c r="DA151" i="3"/>
  <c r="DB151" i="3"/>
  <c r="DA152" i="3"/>
  <c r="DB152" i="3"/>
  <c r="DA153" i="3"/>
  <c r="DB153" i="3"/>
  <c r="DA154" i="3"/>
  <c r="DB154" i="3"/>
  <c r="DA155" i="3"/>
  <c r="DB155" i="3"/>
  <c r="DA156" i="3"/>
  <c r="DB156" i="3"/>
  <c r="DA157" i="3"/>
  <c r="DB157" i="3"/>
  <c r="DA158" i="3"/>
  <c r="DB158" i="3"/>
  <c r="DA159" i="3"/>
  <c r="DB159" i="3"/>
  <c r="DA160" i="3"/>
  <c r="DB160" i="3"/>
  <c r="DA161" i="3"/>
  <c r="DB161" i="3"/>
  <c r="DA162" i="3"/>
  <c r="DB162" i="3"/>
  <c r="DA163" i="3"/>
  <c r="DB163" i="3"/>
  <c r="DA164" i="3"/>
  <c r="DB164" i="3"/>
  <c r="DA165" i="3"/>
  <c r="DB165" i="3"/>
  <c r="DA166" i="3"/>
  <c r="DB166" i="3"/>
  <c r="DA167" i="3"/>
  <c r="DB167" i="3"/>
  <c r="DA168" i="3"/>
  <c r="DB168" i="3"/>
  <c r="DA169" i="3"/>
  <c r="DB169" i="3"/>
  <c r="DA170" i="3"/>
  <c r="DB170" i="3"/>
  <c r="DA171" i="3"/>
  <c r="DB171" i="3"/>
  <c r="DA172" i="3"/>
  <c r="DB172" i="3"/>
  <c r="DA173" i="3"/>
  <c r="DB173" i="3"/>
  <c r="DA174" i="3"/>
  <c r="DB174" i="3"/>
  <c r="DA175" i="3"/>
  <c r="DB175" i="3"/>
  <c r="DA176" i="3"/>
  <c r="DB176" i="3"/>
  <c r="DA177" i="3"/>
  <c r="DB177" i="3"/>
  <c r="DA178" i="3"/>
  <c r="DB178" i="3"/>
  <c r="DA179" i="3"/>
  <c r="DB179" i="3"/>
  <c r="DA180" i="3"/>
  <c r="DB180" i="3"/>
  <c r="DA181" i="3"/>
  <c r="DB181" i="3"/>
  <c r="DA182" i="3"/>
  <c r="DB182" i="3"/>
  <c r="DA183" i="3"/>
  <c r="DB183" i="3"/>
  <c r="DA184" i="3"/>
  <c r="DB184" i="3"/>
  <c r="DA185" i="3"/>
  <c r="DB185" i="3"/>
  <c r="DA186" i="3"/>
  <c r="DB186" i="3"/>
  <c r="DA187" i="3"/>
  <c r="DB187" i="3"/>
  <c r="DA188" i="3"/>
  <c r="DB188" i="3"/>
  <c r="DA189" i="3"/>
  <c r="DB189" i="3"/>
  <c r="DA190" i="3"/>
  <c r="DB190" i="3"/>
  <c r="DA191" i="3"/>
  <c r="DB191" i="3"/>
  <c r="DA192" i="3"/>
  <c r="DB192" i="3"/>
  <c r="DA193" i="3"/>
  <c r="DB193" i="3"/>
  <c r="DA194" i="3"/>
  <c r="DB194" i="3"/>
  <c r="DA195" i="3"/>
  <c r="DB195" i="3"/>
  <c r="DA196" i="3"/>
  <c r="DB196" i="3"/>
  <c r="DA197" i="3"/>
  <c r="DB197" i="3"/>
  <c r="DA198" i="3"/>
  <c r="DB198" i="3"/>
  <c r="DA199" i="3"/>
  <c r="DB199" i="3"/>
  <c r="DA200" i="3"/>
  <c r="DB200" i="3"/>
  <c r="DA201" i="3"/>
  <c r="DB201" i="3"/>
  <c r="DA202" i="3"/>
  <c r="DB202" i="3"/>
  <c r="DA203" i="3"/>
  <c r="DB203" i="3"/>
  <c r="DA204" i="3"/>
  <c r="DB204" i="3"/>
  <c r="DA205" i="3"/>
  <c r="DB205" i="3"/>
  <c r="DA206" i="3"/>
  <c r="DB206" i="3"/>
  <c r="DA207" i="3"/>
  <c r="DB207" i="3"/>
  <c r="DA208" i="3"/>
  <c r="DB208" i="3"/>
  <c r="DA209" i="3"/>
  <c r="DB209" i="3"/>
  <c r="DA210" i="3"/>
  <c r="DB210" i="3"/>
  <c r="DA211" i="3"/>
  <c r="DB211" i="3"/>
  <c r="DA212" i="3"/>
  <c r="DB212" i="3"/>
  <c r="DA213" i="3"/>
  <c r="DB213" i="3"/>
  <c r="DA214" i="3"/>
  <c r="DB214" i="3"/>
  <c r="DA215" i="3"/>
  <c r="DB215" i="3"/>
  <c r="DA216" i="3"/>
  <c r="DB216" i="3"/>
  <c r="DA217" i="3"/>
  <c r="DB217" i="3"/>
  <c r="DA218" i="3"/>
  <c r="DB218" i="3"/>
  <c r="DA219" i="3"/>
  <c r="DB219" i="3"/>
  <c r="DA220" i="3"/>
  <c r="DB220" i="3"/>
  <c r="DA221" i="3"/>
  <c r="DB221" i="3"/>
  <c r="DA222" i="3"/>
  <c r="DB222" i="3"/>
  <c r="DA223" i="3"/>
  <c r="DB223" i="3"/>
  <c r="DA224" i="3"/>
  <c r="DB224" i="3"/>
  <c r="DA225" i="3"/>
  <c r="DB225" i="3"/>
  <c r="DA226" i="3"/>
  <c r="DB226" i="3"/>
  <c r="DA227" i="3"/>
  <c r="DB227" i="3"/>
  <c r="DA228" i="3"/>
  <c r="DB228" i="3"/>
  <c r="DA229" i="3"/>
  <c r="DB229" i="3"/>
  <c r="DA230" i="3"/>
  <c r="DB230" i="3"/>
  <c r="DA231" i="3"/>
  <c r="DB231" i="3"/>
  <c r="DA232" i="3"/>
  <c r="DB232" i="3"/>
  <c r="DA233" i="3"/>
  <c r="DB233" i="3"/>
  <c r="DA234" i="3"/>
  <c r="DB234" i="3"/>
  <c r="DA235" i="3"/>
  <c r="DB235" i="3"/>
  <c r="DA236" i="3"/>
  <c r="DB236" i="3"/>
  <c r="DA237" i="3"/>
  <c r="DB237" i="3"/>
  <c r="DA238" i="3"/>
  <c r="DB238" i="3"/>
  <c r="DA239" i="3"/>
  <c r="DB239" i="3"/>
  <c r="DA240" i="3"/>
  <c r="DB240" i="3"/>
  <c r="DA241" i="3"/>
  <c r="DB241" i="3"/>
  <c r="DA242" i="3"/>
  <c r="DB242" i="3"/>
  <c r="DA243" i="3"/>
  <c r="DB243" i="3"/>
  <c r="DA244" i="3"/>
  <c r="DB244" i="3"/>
  <c r="DA245" i="3"/>
  <c r="DB245" i="3"/>
  <c r="DA246" i="3"/>
  <c r="DB246" i="3"/>
  <c r="DA247" i="3"/>
  <c r="DB247" i="3"/>
  <c r="DA248" i="3"/>
  <c r="DB248" i="3"/>
  <c r="DA249" i="3"/>
  <c r="DB249" i="3"/>
  <c r="DA250" i="3"/>
  <c r="DB250" i="3"/>
  <c r="DA251" i="3"/>
  <c r="DB251" i="3"/>
  <c r="DA252" i="3"/>
  <c r="DB252" i="3"/>
  <c r="DA253" i="3"/>
  <c r="DB253" i="3"/>
  <c r="DA254" i="3"/>
  <c r="DB254" i="3"/>
  <c r="DA255" i="3"/>
  <c r="DB255" i="3"/>
  <c r="DA256" i="3"/>
  <c r="DB256" i="3"/>
  <c r="DA257" i="3"/>
  <c r="DB257" i="3"/>
  <c r="DA258" i="3"/>
  <c r="DB258" i="3"/>
  <c r="DA259" i="3"/>
  <c r="DB259" i="3"/>
  <c r="DA260" i="3"/>
  <c r="DB260" i="3"/>
  <c r="DA261" i="3"/>
  <c r="DB261" i="3"/>
  <c r="DA262" i="3"/>
  <c r="DB262" i="3"/>
  <c r="DA263" i="3"/>
  <c r="DB263" i="3"/>
  <c r="DA264" i="3"/>
  <c r="DB264" i="3"/>
  <c r="DA265" i="3"/>
  <c r="DB265" i="3"/>
  <c r="DA266" i="3"/>
  <c r="DB266" i="3"/>
  <c r="DA267" i="3"/>
  <c r="DB267" i="3"/>
  <c r="DA268" i="3"/>
  <c r="DB268" i="3"/>
  <c r="DA269" i="3"/>
  <c r="DB269" i="3"/>
  <c r="DA270" i="3"/>
  <c r="DB270" i="3"/>
  <c r="DA271" i="3"/>
  <c r="DB271" i="3"/>
  <c r="DA272" i="3"/>
  <c r="DB272" i="3"/>
  <c r="DA273" i="3"/>
  <c r="DB273" i="3"/>
  <c r="DA274" i="3"/>
  <c r="DB274" i="3"/>
  <c r="DA275" i="3"/>
  <c r="DB275" i="3"/>
  <c r="DA276" i="3"/>
  <c r="DB276" i="3"/>
  <c r="DA277" i="3"/>
  <c r="DB277" i="3"/>
  <c r="DA278" i="3"/>
  <c r="DB278" i="3"/>
  <c r="DA279" i="3"/>
  <c r="DB279" i="3"/>
  <c r="DA280" i="3"/>
  <c r="DB280" i="3"/>
  <c r="DA281" i="3"/>
  <c r="DB281" i="3"/>
  <c r="DA282" i="3"/>
  <c r="DB282" i="3"/>
  <c r="DA283" i="3"/>
  <c r="DB283" i="3"/>
  <c r="DA284" i="3"/>
  <c r="DB284" i="3"/>
  <c r="DA285" i="3"/>
  <c r="DB285" i="3"/>
  <c r="DA286" i="3"/>
  <c r="DB286" i="3"/>
  <c r="DA287" i="3"/>
  <c r="DB287" i="3"/>
  <c r="DA288" i="3"/>
  <c r="DB288" i="3"/>
  <c r="DA289" i="3"/>
  <c r="DB289" i="3"/>
  <c r="DA290" i="3"/>
  <c r="DB290" i="3"/>
  <c r="DA291" i="3"/>
  <c r="DB291" i="3"/>
  <c r="DA292" i="3"/>
  <c r="DB292" i="3"/>
  <c r="DA293" i="3"/>
  <c r="DB293" i="3"/>
  <c r="DA294" i="3"/>
  <c r="DB294" i="3"/>
  <c r="DA295" i="3"/>
  <c r="DB295" i="3"/>
  <c r="DA296" i="3"/>
  <c r="DB296" i="3"/>
  <c r="DA297" i="3"/>
  <c r="DB297" i="3"/>
  <c r="DA298" i="3"/>
  <c r="DB298" i="3"/>
  <c r="DA299" i="3"/>
  <c r="DB299" i="3"/>
  <c r="DA300" i="3"/>
  <c r="DB300" i="3"/>
  <c r="DA301" i="3"/>
  <c r="DB301" i="3"/>
  <c r="DA302" i="3"/>
  <c r="DB302" i="3"/>
  <c r="DA303" i="3"/>
  <c r="DB303" i="3"/>
  <c r="DA304" i="3"/>
  <c r="DB304" i="3"/>
  <c r="DA305" i="3"/>
  <c r="DB305" i="3"/>
  <c r="DA306" i="3"/>
  <c r="DB306" i="3"/>
  <c r="DA307" i="3"/>
  <c r="DB307" i="3"/>
  <c r="DA308" i="3"/>
  <c r="DB308" i="3"/>
  <c r="DA309" i="3"/>
  <c r="DB309" i="3"/>
  <c r="DA310" i="3"/>
  <c r="DB310" i="3"/>
  <c r="DA311" i="3"/>
  <c r="DB311" i="3"/>
  <c r="DA312" i="3"/>
  <c r="DB312" i="3"/>
  <c r="DA313" i="3"/>
  <c r="DB313" i="3"/>
  <c r="DA314" i="3"/>
  <c r="DB314" i="3"/>
  <c r="DA315" i="3"/>
  <c r="DB315" i="3"/>
  <c r="DA316" i="3"/>
  <c r="DB316" i="3"/>
  <c r="DA317" i="3"/>
  <c r="DB317" i="3"/>
  <c r="DA318" i="3"/>
  <c r="DB318" i="3"/>
  <c r="DA319" i="3"/>
  <c r="DB319" i="3"/>
  <c r="DA320" i="3"/>
  <c r="DB320" i="3"/>
  <c r="DA321" i="3"/>
  <c r="DB321" i="3"/>
  <c r="DA322" i="3"/>
  <c r="DB322" i="3"/>
  <c r="DA323" i="3"/>
  <c r="DB323" i="3"/>
  <c r="DA324" i="3"/>
  <c r="DB324" i="3"/>
  <c r="DA325" i="3"/>
  <c r="DB325" i="3"/>
  <c r="DA326" i="3"/>
  <c r="DB326" i="3"/>
  <c r="DA327" i="3"/>
  <c r="DB327" i="3"/>
  <c r="DA328" i="3"/>
  <c r="DB328" i="3"/>
  <c r="DA329" i="3"/>
  <c r="DB329" i="3"/>
  <c r="DA330" i="3"/>
  <c r="DB330" i="3"/>
  <c r="DA331" i="3"/>
  <c r="DB331" i="3"/>
  <c r="DA332" i="3"/>
  <c r="DB332" i="3"/>
  <c r="DA333" i="3"/>
  <c r="DB333" i="3"/>
  <c r="DA334" i="3"/>
  <c r="DB334" i="3"/>
  <c r="DA335" i="3"/>
  <c r="DB335" i="3"/>
  <c r="DA336" i="3"/>
  <c r="DB336" i="3"/>
  <c r="DA337" i="3"/>
  <c r="DB337" i="3"/>
  <c r="DA338" i="3"/>
  <c r="DB338" i="3"/>
  <c r="DA339" i="3"/>
  <c r="DB339" i="3"/>
  <c r="DA340" i="3"/>
  <c r="DB340" i="3"/>
  <c r="DA341" i="3"/>
  <c r="DB341" i="3"/>
  <c r="DA342" i="3"/>
  <c r="DB342" i="3"/>
  <c r="DA343" i="3"/>
  <c r="DB343" i="3"/>
  <c r="DA344" i="3"/>
  <c r="DB344" i="3"/>
  <c r="DA345" i="3"/>
  <c r="DB345" i="3"/>
  <c r="DA346" i="3"/>
  <c r="DB346" i="3"/>
  <c r="DA347" i="3"/>
  <c r="DB347" i="3"/>
  <c r="DA348" i="3"/>
  <c r="DB348" i="3"/>
  <c r="DA349" i="3"/>
  <c r="DB349" i="3"/>
  <c r="DA350" i="3"/>
  <c r="DB350" i="3"/>
  <c r="DA351" i="3"/>
  <c r="DB351" i="3"/>
  <c r="DA352" i="3"/>
  <c r="DB352" i="3"/>
  <c r="DA353" i="3"/>
  <c r="DB353" i="3"/>
  <c r="DA354" i="3"/>
  <c r="DB354" i="3"/>
  <c r="DA355" i="3"/>
  <c r="DB355" i="3"/>
  <c r="DA356" i="3"/>
  <c r="DB356" i="3"/>
  <c r="DA357" i="3"/>
  <c r="DB357" i="3"/>
  <c r="DA358" i="3"/>
  <c r="DB358" i="3"/>
  <c r="DA359" i="3"/>
  <c r="DB359" i="3"/>
  <c r="DA360" i="3"/>
  <c r="DB360" i="3"/>
  <c r="DA361" i="3"/>
  <c r="DB361" i="3"/>
  <c r="DA362" i="3"/>
  <c r="DB362" i="3"/>
  <c r="DA363" i="3"/>
  <c r="DB363" i="3"/>
  <c r="DA364" i="3"/>
  <c r="DB364" i="3"/>
  <c r="DA365" i="3"/>
  <c r="DB365" i="3"/>
  <c r="DA366" i="3"/>
  <c r="DB366" i="3"/>
  <c r="DA367" i="3"/>
  <c r="DB367" i="3"/>
  <c r="DA368" i="3"/>
  <c r="DB368" i="3"/>
  <c r="DA369" i="3"/>
  <c r="DB369" i="3"/>
  <c r="DA370" i="3"/>
  <c r="DB370" i="3"/>
  <c r="DA371" i="3"/>
  <c r="DB371" i="3"/>
  <c r="DA372" i="3"/>
  <c r="DB372" i="3"/>
  <c r="DA373" i="3"/>
  <c r="DB373" i="3"/>
  <c r="DA374" i="3"/>
  <c r="DB374" i="3"/>
  <c r="DA375" i="3"/>
  <c r="DB375" i="3"/>
  <c r="DA376" i="3"/>
  <c r="DB376" i="3"/>
  <c r="DA377" i="3"/>
  <c r="DB377" i="3"/>
  <c r="DA378" i="3"/>
  <c r="DB378" i="3"/>
  <c r="DA379" i="3"/>
  <c r="DB379" i="3"/>
  <c r="DA380" i="3"/>
  <c r="DB380" i="3"/>
  <c r="DA381" i="3"/>
  <c r="DB381" i="3"/>
  <c r="DA382" i="3"/>
  <c r="DB382" i="3"/>
  <c r="DA383" i="3"/>
  <c r="DB383" i="3"/>
  <c r="DA384" i="3"/>
  <c r="DB384" i="3"/>
  <c r="DA385" i="3"/>
  <c r="DB385" i="3"/>
  <c r="DA386" i="3"/>
  <c r="DB386" i="3"/>
  <c r="DA387" i="3"/>
  <c r="DB387" i="3"/>
  <c r="DA388" i="3"/>
  <c r="DB388" i="3"/>
  <c r="DA389" i="3"/>
  <c r="DB389" i="3"/>
  <c r="DA390" i="3"/>
  <c r="DB390" i="3"/>
  <c r="DA391" i="3"/>
  <c r="DB391" i="3"/>
  <c r="DA392" i="3"/>
  <c r="DB392" i="3"/>
  <c r="DA393" i="3"/>
  <c r="DB393" i="3"/>
  <c r="DA394" i="3"/>
  <c r="DB394" i="3"/>
  <c r="DA395" i="3"/>
  <c r="DB395" i="3"/>
  <c r="DA396" i="3"/>
  <c r="DB396" i="3"/>
  <c r="DA397" i="3"/>
  <c r="DB397" i="3"/>
  <c r="DA398" i="3"/>
  <c r="DB398" i="3"/>
  <c r="DA399" i="3"/>
  <c r="DB399" i="3"/>
  <c r="DA400" i="3"/>
  <c r="DB400" i="3"/>
  <c r="DA401" i="3"/>
  <c r="DB401" i="3"/>
  <c r="DA402" i="3"/>
  <c r="DB402" i="3"/>
  <c r="DA403" i="3"/>
  <c r="DB403" i="3"/>
  <c r="DA404" i="3"/>
  <c r="DB404" i="3"/>
  <c r="DA405" i="3"/>
  <c r="DB405" i="3"/>
  <c r="DA406" i="3"/>
  <c r="DB406" i="3"/>
  <c r="DA407" i="3"/>
  <c r="DB407" i="3"/>
  <c r="DA408" i="3"/>
  <c r="DB408" i="3"/>
  <c r="DA409" i="3"/>
  <c r="DB409" i="3"/>
  <c r="DA410" i="3"/>
  <c r="DB410" i="3"/>
  <c r="DA411" i="3"/>
  <c r="DB411" i="3"/>
  <c r="DA412" i="3"/>
  <c r="DB412" i="3"/>
  <c r="DA413" i="3"/>
  <c r="DB413" i="3"/>
  <c r="DA414" i="3"/>
  <c r="DB414" i="3"/>
  <c r="DA415" i="3"/>
  <c r="DB415" i="3"/>
  <c r="DA416" i="3"/>
  <c r="DB416" i="3"/>
  <c r="DA417" i="3"/>
  <c r="DB417" i="3"/>
  <c r="DA418" i="3"/>
  <c r="DB418" i="3"/>
  <c r="DA419" i="3"/>
  <c r="DB419" i="3"/>
  <c r="DA420" i="3"/>
  <c r="DB420" i="3"/>
  <c r="DA421" i="3"/>
  <c r="DB421" i="3"/>
  <c r="DA422" i="3"/>
  <c r="DB422" i="3"/>
  <c r="DA423" i="3"/>
  <c r="DB423" i="3"/>
  <c r="DA424" i="3"/>
  <c r="DB424" i="3"/>
  <c r="DA425" i="3"/>
  <c r="DB425" i="3"/>
  <c r="DA426" i="3"/>
  <c r="DB426" i="3"/>
  <c r="DA427" i="3"/>
  <c r="DB427" i="3"/>
  <c r="DA428" i="3"/>
  <c r="DB428" i="3"/>
  <c r="DA429" i="3"/>
  <c r="DB429" i="3"/>
  <c r="DA430" i="3"/>
  <c r="DB430" i="3"/>
  <c r="DA431" i="3"/>
  <c r="DB431" i="3"/>
  <c r="DA432" i="3"/>
  <c r="DB432" i="3"/>
  <c r="DA433" i="3"/>
  <c r="DB433" i="3"/>
  <c r="DA434" i="3"/>
  <c r="DB434" i="3"/>
  <c r="DA435" i="3"/>
  <c r="DB435" i="3"/>
  <c r="DA436" i="3"/>
  <c r="DB436" i="3"/>
  <c r="DA437" i="3"/>
  <c r="DB437" i="3"/>
  <c r="DA438" i="3"/>
  <c r="DB438" i="3"/>
  <c r="DA439" i="3"/>
  <c r="DB439" i="3"/>
  <c r="DA440" i="3"/>
  <c r="DB440" i="3"/>
  <c r="DA441" i="3"/>
  <c r="DB441" i="3"/>
  <c r="DA442" i="3"/>
  <c r="DB442" i="3"/>
  <c r="DA443" i="3"/>
  <c r="DB443" i="3"/>
  <c r="DA444" i="3"/>
  <c r="DB444" i="3"/>
  <c r="DA445" i="3"/>
  <c r="DB445" i="3"/>
  <c r="DA446" i="3"/>
  <c r="DB446" i="3"/>
  <c r="DA447" i="3"/>
  <c r="DB447" i="3"/>
  <c r="DA448" i="3"/>
  <c r="DB448" i="3"/>
  <c r="DA449" i="3"/>
  <c r="DB449" i="3"/>
  <c r="DA450" i="3"/>
  <c r="DB450" i="3"/>
  <c r="DA451" i="3"/>
  <c r="DB451" i="3"/>
  <c r="DA452" i="3"/>
  <c r="DB452" i="3"/>
  <c r="DA453" i="3"/>
  <c r="DB453" i="3"/>
  <c r="DA454" i="3"/>
  <c r="DB454" i="3"/>
  <c r="DA455" i="3"/>
  <c r="DB455" i="3"/>
  <c r="DA456" i="3"/>
  <c r="DB456" i="3"/>
  <c r="DA457" i="3"/>
  <c r="DB457" i="3"/>
  <c r="DA458" i="3"/>
  <c r="DB458" i="3"/>
  <c r="DA459" i="3"/>
  <c r="DB459" i="3"/>
  <c r="DA460" i="3"/>
  <c r="DB460" i="3"/>
  <c r="DA461" i="3"/>
  <c r="DB461" i="3"/>
  <c r="DA462" i="3"/>
  <c r="DB462" i="3"/>
  <c r="DA463" i="3"/>
  <c r="DB463" i="3"/>
  <c r="DA464" i="3"/>
  <c r="DB464" i="3"/>
  <c r="DA465" i="3"/>
  <c r="DB465" i="3"/>
  <c r="DA466" i="3"/>
  <c r="DB466" i="3"/>
  <c r="DA467" i="3"/>
  <c r="DB467" i="3"/>
  <c r="DA468" i="3"/>
  <c r="DB468" i="3"/>
  <c r="DA469" i="3"/>
  <c r="DB469" i="3"/>
  <c r="DA470" i="3"/>
  <c r="DB470" i="3"/>
  <c r="DA471" i="3"/>
  <c r="DB471" i="3"/>
  <c r="DA472" i="3"/>
  <c r="DB472" i="3"/>
  <c r="DA473" i="3"/>
  <c r="DB473" i="3"/>
  <c r="DA474" i="3"/>
  <c r="DB474" i="3"/>
  <c r="DA475" i="3"/>
  <c r="DB475" i="3"/>
  <c r="DA476" i="3"/>
  <c r="DB476" i="3"/>
  <c r="DA477" i="3"/>
  <c r="DB477" i="3"/>
  <c r="DA478" i="3"/>
  <c r="DB478" i="3"/>
  <c r="DA479" i="3"/>
  <c r="DB479" i="3"/>
  <c r="DA480" i="3"/>
  <c r="DB480" i="3"/>
  <c r="DA481" i="3"/>
  <c r="DB481" i="3"/>
  <c r="DA482" i="3"/>
  <c r="DB482" i="3"/>
  <c r="DA483" i="3"/>
  <c r="DB483" i="3"/>
  <c r="DA484" i="3"/>
  <c r="DB484" i="3"/>
  <c r="DA485" i="3"/>
  <c r="DB485" i="3"/>
  <c r="DA486" i="3"/>
  <c r="DB486" i="3"/>
  <c r="DA487" i="3"/>
  <c r="DB487" i="3"/>
  <c r="DA488" i="3"/>
  <c r="DB488" i="3"/>
  <c r="DA489" i="3"/>
  <c r="DB489" i="3"/>
  <c r="DA490" i="3"/>
  <c r="DB490" i="3"/>
  <c r="DA491" i="3"/>
  <c r="DB491" i="3"/>
  <c r="DA492" i="3"/>
  <c r="DB492" i="3"/>
  <c r="DA493" i="3"/>
  <c r="DB493" i="3"/>
  <c r="DA494" i="3"/>
  <c r="DB494" i="3"/>
  <c r="DA495" i="3"/>
  <c r="DB495" i="3"/>
  <c r="DA496" i="3"/>
  <c r="DB496" i="3"/>
  <c r="DA497" i="3"/>
  <c r="DB497" i="3"/>
  <c r="DA498" i="3"/>
  <c r="DB498" i="3"/>
  <c r="DA499" i="3"/>
  <c r="DB499" i="3"/>
  <c r="DA500" i="3"/>
  <c r="DB500" i="3"/>
  <c r="DA501" i="3"/>
  <c r="DB501" i="3"/>
  <c r="DA502" i="3"/>
  <c r="DB502" i="3"/>
  <c r="DA503" i="3"/>
  <c r="DB503" i="3"/>
  <c r="DA504" i="3"/>
  <c r="DB504" i="3"/>
  <c r="DA505" i="3"/>
  <c r="DB505" i="3"/>
  <c r="DA506" i="3"/>
  <c r="DB506" i="3"/>
  <c r="DA507" i="3"/>
  <c r="DB507" i="3"/>
  <c r="DA508" i="3"/>
  <c r="DB508" i="3"/>
  <c r="DA509" i="3"/>
  <c r="DB509" i="3"/>
  <c r="DA510" i="3"/>
  <c r="DB510" i="3"/>
  <c r="DA511" i="3"/>
  <c r="DB511" i="3"/>
  <c r="DA512" i="3"/>
  <c r="DB512" i="3"/>
  <c r="DA513" i="3"/>
  <c r="DB513" i="3"/>
  <c r="DA514" i="3"/>
  <c r="DB514" i="3"/>
  <c r="DA515" i="3"/>
  <c r="DB515" i="3"/>
  <c r="DA516" i="3"/>
  <c r="DB516" i="3"/>
  <c r="DA517" i="3"/>
  <c r="DB517" i="3"/>
  <c r="DA518" i="3"/>
  <c r="DB518" i="3"/>
  <c r="DA519" i="3"/>
  <c r="DB519" i="3"/>
  <c r="DA520" i="3"/>
  <c r="DB520" i="3"/>
  <c r="DA521" i="3"/>
  <c r="DB521" i="3"/>
  <c r="DA522" i="3"/>
  <c r="DB522" i="3"/>
  <c r="DA523" i="3"/>
  <c r="DB523" i="3"/>
  <c r="DA524" i="3"/>
  <c r="DB524" i="3"/>
  <c r="DA525" i="3"/>
  <c r="DB525" i="3"/>
  <c r="DA526" i="3"/>
  <c r="DB526" i="3"/>
  <c r="DA527" i="3"/>
  <c r="DB527" i="3"/>
  <c r="DA528" i="3"/>
  <c r="DB528" i="3"/>
  <c r="DA529" i="3"/>
  <c r="DB529" i="3"/>
  <c r="DA530" i="3"/>
  <c r="DB530" i="3"/>
  <c r="DA531" i="3"/>
  <c r="DB531" i="3"/>
  <c r="DA532" i="3"/>
  <c r="DB532" i="3"/>
  <c r="DA533" i="3"/>
  <c r="DB533" i="3"/>
  <c r="DA534" i="3"/>
  <c r="DB534" i="3"/>
  <c r="DA535" i="3"/>
  <c r="DB535" i="3"/>
  <c r="DA536" i="3"/>
  <c r="DB536" i="3"/>
  <c r="DA537" i="3"/>
  <c r="DB537" i="3"/>
  <c r="DA538" i="3"/>
  <c r="DB538" i="3"/>
  <c r="DA539" i="3"/>
  <c r="DB539" i="3"/>
  <c r="DA540" i="3"/>
  <c r="DB540" i="3"/>
  <c r="DA541" i="3"/>
  <c r="DB541" i="3"/>
  <c r="DA542" i="3"/>
  <c r="DB542" i="3"/>
  <c r="DA543" i="3"/>
  <c r="DB543" i="3"/>
  <c r="DA544" i="3"/>
  <c r="DB544" i="3"/>
  <c r="DA545" i="3"/>
  <c r="DB545" i="3"/>
  <c r="DA546" i="3"/>
  <c r="DB546" i="3"/>
  <c r="DA547" i="3"/>
  <c r="DB547" i="3"/>
  <c r="DA548" i="3"/>
  <c r="DB548" i="3"/>
  <c r="DA549" i="3"/>
  <c r="DB549" i="3"/>
  <c r="DA550" i="3"/>
  <c r="DB550" i="3"/>
  <c r="DA551" i="3"/>
  <c r="DB551" i="3"/>
  <c r="DA552" i="3"/>
  <c r="DB552" i="3"/>
  <c r="DA553" i="3"/>
  <c r="DB553" i="3"/>
  <c r="DA554" i="3"/>
  <c r="DB554" i="3"/>
  <c r="DA555" i="3"/>
  <c r="DB555" i="3"/>
  <c r="DA556" i="3"/>
  <c r="DB556" i="3"/>
  <c r="DA557" i="3"/>
  <c r="DB557" i="3"/>
  <c r="DA558" i="3"/>
  <c r="DB558" i="3"/>
  <c r="DA559" i="3"/>
  <c r="DB559" i="3"/>
  <c r="DA560" i="3"/>
  <c r="DB560" i="3"/>
  <c r="DA561" i="3"/>
  <c r="DB561" i="3"/>
  <c r="DA562" i="3"/>
  <c r="DB562" i="3"/>
  <c r="DA563" i="3"/>
  <c r="DB563" i="3"/>
  <c r="DA564" i="3"/>
  <c r="DB564" i="3"/>
  <c r="DA565" i="3"/>
  <c r="DB565" i="3"/>
  <c r="DA566" i="3"/>
  <c r="DB566" i="3"/>
  <c r="DA567" i="3"/>
  <c r="DB567" i="3"/>
  <c r="DA568" i="3"/>
  <c r="DB568" i="3"/>
  <c r="DA569" i="3"/>
  <c r="DB569" i="3"/>
  <c r="DA570" i="3"/>
  <c r="DB570" i="3"/>
  <c r="DA571" i="3"/>
  <c r="DB571" i="3"/>
  <c r="DA572" i="3"/>
  <c r="DB572" i="3"/>
  <c r="DA573" i="3"/>
  <c r="DB573" i="3"/>
  <c r="DA574" i="3"/>
  <c r="DB574" i="3"/>
  <c r="DA575" i="3"/>
  <c r="DB575" i="3"/>
  <c r="DA576" i="3"/>
  <c r="DB576" i="3"/>
  <c r="DA577" i="3"/>
  <c r="DB577" i="3"/>
  <c r="DA578" i="3"/>
  <c r="DB578" i="3"/>
  <c r="DA579" i="3"/>
  <c r="DB579" i="3"/>
  <c r="DA580" i="3"/>
  <c r="DB580" i="3"/>
  <c r="DA581" i="3"/>
  <c r="DB581" i="3"/>
  <c r="DA582" i="3"/>
  <c r="DB582" i="3"/>
  <c r="DA583" i="3"/>
  <c r="DB583" i="3"/>
  <c r="DA584" i="3"/>
  <c r="DB584" i="3"/>
  <c r="DA585" i="3"/>
  <c r="DB585" i="3"/>
  <c r="DA586" i="3"/>
  <c r="DB586" i="3"/>
  <c r="DA587" i="3"/>
  <c r="DB587" i="3"/>
  <c r="DA588" i="3"/>
  <c r="DB588" i="3"/>
  <c r="DA589" i="3"/>
  <c r="DB589" i="3"/>
  <c r="DA590" i="3"/>
  <c r="DB590" i="3"/>
  <c r="DA591" i="3"/>
  <c r="DB591" i="3"/>
  <c r="DA592" i="3"/>
  <c r="DB592" i="3"/>
  <c r="DA593" i="3"/>
  <c r="DB593" i="3"/>
  <c r="DA594" i="3"/>
  <c r="DB594" i="3"/>
  <c r="DA595" i="3"/>
  <c r="DB595" i="3"/>
  <c r="DA596" i="3"/>
  <c r="DB596" i="3"/>
  <c r="DA597" i="3"/>
  <c r="DB597" i="3"/>
  <c r="DA598" i="3"/>
  <c r="DB598" i="3"/>
  <c r="DA599" i="3"/>
  <c r="DB599" i="3"/>
  <c r="DA600" i="3"/>
  <c r="DB600" i="3"/>
  <c r="DA601" i="3"/>
  <c r="DB601" i="3"/>
  <c r="DA602" i="3"/>
  <c r="DB602" i="3"/>
  <c r="DA603" i="3"/>
  <c r="DB603" i="3"/>
  <c r="DA604" i="3"/>
  <c r="DB604" i="3"/>
  <c r="DA605" i="3"/>
  <c r="DB605" i="3"/>
  <c r="DA606" i="3"/>
  <c r="DB606" i="3"/>
  <c r="DA607" i="3"/>
  <c r="DB607" i="3"/>
  <c r="DA608" i="3"/>
  <c r="DB608" i="3"/>
  <c r="DA609" i="3"/>
  <c r="DB609" i="3"/>
  <c r="DA610" i="3"/>
  <c r="DB610" i="3"/>
  <c r="DA611" i="3"/>
  <c r="DB611" i="3"/>
  <c r="DA612" i="3"/>
  <c r="DB612" i="3"/>
  <c r="DA613" i="3"/>
  <c r="DB613" i="3"/>
  <c r="DA614" i="3"/>
  <c r="DB614" i="3"/>
  <c r="DA615" i="3"/>
  <c r="DB615" i="3"/>
  <c r="DA616" i="3"/>
  <c r="DB616" i="3"/>
  <c r="DA617" i="3"/>
  <c r="DB617" i="3"/>
  <c r="DA618" i="3"/>
  <c r="DB618" i="3"/>
  <c r="DA619" i="3"/>
  <c r="DB619" i="3"/>
  <c r="DA620" i="3"/>
  <c r="DB620" i="3"/>
  <c r="DA621" i="3"/>
  <c r="DB621" i="3"/>
  <c r="DA622" i="3"/>
  <c r="DB622" i="3"/>
  <c r="DA623" i="3"/>
  <c r="DB623" i="3"/>
  <c r="DA624" i="3"/>
  <c r="DB624" i="3"/>
  <c r="DA625" i="3"/>
  <c r="DB625" i="3"/>
  <c r="DA626" i="3"/>
  <c r="DB626" i="3"/>
  <c r="DA627" i="3"/>
  <c r="DB627" i="3"/>
  <c r="DA628" i="3"/>
  <c r="DB628" i="3"/>
  <c r="DA629" i="3"/>
  <c r="DB629" i="3"/>
  <c r="DA630" i="3"/>
  <c r="DB630" i="3"/>
  <c r="DA631" i="3"/>
  <c r="DB631" i="3"/>
  <c r="DA632" i="3"/>
  <c r="DB632" i="3"/>
  <c r="DA633" i="3"/>
  <c r="DB633" i="3"/>
  <c r="DA634" i="3"/>
  <c r="DB634" i="3"/>
  <c r="DA635" i="3"/>
  <c r="DB635" i="3"/>
  <c r="DA636" i="3"/>
  <c r="DB636" i="3"/>
  <c r="DA637" i="3"/>
  <c r="DB637" i="3"/>
  <c r="DA638" i="3"/>
  <c r="DB638" i="3"/>
  <c r="DA639" i="3"/>
  <c r="DB639" i="3"/>
  <c r="DA640" i="3"/>
  <c r="DB640" i="3"/>
  <c r="DA641" i="3"/>
  <c r="DB641" i="3"/>
  <c r="DA642" i="3"/>
  <c r="DB642" i="3"/>
  <c r="DA643" i="3"/>
  <c r="DB643" i="3"/>
  <c r="DA644" i="3"/>
  <c r="DB644" i="3"/>
  <c r="DA645" i="3"/>
  <c r="DB645" i="3"/>
  <c r="DA646" i="3"/>
  <c r="DB646" i="3"/>
  <c r="DA647" i="3"/>
  <c r="DB647" i="3"/>
  <c r="DA648" i="3"/>
  <c r="DB648" i="3"/>
  <c r="DA649" i="3"/>
  <c r="DB649" i="3"/>
  <c r="DA650" i="3"/>
  <c r="DB650" i="3"/>
  <c r="DA651" i="3"/>
  <c r="DB651" i="3"/>
  <c r="DA652" i="3"/>
  <c r="DB652" i="3"/>
  <c r="DA653" i="3"/>
  <c r="DB653" i="3"/>
  <c r="DA654" i="3"/>
  <c r="DB654" i="3"/>
  <c r="DA655" i="3"/>
  <c r="DB655" i="3"/>
  <c r="DA656" i="3"/>
  <c r="DB656" i="3"/>
  <c r="DA657" i="3"/>
  <c r="DB657" i="3"/>
  <c r="DA658" i="3"/>
  <c r="DB658" i="3"/>
  <c r="DA659" i="3"/>
  <c r="DB659" i="3"/>
  <c r="DA660" i="3"/>
  <c r="DB660" i="3"/>
  <c r="DA661" i="3"/>
  <c r="DB661" i="3"/>
  <c r="DA662" i="3"/>
  <c r="DB662" i="3"/>
  <c r="DA663" i="3"/>
  <c r="DB663" i="3"/>
  <c r="DA664" i="3"/>
  <c r="DB664" i="3"/>
  <c r="DA665" i="3"/>
  <c r="DB665" i="3"/>
  <c r="DA666" i="3"/>
  <c r="DB666" i="3"/>
  <c r="DA667" i="3"/>
  <c r="DB667" i="3"/>
  <c r="DA668" i="3"/>
  <c r="DB668" i="3"/>
  <c r="DA669" i="3"/>
  <c r="DB669" i="3"/>
  <c r="DA670" i="3"/>
  <c r="DB670" i="3"/>
  <c r="DA671" i="3"/>
  <c r="DB671" i="3"/>
  <c r="DA672" i="3"/>
  <c r="DB672" i="3"/>
  <c r="DA673" i="3"/>
  <c r="DB673" i="3"/>
  <c r="DA674" i="3"/>
  <c r="DB674" i="3"/>
  <c r="DA675" i="3"/>
  <c r="DB675" i="3"/>
  <c r="DA676" i="3"/>
  <c r="DB676" i="3"/>
  <c r="DA677" i="3"/>
  <c r="DB677" i="3"/>
  <c r="DA678" i="3"/>
  <c r="DB678" i="3"/>
  <c r="DA679" i="3"/>
  <c r="DB679" i="3"/>
  <c r="DA680" i="3"/>
  <c r="DB680" i="3"/>
  <c r="DA681" i="3"/>
  <c r="DB681" i="3"/>
  <c r="DA682" i="3"/>
  <c r="DB682" i="3"/>
  <c r="DA683" i="3"/>
  <c r="DB683" i="3"/>
  <c r="DA684" i="3"/>
  <c r="DB684" i="3"/>
  <c r="DA685" i="3"/>
  <c r="DB685" i="3"/>
  <c r="DA686" i="3"/>
  <c r="DB686" i="3"/>
  <c r="DA687" i="3"/>
  <c r="DB687" i="3"/>
  <c r="DA688" i="3"/>
  <c r="DB688" i="3"/>
  <c r="DA689" i="3"/>
  <c r="DB689" i="3"/>
  <c r="DA690" i="3"/>
  <c r="DB690" i="3"/>
  <c r="DA691" i="3"/>
  <c r="DB691" i="3"/>
  <c r="DA692" i="3"/>
  <c r="DB692" i="3"/>
  <c r="DA693" i="3"/>
  <c r="DB693" i="3"/>
  <c r="DA694" i="3"/>
  <c r="DB694" i="3"/>
  <c r="DA695" i="3"/>
  <c r="DB695" i="3"/>
  <c r="DA696" i="3"/>
  <c r="DB696" i="3"/>
  <c r="DA697" i="3"/>
  <c r="DB697" i="3"/>
  <c r="DA698" i="3"/>
  <c r="DB698" i="3"/>
  <c r="DA699" i="3"/>
  <c r="DB699" i="3"/>
  <c r="DA700" i="3"/>
  <c r="DB700" i="3"/>
  <c r="DA701" i="3"/>
  <c r="DB701" i="3"/>
  <c r="DA702" i="3"/>
  <c r="DB702" i="3"/>
  <c r="DA703" i="3"/>
  <c r="DB703" i="3"/>
  <c r="DA704" i="3"/>
  <c r="DB704" i="3"/>
  <c r="DA705" i="3"/>
  <c r="DB705" i="3"/>
  <c r="DA706" i="3"/>
  <c r="DB706" i="3"/>
  <c r="DA707" i="3"/>
  <c r="DB707" i="3"/>
  <c r="DA708" i="3"/>
  <c r="DB708" i="3"/>
  <c r="DA709" i="3"/>
  <c r="DB709" i="3"/>
  <c r="DA710" i="3"/>
  <c r="DB710" i="3"/>
  <c r="DA711" i="3"/>
  <c r="DB711" i="3"/>
  <c r="DA712" i="3"/>
  <c r="DB712" i="3"/>
  <c r="DA713" i="3"/>
  <c r="DB713" i="3"/>
  <c r="DA714" i="3"/>
  <c r="DB714" i="3"/>
  <c r="DA715" i="3"/>
  <c r="DB715" i="3"/>
  <c r="DA716" i="3"/>
  <c r="DB716" i="3"/>
  <c r="DA717" i="3"/>
  <c r="DB717" i="3"/>
  <c r="DA718" i="3"/>
  <c r="DB718" i="3"/>
  <c r="DA719" i="3"/>
  <c r="DB719" i="3"/>
  <c r="DA720" i="3"/>
  <c r="DB720" i="3"/>
  <c r="DA721" i="3"/>
  <c r="DB721" i="3"/>
  <c r="DA722" i="3"/>
  <c r="DB722" i="3"/>
  <c r="DA723" i="3"/>
  <c r="DB723" i="3"/>
  <c r="DA724" i="3"/>
  <c r="DB724" i="3"/>
  <c r="DA725" i="3"/>
  <c r="DB725" i="3"/>
  <c r="DA726" i="3"/>
  <c r="DB726" i="3"/>
  <c r="DA727" i="3"/>
  <c r="DB727" i="3"/>
  <c r="DA728" i="3"/>
  <c r="DB728" i="3"/>
  <c r="DA729" i="3"/>
  <c r="DB729" i="3"/>
  <c r="DA730" i="3"/>
  <c r="DB730" i="3"/>
  <c r="DA731" i="3"/>
  <c r="DB731" i="3"/>
  <c r="DA732" i="3"/>
  <c r="DB732" i="3"/>
  <c r="DA733" i="3"/>
  <c r="DB733" i="3"/>
  <c r="DA734" i="3"/>
  <c r="DB734" i="3"/>
  <c r="DA735" i="3"/>
  <c r="DB735" i="3"/>
  <c r="DA736" i="3"/>
  <c r="DB736" i="3"/>
  <c r="DA737" i="3"/>
  <c r="DB737" i="3"/>
  <c r="DA738" i="3"/>
  <c r="DB738" i="3"/>
  <c r="DA739" i="3"/>
  <c r="DB739" i="3"/>
  <c r="DA740" i="3"/>
  <c r="DB740" i="3"/>
  <c r="DA741" i="3"/>
  <c r="DB741" i="3"/>
  <c r="DA742" i="3"/>
  <c r="DB742" i="3"/>
  <c r="DA743" i="3"/>
  <c r="DB743" i="3"/>
  <c r="DA744" i="3"/>
  <c r="DB744" i="3"/>
  <c r="DA745" i="3"/>
  <c r="DB745" i="3"/>
  <c r="DA746" i="3"/>
  <c r="DB746" i="3"/>
  <c r="DA747" i="3"/>
  <c r="DB747" i="3"/>
  <c r="DA748" i="3"/>
  <c r="DB748" i="3"/>
  <c r="DA749" i="3"/>
  <c r="DB749" i="3"/>
  <c r="DA750" i="3"/>
  <c r="DB750" i="3"/>
  <c r="DA751" i="3"/>
  <c r="DB751" i="3"/>
  <c r="DA752" i="3"/>
  <c r="DB752" i="3"/>
  <c r="DA753" i="3"/>
  <c r="DB753" i="3"/>
  <c r="DA754" i="3"/>
  <c r="DB754" i="3"/>
  <c r="DA755" i="3"/>
  <c r="DB755" i="3"/>
  <c r="DA756" i="3"/>
  <c r="DB756" i="3"/>
  <c r="DA757" i="3"/>
  <c r="DB757" i="3"/>
  <c r="DA758" i="3"/>
  <c r="DB758" i="3"/>
  <c r="DA759" i="3"/>
  <c r="DB759" i="3"/>
  <c r="DA760" i="3"/>
  <c r="DB760" i="3"/>
  <c r="DA761" i="3"/>
  <c r="DB761" i="3"/>
  <c r="DA762" i="3"/>
  <c r="DB762" i="3"/>
  <c r="DA763" i="3"/>
  <c r="DB763" i="3"/>
  <c r="DA764" i="3"/>
  <c r="DB764" i="3"/>
  <c r="DA765" i="3"/>
  <c r="DB765" i="3"/>
  <c r="DA766" i="3"/>
  <c r="DB766" i="3"/>
  <c r="DA767" i="3"/>
  <c r="DB767" i="3"/>
  <c r="DA768" i="3"/>
  <c r="DB768" i="3"/>
  <c r="DA769" i="3"/>
  <c r="DB769" i="3"/>
  <c r="DA770" i="3"/>
  <c r="DB770" i="3"/>
  <c r="DA771" i="3"/>
  <c r="DB771" i="3"/>
  <c r="DA772" i="3"/>
  <c r="DB772" i="3"/>
  <c r="DA773" i="3"/>
  <c r="DB773" i="3"/>
  <c r="DA774" i="3"/>
  <c r="DB774" i="3"/>
  <c r="DA775" i="3"/>
  <c r="DB775" i="3"/>
  <c r="DA776" i="3"/>
  <c r="DB776" i="3"/>
  <c r="DA777" i="3"/>
  <c r="DB777" i="3"/>
  <c r="DA778" i="3"/>
  <c r="DB778" i="3"/>
  <c r="DA779" i="3"/>
  <c r="DB779" i="3"/>
  <c r="DA780" i="3"/>
  <c r="DB780" i="3"/>
  <c r="DA781" i="3"/>
  <c r="DB781" i="3"/>
  <c r="DA782" i="3"/>
  <c r="DB782" i="3"/>
  <c r="DA783" i="3"/>
  <c r="DB783" i="3"/>
  <c r="DA784" i="3"/>
  <c r="DB784" i="3"/>
  <c r="DA785" i="3"/>
  <c r="DB785" i="3"/>
  <c r="DA786" i="3"/>
  <c r="DB786" i="3"/>
  <c r="DA787" i="3"/>
  <c r="DB787" i="3"/>
  <c r="DA788" i="3"/>
  <c r="DB788" i="3"/>
  <c r="DA789" i="3"/>
  <c r="DB789" i="3"/>
  <c r="DA790" i="3"/>
  <c r="DB790" i="3"/>
  <c r="DA791" i="3"/>
  <c r="DB791" i="3"/>
  <c r="DA792" i="3"/>
  <c r="DB792" i="3"/>
  <c r="DA793" i="3"/>
  <c r="DB793" i="3"/>
  <c r="DA794" i="3"/>
  <c r="DB794" i="3"/>
  <c r="DA795" i="3"/>
  <c r="DB795" i="3"/>
  <c r="DA796" i="3"/>
  <c r="DB796" i="3"/>
  <c r="DA797" i="3"/>
  <c r="DB797" i="3"/>
  <c r="DA798" i="3"/>
  <c r="DB798" i="3"/>
  <c r="DA799" i="3"/>
  <c r="DB799" i="3"/>
  <c r="DA800" i="3"/>
  <c r="DB800" i="3"/>
  <c r="DA801" i="3"/>
  <c r="DB801" i="3"/>
  <c r="DA802" i="3"/>
  <c r="DB802" i="3"/>
  <c r="DA803" i="3"/>
  <c r="DB803" i="3"/>
  <c r="DA804" i="3"/>
  <c r="DB804" i="3"/>
  <c r="DA805" i="3"/>
  <c r="DB805" i="3"/>
  <c r="DA806" i="3"/>
  <c r="DB806" i="3"/>
  <c r="DA807" i="3"/>
  <c r="DB807" i="3"/>
  <c r="DA808" i="3"/>
  <c r="DB808" i="3"/>
  <c r="DA809" i="3"/>
  <c r="DB809" i="3"/>
  <c r="DA810" i="3"/>
  <c r="DB810" i="3"/>
  <c r="DA811" i="3"/>
  <c r="DB811" i="3"/>
  <c r="DA812" i="3"/>
  <c r="DB812" i="3"/>
  <c r="DA813" i="3"/>
  <c r="DB813" i="3"/>
  <c r="DA814" i="3"/>
  <c r="DB814" i="3"/>
  <c r="DA815" i="3"/>
  <c r="DB815" i="3"/>
  <c r="DA816" i="3"/>
  <c r="DB816" i="3"/>
  <c r="DA817" i="3"/>
  <c r="DB817" i="3"/>
  <c r="DA818" i="3"/>
  <c r="DB818" i="3"/>
  <c r="DA819" i="3"/>
  <c r="DB819" i="3"/>
  <c r="DA820" i="3"/>
  <c r="DB820" i="3"/>
  <c r="DA821" i="3"/>
  <c r="DB821" i="3"/>
  <c r="DA822" i="3"/>
  <c r="DB822" i="3"/>
  <c r="DA823" i="3"/>
  <c r="DB823" i="3"/>
  <c r="DA824" i="3"/>
  <c r="DB824" i="3"/>
  <c r="DA825" i="3"/>
  <c r="DB825" i="3"/>
  <c r="DA826" i="3"/>
  <c r="DB826" i="3"/>
  <c r="DA827" i="3"/>
  <c r="DB827" i="3"/>
  <c r="DA828" i="3"/>
  <c r="DB828" i="3"/>
  <c r="DA829" i="3"/>
  <c r="DB829" i="3"/>
  <c r="DA830" i="3"/>
  <c r="DB830" i="3"/>
  <c r="DA831" i="3"/>
  <c r="DB831" i="3"/>
  <c r="DA832" i="3"/>
  <c r="DB832" i="3"/>
  <c r="DA833" i="3"/>
  <c r="DB833" i="3"/>
  <c r="DA834" i="3"/>
  <c r="DB834" i="3"/>
  <c r="DA835" i="3"/>
  <c r="DB835" i="3"/>
  <c r="DA836" i="3"/>
  <c r="DB836" i="3"/>
  <c r="DA837" i="3"/>
  <c r="DB837" i="3"/>
  <c r="DA838" i="3"/>
  <c r="DB838" i="3"/>
  <c r="DA839" i="3"/>
  <c r="DB839" i="3"/>
  <c r="DA840" i="3"/>
  <c r="DB840" i="3"/>
  <c r="DA841" i="3"/>
  <c r="DB841" i="3"/>
  <c r="DA842" i="3"/>
  <c r="DB842" i="3"/>
  <c r="DA843" i="3"/>
  <c r="DB843" i="3"/>
  <c r="DA844" i="3"/>
  <c r="DB844" i="3"/>
  <c r="DA845" i="3"/>
  <c r="DB845" i="3"/>
  <c r="DA846" i="3"/>
  <c r="DB846" i="3"/>
  <c r="DA847" i="3"/>
  <c r="DB847" i="3"/>
  <c r="DA848" i="3"/>
  <c r="DB848" i="3"/>
  <c r="DA849" i="3"/>
  <c r="DB849" i="3"/>
  <c r="DA850" i="3"/>
  <c r="DB850" i="3"/>
  <c r="DA851" i="3"/>
  <c r="DB851" i="3"/>
  <c r="DA852" i="3"/>
  <c r="DB852" i="3"/>
  <c r="DA853" i="3"/>
  <c r="DB853" i="3"/>
  <c r="DA854" i="3"/>
  <c r="DB854" i="3"/>
  <c r="DA855" i="3"/>
  <c r="DB855" i="3"/>
  <c r="DA856" i="3"/>
  <c r="DB856" i="3"/>
  <c r="DA857" i="3"/>
  <c r="DB857" i="3"/>
  <c r="DA858" i="3"/>
  <c r="DB858" i="3"/>
  <c r="DA859" i="3"/>
  <c r="DB859" i="3"/>
  <c r="DA860" i="3"/>
  <c r="DB860" i="3"/>
  <c r="DA861" i="3"/>
  <c r="DB861" i="3"/>
  <c r="DA862" i="3"/>
  <c r="DB862" i="3"/>
  <c r="DA863" i="3"/>
  <c r="DB863" i="3"/>
  <c r="DA864" i="3"/>
  <c r="DB864" i="3"/>
  <c r="DA865" i="3"/>
  <c r="DB865" i="3"/>
  <c r="DA866" i="3"/>
  <c r="DB866" i="3"/>
  <c r="DA867" i="3"/>
  <c r="DB867" i="3"/>
  <c r="DA868" i="3"/>
  <c r="DB868" i="3"/>
  <c r="DA869" i="3"/>
  <c r="DB869" i="3"/>
  <c r="DA870" i="3"/>
  <c r="DB870" i="3"/>
  <c r="DA871" i="3"/>
  <c r="DB871" i="3"/>
  <c r="DA872" i="3"/>
  <c r="DB872" i="3"/>
  <c r="DA873" i="3"/>
  <c r="DB873" i="3"/>
  <c r="DA874" i="3"/>
  <c r="DB874" i="3"/>
  <c r="DA875" i="3"/>
  <c r="DB875" i="3"/>
  <c r="DA876" i="3"/>
  <c r="DB876" i="3"/>
  <c r="DA877" i="3"/>
  <c r="DB877" i="3"/>
  <c r="DA878" i="3"/>
  <c r="DB878" i="3"/>
  <c r="DA879" i="3"/>
  <c r="DB879" i="3"/>
  <c r="DA880" i="3"/>
  <c r="DB880" i="3"/>
  <c r="DA881" i="3"/>
  <c r="DB881" i="3"/>
  <c r="DA882" i="3"/>
  <c r="DB882" i="3"/>
  <c r="DA883" i="3"/>
  <c r="DB883" i="3"/>
  <c r="DA884" i="3"/>
  <c r="DB884" i="3"/>
  <c r="DA885" i="3"/>
  <c r="DB885" i="3"/>
  <c r="DA886" i="3"/>
  <c r="DB886" i="3"/>
  <c r="DA887" i="3"/>
  <c r="DB887" i="3"/>
  <c r="DA888" i="3"/>
  <c r="DB888" i="3"/>
  <c r="DA889" i="3"/>
  <c r="DB889" i="3"/>
  <c r="DA890" i="3"/>
  <c r="DB890" i="3"/>
  <c r="DA891" i="3"/>
  <c r="DB891" i="3"/>
  <c r="DA892" i="3"/>
  <c r="DB892" i="3"/>
  <c r="DA893" i="3"/>
  <c r="DB893" i="3"/>
  <c r="DA894" i="3"/>
  <c r="DB894" i="3"/>
  <c r="DA895" i="3"/>
  <c r="DB895" i="3"/>
  <c r="DA896" i="3"/>
  <c r="DB896" i="3"/>
  <c r="DA897" i="3"/>
  <c r="DB897" i="3"/>
  <c r="DA898" i="3"/>
  <c r="DB898" i="3"/>
  <c r="DA899" i="3"/>
  <c r="DB899" i="3"/>
  <c r="DA900" i="3"/>
  <c r="DB900" i="3"/>
  <c r="DA901" i="3"/>
  <c r="DB901" i="3"/>
  <c r="DA902" i="3"/>
  <c r="DB902" i="3"/>
  <c r="DA903" i="3"/>
  <c r="DB903" i="3"/>
  <c r="DA904" i="3"/>
  <c r="DB904" i="3"/>
  <c r="DA905" i="3"/>
  <c r="DB905" i="3"/>
  <c r="DA906" i="3"/>
  <c r="DB906" i="3"/>
  <c r="DA907" i="3"/>
  <c r="DB907" i="3"/>
  <c r="DA908" i="3"/>
  <c r="DB908" i="3"/>
  <c r="DA909" i="3"/>
  <c r="DB909" i="3"/>
  <c r="DA910" i="3"/>
  <c r="DB910" i="3"/>
  <c r="DA911" i="3"/>
  <c r="DB911" i="3"/>
  <c r="DA912" i="3"/>
  <c r="DB912" i="3"/>
  <c r="DA913" i="3"/>
  <c r="DB913" i="3"/>
  <c r="DA914" i="3"/>
  <c r="DB914" i="3"/>
  <c r="DA915" i="3"/>
  <c r="DB915" i="3"/>
  <c r="DA916" i="3"/>
  <c r="DB916" i="3"/>
  <c r="DA917" i="3"/>
  <c r="DB917" i="3"/>
  <c r="DA918" i="3"/>
  <c r="DB918" i="3"/>
  <c r="DA919" i="3"/>
  <c r="DB919" i="3"/>
  <c r="DA920" i="3"/>
  <c r="DB920" i="3"/>
  <c r="DA921" i="3"/>
  <c r="DB921" i="3"/>
  <c r="DA922" i="3"/>
  <c r="DB922" i="3"/>
  <c r="DA923" i="3"/>
  <c r="DB923" i="3"/>
  <c r="DA924" i="3"/>
  <c r="DB924" i="3"/>
  <c r="DA925" i="3"/>
  <c r="DB925" i="3"/>
  <c r="DA926" i="3"/>
  <c r="DB926" i="3"/>
  <c r="DA927" i="3"/>
  <c r="DB927" i="3"/>
  <c r="DA928" i="3"/>
  <c r="DB928" i="3"/>
  <c r="DA929" i="3"/>
  <c r="DB929" i="3"/>
  <c r="DA930" i="3"/>
  <c r="DB930" i="3"/>
  <c r="DA931" i="3"/>
  <c r="DB931" i="3"/>
  <c r="DA932" i="3"/>
  <c r="DB932" i="3"/>
  <c r="DA933" i="3"/>
  <c r="DB933" i="3"/>
  <c r="DA934" i="3"/>
  <c r="DB934" i="3"/>
  <c r="DA935" i="3"/>
  <c r="DB935" i="3"/>
  <c r="DA936" i="3"/>
  <c r="DB936" i="3"/>
  <c r="DA937" i="3"/>
  <c r="DB937" i="3"/>
  <c r="DA938" i="3"/>
  <c r="DB938" i="3"/>
  <c r="DA939" i="3"/>
  <c r="DB939" i="3"/>
  <c r="DA940" i="3"/>
  <c r="DB940" i="3"/>
  <c r="DA941" i="3"/>
  <c r="DB941" i="3"/>
  <c r="DA942" i="3"/>
  <c r="DB942" i="3"/>
  <c r="DA943" i="3"/>
  <c r="DB943" i="3"/>
  <c r="DA944" i="3"/>
  <c r="DB944" i="3"/>
  <c r="DA945" i="3"/>
  <c r="DB945" i="3"/>
  <c r="DA946" i="3"/>
  <c r="DB946" i="3"/>
  <c r="DA947" i="3"/>
  <c r="DB947" i="3"/>
  <c r="DA948" i="3"/>
  <c r="DB948" i="3"/>
  <c r="DA949" i="3"/>
  <c r="DB949" i="3"/>
  <c r="DA950" i="3"/>
  <c r="DB950" i="3"/>
  <c r="DA951" i="3"/>
  <c r="DB951" i="3"/>
  <c r="DA952" i="3"/>
  <c r="DB952" i="3"/>
  <c r="DA953" i="3"/>
  <c r="DB953" i="3"/>
  <c r="DA954" i="3"/>
  <c r="DB954" i="3"/>
  <c r="DA955" i="3"/>
  <c r="DB955" i="3"/>
  <c r="DA956" i="3"/>
  <c r="DB956" i="3"/>
  <c r="DA957" i="3"/>
  <c r="DB957" i="3"/>
  <c r="DA958" i="3"/>
  <c r="DB958" i="3"/>
  <c r="DA959" i="3"/>
  <c r="DB959" i="3"/>
  <c r="DA960" i="3"/>
  <c r="DB960" i="3"/>
  <c r="DA961" i="3"/>
  <c r="DB961" i="3"/>
  <c r="DA962" i="3"/>
  <c r="DB962" i="3"/>
  <c r="DA963" i="3"/>
  <c r="DB963" i="3"/>
  <c r="DA964" i="3"/>
  <c r="DB964" i="3"/>
  <c r="DA965" i="3"/>
  <c r="DB965" i="3"/>
  <c r="DA966" i="3"/>
  <c r="DB966" i="3"/>
  <c r="DA967" i="3"/>
  <c r="DB967" i="3"/>
  <c r="DA968" i="3"/>
  <c r="DB968" i="3"/>
  <c r="DA969" i="3"/>
  <c r="DB969" i="3"/>
  <c r="DA970" i="3"/>
  <c r="DB970" i="3"/>
  <c r="DA971" i="3"/>
  <c r="DB971" i="3"/>
  <c r="DA972" i="3"/>
  <c r="DB972" i="3"/>
  <c r="DA973" i="3"/>
  <c r="DB973" i="3"/>
  <c r="DA974" i="3"/>
  <c r="DB974" i="3"/>
  <c r="DA975" i="3"/>
  <c r="DB975" i="3"/>
  <c r="DA976" i="3"/>
  <c r="DB976" i="3"/>
  <c r="DA977" i="3"/>
  <c r="DB977" i="3"/>
  <c r="DA978" i="3"/>
  <c r="DB978" i="3"/>
  <c r="DA979" i="3"/>
  <c r="DB979" i="3"/>
  <c r="DA980" i="3"/>
  <c r="DB980" i="3"/>
  <c r="DA981" i="3"/>
  <c r="DB981" i="3"/>
  <c r="DA982" i="3"/>
  <c r="DB982" i="3"/>
  <c r="DA983" i="3"/>
  <c r="DB983" i="3"/>
  <c r="DA984" i="3"/>
  <c r="DB984" i="3"/>
  <c r="DA985" i="3"/>
  <c r="DB985" i="3"/>
  <c r="DA986" i="3"/>
  <c r="DB986" i="3"/>
  <c r="DA987" i="3"/>
  <c r="DB987" i="3"/>
  <c r="DA988" i="3"/>
  <c r="DB988" i="3"/>
  <c r="DA989" i="3"/>
  <c r="DB989" i="3"/>
  <c r="DA990" i="3"/>
  <c r="DB990" i="3"/>
  <c r="DA991" i="3"/>
  <c r="DB991" i="3"/>
  <c r="DA992" i="3"/>
  <c r="DB992" i="3"/>
  <c r="DA993" i="3"/>
  <c r="DB993" i="3"/>
  <c r="DA994" i="3"/>
  <c r="DB994" i="3"/>
  <c r="DA995" i="3"/>
  <c r="DB995" i="3"/>
  <c r="DA996" i="3"/>
  <c r="DB996" i="3"/>
  <c r="DA997" i="3"/>
  <c r="DB997" i="3"/>
  <c r="DA998" i="3"/>
  <c r="DB998" i="3"/>
  <c r="DA999" i="3"/>
  <c r="DB999" i="3"/>
  <c r="DA1000" i="3"/>
  <c r="DB1000" i="3"/>
  <c r="DA1001" i="3"/>
  <c r="DB1001" i="3"/>
  <c r="DA1002" i="3"/>
  <c r="DB1002" i="3"/>
  <c r="DA1003" i="3"/>
  <c r="DB1003" i="3"/>
  <c r="DA1004" i="3"/>
  <c r="DB1004" i="3"/>
  <c r="DA1005" i="3"/>
  <c r="DB1005" i="3"/>
  <c r="DA1006" i="3"/>
  <c r="DB1006" i="3"/>
  <c r="DA1007" i="3"/>
  <c r="DB1007" i="3"/>
  <c r="DA1008" i="3"/>
  <c r="DB1008" i="3"/>
  <c r="DA1009" i="3"/>
  <c r="DB1009" i="3"/>
  <c r="DA1010" i="3"/>
  <c r="DB1010" i="3"/>
  <c r="DA1011" i="3"/>
  <c r="DB1011" i="3"/>
  <c r="DA1012" i="3"/>
  <c r="DB1012" i="3"/>
  <c r="DA1013" i="3"/>
  <c r="DB1013" i="3"/>
  <c r="DA1014" i="3"/>
  <c r="DB1014" i="3"/>
  <c r="DA1015" i="3"/>
  <c r="DB1015" i="3"/>
  <c r="DA1016" i="3"/>
  <c r="DB1016" i="3"/>
  <c r="DA1017" i="3"/>
  <c r="DB1017" i="3"/>
  <c r="DA1018" i="3"/>
  <c r="DB1018" i="3"/>
  <c r="DA1019" i="3"/>
  <c r="DB1019" i="3"/>
  <c r="DA1020" i="3"/>
  <c r="DB1020" i="3"/>
  <c r="DA1021" i="3"/>
  <c r="DB1021" i="3"/>
  <c r="DA1022" i="3"/>
  <c r="DB1022" i="3"/>
  <c r="DA1023" i="3"/>
  <c r="DB1023" i="3"/>
  <c r="DA1024" i="3"/>
  <c r="DB1024" i="3"/>
  <c r="DA1025" i="3"/>
  <c r="DB1025" i="3"/>
  <c r="DA1026" i="3"/>
  <c r="DB1026" i="3"/>
  <c r="DA1027" i="3"/>
  <c r="DB1027" i="3"/>
  <c r="DA1028" i="3"/>
  <c r="DB1028" i="3"/>
  <c r="DA1029" i="3"/>
  <c r="DB1029" i="3"/>
  <c r="DA1030" i="3"/>
  <c r="DB1030" i="3"/>
  <c r="DA1031" i="3"/>
  <c r="DB1031" i="3"/>
  <c r="DA1032" i="3"/>
  <c r="DB1032" i="3"/>
  <c r="DA1033" i="3"/>
  <c r="DB1033" i="3"/>
  <c r="DA1034" i="3"/>
  <c r="DB1034" i="3"/>
  <c r="DA1035" i="3"/>
  <c r="DB1035" i="3"/>
  <c r="DA1036" i="3"/>
  <c r="DB1036" i="3"/>
  <c r="DA1037" i="3"/>
  <c r="DB1037" i="3"/>
  <c r="DA1038" i="3"/>
  <c r="DB1038" i="3"/>
  <c r="DA1039" i="3"/>
  <c r="DB1039" i="3"/>
  <c r="DA1040" i="3"/>
  <c r="DB1040" i="3"/>
  <c r="DA1041" i="3"/>
  <c r="DB1041" i="3"/>
  <c r="DA1042" i="3"/>
  <c r="DB1042" i="3"/>
  <c r="DA1043" i="3"/>
  <c r="DB1043" i="3"/>
  <c r="DA1044" i="3"/>
  <c r="DB1044" i="3"/>
  <c r="DA1045" i="3"/>
  <c r="DB1045" i="3"/>
  <c r="DA1046" i="3"/>
  <c r="DB1046" i="3"/>
  <c r="DA1047" i="3"/>
  <c r="DB1047" i="3"/>
  <c r="DA1048" i="3"/>
  <c r="DB1048" i="3"/>
  <c r="DA1049" i="3"/>
  <c r="DB1049" i="3"/>
  <c r="DA1050" i="3"/>
  <c r="DB1050" i="3"/>
  <c r="DA1051" i="3"/>
  <c r="DB1051" i="3"/>
  <c r="DA1052" i="3"/>
  <c r="DB1052" i="3"/>
  <c r="DA1053" i="3"/>
  <c r="DB1053" i="3"/>
  <c r="DA1054" i="3"/>
  <c r="DB1054" i="3"/>
  <c r="DA1055" i="3"/>
  <c r="DB1055" i="3"/>
  <c r="DA1056" i="3"/>
  <c r="DB1056" i="3"/>
  <c r="DA1057" i="3"/>
  <c r="DB1057" i="3"/>
  <c r="DA1058" i="3"/>
  <c r="DB1058" i="3"/>
  <c r="DA1059" i="3"/>
  <c r="DB1059" i="3"/>
  <c r="DA1060" i="3"/>
  <c r="DB1060" i="3"/>
  <c r="DA1061" i="3"/>
  <c r="DB1061" i="3"/>
  <c r="DA1062" i="3"/>
  <c r="DB1062" i="3"/>
  <c r="DA1063" i="3"/>
  <c r="DB1063" i="3"/>
  <c r="DA1064" i="3"/>
  <c r="DB1064" i="3"/>
  <c r="DA1065" i="3"/>
  <c r="DB1065" i="3"/>
  <c r="DA1066" i="3"/>
  <c r="DB1066" i="3"/>
  <c r="DA1067" i="3"/>
  <c r="DB1067" i="3"/>
  <c r="DA1068" i="3"/>
  <c r="DB1068" i="3"/>
  <c r="DA1069" i="3"/>
  <c r="DB1069" i="3"/>
  <c r="DA1070" i="3"/>
  <c r="DB1070" i="3"/>
  <c r="DA1071" i="3"/>
  <c r="DB1071" i="3"/>
  <c r="DA1072" i="3"/>
  <c r="DB1072" i="3"/>
  <c r="DA1073" i="3"/>
  <c r="DB1073" i="3"/>
  <c r="DA1074" i="3"/>
  <c r="DB1074" i="3"/>
  <c r="DA1075" i="3"/>
  <c r="DB1075" i="3"/>
  <c r="DA1076" i="3"/>
  <c r="DB1076" i="3"/>
  <c r="DA1077" i="3"/>
  <c r="DB1077" i="3"/>
  <c r="DA1078" i="3"/>
  <c r="DB1078" i="3"/>
  <c r="DA1079" i="3"/>
  <c r="DB1079" i="3"/>
  <c r="DA1080" i="3"/>
  <c r="DB1080" i="3"/>
  <c r="DA1081" i="3"/>
  <c r="DB1081" i="3"/>
  <c r="DA1082" i="3"/>
  <c r="DB1082" i="3"/>
  <c r="DA1083" i="3"/>
  <c r="DB1083" i="3"/>
  <c r="DA1084" i="3"/>
  <c r="DB1084" i="3"/>
  <c r="DA1085" i="3"/>
  <c r="DB1085" i="3"/>
  <c r="DA1086" i="3"/>
  <c r="DB1086" i="3"/>
  <c r="DA1087" i="3"/>
  <c r="DB1087" i="3"/>
  <c r="DA1088" i="3"/>
  <c r="DB1088" i="3"/>
  <c r="DA1089" i="3"/>
  <c r="DB1089" i="3"/>
  <c r="DA1090" i="3"/>
  <c r="DB1090" i="3"/>
  <c r="DA1091" i="3"/>
  <c r="DB1091" i="3"/>
  <c r="DA1092" i="3"/>
  <c r="DB1092" i="3"/>
  <c r="DA1093" i="3"/>
  <c r="DB1093" i="3"/>
  <c r="DA1094" i="3"/>
  <c r="DB1094" i="3"/>
  <c r="DA1095" i="3"/>
  <c r="DB1095" i="3"/>
  <c r="DA1096" i="3"/>
  <c r="DB1096" i="3"/>
  <c r="DA1097" i="3"/>
  <c r="DB1097" i="3"/>
  <c r="DA1098" i="3"/>
  <c r="DB1098" i="3"/>
  <c r="DA1099" i="3"/>
  <c r="DB1099" i="3"/>
  <c r="DA1100" i="3"/>
  <c r="DB1100" i="3"/>
  <c r="DA1101" i="3"/>
  <c r="DB1101" i="3"/>
  <c r="DA1102" i="3"/>
  <c r="DB1102" i="3"/>
  <c r="DA1103" i="3"/>
  <c r="DB1103" i="3"/>
  <c r="DD8" i="3"/>
  <c r="DF8" i="3"/>
  <c r="DD9" i="3"/>
  <c r="DF9" i="3"/>
  <c r="DE9" i="3"/>
  <c r="DE8" i="3"/>
  <c r="DE11" i="3"/>
  <c r="DH11" i="3"/>
  <c r="DI6" i="3"/>
  <c r="DH12" i="3"/>
  <c r="DH13" i="3"/>
  <c r="DH14" i="3"/>
  <c r="DH15" i="3"/>
  <c r="DH16" i="3"/>
  <c r="DH17" i="3"/>
  <c r="DH18" i="3"/>
  <c r="DH19" i="3"/>
  <c r="DH20" i="3"/>
  <c r="DH21" i="3"/>
  <c r="DH22" i="3"/>
  <c r="DH23" i="3"/>
  <c r="DH24" i="3"/>
  <c r="DH25" i="3"/>
  <c r="DH26" i="3"/>
  <c r="DH27" i="3"/>
  <c r="DH28" i="3"/>
  <c r="DH29" i="3"/>
  <c r="DH30" i="3"/>
  <c r="DH31" i="3"/>
  <c r="DH32" i="3"/>
  <c r="DH33" i="3"/>
  <c r="DH34" i="3"/>
  <c r="DH35" i="3"/>
  <c r="DH36" i="3"/>
  <c r="DH37" i="3"/>
  <c r="DH38" i="3"/>
  <c r="DH39" i="3"/>
  <c r="DH40" i="3"/>
  <c r="DH41" i="3"/>
  <c r="DH42" i="3"/>
  <c r="DH43" i="3"/>
  <c r="DH44" i="3"/>
  <c r="DH45" i="3"/>
  <c r="DH46" i="3"/>
  <c r="DH47" i="3"/>
  <c r="DH48" i="3"/>
  <c r="DH49" i="3"/>
  <c r="DH50" i="3"/>
  <c r="DH51" i="3"/>
  <c r="DH52" i="3"/>
  <c r="DH53" i="3"/>
  <c r="DH54" i="3"/>
  <c r="DH55" i="3"/>
  <c r="DH56" i="3"/>
  <c r="DH57" i="3"/>
  <c r="DH58" i="3"/>
  <c r="DH59" i="3"/>
  <c r="DH60" i="3"/>
  <c r="DH61" i="3"/>
  <c r="DI61" i="3"/>
  <c r="DJ61" i="3"/>
  <c r="DK61" i="3"/>
  <c r="DL61" i="3"/>
  <c r="DM61" i="3"/>
  <c r="DN61" i="3"/>
  <c r="DO61" i="3"/>
  <c r="DQ61" i="3"/>
  <c r="DT61" i="3"/>
  <c r="DI60" i="3"/>
  <c r="DJ60" i="3"/>
  <c r="DP61" i="3"/>
  <c r="DS61" i="3"/>
  <c r="DH62" i="3"/>
  <c r="DI62" i="3"/>
  <c r="DJ62" i="3"/>
  <c r="DR61" i="3"/>
  <c r="DU61" i="3"/>
  <c r="DW61" i="3"/>
  <c r="DK62" i="3"/>
  <c r="DL62" i="3"/>
  <c r="DM62" i="3"/>
  <c r="DN62" i="3"/>
  <c r="DO62" i="3"/>
  <c r="DQ62" i="3"/>
  <c r="DT62" i="3"/>
  <c r="DP62" i="3"/>
  <c r="DS62" i="3"/>
  <c r="DH63" i="3"/>
  <c r="DI63" i="3"/>
  <c r="DJ63" i="3"/>
  <c r="DR62" i="3"/>
  <c r="DU62" i="3"/>
  <c r="DW62" i="3"/>
  <c r="DH64" i="3"/>
  <c r="DH65" i="3"/>
  <c r="DH66" i="3"/>
  <c r="DH67" i="3"/>
  <c r="DH68" i="3"/>
  <c r="DH69" i="3"/>
  <c r="DH70" i="3"/>
  <c r="DH71" i="3"/>
  <c r="DH72" i="3"/>
  <c r="DH73" i="3"/>
  <c r="DH74" i="3"/>
  <c r="DH75" i="3"/>
  <c r="DH76" i="3"/>
  <c r="DH77" i="3"/>
  <c r="DH78" i="3"/>
  <c r="DH79" i="3"/>
  <c r="DH80" i="3"/>
  <c r="DH81" i="3"/>
  <c r="DH82" i="3"/>
  <c r="DH83" i="3"/>
  <c r="DH84" i="3"/>
  <c r="DH85" i="3"/>
  <c r="DH86" i="3"/>
  <c r="DI86" i="3"/>
  <c r="DJ86" i="3"/>
  <c r="DK86" i="3"/>
  <c r="DL86" i="3"/>
  <c r="DM86" i="3"/>
  <c r="DN86" i="3"/>
  <c r="DO86" i="3"/>
  <c r="DQ86" i="3"/>
  <c r="DT86" i="3"/>
  <c r="DI85" i="3"/>
  <c r="DJ85" i="3"/>
  <c r="DP86" i="3"/>
  <c r="DS86" i="3"/>
  <c r="DH87" i="3"/>
  <c r="DI87" i="3"/>
  <c r="DJ87" i="3"/>
  <c r="DR86" i="3"/>
  <c r="DU86" i="3"/>
  <c r="DW86" i="3"/>
  <c r="DH88" i="3"/>
  <c r="DH89" i="3"/>
  <c r="DH90" i="3"/>
  <c r="DH91" i="3"/>
  <c r="DH92" i="3"/>
  <c r="DH93" i="3"/>
  <c r="DH94" i="3"/>
  <c r="DH95" i="3"/>
  <c r="DH96" i="3"/>
  <c r="DH97" i="3"/>
  <c r="DH98" i="3"/>
  <c r="DI98" i="3"/>
  <c r="DJ98" i="3"/>
  <c r="DK98" i="3"/>
  <c r="DL98" i="3"/>
  <c r="DM98" i="3"/>
  <c r="DN98" i="3"/>
  <c r="DO98" i="3"/>
  <c r="DQ98" i="3"/>
  <c r="DT98" i="3"/>
  <c r="DI97" i="3"/>
  <c r="DJ97" i="3"/>
  <c r="DP98" i="3"/>
  <c r="DS98" i="3"/>
  <c r="DH99" i="3"/>
  <c r="DI99" i="3"/>
  <c r="DJ99" i="3"/>
  <c r="DR98" i="3"/>
  <c r="DU98" i="3"/>
  <c r="DW98" i="3"/>
  <c r="DH100" i="3"/>
  <c r="DH101" i="3"/>
  <c r="DH102" i="3"/>
  <c r="DH103" i="3"/>
  <c r="DH104" i="3"/>
  <c r="DI104" i="3"/>
  <c r="DJ104" i="3"/>
  <c r="DK104" i="3"/>
  <c r="DL104" i="3"/>
  <c r="DM104" i="3"/>
  <c r="DN104" i="3"/>
  <c r="DO104" i="3"/>
  <c r="DQ104" i="3"/>
  <c r="DT104" i="3"/>
  <c r="DI103" i="3"/>
  <c r="DJ103" i="3"/>
  <c r="DP104" i="3"/>
  <c r="DS104" i="3"/>
  <c r="DH105" i="3"/>
  <c r="DI105" i="3"/>
  <c r="DJ105" i="3"/>
  <c r="DR104" i="3"/>
  <c r="DU104" i="3"/>
  <c r="DW104" i="3"/>
  <c r="DH106" i="3"/>
  <c r="DH107" i="3"/>
  <c r="DI107" i="3"/>
  <c r="DJ107" i="3"/>
  <c r="DK107" i="3"/>
  <c r="DL107" i="3"/>
  <c r="DM107" i="3"/>
  <c r="DN107" i="3"/>
  <c r="DO107" i="3"/>
  <c r="DQ107" i="3"/>
  <c r="DT107" i="3"/>
  <c r="DI106" i="3"/>
  <c r="DJ106" i="3"/>
  <c r="DP107" i="3"/>
  <c r="DS107" i="3"/>
  <c r="DH108" i="3"/>
  <c r="DI108" i="3"/>
  <c r="DJ108" i="3"/>
  <c r="DR107" i="3"/>
  <c r="DU107" i="3"/>
  <c r="DW107" i="3"/>
  <c r="DI12" i="3"/>
  <c r="DJ12" i="3"/>
  <c r="DK12" i="3"/>
  <c r="DL12" i="3"/>
  <c r="DM12" i="3"/>
  <c r="DN12" i="3"/>
  <c r="DO12" i="3"/>
  <c r="DQ12" i="3"/>
  <c r="DT12" i="3"/>
  <c r="DI11" i="3"/>
  <c r="DJ11" i="3"/>
  <c r="DP12" i="3"/>
  <c r="DS12" i="3"/>
  <c r="DI13" i="3"/>
  <c r="DJ13" i="3"/>
  <c r="DR12" i="3"/>
  <c r="DU12" i="3"/>
  <c r="DW12" i="3"/>
  <c r="DK13" i="3"/>
  <c r="DL13" i="3"/>
  <c r="DM13" i="3"/>
  <c r="DN13" i="3"/>
  <c r="DO13" i="3"/>
  <c r="DQ13" i="3"/>
  <c r="DT13" i="3"/>
  <c r="DP13" i="3"/>
  <c r="DS13" i="3"/>
  <c r="DI14" i="3"/>
  <c r="DJ14" i="3"/>
  <c r="DR13" i="3"/>
  <c r="DU13" i="3"/>
  <c r="DW13" i="3"/>
  <c r="DK14" i="3"/>
  <c r="DL14" i="3"/>
  <c r="DM14" i="3"/>
  <c r="DN14" i="3"/>
  <c r="DO14" i="3"/>
  <c r="DQ14" i="3"/>
  <c r="DT14" i="3"/>
  <c r="DP14" i="3"/>
  <c r="DS14" i="3"/>
  <c r="DI15" i="3"/>
  <c r="DJ15" i="3"/>
  <c r="DR14" i="3"/>
  <c r="DU14" i="3"/>
  <c r="DW14" i="3"/>
  <c r="DK15" i="3"/>
  <c r="DL15" i="3"/>
  <c r="DM15" i="3"/>
  <c r="DN15" i="3"/>
  <c r="DO15" i="3"/>
  <c r="DQ15" i="3"/>
  <c r="DT15" i="3"/>
  <c r="DP15" i="3"/>
  <c r="DS15" i="3"/>
  <c r="DI16" i="3"/>
  <c r="DJ16" i="3"/>
  <c r="DR15" i="3"/>
  <c r="DU15" i="3"/>
  <c r="DW15" i="3"/>
  <c r="DK16" i="3"/>
  <c r="DL16" i="3"/>
  <c r="DM16" i="3"/>
  <c r="DN16" i="3"/>
  <c r="DO16" i="3"/>
  <c r="DQ16" i="3"/>
  <c r="DT16" i="3"/>
  <c r="DP16" i="3"/>
  <c r="DS16" i="3"/>
  <c r="DI17" i="3"/>
  <c r="DJ17" i="3"/>
  <c r="DR16" i="3"/>
  <c r="DU16" i="3"/>
  <c r="DW16" i="3"/>
  <c r="DK17" i="3"/>
  <c r="DL17" i="3"/>
  <c r="DM17" i="3"/>
  <c r="DN17" i="3"/>
  <c r="DO17" i="3"/>
  <c r="DQ17" i="3"/>
  <c r="DT17" i="3"/>
  <c r="DP17" i="3"/>
  <c r="DS17" i="3"/>
  <c r="DI18" i="3"/>
  <c r="DJ18" i="3"/>
  <c r="DR17" i="3"/>
  <c r="DU17" i="3"/>
  <c r="DW17" i="3"/>
  <c r="DK18" i="3"/>
  <c r="DL18" i="3"/>
  <c r="DM18" i="3"/>
  <c r="DN18" i="3"/>
  <c r="DO18" i="3"/>
  <c r="DQ18" i="3"/>
  <c r="DT18" i="3"/>
  <c r="DP18" i="3"/>
  <c r="DS18" i="3"/>
  <c r="DI19" i="3"/>
  <c r="DJ19" i="3"/>
  <c r="DR18" i="3"/>
  <c r="DU18" i="3"/>
  <c r="DW18" i="3"/>
  <c r="DK19" i="3"/>
  <c r="DL19" i="3"/>
  <c r="DM19" i="3"/>
  <c r="DN19" i="3"/>
  <c r="DO19" i="3"/>
  <c r="DQ19" i="3"/>
  <c r="DT19" i="3"/>
  <c r="DP19" i="3"/>
  <c r="DS19" i="3"/>
  <c r="DI20" i="3"/>
  <c r="DJ20" i="3"/>
  <c r="DR19" i="3"/>
  <c r="DU19" i="3"/>
  <c r="DW19" i="3"/>
  <c r="DK20" i="3"/>
  <c r="DL20" i="3"/>
  <c r="DM20" i="3"/>
  <c r="DN20" i="3"/>
  <c r="DO20" i="3"/>
  <c r="DQ20" i="3"/>
  <c r="DT20" i="3"/>
  <c r="DP20" i="3"/>
  <c r="DS20" i="3"/>
  <c r="DI21" i="3"/>
  <c r="DJ21" i="3"/>
  <c r="DR20" i="3"/>
  <c r="DU20" i="3"/>
  <c r="DW20" i="3"/>
  <c r="DK21" i="3"/>
  <c r="DL21" i="3"/>
  <c r="DM21" i="3"/>
  <c r="DN21" i="3"/>
  <c r="DO21" i="3"/>
  <c r="DQ21" i="3"/>
  <c r="DT21" i="3"/>
  <c r="DP21" i="3"/>
  <c r="DS21" i="3"/>
  <c r="DI22" i="3"/>
  <c r="DJ22" i="3"/>
  <c r="DR21" i="3"/>
  <c r="DU21" i="3"/>
  <c r="DW21" i="3"/>
  <c r="DK22" i="3"/>
  <c r="DL22" i="3"/>
  <c r="DM22" i="3"/>
  <c r="DN22" i="3"/>
  <c r="DO22" i="3"/>
  <c r="DQ22" i="3"/>
  <c r="DT22" i="3"/>
  <c r="DP22" i="3"/>
  <c r="DS22" i="3"/>
  <c r="DI23" i="3"/>
  <c r="DJ23" i="3"/>
  <c r="DR22" i="3"/>
  <c r="DU22" i="3"/>
  <c r="DW22" i="3"/>
  <c r="DK23" i="3"/>
  <c r="DL23" i="3"/>
  <c r="DM23" i="3"/>
  <c r="DN23" i="3"/>
  <c r="DO23" i="3"/>
  <c r="DQ23" i="3"/>
  <c r="DT23" i="3"/>
  <c r="DP23" i="3"/>
  <c r="DS23" i="3"/>
  <c r="DI24" i="3"/>
  <c r="DJ24" i="3"/>
  <c r="DR23" i="3"/>
  <c r="DU23" i="3"/>
  <c r="DW23" i="3"/>
  <c r="DK24" i="3"/>
  <c r="DL24" i="3"/>
  <c r="DM24" i="3"/>
  <c r="DN24" i="3"/>
  <c r="DO24" i="3"/>
  <c r="DQ24" i="3"/>
  <c r="DT24" i="3"/>
  <c r="DP24" i="3"/>
  <c r="DS24" i="3"/>
  <c r="DI25" i="3"/>
  <c r="DJ25" i="3"/>
  <c r="DR24" i="3"/>
  <c r="DU24" i="3"/>
  <c r="DW24" i="3"/>
  <c r="DK25" i="3"/>
  <c r="DL25" i="3"/>
  <c r="DM25" i="3"/>
  <c r="DN25" i="3"/>
  <c r="DO25" i="3"/>
  <c r="DQ25" i="3"/>
  <c r="DT25" i="3"/>
  <c r="DP25" i="3"/>
  <c r="DS25" i="3"/>
  <c r="DI26" i="3"/>
  <c r="DJ26" i="3"/>
  <c r="DR25" i="3"/>
  <c r="DU25" i="3"/>
  <c r="DW25" i="3"/>
  <c r="DK26" i="3"/>
  <c r="DL26" i="3"/>
  <c r="DM26" i="3"/>
  <c r="DN26" i="3"/>
  <c r="DO26" i="3"/>
  <c r="DQ26" i="3"/>
  <c r="DT26" i="3"/>
  <c r="DP26" i="3"/>
  <c r="DS26" i="3"/>
  <c r="DI27" i="3"/>
  <c r="DJ27" i="3"/>
  <c r="DR26" i="3"/>
  <c r="DU26" i="3"/>
  <c r="DW26" i="3"/>
  <c r="DK27" i="3"/>
  <c r="DL27" i="3"/>
  <c r="DM27" i="3"/>
  <c r="DN27" i="3"/>
  <c r="DO27" i="3"/>
  <c r="DQ27" i="3"/>
  <c r="DT27" i="3"/>
  <c r="DP27" i="3"/>
  <c r="DS27" i="3"/>
  <c r="DI28" i="3"/>
  <c r="DJ28" i="3"/>
  <c r="DR27" i="3"/>
  <c r="DU27" i="3"/>
  <c r="DW27" i="3"/>
  <c r="DK28" i="3"/>
  <c r="DL28" i="3"/>
  <c r="DM28" i="3"/>
  <c r="DN28" i="3"/>
  <c r="DO28" i="3"/>
  <c r="DQ28" i="3"/>
  <c r="DT28" i="3"/>
  <c r="DP28" i="3"/>
  <c r="DS28" i="3"/>
  <c r="DI29" i="3"/>
  <c r="DJ29" i="3"/>
  <c r="DR28" i="3"/>
  <c r="DU28" i="3"/>
  <c r="DW28" i="3"/>
  <c r="DK29" i="3"/>
  <c r="DL29" i="3"/>
  <c r="DM29" i="3"/>
  <c r="DN29" i="3"/>
  <c r="DO29" i="3"/>
  <c r="DQ29" i="3"/>
  <c r="DT29" i="3"/>
  <c r="DP29" i="3"/>
  <c r="DS29" i="3"/>
  <c r="DI30" i="3"/>
  <c r="DJ30" i="3"/>
  <c r="DR29" i="3"/>
  <c r="DU29" i="3"/>
  <c r="DW29" i="3"/>
  <c r="DK30" i="3"/>
  <c r="DL30" i="3"/>
  <c r="DM30" i="3"/>
  <c r="DN30" i="3"/>
  <c r="DO30" i="3"/>
  <c r="DQ30" i="3"/>
  <c r="DT30" i="3"/>
  <c r="DP30" i="3"/>
  <c r="DS30" i="3"/>
  <c r="DI31" i="3"/>
  <c r="DJ31" i="3"/>
  <c r="DR30" i="3"/>
  <c r="DU30" i="3"/>
  <c r="DW30" i="3"/>
  <c r="DK31" i="3"/>
  <c r="DL31" i="3"/>
  <c r="DM31" i="3"/>
  <c r="DN31" i="3"/>
  <c r="DO31" i="3"/>
  <c r="DQ31" i="3"/>
  <c r="DT31" i="3"/>
  <c r="DP31" i="3"/>
  <c r="DS31" i="3"/>
  <c r="DI32" i="3"/>
  <c r="DJ32" i="3"/>
  <c r="DR31" i="3"/>
  <c r="DU31" i="3"/>
  <c r="DW31" i="3"/>
  <c r="DK32" i="3"/>
  <c r="DL32" i="3"/>
  <c r="DM32" i="3"/>
  <c r="DN32" i="3"/>
  <c r="DO32" i="3"/>
  <c r="DQ32" i="3"/>
  <c r="DT32" i="3"/>
  <c r="DP32" i="3"/>
  <c r="DS32" i="3"/>
  <c r="DI33" i="3"/>
  <c r="DJ33" i="3"/>
  <c r="DR32" i="3"/>
  <c r="DU32" i="3"/>
  <c r="DW32" i="3"/>
  <c r="DK33" i="3"/>
  <c r="DL33" i="3"/>
  <c r="DM33" i="3"/>
  <c r="DN33" i="3"/>
  <c r="DO33" i="3"/>
  <c r="DQ33" i="3"/>
  <c r="DT33" i="3"/>
  <c r="DP33" i="3"/>
  <c r="DS33" i="3"/>
  <c r="DI34" i="3"/>
  <c r="DJ34" i="3"/>
  <c r="DR33" i="3"/>
  <c r="DU33" i="3"/>
  <c r="DW33" i="3"/>
  <c r="DK34" i="3"/>
  <c r="DL34" i="3"/>
  <c r="DM34" i="3"/>
  <c r="DN34" i="3"/>
  <c r="DO34" i="3"/>
  <c r="DQ34" i="3"/>
  <c r="DT34" i="3"/>
  <c r="DP34" i="3"/>
  <c r="DS34" i="3"/>
  <c r="DI35" i="3"/>
  <c r="DJ35" i="3"/>
  <c r="DR34" i="3"/>
  <c r="DU34" i="3"/>
  <c r="DW34" i="3"/>
  <c r="DK35" i="3"/>
  <c r="DL35" i="3"/>
  <c r="DM35" i="3"/>
  <c r="DN35" i="3"/>
  <c r="DO35" i="3"/>
  <c r="DQ35" i="3"/>
  <c r="DT35" i="3"/>
  <c r="DP35" i="3"/>
  <c r="DS35" i="3"/>
  <c r="DI36" i="3"/>
  <c r="DJ36" i="3"/>
  <c r="DR35" i="3"/>
  <c r="DU35" i="3"/>
  <c r="DW35" i="3"/>
  <c r="DK36" i="3"/>
  <c r="DL36" i="3"/>
  <c r="DM36" i="3"/>
  <c r="DN36" i="3"/>
  <c r="DO36" i="3"/>
  <c r="DQ36" i="3"/>
  <c r="DT36" i="3"/>
  <c r="DP36" i="3"/>
  <c r="DS36" i="3"/>
  <c r="DI37" i="3"/>
  <c r="DJ37" i="3"/>
  <c r="DR36" i="3"/>
  <c r="DU36" i="3"/>
  <c r="DW36" i="3"/>
  <c r="DK37" i="3"/>
  <c r="DL37" i="3"/>
  <c r="DM37" i="3"/>
  <c r="DN37" i="3"/>
  <c r="DO37" i="3"/>
  <c r="DQ37" i="3"/>
  <c r="DT37" i="3"/>
  <c r="DP37" i="3"/>
  <c r="DS37" i="3"/>
  <c r="DI38" i="3"/>
  <c r="DJ38" i="3"/>
  <c r="DR37" i="3"/>
  <c r="DU37" i="3"/>
  <c r="DW37" i="3"/>
  <c r="DK38" i="3"/>
  <c r="DL38" i="3"/>
  <c r="DM38" i="3"/>
  <c r="DN38" i="3"/>
  <c r="DO38" i="3"/>
  <c r="DQ38" i="3"/>
  <c r="DT38" i="3"/>
  <c r="DP38" i="3"/>
  <c r="DS38" i="3"/>
  <c r="DI39" i="3"/>
  <c r="DJ39" i="3"/>
  <c r="DR38" i="3"/>
  <c r="DU38" i="3"/>
  <c r="DW38" i="3"/>
  <c r="DK39" i="3"/>
  <c r="DL39" i="3"/>
  <c r="DM39" i="3"/>
  <c r="DN39" i="3"/>
  <c r="DO39" i="3"/>
  <c r="DQ39" i="3"/>
  <c r="DT39" i="3"/>
  <c r="DP39" i="3"/>
  <c r="DS39" i="3"/>
  <c r="DI40" i="3"/>
  <c r="DJ40" i="3"/>
  <c r="DR39" i="3"/>
  <c r="DU39" i="3"/>
  <c r="DW39" i="3"/>
  <c r="DK40" i="3"/>
  <c r="DL40" i="3"/>
  <c r="DM40" i="3"/>
  <c r="DN40" i="3"/>
  <c r="DO40" i="3"/>
  <c r="DQ40" i="3"/>
  <c r="DT40" i="3"/>
  <c r="DP40" i="3"/>
  <c r="DS40" i="3"/>
  <c r="DI41" i="3"/>
  <c r="DJ41" i="3"/>
  <c r="DR40" i="3"/>
  <c r="DU40" i="3"/>
  <c r="DW40" i="3"/>
  <c r="DK41" i="3"/>
  <c r="DL41" i="3"/>
  <c r="DM41" i="3"/>
  <c r="DN41" i="3"/>
  <c r="DO41" i="3"/>
  <c r="DQ41" i="3"/>
  <c r="DT41" i="3"/>
  <c r="DP41" i="3"/>
  <c r="DS41" i="3"/>
  <c r="DI42" i="3"/>
  <c r="DJ42" i="3"/>
  <c r="DR41" i="3"/>
  <c r="DU41" i="3"/>
  <c r="DW41" i="3"/>
  <c r="DK42" i="3"/>
  <c r="DL42" i="3"/>
  <c r="DM42" i="3"/>
  <c r="DN42" i="3"/>
  <c r="DO42" i="3"/>
  <c r="DQ42" i="3"/>
  <c r="DT42" i="3"/>
  <c r="DP42" i="3"/>
  <c r="DS42" i="3"/>
  <c r="DI43" i="3"/>
  <c r="DJ43" i="3"/>
  <c r="DR42" i="3"/>
  <c r="DU42" i="3"/>
  <c r="DW42" i="3"/>
  <c r="DK43" i="3"/>
  <c r="DL43" i="3"/>
  <c r="DM43" i="3"/>
  <c r="DN43" i="3"/>
  <c r="DO43" i="3"/>
  <c r="DQ43" i="3"/>
  <c r="DT43" i="3"/>
  <c r="DP43" i="3"/>
  <c r="DS43" i="3"/>
  <c r="DI44" i="3"/>
  <c r="DJ44" i="3"/>
  <c r="DR43" i="3"/>
  <c r="DU43" i="3"/>
  <c r="DW43" i="3"/>
  <c r="DK44" i="3"/>
  <c r="DL44" i="3"/>
  <c r="DM44" i="3"/>
  <c r="DN44" i="3"/>
  <c r="DO44" i="3"/>
  <c r="DQ44" i="3"/>
  <c r="DT44" i="3"/>
  <c r="DP44" i="3"/>
  <c r="DS44" i="3"/>
  <c r="DI45" i="3"/>
  <c r="DJ45" i="3"/>
  <c r="DR44" i="3"/>
  <c r="DU44" i="3"/>
  <c r="DW44" i="3"/>
  <c r="DK45" i="3"/>
  <c r="DL45" i="3"/>
  <c r="DM45" i="3"/>
  <c r="DN45" i="3"/>
  <c r="DO45" i="3"/>
  <c r="DQ45" i="3"/>
  <c r="DT45" i="3"/>
  <c r="DP45" i="3"/>
  <c r="DS45" i="3"/>
  <c r="DI46" i="3"/>
  <c r="DJ46" i="3"/>
  <c r="DR45" i="3"/>
  <c r="DU45" i="3"/>
  <c r="DW45" i="3"/>
  <c r="DK46" i="3"/>
  <c r="DL46" i="3"/>
  <c r="DM46" i="3"/>
  <c r="DN46" i="3"/>
  <c r="DO46" i="3"/>
  <c r="DQ46" i="3"/>
  <c r="DT46" i="3"/>
  <c r="DP46" i="3"/>
  <c r="DS46" i="3"/>
  <c r="DI47" i="3"/>
  <c r="DJ47" i="3"/>
  <c r="DR46" i="3"/>
  <c r="DU46" i="3"/>
  <c r="DW46" i="3"/>
  <c r="DK47" i="3"/>
  <c r="DL47" i="3"/>
  <c r="DM47" i="3"/>
  <c r="DN47" i="3"/>
  <c r="DO47" i="3"/>
  <c r="DQ47" i="3"/>
  <c r="DT47" i="3"/>
  <c r="DP47" i="3"/>
  <c r="DS47" i="3"/>
  <c r="DI48" i="3"/>
  <c r="DJ48" i="3"/>
  <c r="DR47" i="3"/>
  <c r="DU47" i="3"/>
  <c r="DW47" i="3"/>
  <c r="DK48" i="3"/>
  <c r="DL48" i="3"/>
  <c r="DM48" i="3"/>
  <c r="DN48" i="3"/>
  <c r="DO48" i="3"/>
  <c r="DQ48" i="3"/>
  <c r="DT48" i="3"/>
  <c r="DP48" i="3"/>
  <c r="DS48" i="3"/>
  <c r="DI49" i="3"/>
  <c r="DJ49" i="3"/>
  <c r="DR48" i="3"/>
  <c r="DU48" i="3"/>
  <c r="DW48" i="3"/>
  <c r="DK49" i="3"/>
  <c r="DL49" i="3"/>
  <c r="DM49" i="3"/>
  <c r="DN49" i="3"/>
  <c r="DO49" i="3"/>
  <c r="DQ49" i="3"/>
  <c r="DT49" i="3"/>
  <c r="DP49" i="3"/>
  <c r="DS49" i="3"/>
  <c r="DI50" i="3"/>
  <c r="DJ50" i="3"/>
  <c r="DR49" i="3"/>
  <c r="DU49" i="3"/>
  <c r="DW49" i="3"/>
  <c r="DK50" i="3"/>
  <c r="DL50" i="3"/>
  <c r="DM50" i="3"/>
  <c r="DN50" i="3"/>
  <c r="DO50" i="3"/>
  <c r="DQ50" i="3"/>
  <c r="DT50" i="3"/>
  <c r="DP50" i="3"/>
  <c r="DS50" i="3"/>
  <c r="DI51" i="3"/>
  <c r="DJ51" i="3"/>
  <c r="DR50" i="3"/>
  <c r="DU50" i="3"/>
  <c r="DW50" i="3"/>
  <c r="DK51" i="3"/>
  <c r="DL51" i="3"/>
  <c r="DM51" i="3"/>
  <c r="DN51" i="3"/>
  <c r="DO51" i="3"/>
  <c r="DQ51" i="3"/>
  <c r="DT51" i="3"/>
  <c r="DP51" i="3"/>
  <c r="DS51" i="3"/>
  <c r="DI52" i="3"/>
  <c r="DJ52" i="3"/>
  <c r="DR51" i="3"/>
  <c r="DU51" i="3"/>
  <c r="DW51" i="3"/>
  <c r="DK52" i="3"/>
  <c r="DL52" i="3"/>
  <c r="DM52" i="3"/>
  <c r="DN52" i="3"/>
  <c r="DO52" i="3"/>
  <c r="DQ52" i="3"/>
  <c r="DT52" i="3"/>
  <c r="DP52" i="3"/>
  <c r="DS52" i="3"/>
  <c r="DI53" i="3"/>
  <c r="DJ53" i="3"/>
  <c r="DR52" i="3"/>
  <c r="DU52" i="3"/>
  <c r="DW52" i="3"/>
  <c r="DK53" i="3"/>
  <c r="DL53" i="3"/>
  <c r="DM53" i="3"/>
  <c r="DN53" i="3"/>
  <c r="DO53" i="3"/>
  <c r="DQ53" i="3"/>
  <c r="DT53" i="3"/>
  <c r="DP53" i="3"/>
  <c r="DS53" i="3"/>
  <c r="DI54" i="3"/>
  <c r="DJ54" i="3"/>
  <c r="DR53" i="3"/>
  <c r="DU53" i="3"/>
  <c r="DW53" i="3"/>
  <c r="DK54" i="3"/>
  <c r="DL54" i="3"/>
  <c r="DM54" i="3"/>
  <c r="DN54" i="3"/>
  <c r="DO54" i="3"/>
  <c r="DQ54" i="3"/>
  <c r="DT54" i="3"/>
  <c r="DP54" i="3"/>
  <c r="DS54" i="3"/>
  <c r="DI55" i="3"/>
  <c r="DJ55" i="3"/>
  <c r="DR54" i="3"/>
  <c r="DU54" i="3"/>
  <c r="DW54" i="3"/>
  <c r="DK55" i="3"/>
  <c r="DL55" i="3"/>
  <c r="DM55" i="3"/>
  <c r="DN55" i="3"/>
  <c r="DO55" i="3"/>
  <c r="DQ55" i="3"/>
  <c r="DT55" i="3"/>
  <c r="DP55" i="3"/>
  <c r="DS55" i="3"/>
  <c r="DI56" i="3"/>
  <c r="DJ56" i="3"/>
  <c r="DR55" i="3"/>
  <c r="DU55" i="3"/>
  <c r="DW55" i="3"/>
  <c r="DK56" i="3"/>
  <c r="DL56" i="3"/>
  <c r="DM56" i="3"/>
  <c r="DN56" i="3"/>
  <c r="DO56" i="3"/>
  <c r="DQ56" i="3"/>
  <c r="DT56" i="3"/>
  <c r="DP56" i="3"/>
  <c r="DS56" i="3"/>
  <c r="DI57" i="3"/>
  <c r="DJ57" i="3"/>
  <c r="DR56" i="3"/>
  <c r="DU56" i="3"/>
  <c r="DW56" i="3"/>
  <c r="DK57" i="3"/>
  <c r="DL57" i="3"/>
  <c r="DM57" i="3"/>
  <c r="DN57" i="3"/>
  <c r="DO57" i="3"/>
  <c r="DQ57" i="3"/>
  <c r="DT57" i="3"/>
  <c r="DP57" i="3"/>
  <c r="DS57" i="3"/>
  <c r="DI58" i="3"/>
  <c r="DJ58" i="3"/>
  <c r="DR57" i="3"/>
  <c r="DU57" i="3"/>
  <c r="DW57" i="3"/>
  <c r="DK58" i="3"/>
  <c r="DL58" i="3"/>
  <c r="DM58" i="3"/>
  <c r="DN58" i="3"/>
  <c r="DO58" i="3"/>
  <c r="DQ58" i="3"/>
  <c r="DT58" i="3"/>
  <c r="DP58" i="3"/>
  <c r="DS58" i="3"/>
  <c r="DI59" i="3"/>
  <c r="DJ59" i="3"/>
  <c r="DR58" i="3"/>
  <c r="DU58" i="3"/>
  <c r="DW58" i="3"/>
  <c r="DK59" i="3"/>
  <c r="DL59" i="3"/>
  <c r="DM59" i="3"/>
  <c r="DN59" i="3"/>
  <c r="DO59" i="3"/>
  <c r="DQ59" i="3"/>
  <c r="DT59" i="3"/>
  <c r="DP59" i="3"/>
  <c r="DS59" i="3"/>
  <c r="DR59" i="3"/>
  <c r="DU59" i="3"/>
  <c r="DW59" i="3"/>
  <c r="DK60" i="3"/>
  <c r="DL60" i="3"/>
  <c r="DM60" i="3"/>
  <c r="DN60" i="3"/>
  <c r="DO60" i="3"/>
  <c r="DQ60" i="3"/>
  <c r="DT60" i="3"/>
  <c r="DP60" i="3"/>
  <c r="DS60" i="3"/>
  <c r="DR60" i="3"/>
  <c r="DU60" i="3"/>
  <c r="DW60" i="3"/>
  <c r="DK63" i="3"/>
  <c r="DL63" i="3"/>
  <c r="DM63" i="3"/>
  <c r="DN63" i="3"/>
  <c r="DO63" i="3"/>
  <c r="DQ63" i="3"/>
  <c r="DT63" i="3"/>
  <c r="DP63" i="3"/>
  <c r="DS63" i="3"/>
  <c r="DI64" i="3"/>
  <c r="DJ64" i="3"/>
  <c r="DR63" i="3"/>
  <c r="DU63" i="3"/>
  <c r="DW63" i="3"/>
  <c r="DK64" i="3"/>
  <c r="DL64" i="3"/>
  <c r="DM64" i="3"/>
  <c r="DN64" i="3"/>
  <c r="DO64" i="3"/>
  <c r="DQ64" i="3"/>
  <c r="DT64" i="3"/>
  <c r="DP64" i="3"/>
  <c r="DS64" i="3"/>
  <c r="DI65" i="3"/>
  <c r="DJ65" i="3"/>
  <c r="DR64" i="3"/>
  <c r="DU64" i="3"/>
  <c r="DW64" i="3"/>
  <c r="DK65" i="3"/>
  <c r="DL65" i="3"/>
  <c r="DM65" i="3"/>
  <c r="DN65" i="3"/>
  <c r="DO65" i="3"/>
  <c r="DQ65" i="3"/>
  <c r="DT65" i="3"/>
  <c r="DP65" i="3"/>
  <c r="DS65" i="3"/>
  <c r="DI66" i="3"/>
  <c r="DJ66" i="3"/>
  <c r="DR65" i="3"/>
  <c r="DU65" i="3"/>
  <c r="DW65" i="3"/>
  <c r="DK66" i="3"/>
  <c r="DL66" i="3"/>
  <c r="DM66" i="3"/>
  <c r="DN66" i="3"/>
  <c r="DO66" i="3"/>
  <c r="DQ66" i="3"/>
  <c r="DT66" i="3"/>
  <c r="DP66" i="3"/>
  <c r="DS66" i="3"/>
  <c r="DI67" i="3"/>
  <c r="DJ67" i="3"/>
  <c r="DR66" i="3"/>
  <c r="DU66" i="3"/>
  <c r="DW66" i="3"/>
  <c r="DK67" i="3"/>
  <c r="DL67" i="3"/>
  <c r="DM67" i="3"/>
  <c r="DN67" i="3"/>
  <c r="DO67" i="3"/>
  <c r="DQ67" i="3"/>
  <c r="DT67" i="3"/>
  <c r="DP67" i="3"/>
  <c r="DS67" i="3"/>
  <c r="DI68" i="3"/>
  <c r="DJ68" i="3"/>
  <c r="DR67" i="3"/>
  <c r="DU67" i="3"/>
  <c r="DW67" i="3"/>
  <c r="DK68" i="3"/>
  <c r="DL68" i="3"/>
  <c r="DM68" i="3"/>
  <c r="DN68" i="3"/>
  <c r="DO68" i="3"/>
  <c r="DQ68" i="3"/>
  <c r="DT68" i="3"/>
  <c r="DP68" i="3"/>
  <c r="DS68" i="3"/>
  <c r="DI69" i="3"/>
  <c r="DJ69" i="3"/>
  <c r="DR68" i="3"/>
  <c r="DU68" i="3"/>
  <c r="DW68" i="3"/>
  <c r="DK69" i="3"/>
  <c r="DL69" i="3"/>
  <c r="DM69" i="3"/>
  <c r="DN69" i="3"/>
  <c r="DO69" i="3"/>
  <c r="DQ69" i="3"/>
  <c r="DT69" i="3"/>
  <c r="DP69" i="3"/>
  <c r="DS69" i="3"/>
  <c r="DI70" i="3"/>
  <c r="DJ70" i="3"/>
  <c r="DR69" i="3"/>
  <c r="DU69" i="3"/>
  <c r="DW69" i="3"/>
  <c r="DK70" i="3"/>
  <c r="DL70" i="3"/>
  <c r="DM70" i="3"/>
  <c r="DN70" i="3"/>
  <c r="DO70" i="3"/>
  <c r="DQ70" i="3"/>
  <c r="DT70" i="3"/>
  <c r="DP70" i="3"/>
  <c r="DS70" i="3"/>
  <c r="DI71" i="3"/>
  <c r="DJ71" i="3"/>
  <c r="DR70" i="3"/>
  <c r="DU70" i="3"/>
  <c r="DW70" i="3"/>
  <c r="DK71" i="3"/>
  <c r="DL71" i="3"/>
  <c r="DM71" i="3"/>
  <c r="DN71" i="3"/>
  <c r="DO71" i="3"/>
  <c r="DQ71" i="3"/>
  <c r="DT71" i="3"/>
  <c r="DP71" i="3"/>
  <c r="DS71" i="3"/>
  <c r="DI72" i="3"/>
  <c r="DJ72" i="3"/>
  <c r="DR71" i="3"/>
  <c r="DU71" i="3"/>
  <c r="DW71" i="3"/>
  <c r="DK72" i="3"/>
  <c r="DL72" i="3"/>
  <c r="DM72" i="3"/>
  <c r="DN72" i="3"/>
  <c r="DO72" i="3"/>
  <c r="DQ72" i="3"/>
  <c r="DT72" i="3"/>
  <c r="DP72" i="3"/>
  <c r="DS72" i="3"/>
  <c r="DI73" i="3"/>
  <c r="DJ73" i="3"/>
  <c r="DR72" i="3"/>
  <c r="DU72" i="3"/>
  <c r="DW72" i="3"/>
  <c r="DK73" i="3"/>
  <c r="DL73" i="3"/>
  <c r="DM73" i="3"/>
  <c r="DN73" i="3"/>
  <c r="DO73" i="3"/>
  <c r="DQ73" i="3"/>
  <c r="DT73" i="3"/>
  <c r="DP73" i="3"/>
  <c r="DS73" i="3"/>
  <c r="DI74" i="3"/>
  <c r="DJ74" i="3"/>
  <c r="DR73" i="3"/>
  <c r="DU73" i="3"/>
  <c r="DW73" i="3"/>
  <c r="DK74" i="3"/>
  <c r="DL74" i="3"/>
  <c r="DM74" i="3"/>
  <c r="DN74" i="3"/>
  <c r="DO74" i="3"/>
  <c r="DQ74" i="3"/>
  <c r="DT74" i="3"/>
  <c r="DP74" i="3"/>
  <c r="DS74" i="3"/>
  <c r="DI75" i="3"/>
  <c r="DJ75" i="3"/>
  <c r="DR74" i="3"/>
  <c r="DU74" i="3"/>
  <c r="DW74" i="3"/>
  <c r="DK75" i="3"/>
  <c r="DL75" i="3"/>
  <c r="DM75" i="3"/>
  <c r="DN75" i="3"/>
  <c r="DO75" i="3"/>
  <c r="DQ75" i="3"/>
  <c r="DT75" i="3"/>
  <c r="DP75" i="3"/>
  <c r="DS75" i="3"/>
  <c r="DI76" i="3"/>
  <c r="DJ76" i="3"/>
  <c r="DR75" i="3"/>
  <c r="DU75" i="3"/>
  <c r="DW75" i="3"/>
  <c r="DK76" i="3"/>
  <c r="DL76" i="3"/>
  <c r="DM76" i="3"/>
  <c r="DN76" i="3"/>
  <c r="DO76" i="3"/>
  <c r="DQ76" i="3"/>
  <c r="DT76" i="3"/>
  <c r="DP76" i="3"/>
  <c r="DS76" i="3"/>
  <c r="DI77" i="3"/>
  <c r="DJ77" i="3"/>
  <c r="DR76" i="3"/>
  <c r="DU76" i="3"/>
  <c r="DW76" i="3"/>
  <c r="DK77" i="3"/>
  <c r="DL77" i="3"/>
  <c r="DM77" i="3"/>
  <c r="DN77" i="3"/>
  <c r="DO77" i="3"/>
  <c r="DQ77" i="3"/>
  <c r="DT77" i="3"/>
  <c r="DP77" i="3"/>
  <c r="DS77" i="3"/>
  <c r="DI78" i="3"/>
  <c r="DJ78" i="3"/>
  <c r="DR77" i="3"/>
  <c r="DU77" i="3"/>
  <c r="DW77" i="3"/>
  <c r="DK78" i="3"/>
  <c r="DL78" i="3"/>
  <c r="DM78" i="3"/>
  <c r="DN78" i="3"/>
  <c r="DO78" i="3"/>
  <c r="DQ78" i="3"/>
  <c r="DT78" i="3"/>
  <c r="DP78" i="3"/>
  <c r="DS78" i="3"/>
  <c r="DI79" i="3"/>
  <c r="DJ79" i="3"/>
  <c r="DR78" i="3"/>
  <c r="DU78" i="3"/>
  <c r="DW78" i="3"/>
  <c r="DK79" i="3"/>
  <c r="DL79" i="3"/>
  <c r="DM79" i="3"/>
  <c r="DN79" i="3"/>
  <c r="DO79" i="3"/>
  <c r="DQ79" i="3"/>
  <c r="DT79" i="3"/>
  <c r="DP79" i="3"/>
  <c r="DS79" i="3"/>
  <c r="DI80" i="3"/>
  <c r="DJ80" i="3"/>
  <c r="DR79" i="3"/>
  <c r="DU79" i="3"/>
  <c r="DW79" i="3"/>
  <c r="DK80" i="3"/>
  <c r="DL80" i="3"/>
  <c r="DM80" i="3"/>
  <c r="DN80" i="3"/>
  <c r="DO80" i="3"/>
  <c r="DQ80" i="3"/>
  <c r="DT80" i="3"/>
  <c r="DP80" i="3"/>
  <c r="DS80" i="3"/>
  <c r="DI81" i="3"/>
  <c r="DJ81" i="3"/>
  <c r="DR80" i="3"/>
  <c r="DU80" i="3"/>
  <c r="DW80" i="3"/>
  <c r="DK81" i="3"/>
  <c r="DL81" i="3"/>
  <c r="DM81" i="3"/>
  <c r="DN81" i="3"/>
  <c r="DO81" i="3"/>
  <c r="DQ81" i="3"/>
  <c r="DT81" i="3"/>
  <c r="DP81" i="3"/>
  <c r="DS81" i="3"/>
  <c r="DI82" i="3"/>
  <c r="DJ82" i="3"/>
  <c r="DR81" i="3"/>
  <c r="DU81" i="3"/>
  <c r="DW81" i="3"/>
  <c r="DK82" i="3"/>
  <c r="DL82" i="3"/>
  <c r="DM82" i="3"/>
  <c r="DN82" i="3"/>
  <c r="DO82" i="3"/>
  <c r="DQ82" i="3"/>
  <c r="DT82" i="3"/>
  <c r="DP82" i="3"/>
  <c r="DS82" i="3"/>
  <c r="DI83" i="3"/>
  <c r="DJ83" i="3"/>
  <c r="DR82" i="3"/>
  <c r="DU82" i="3"/>
  <c r="DW82" i="3"/>
  <c r="DK83" i="3"/>
  <c r="DL83" i="3"/>
  <c r="DM83" i="3"/>
  <c r="DN83" i="3"/>
  <c r="DO83" i="3"/>
  <c r="DQ83" i="3"/>
  <c r="DT83" i="3"/>
  <c r="DP83" i="3"/>
  <c r="DS83" i="3"/>
  <c r="DI84" i="3"/>
  <c r="DJ84" i="3"/>
  <c r="DR83" i="3"/>
  <c r="DU83" i="3"/>
  <c r="DW83" i="3"/>
  <c r="DK84" i="3"/>
  <c r="DL84" i="3"/>
  <c r="DM84" i="3"/>
  <c r="DN84" i="3"/>
  <c r="DO84" i="3"/>
  <c r="DQ84" i="3"/>
  <c r="DT84" i="3"/>
  <c r="DP84" i="3"/>
  <c r="DS84" i="3"/>
  <c r="DR84" i="3"/>
  <c r="DU84" i="3"/>
  <c r="DW84" i="3"/>
  <c r="DK85" i="3"/>
  <c r="DL85" i="3"/>
  <c r="DM85" i="3"/>
  <c r="DN85" i="3"/>
  <c r="DO85" i="3"/>
  <c r="DQ85" i="3"/>
  <c r="DT85" i="3"/>
  <c r="DP85" i="3"/>
  <c r="DS85" i="3"/>
  <c r="DR85" i="3"/>
  <c r="DU85" i="3"/>
  <c r="DW85" i="3"/>
  <c r="DK87" i="3"/>
  <c r="DL87" i="3"/>
  <c r="DM87" i="3"/>
  <c r="DN87" i="3"/>
  <c r="DO87" i="3"/>
  <c r="DQ87" i="3"/>
  <c r="DT87" i="3"/>
  <c r="DP87" i="3"/>
  <c r="DS87" i="3"/>
  <c r="DI88" i="3"/>
  <c r="DJ88" i="3"/>
  <c r="DR87" i="3"/>
  <c r="DU87" i="3"/>
  <c r="DW87" i="3"/>
  <c r="DK88" i="3"/>
  <c r="DL88" i="3"/>
  <c r="DM88" i="3"/>
  <c r="DN88" i="3"/>
  <c r="DO88" i="3"/>
  <c r="DQ88" i="3"/>
  <c r="DT88" i="3"/>
  <c r="DP88" i="3"/>
  <c r="DS88" i="3"/>
  <c r="DI89" i="3"/>
  <c r="DJ89" i="3"/>
  <c r="DR88" i="3"/>
  <c r="DU88" i="3"/>
  <c r="DW88" i="3"/>
  <c r="DK89" i="3"/>
  <c r="DL89" i="3"/>
  <c r="DM89" i="3"/>
  <c r="DN89" i="3"/>
  <c r="DO89" i="3"/>
  <c r="DQ89" i="3"/>
  <c r="DT89" i="3"/>
  <c r="DP89" i="3"/>
  <c r="DS89" i="3"/>
  <c r="DI90" i="3"/>
  <c r="DJ90" i="3"/>
  <c r="DR89" i="3"/>
  <c r="DU89" i="3"/>
  <c r="DW89" i="3"/>
  <c r="DK90" i="3"/>
  <c r="DL90" i="3"/>
  <c r="DM90" i="3"/>
  <c r="DN90" i="3"/>
  <c r="DO90" i="3"/>
  <c r="DQ90" i="3"/>
  <c r="DT90" i="3"/>
  <c r="DP90" i="3"/>
  <c r="DS90" i="3"/>
  <c r="DI91" i="3"/>
  <c r="DJ91" i="3"/>
  <c r="DR90" i="3"/>
  <c r="DU90" i="3"/>
  <c r="DW90" i="3"/>
  <c r="DK91" i="3"/>
  <c r="DL91" i="3"/>
  <c r="DM91" i="3"/>
  <c r="DN91" i="3"/>
  <c r="DO91" i="3"/>
  <c r="DQ91" i="3"/>
  <c r="DT91" i="3"/>
  <c r="DP91" i="3"/>
  <c r="DS91" i="3"/>
  <c r="DI92" i="3"/>
  <c r="DJ92" i="3"/>
  <c r="DR91" i="3"/>
  <c r="DU91" i="3"/>
  <c r="DW91" i="3"/>
  <c r="DK92" i="3"/>
  <c r="DL92" i="3"/>
  <c r="DM92" i="3"/>
  <c r="DN92" i="3"/>
  <c r="DO92" i="3"/>
  <c r="DQ92" i="3"/>
  <c r="DT92" i="3"/>
  <c r="DP92" i="3"/>
  <c r="DS92" i="3"/>
  <c r="DI93" i="3"/>
  <c r="DJ93" i="3"/>
  <c r="DR92" i="3"/>
  <c r="DU92" i="3"/>
  <c r="DW92" i="3"/>
  <c r="DK93" i="3"/>
  <c r="DL93" i="3"/>
  <c r="DM93" i="3"/>
  <c r="DN93" i="3"/>
  <c r="DO93" i="3"/>
  <c r="DQ93" i="3"/>
  <c r="DT93" i="3"/>
  <c r="DP93" i="3"/>
  <c r="DS93" i="3"/>
  <c r="DI94" i="3"/>
  <c r="DJ94" i="3"/>
  <c r="DR93" i="3"/>
  <c r="DU93" i="3"/>
  <c r="DW93" i="3"/>
  <c r="DK94" i="3"/>
  <c r="DL94" i="3"/>
  <c r="DM94" i="3"/>
  <c r="DN94" i="3"/>
  <c r="DO94" i="3"/>
  <c r="DQ94" i="3"/>
  <c r="DT94" i="3"/>
  <c r="DP94" i="3"/>
  <c r="DS94" i="3"/>
  <c r="DI95" i="3"/>
  <c r="DJ95" i="3"/>
  <c r="DR94" i="3"/>
  <c r="DU94" i="3"/>
  <c r="DW94" i="3"/>
  <c r="DK95" i="3"/>
  <c r="DL95" i="3"/>
  <c r="DM95" i="3"/>
  <c r="DN95" i="3"/>
  <c r="DO95" i="3"/>
  <c r="DQ95" i="3"/>
  <c r="DT95" i="3"/>
  <c r="DP95" i="3"/>
  <c r="DS95" i="3"/>
  <c r="DI96" i="3"/>
  <c r="DJ96" i="3"/>
  <c r="DR95" i="3"/>
  <c r="DU95" i="3"/>
  <c r="DW95" i="3"/>
  <c r="DK96" i="3"/>
  <c r="DL96" i="3"/>
  <c r="DM96" i="3"/>
  <c r="DN96" i="3"/>
  <c r="DO96" i="3"/>
  <c r="DQ96" i="3"/>
  <c r="DT96" i="3"/>
  <c r="DP96" i="3"/>
  <c r="DS96" i="3"/>
  <c r="DR96" i="3"/>
  <c r="DU96" i="3"/>
  <c r="DW96" i="3"/>
  <c r="DK97" i="3"/>
  <c r="DL97" i="3"/>
  <c r="DM97" i="3"/>
  <c r="DN97" i="3"/>
  <c r="DO97" i="3"/>
  <c r="DQ97" i="3"/>
  <c r="DT97" i="3"/>
  <c r="DP97" i="3"/>
  <c r="DS97" i="3"/>
  <c r="DR97" i="3"/>
  <c r="DU97" i="3"/>
  <c r="DW97" i="3"/>
  <c r="DK99" i="3"/>
  <c r="DL99" i="3"/>
  <c r="DM99" i="3"/>
  <c r="DN99" i="3"/>
  <c r="DO99" i="3"/>
  <c r="DQ99" i="3"/>
  <c r="DT99" i="3"/>
  <c r="DP99" i="3"/>
  <c r="DS99" i="3"/>
  <c r="DI100" i="3"/>
  <c r="DJ100" i="3"/>
  <c r="DR99" i="3"/>
  <c r="DU99" i="3"/>
  <c r="DW99" i="3"/>
  <c r="DK100" i="3"/>
  <c r="DL100" i="3"/>
  <c r="DM100" i="3"/>
  <c r="DN100" i="3"/>
  <c r="DO100" i="3"/>
  <c r="DQ100" i="3"/>
  <c r="DT100" i="3"/>
  <c r="DP100" i="3"/>
  <c r="DS100" i="3"/>
  <c r="DI101" i="3"/>
  <c r="DJ101" i="3"/>
  <c r="DR100" i="3"/>
  <c r="DU100" i="3"/>
  <c r="DW100" i="3"/>
  <c r="DK101" i="3"/>
  <c r="DL101" i="3"/>
  <c r="DM101" i="3"/>
  <c r="DN101" i="3"/>
  <c r="DO101" i="3"/>
  <c r="DQ101" i="3"/>
  <c r="DT101" i="3"/>
  <c r="DP101" i="3"/>
  <c r="DS101" i="3"/>
  <c r="DI102" i="3"/>
  <c r="DJ102" i="3"/>
  <c r="DR101" i="3"/>
  <c r="DU101" i="3"/>
  <c r="DW101" i="3"/>
  <c r="DK102" i="3"/>
  <c r="DL102" i="3"/>
  <c r="DM102" i="3"/>
  <c r="DN102" i="3"/>
  <c r="DO102" i="3"/>
  <c r="DQ102" i="3"/>
  <c r="DT102" i="3"/>
  <c r="DP102" i="3"/>
  <c r="DS102" i="3"/>
  <c r="DR102" i="3"/>
  <c r="DU102" i="3"/>
  <c r="DW102" i="3"/>
  <c r="DK103" i="3"/>
  <c r="DL103" i="3"/>
  <c r="DM103" i="3"/>
  <c r="DN103" i="3"/>
  <c r="DO103" i="3"/>
  <c r="DQ103" i="3"/>
  <c r="DT103" i="3"/>
  <c r="DP103" i="3"/>
  <c r="DS103" i="3"/>
  <c r="DR103" i="3"/>
  <c r="DU103" i="3"/>
  <c r="DW103" i="3"/>
  <c r="DK105" i="3"/>
  <c r="DL105" i="3"/>
  <c r="DM105" i="3"/>
  <c r="DN105" i="3"/>
  <c r="DO105" i="3"/>
  <c r="DQ105" i="3"/>
  <c r="DT105" i="3"/>
  <c r="DP105" i="3"/>
  <c r="DS105" i="3"/>
  <c r="DR105" i="3"/>
  <c r="DU105" i="3"/>
  <c r="DW105" i="3"/>
  <c r="DK106" i="3"/>
  <c r="DL106" i="3"/>
  <c r="DM106" i="3"/>
  <c r="DN106" i="3"/>
  <c r="DO106" i="3"/>
  <c r="DQ106" i="3"/>
  <c r="DT106" i="3"/>
  <c r="DP106" i="3"/>
  <c r="DS106" i="3"/>
  <c r="DR106" i="3"/>
  <c r="DU106" i="3"/>
  <c r="DW106" i="3"/>
  <c r="DK108" i="3"/>
  <c r="DL108" i="3"/>
  <c r="DM108" i="3"/>
  <c r="DN108" i="3"/>
  <c r="DO108" i="3"/>
  <c r="DQ108" i="3"/>
  <c r="DT108" i="3"/>
  <c r="DP108" i="3"/>
  <c r="DS108" i="3"/>
  <c r="DH109" i="3"/>
  <c r="DI109" i="3"/>
  <c r="DJ109" i="3"/>
  <c r="DR108" i="3"/>
  <c r="DU108" i="3"/>
  <c r="DW108" i="3"/>
  <c r="DK109" i="3"/>
  <c r="DL109" i="3"/>
  <c r="DM109" i="3"/>
  <c r="DN109" i="3"/>
  <c r="DO109" i="3"/>
  <c r="DQ109" i="3"/>
  <c r="DT109" i="3"/>
  <c r="DP109" i="3"/>
  <c r="DS109" i="3"/>
  <c r="DH110" i="3"/>
  <c r="DI110" i="3"/>
  <c r="DJ110" i="3"/>
  <c r="DR109" i="3"/>
  <c r="DU109" i="3"/>
  <c r="DW109" i="3"/>
  <c r="DK110" i="3"/>
  <c r="DL110" i="3"/>
  <c r="DM110" i="3"/>
  <c r="DN110" i="3"/>
  <c r="DO110" i="3"/>
  <c r="DQ110" i="3"/>
  <c r="DT110" i="3"/>
  <c r="DP110" i="3"/>
  <c r="DS110" i="3"/>
  <c r="DR110" i="3"/>
  <c r="DU110" i="3"/>
  <c r="DW110" i="3"/>
  <c r="DJ7" i="3"/>
  <c r="DV12" i="3"/>
  <c r="DV13" i="3"/>
  <c r="DV14" i="3"/>
  <c r="DV15" i="3"/>
  <c r="DV16" i="3"/>
  <c r="DV17" i="3"/>
  <c r="DV18" i="3"/>
  <c r="DV19" i="3"/>
  <c r="DV20" i="3"/>
  <c r="DV21" i="3"/>
  <c r="DV22" i="3"/>
  <c r="DV23" i="3"/>
  <c r="DV24" i="3"/>
  <c r="DV25" i="3"/>
  <c r="DV26" i="3"/>
  <c r="DV27" i="3"/>
  <c r="DV28" i="3"/>
  <c r="DV29" i="3"/>
  <c r="DV30" i="3"/>
  <c r="DV31" i="3"/>
  <c r="DV32" i="3"/>
  <c r="DV33" i="3"/>
  <c r="DV34" i="3"/>
  <c r="DV35" i="3"/>
  <c r="DV36" i="3"/>
  <c r="DV37" i="3"/>
  <c r="DV38" i="3"/>
  <c r="DV39" i="3"/>
  <c r="DV40" i="3"/>
  <c r="DV41" i="3"/>
  <c r="DV42" i="3"/>
  <c r="DV43" i="3"/>
  <c r="DV44" i="3"/>
  <c r="DV45" i="3"/>
  <c r="DV46" i="3"/>
  <c r="DV47" i="3"/>
  <c r="DV48" i="3"/>
  <c r="DV49" i="3"/>
  <c r="DV50" i="3"/>
  <c r="DV51" i="3"/>
  <c r="DV52" i="3"/>
  <c r="DV53" i="3"/>
  <c r="DV54" i="3"/>
  <c r="DV55" i="3"/>
  <c r="DV56" i="3"/>
  <c r="DV57" i="3"/>
  <c r="DV58" i="3"/>
  <c r="DV59" i="3"/>
  <c r="DV60" i="3"/>
  <c r="DV61" i="3"/>
  <c r="DV62" i="3"/>
  <c r="DV63" i="3"/>
  <c r="DV64" i="3"/>
  <c r="DV65" i="3"/>
  <c r="DV66" i="3"/>
  <c r="DV67" i="3"/>
  <c r="DV68" i="3"/>
  <c r="DV69" i="3"/>
  <c r="DV70" i="3"/>
  <c r="DV71" i="3"/>
  <c r="DV72" i="3"/>
  <c r="DV73" i="3"/>
  <c r="DV74" i="3"/>
  <c r="DV75" i="3"/>
  <c r="DV76" i="3"/>
  <c r="DV77" i="3"/>
  <c r="DV78" i="3"/>
  <c r="DV79" i="3"/>
  <c r="DV80" i="3"/>
  <c r="DV81" i="3"/>
  <c r="DV82" i="3"/>
  <c r="DV83" i="3"/>
  <c r="DV84" i="3"/>
  <c r="DV85" i="3"/>
  <c r="DV86" i="3"/>
  <c r="DV87" i="3"/>
  <c r="DV88" i="3"/>
  <c r="DV89" i="3"/>
  <c r="DV90" i="3"/>
  <c r="DV91" i="3"/>
  <c r="DV92" i="3"/>
  <c r="DV93" i="3"/>
  <c r="DV94" i="3"/>
  <c r="DV95" i="3"/>
  <c r="DV96" i="3"/>
  <c r="DV97" i="3"/>
  <c r="DV98" i="3"/>
  <c r="DV99" i="3"/>
  <c r="DV100" i="3"/>
  <c r="DV101" i="3"/>
  <c r="DV102" i="3"/>
  <c r="DV103" i="3"/>
  <c r="DV104" i="3"/>
  <c r="DV105" i="3"/>
  <c r="DV106" i="3"/>
  <c r="DV107" i="3"/>
  <c r="DV108" i="3"/>
  <c r="DV109" i="3"/>
  <c r="DV110" i="3"/>
  <c r="DI7" i="3"/>
  <c r="DX61" i="3"/>
  <c r="DY61" i="3"/>
  <c r="DX47" i="3"/>
  <c r="DY47" i="3"/>
  <c r="DX35" i="3"/>
  <c r="DY35" i="3"/>
  <c r="DX43" i="3"/>
  <c r="DY43" i="3"/>
  <c r="DX42" i="3"/>
  <c r="DY42" i="3"/>
  <c r="DX64" i="3"/>
  <c r="DY64" i="3"/>
  <c r="DI8" i="3"/>
  <c r="AC38" i="3"/>
  <c r="AC39" i="3"/>
  <c r="AC40" i="3"/>
  <c r="AC42" i="3"/>
  <c r="AC43" i="3"/>
  <c r="AC52" i="3"/>
  <c r="AC53" i="3"/>
  <c r="AC55" i="3"/>
  <c r="AC44" i="3"/>
  <c r="AC45" i="3"/>
  <c r="AC56" i="3"/>
  <c r="AC46" i="3"/>
  <c r="AC47" i="3"/>
  <c r="AC50" i="3"/>
  <c r="AC54" i="3"/>
  <c r="AC57" i="3"/>
  <c r="AC67" i="3"/>
  <c r="AD56" i="3"/>
  <c r="AD52" i="3"/>
  <c r="AD54" i="3"/>
  <c r="AD57" i="3"/>
  <c r="AD67" i="3"/>
  <c r="AC68" i="3"/>
  <c r="C39" i="3"/>
  <c r="AC51" i="3"/>
  <c r="AC71" i="3"/>
  <c r="E252" i="3"/>
  <c r="AD51" i="3"/>
  <c r="G252" i="3"/>
  <c r="B252" i="3"/>
  <c r="D252" i="3"/>
  <c r="I252" i="3"/>
  <c r="AC60" i="3"/>
  <c r="K252" i="3"/>
  <c r="F252" i="3"/>
  <c r="C252" i="3"/>
  <c r="H252" i="3"/>
  <c r="J252" i="3"/>
  <c r="L252" i="3"/>
  <c r="M252" i="3"/>
  <c r="O252" i="3"/>
  <c r="Q252" i="3"/>
  <c r="S252" i="3"/>
  <c r="N252" i="3"/>
  <c r="P252" i="3"/>
  <c r="R252" i="3"/>
  <c r="T252" i="3"/>
  <c r="U252" i="3"/>
  <c r="V252" i="3"/>
  <c r="X252" i="3"/>
  <c r="Z252" i="3"/>
  <c r="AB252" i="3"/>
  <c r="W252" i="3"/>
  <c r="Y252" i="3"/>
  <c r="AA252" i="3"/>
  <c r="AC252" i="3"/>
  <c r="AD252" i="3"/>
  <c r="AF252" i="3"/>
  <c r="AH252" i="3"/>
  <c r="AJ252" i="3"/>
  <c r="AE252" i="3"/>
  <c r="AG252" i="3"/>
  <c r="AI252" i="3"/>
  <c r="AK252" i="3"/>
  <c r="AL252" i="3"/>
  <c r="AM252" i="3"/>
  <c r="AO252" i="3"/>
  <c r="AQ252" i="3"/>
  <c r="AS252" i="3"/>
  <c r="AN252" i="3"/>
  <c r="AP252" i="3"/>
  <c r="AR252" i="3"/>
  <c r="AT252" i="3"/>
  <c r="AU252" i="3"/>
  <c r="AW252" i="3"/>
  <c r="AY252" i="3"/>
  <c r="BA252" i="3"/>
  <c r="AV252" i="3"/>
  <c r="AX252" i="3"/>
  <c r="AZ252" i="3"/>
  <c r="BB252" i="3"/>
  <c r="BC252" i="3"/>
  <c r="BD252" i="3"/>
  <c r="BF252" i="3"/>
  <c r="BH252" i="3"/>
  <c r="BJ252" i="3"/>
  <c r="BE252" i="3"/>
  <c r="BG252" i="3"/>
  <c r="BI252" i="3"/>
  <c r="BK252" i="3"/>
  <c r="BL252" i="3"/>
  <c r="BN252" i="3"/>
  <c r="BP252" i="3"/>
  <c r="BR252" i="3"/>
  <c r="BM252" i="3"/>
  <c r="BO252" i="3"/>
  <c r="BQ252" i="3"/>
  <c r="BS252" i="3"/>
  <c r="BT252" i="3"/>
  <c r="BU252" i="3"/>
  <c r="CB252" i="3"/>
  <c r="CD252" i="3"/>
  <c r="CF252" i="3"/>
  <c r="CH252" i="3"/>
  <c r="CC252" i="3"/>
  <c r="CE252" i="3"/>
  <c r="CG252" i="3"/>
  <c r="E150" i="3"/>
  <c r="L150" i="3"/>
  <c r="M150" i="3"/>
  <c r="F150" i="3"/>
  <c r="N150" i="3"/>
  <c r="G150" i="3"/>
  <c r="E151" i="3"/>
  <c r="L151" i="3"/>
  <c r="M151" i="3"/>
  <c r="F151" i="3"/>
  <c r="N151" i="3"/>
  <c r="G151" i="3"/>
  <c r="E152" i="3"/>
  <c r="L152" i="3"/>
  <c r="M152" i="3"/>
  <c r="F152" i="3"/>
  <c r="N152" i="3"/>
  <c r="G152" i="3"/>
  <c r="E153" i="3"/>
  <c r="L153" i="3"/>
  <c r="M153" i="3"/>
  <c r="F153" i="3"/>
  <c r="N153" i="3"/>
  <c r="G153" i="3"/>
  <c r="E154" i="3"/>
  <c r="L154" i="3"/>
  <c r="M154" i="3"/>
  <c r="F154" i="3"/>
  <c r="N154" i="3"/>
  <c r="G154" i="3"/>
  <c r="E155" i="3"/>
  <c r="L155" i="3"/>
  <c r="M155" i="3"/>
  <c r="F155" i="3"/>
  <c r="N155" i="3"/>
  <c r="G155" i="3"/>
  <c r="E156" i="3"/>
  <c r="L156" i="3"/>
  <c r="M156" i="3"/>
  <c r="F156" i="3"/>
  <c r="N156" i="3"/>
  <c r="G156" i="3"/>
  <c r="E157" i="3"/>
  <c r="L157" i="3"/>
  <c r="M157" i="3"/>
  <c r="F157" i="3"/>
  <c r="N157" i="3"/>
  <c r="G157" i="3"/>
  <c r="E158" i="3"/>
  <c r="L158" i="3"/>
  <c r="M158" i="3"/>
  <c r="F158" i="3"/>
  <c r="N158" i="3"/>
  <c r="G158" i="3"/>
  <c r="E159" i="3"/>
  <c r="L159" i="3"/>
  <c r="M159" i="3"/>
  <c r="F159" i="3"/>
  <c r="N159" i="3"/>
  <c r="G159" i="3"/>
  <c r="E160" i="3"/>
  <c r="L160" i="3"/>
  <c r="M160" i="3"/>
  <c r="F160" i="3"/>
  <c r="N160" i="3"/>
  <c r="G160" i="3"/>
  <c r="E161" i="3"/>
  <c r="L161" i="3"/>
  <c r="M161" i="3"/>
  <c r="F161" i="3"/>
  <c r="N161" i="3"/>
  <c r="G161" i="3"/>
  <c r="E162" i="3"/>
  <c r="L162" i="3"/>
  <c r="M162" i="3"/>
  <c r="F162" i="3"/>
  <c r="N162" i="3"/>
  <c r="G162" i="3"/>
  <c r="E163" i="3"/>
  <c r="L163" i="3"/>
  <c r="M163" i="3"/>
  <c r="F163" i="3"/>
  <c r="N163" i="3"/>
  <c r="G163" i="3"/>
  <c r="E164" i="3"/>
  <c r="L164" i="3"/>
  <c r="M164" i="3"/>
  <c r="F164" i="3"/>
  <c r="N164" i="3"/>
  <c r="G164" i="3"/>
  <c r="E165" i="3"/>
  <c r="L165" i="3"/>
  <c r="M165" i="3"/>
  <c r="F165" i="3"/>
  <c r="N165" i="3"/>
  <c r="G165" i="3"/>
  <c r="E166" i="3"/>
  <c r="L166" i="3"/>
  <c r="M166" i="3"/>
  <c r="F166" i="3"/>
  <c r="N166" i="3"/>
  <c r="G166" i="3"/>
  <c r="E167" i="3"/>
  <c r="L167" i="3"/>
  <c r="M167" i="3"/>
  <c r="F167" i="3"/>
  <c r="N167" i="3"/>
  <c r="G167" i="3"/>
  <c r="E168" i="3"/>
  <c r="L168" i="3"/>
  <c r="M168" i="3"/>
  <c r="F168" i="3"/>
  <c r="N168" i="3"/>
  <c r="G168" i="3"/>
  <c r="E169" i="3"/>
  <c r="L169" i="3"/>
  <c r="M169" i="3"/>
  <c r="F169" i="3"/>
  <c r="N169" i="3"/>
  <c r="G169" i="3"/>
  <c r="E170" i="3"/>
  <c r="L170" i="3"/>
  <c r="M170" i="3"/>
  <c r="F170" i="3"/>
  <c r="N170" i="3"/>
  <c r="G170" i="3"/>
  <c r="E171" i="3"/>
  <c r="L171" i="3"/>
  <c r="M171" i="3"/>
  <c r="F171" i="3"/>
  <c r="N171" i="3"/>
  <c r="G171" i="3"/>
  <c r="E172" i="3"/>
  <c r="L172" i="3"/>
  <c r="M172" i="3"/>
  <c r="F172" i="3"/>
  <c r="N172" i="3"/>
  <c r="G172" i="3"/>
  <c r="E173" i="3"/>
  <c r="L173" i="3"/>
  <c r="M173" i="3"/>
  <c r="F173" i="3"/>
  <c r="N173" i="3"/>
  <c r="G173" i="3"/>
  <c r="E174" i="3"/>
  <c r="L174" i="3"/>
  <c r="M174" i="3"/>
  <c r="F174" i="3"/>
  <c r="N174" i="3"/>
  <c r="G174" i="3"/>
  <c r="E175" i="3"/>
  <c r="L175" i="3"/>
  <c r="M175" i="3"/>
  <c r="F175" i="3"/>
  <c r="N175" i="3"/>
  <c r="G175" i="3"/>
  <c r="E176" i="3"/>
  <c r="L176" i="3"/>
  <c r="M176" i="3"/>
  <c r="F176" i="3"/>
  <c r="N176" i="3"/>
  <c r="G176" i="3"/>
  <c r="E177" i="3"/>
  <c r="L177" i="3"/>
  <c r="M177" i="3"/>
  <c r="F177" i="3"/>
  <c r="N177" i="3"/>
  <c r="G177" i="3"/>
  <c r="E178" i="3"/>
  <c r="L178" i="3"/>
  <c r="M178" i="3"/>
  <c r="F178" i="3"/>
  <c r="N178" i="3"/>
  <c r="G178" i="3"/>
  <c r="E179" i="3"/>
  <c r="L179" i="3"/>
  <c r="M179" i="3"/>
  <c r="F179" i="3"/>
  <c r="N179" i="3"/>
  <c r="G179" i="3"/>
  <c r="E180" i="3"/>
  <c r="L180" i="3"/>
  <c r="M180" i="3"/>
  <c r="F180" i="3"/>
  <c r="N180" i="3"/>
  <c r="G180" i="3"/>
  <c r="E181" i="3"/>
  <c r="L181" i="3"/>
  <c r="M181" i="3"/>
  <c r="F181" i="3"/>
  <c r="N181" i="3"/>
  <c r="G181" i="3"/>
  <c r="E182" i="3"/>
  <c r="L182" i="3"/>
  <c r="M182" i="3"/>
  <c r="F182" i="3"/>
  <c r="N182" i="3"/>
  <c r="G182" i="3"/>
  <c r="E183" i="3"/>
  <c r="L183" i="3"/>
  <c r="M183" i="3"/>
  <c r="F183" i="3"/>
  <c r="N183" i="3"/>
  <c r="G183" i="3"/>
  <c r="E184" i="3"/>
  <c r="L184" i="3"/>
  <c r="M184" i="3"/>
  <c r="F184" i="3"/>
  <c r="N184" i="3"/>
  <c r="G184" i="3"/>
  <c r="E185" i="3"/>
  <c r="L185" i="3"/>
  <c r="M185" i="3"/>
  <c r="F185" i="3"/>
  <c r="N185" i="3"/>
  <c r="G185" i="3"/>
  <c r="E186" i="3"/>
  <c r="L186" i="3"/>
  <c r="M186" i="3"/>
  <c r="F186" i="3"/>
  <c r="N186" i="3"/>
  <c r="G186" i="3"/>
  <c r="E187" i="3"/>
  <c r="L187" i="3"/>
  <c r="M187" i="3"/>
  <c r="F187" i="3"/>
  <c r="N187" i="3"/>
  <c r="G187" i="3"/>
  <c r="E188" i="3"/>
  <c r="L188" i="3"/>
  <c r="M188" i="3"/>
  <c r="F188" i="3"/>
  <c r="N188" i="3"/>
  <c r="G188" i="3"/>
  <c r="E189" i="3"/>
  <c r="L189" i="3"/>
  <c r="M189" i="3"/>
  <c r="F189" i="3"/>
  <c r="N189" i="3"/>
  <c r="G189" i="3"/>
  <c r="E190" i="3"/>
  <c r="L190" i="3"/>
  <c r="M190" i="3"/>
  <c r="F190" i="3"/>
  <c r="N190" i="3"/>
  <c r="G190" i="3"/>
  <c r="E191" i="3"/>
  <c r="L191" i="3"/>
  <c r="M191" i="3"/>
  <c r="F191" i="3"/>
  <c r="N191" i="3"/>
  <c r="G191" i="3"/>
  <c r="E192" i="3"/>
  <c r="L192" i="3"/>
  <c r="M192" i="3"/>
  <c r="F192" i="3"/>
  <c r="N192" i="3"/>
  <c r="G192" i="3"/>
  <c r="E193" i="3"/>
  <c r="L193" i="3"/>
  <c r="M193" i="3"/>
  <c r="F193" i="3"/>
  <c r="N193" i="3"/>
  <c r="G193" i="3"/>
  <c r="E194" i="3"/>
  <c r="L194" i="3"/>
  <c r="M194" i="3"/>
  <c r="F194" i="3"/>
  <c r="N194" i="3"/>
  <c r="G194" i="3"/>
  <c r="E195" i="3"/>
  <c r="L195" i="3"/>
  <c r="M195" i="3"/>
  <c r="F195" i="3"/>
  <c r="N195" i="3"/>
  <c r="G195" i="3"/>
  <c r="E196" i="3"/>
  <c r="L196" i="3"/>
  <c r="M196" i="3"/>
  <c r="F196" i="3"/>
  <c r="N196" i="3"/>
  <c r="G196" i="3"/>
  <c r="E197" i="3"/>
  <c r="L197" i="3"/>
  <c r="M197" i="3"/>
  <c r="F197" i="3"/>
  <c r="N197" i="3"/>
  <c r="G197" i="3"/>
  <c r="E198" i="3"/>
  <c r="L198" i="3"/>
  <c r="M198" i="3"/>
  <c r="F198" i="3"/>
  <c r="N198" i="3"/>
  <c r="G198" i="3"/>
  <c r="E199" i="3"/>
  <c r="L199" i="3"/>
  <c r="M199" i="3"/>
  <c r="F199" i="3"/>
  <c r="N199" i="3"/>
  <c r="G199" i="3"/>
  <c r="E200" i="3"/>
  <c r="L200" i="3"/>
  <c r="M200" i="3"/>
  <c r="F200" i="3"/>
  <c r="N200" i="3"/>
  <c r="G200" i="3"/>
  <c r="E201" i="3"/>
  <c r="L201" i="3"/>
  <c r="M201" i="3"/>
  <c r="F201" i="3"/>
  <c r="N201" i="3"/>
  <c r="G201" i="3"/>
  <c r="E202" i="3"/>
  <c r="L202" i="3"/>
  <c r="M202" i="3"/>
  <c r="F202" i="3"/>
  <c r="N202" i="3"/>
  <c r="G202" i="3"/>
  <c r="E203" i="3"/>
  <c r="L203" i="3"/>
  <c r="M203" i="3"/>
  <c r="F203" i="3"/>
  <c r="N203" i="3"/>
  <c r="G203" i="3"/>
  <c r="E204" i="3"/>
  <c r="L204" i="3"/>
  <c r="M204" i="3"/>
  <c r="F204" i="3"/>
  <c r="N204" i="3"/>
  <c r="G204" i="3"/>
  <c r="E205" i="3"/>
  <c r="L205" i="3"/>
  <c r="M205" i="3"/>
  <c r="F205" i="3"/>
  <c r="N205" i="3"/>
  <c r="G205" i="3"/>
  <c r="E206" i="3"/>
  <c r="L206" i="3"/>
  <c r="M206" i="3"/>
  <c r="F206" i="3"/>
  <c r="N206" i="3"/>
  <c r="G206" i="3"/>
  <c r="E207" i="3"/>
  <c r="L207" i="3"/>
  <c r="M207" i="3"/>
  <c r="F207" i="3"/>
  <c r="N207" i="3"/>
  <c r="G207" i="3"/>
  <c r="E208" i="3"/>
  <c r="L208" i="3"/>
  <c r="M208" i="3"/>
  <c r="F208" i="3"/>
  <c r="N208" i="3"/>
  <c r="G208" i="3"/>
  <c r="E209" i="3"/>
  <c r="L209" i="3"/>
  <c r="M209" i="3"/>
  <c r="F209" i="3"/>
  <c r="N209" i="3"/>
  <c r="G209" i="3"/>
  <c r="E210" i="3"/>
  <c r="L210" i="3"/>
  <c r="M210" i="3"/>
  <c r="F210" i="3"/>
  <c r="N210" i="3"/>
  <c r="G210" i="3"/>
  <c r="E211" i="3"/>
  <c r="L211" i="3"/>
  <c r="M211" i="3"/>
  <c r="F211" i="3"/>
  <c r="N211" i="3"/>
  <c r="G211" i="3"/>
  <c r="E212" i="3"/>
  <c r="L212" i="3"/>
  <c r="M212" i="3"/>
  <c r="F212" i="3"/>
  <c r="N212" i="3"/>
  <c r="G212" i="3"/>
  <c r="E213" i="3"/>
  <c r="L213" i="3"/>
  <c r="M213" i="3"/>
  <c r="F213" i="3"/>
  <c r="N213" i="3"/>
  <c r="G213" i="3"/>
  <c r="E214" i="3"/>
  <c r="L214" i="3"/>
  <c r="M214" i="3"/>
  <c r="F214" i="3"/>
  <c r="N214" i="3"/>
  <c r="G214" i="3"/>
  <c r="E215" i="3"/>
  <c r="L215" i="3"/>
  <c r="M215" i="3"/>
  <c r="F215" i="3"/>
  <c r="N215" i="3"/>
  <c r="G215" i="3"/>
  <c r="E216" i="3"/>
  <c r="L216" i="3"/>
  <c r="M216" i="3"/>
  <c r="F216" i="3"/>
  <c r="N216" i="3"/>
  <c r="G216" i="3"/>
  <c r="E217" i="3"/>
  <c r="L217" i="3"/>
  <c r="M217" i="3"/>
  <c r="F217" i="3"/>
  <c r="N217" i="3"/>
  <c r="G217" i="3"/>
  <c r="E218" i="3"/>
  <c r="L218" i="3"/>
  <c r="M218" i="3"/>
  <c r="F218" i="3"/>
  <c r="N218" i="3"/>
  <c r="G218" i="3"/>
  <c r="E219" i="3"/>
  <c r="L219" i="3"/>
  <c r="M219" i="3"/>
  <c r="F219" i="3"/>
  <c r="N219" i="3"/>
  <c r="G219" i="3"/>
  <c r="E220" i="3"/>
  <c r="L220" i="3"/>
  <c r="M220" i="3"/>
  <c r="F220" i="3"/>
  <c r="N220" i="3"/>
  <c r="G220" i="3"/>
  <c r="E221" i="3"/>
  <c r="L221" i="3"/>
  <c r="M221" i="3"/>
  <c r="F221" i="3"/>
  <c r="N221" i="3"/>
  <c r="G221" i="3"/>
  <c r="E222" i="3"/>
  <c r="L222" i="3"/>
  <c r="M222" i="3"/>
  <c r="F222" i="3"/>
  <c r="N222" i="3"/>
  <c r="G222" i="3"/>
  <c r="E223" i="3"/>
  <c r="L223" i="3"/>
  <c r="M223" i="3"/>
  <c r="F223" i="3"/>
  <c r="N223" i="3"/>
  <c r="G223" i="3"/>
  <c r="E224" i="3"/>
  <c r="L224" i="3"/>
  <c r="M224" i="3"/>
  <c r="F224" i="3"/>
  <c r="N224" i="3"/>
  <c r="G224" i="3"/>
  <c r="E225" i="3"/>
  <c r="L225" i="3"/>
  <c r="M225" i="3"/>
  <c r="F225" i="3"/>
  <c r="N225" i="3"/>
  <c r="G225" i="3"/>
  <c r="E226" i="3"/>
  <c r="L226" i="3"/>
  <c r="M226" i="3"/>
  <c r="F226" i="3"/>
  <c r="N226" i="3"/>
  <c r="G226" i="3"/>
  <c r="E227" i="3"/>
  <c r="L227" i="3"/>
  <c r="M227" i="3"/>
  <c r="F227" i="3"/>
  <c r="N227" i="3"/>
  <c r="G227" i="3"/>
  <c r="E228" i="3"/>
  <c r="L228" i="3"/>
  <c r="M228" i="3"/>
  <c r="F228" i="3"/>
  <c r="N228" i="3"/>
  <c r="G228" i="3"/>
  <c r="E229" i="3"/>
  <c r="L229" i="3"/>
  <c r="M229" i="3"/>
  <c r="F229" i="3"/>
  <c r="N229" i="3"/>
  <c r="G229" i="3"/>
  <c r="E230" i="3"/>
  <c r="L230" i="3"/>
  <c r="M230" i="3"/>
  <c r="F230" i="3"/>
  <c r="N230" i="3"/>
  <c r="G230" i="3"/>
  <c r="E231" i="3"/>
  <c r="L231" i="3"/>
  <c r="M231" i="3"/>
  <c r="F231" i="3"/>
  <c r="N231" i="3"/>
  <c r="G231" i="3"/>
  <c r="E232" i="3"/>
  <c r="L232" i="3"/>
  <c r="M232" i="3"/>
  <c r="F232" i="3"/>
  <c r="N232" i="3"/>
  <c r="G232" i="3"/>
  <c r="E233" i="3"/>
  <c r="L233" i="3"/>
  <c r="M233" i="3"/>
  <c r="F233" i="3"/>
  <c r="N233" i="3"/>
  <c r="G233" i="3"/>
  <c r="E234" i="3"/>
  <c r="L234" i="3"/>
  <c r="M234" i="3"/>
  <c r="F234" i="3"/>
  <c r="N234" i="3"/>
  <c r="G234" i="3"/>
  <c r="E235" i="3"/>
  <c r="L235" i="3"/>
  <c r="M235" i="3"/>
  <c r="F235" i="3"/>
  <c r="N235" i="3"/>
  <c r="G235" i="3"/>
  <c r="E236" i="3"/>
  <c r="L236" i="3"/>
  <c r="M236" i="3"/>
  <c r="F236" i="3"/>
  <c r="N236" i="3"/>
  <c r="G236" i="3"/>
  <c r="E237" i="3"/>
  <c r="L237" i="3"/>
  <c r="M237" i="3"/>
  <c r="F237" i="3"/>
  <c r="N237" i="3"/>
  <c r="G237" i="3"/>
  <c r="E238" i="3"/>
  <c r="L238" i="3"/>
  <c r="M238" i="3"/>
  <c r="F238" i="3"/>
  <c r="N238" i="3"/>
  <c r="G238" i="3"/>
  <c r="E239" i="3"/>
  <c r="L239" i="3"/>
  <c r="M239" i="3"/>
  <c r="F239" i="3"/>
  <c r="N239" i="3"/>
  <c r="G239" i="3"/>
  <c r="E240" i="3"/>
  <c r="L240" i="3"/>
  <c r="M240" i="3"/>
  <c r="F240" i="3"/>
  <c r="N240" i="3"/>
  <c r="G240" i="3"/>
  <c r="E241" i="3"/>
  <c r="L241" i="3"/>
  <c r="M241" i="3"/>
  <c r="F241" i="3"/>
  <c r="N241" i="3"/>
  <c r="G241" i="3"/>
  <c r="E242" i="3"/>
  <c r="L242" i="3"/>
  <c r="M242" i="3"/>
  <c r="F242" i="3"/>
  <c r="N242" i="3"/>
  <c r="G242" i="3"/>
  <c r="E243" i="3"/>
  <c r="L243" i="3"/>
  <c r="M243" i="3"/>
  <c r="F243" i="3"/>
  <c r="N243" i="3"/>
  <c r="G243" i="3"/>
  <c r="E244" i="3"/>
  <c r="L244" i="3"/>
  <c r="M244" i="3"/>
  <c r="F244" i="3"/>
  <c r="N244" i="3"/>
  <c r="G244" i="3"/>
  <c r="E245" i="3"/>
  <c r="L245" i="3"/>
  <c r="M245" i="3"/>
  <c r="F245" i="3"/>
  <c r="N245" i="3"/>
  <c r="G245" i="3"/>
  <c r="E246" i="3"/>
  <c r="L246" i="3"/>
  <c r="M246" i="3"/>
  <c r="F246" i="3"/>
  <c r="N246" i="3"/>
  <c r="G246" i="3"/>
  <c r="E247" i="3"/>
  <c r="L247" i="3"/>
  <c r="M247" i="3"/>
  <c r="F247" i="3"/>
  <c r="N247" i="3"/>
  <c r="G247" i="3"/>
  <c r="E248" i="3"/>
  <c r="L248" i="3"/>
  <c r="M248" i="3"/>
  <c r="F248" i="3"/>
  <c r="N248" i="3"/>
  <c r="G248" i="3"/>
  <c r="E249" i="3"/>
  <c r="L249" i="3"/>
  <c r="M249" i="3"/>
  <c r="F249" i="3"/>
  <c r="N249" i="3"/>
  <c r="G249" i="3"/>
  <c r="E149" i="3"/>
  <c r="L149" i="3"/>
  <c r="M149" i="3"/>
  <c r="B149" i="3"/>
  <c r="C149" i="3"/>
  <c r="O149" i="3"/>
  <c r="Q149" i="3"/>
  <c r="F149" i="3"/>
  <c r="H149" i="3"/>
  <c r="J149" i="3"/>
  <c r="S149" i="3"/>
  <c r="N149" i="3"/>
  <c r="D149" i="3"/>
  <c r="P149" i="3"/>
  <c r="R149" i="3"/>
  <c r="G149" i="3"/>
  <c r="I149" i="3"/>
  <c r="K149" i="3"/>
  <c r="T149" i="3"/>
  <c r="U149" i="3"/>
  <c r="V149" i="3"/>
  <c r="AC149" i="3"/>
  <c r="AD149" i="3"/>
  <c r="AF149" i="3"/>
  <c r="AH149" i="3"/>
  <c r="W149" i="3"/>
  <c r="Y149" i="3"/>
  <c r="AA149" i="3"/>
  <c r="AJ149" i="3"/>
  <c r="AE149" i="3"/>
  <c r="AG149" i="3"/>
  <c r="AI149" i="3"/>
  <c r="X149" i="3"/>
  <c r="Z149" i="3"/>
  <c r="AB149" i="3"/>
  <c r="AK149" i="3"/>
  <c r="AL149" i="3"/>
  <c r="AM149" i="3"/>
  <c r="AT149" i="3"/>
  <c r="AU149" i="3"/>
  <c r="AW149" i="3"/>
  <c r="AY149" i="3"/>
  <c r="AN149" i="3"/>
  <c r="AP149" i="3"/>
  <c r="AR149" i="3"/>
  <c r="BA149" i="3"/>
  <c r="AV149" i="3"/>
  <c r="AX149" i="3"/>
  <c r="AZ149" i="3"/>
  <c r="AO149" i="3"/>
  <c r="AQ149" i="3"/>
  <c r="AS149" i="3"/>
  <c r="BB149" i="3"/>
  <c r="BC149" i="3"/>
  <c r="BD149" i="3"/>
  <c r="BK149" i="3"/>
  <c r="BL149" i="3"/>
  <c r="BN149" i="3"/>
  <c r="BP149" i="3"/>
  <c r="BE149" i="3"/>
  <c r="BG149" i="3"/>
  <c r="BI149" i="3"/>
  <c r="BR149" i="3"/>
  <c r="BM149" i="3"/>
  <c r="BO149" i="3"/>
  <c r="BQ149" i="3"/>
  <c r="BF149" i="3"/>
  <c r="BH149" i="3"/>
  <c r="BJ149" i="3"/>
  <c r="BS149" i="3"/>
  <c r="BT149" i="3"/>
  <c r="BU149" i="3"/>
  <c r="CB149" i="3"/>
  <c r="CD149" i="3"/>
  <c r="CF149" i="3"/>
  <c r="CH149" i="3"/>
  <c r="CC149" i="3"/>
  <c r="CE149" i="3"/>
  <c r="CG149" i="3"/>
  <c r="BW252" i="3"/>
  <c r="BY252" i="3"/>
  <c r="CA252" i="3"/>
  <c r="BV252" i="3"/>
  <c r="BX252" i="3"/>
  <c r="BZ252" i="3"/>
  <c r="BW149" i="3"/>
  <c r="BY149" i="3"/>
  <c r="CA149" i="3"/>
  <c r="BV149" i="3"/>
  <c r="BX149" i="3"/>
  <c r="BZ149" i="3"/>
  <c r="CI149" i="3"/>
  <c r="CJ149" i="3"/>
  <c r="CK149" i="3"/>
  <c r="X5" i="3"/>
  <c r="X15" i="3"/>
  <c r="G22" i="3"/>
  <c r="E27" i="9"/>
  <c r="I51" i="9"/>
  <c r="A52" i="9"/>
  <c r="I52" i="9"/>
  <c r="A53" i="9"/>
  <c r="I53" i="9"/>
  <c r="A54" i="9"/>
  <c r="I54" i="9"/>
  <c r="A55" i="9"/>
  <c r="I55" i="9"/>
  <c r="A56" i="9"/>
  <c r="I56" i="9"/>
  <c r="A57" i="9"/>
  <c r="I57" i="9"/>
  <c r="A58" i="9"/>
  <c r="I58" i="9"/>
  <c r="A59" i="9"/>
  <c r="I59" i="9"/>
  <c r="A60" i="9"/>
  <c r="I60" i="9"/>
  <c r="A61" i="9"/>
  <c r="I61" i="9"/>
  <c r="A62" i="9"/>
  <c r="I62" i="9"/>
  <c r="A63" i="9"/>
  <c r="I63" i="9"/>
  <c r="A64" i="9"/>
  <c r="I64" i="9"/>
  <c r="A65" i="9"/>
  <c r="I65" i="9"/>
  <c r="A66" i="9"/>
  <c r="I66" i="9"/>
  <c r="A67" i="9"/>
  <c r="I67" i="9"/>
  <c r="A68" i="9"/>
  <c r="I68" i="9"/>
  <c r="A69" i="9"/>
  <c r="I69" i="9"/>
  <c r="A70" i="9"/>
  <c r="I70" i="9"/>
  <c r="A71" i="9"/>
  <c r="I71" i="9"/>
  <c r="A72" i="9"/>
  <c r="I72" i="9"/>
  <c r="A73" i="9"/>
  <c r="I73" i="9"/>
  <c r="A74" i="9"/>
  <c r="I74" i="9"/>
  <c r="A75" i="9"/>
  <c r="I75" i="9"/>
  <c r="A76" i="9"/>
  <c r="I76" i="9"/>
  <c r="A77" i="9"/>
  <c r="I77" i="9"/>
  <c r="A78" i="9"/>
  <c r="I78" i="9"/>
  <c r="A79" i="9"/>
  <c r="I79" i="9"/>
  <c r="A80" i="9"/>
  <c r="I80" i="9"/>
  <c r="A81" i="9"/>
  <c r="I81" i="9"/>
  <c r="A82" i="9"/>
  <c r="I82" i="9"/>
  <c r="A83" i="9"/>
  <c r="I83" i="9"/>
  <c r="A84" i="9"/>
  <c r="I84"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51" i="9"/>
  <c r="E21" i="9"/>
  <c r="E22" i="9"/>
  <c r="E23" i="9"/>
  <c r="E24" i="9"/>
  <c r="E25" i="9"/>
  <c r="E26" i="9"/>
  <c r="Q51" i="9"/>
  <c r="Q52" i="9"/>
  <c r="Q53" i="9"/>
  <c r="Q54" i="9"/>
  <c r="Q55" i="9"/>
  <c r="Q56" i="9"/>
  <c r="Q57" i="9"/>
  <c r="Q58" i="9"/>
  <c r="Q59" i="9"/>
  <c r="Q60" i="9"/>
  <c r="Q61" i="9"/>
  <c r="Q62" i="9"/>
  <c r="Q63" i="9"/>
  <c r="Q64" i="9"/>
  <c r="Q65" i="9"/>
  <c r="Q66" i="9"/>
  <c r="Q67" i="9"/>
  <c r="Q68" i="9"/>
  <c r="Q69" i="9"/>
  <c r="Q70" i="9"/>
  <c r="Q71" i="9"/>
  <c r="Q72" i="9"/>
  <c r="Q73" i="9"/>
  <c r="Q74" i="9"/>
  <c r="Q75" i="9"/>
  <c r="Q76" i="9"/>
  <c r="Q77" i="9"/>
  <c r="Q78" i="9"/>
  <c r="Q79" i="9"/>
  <c r="Q80" i="9"/>
  <c r="Q81" i="9"/>
  <c r="Q82" i="9"/>
  <c r="Q83" i="9"/>
  <c r="Q84" i="9"/>
  <c r="P52" i="9"/>
  <c r="P53" i="9"/>
  <c r="P54" i="9"/>
  <c r="P55" i="9"/>
  <c r="P56" i="9"/>
  <c r="P57" i="9"/>
  <c r="P58" i="9"/>
  <c r="P59" i="9"/>
  <c r="P60" i="9"/>
  <c r="P61" i="9"/>
  <c r="P62" i="9"/>
  <c r="P63" i="9"/>
  <c r="P64" i="9"/>
  <c r="P65" i="9"/>
  <c r="P66" i="9"/>
  <c r="P67" i="9"/>
  <c r="P68" i="9"/>
  <c r="P69" i="9"/>
  <c r="P70" i="9"/>
  <c r="P71" i="9"/>
  <c r="P72" i="9"/>
  <c r="P73" i="9"/>
  <c r="P74" i="9"/>
  <c r="P75" i="9"/>
  <c r="P76" i="9"/>
  <c r="P77" i="9"/>
  <c r="P78" i="9"/>
  <c r="P79" i="9"/>
  <c r="P80" i="9"/>
  <c r="P81" i="9"/>
  <c r="P82" i="9"/>
  <c r="P83" i="9"/>
  <c r="P84" i="9"/>
  <c r="P51" i="9"/>
  <c r="D11" i="9"/>
  <c r="T85" i="9"/>
  <c r="E4" i="9"/>
  <c r="E5" i="9"/>
  <c r="E6" i="9"/>
  <c r="E7" i="9"/>
  <c r="E8" i="9"/>
  <c r="E9" i="9"/>
  <c r="G51" i="9"/>
  <c r="O51" i="9"/>
  <c r="G52" i="9"/>
  <c r="O52" i="9"/>
  <c r="G53" i="9"/>
  <c r="O53" i="9"/>
  <c r="G54" i="9"/>
  <c r="O54" i="9"/>
  <c r="G55" i="9"/>
  <c r="O55" i="9"/>
  <c r="G56" i="9"/>
  <c r="O56" i="9"/>
  <c r="G57" i="9"/>
  <c r="O57" i="9"/>
  <c r="G58" i="9"/>
  <c r="O58" i="9"/>
  <c r="G59" i="9"/>
  <c r="O59" i="9"/>
  <c r="G60" i="9"/>
  <c r="O60" i="9"/>
  <c r="G61" i="9"/>
  <c r="O61" i="9"/>
  <c r="G62" i="9"/>
  <c r="O62" i="9"/>
  <c r="G63" i="9"/>
  <c r="O63" i="9"/>
  <c r="G64" i="9"/>
  <c r="O64" i="9"/>
  <c r="G65" i="9"/>
  <c r="O65" i="9"/>
  <c r="G66" i="9"/>
  <c r="O66" i="9"/>
  <c r="G67" i="9"/>
  <c r="O67" i="9"/>
  <c r="G68" i="9"/>
  <c r="O68" i="9"/>
  <c r="G69" i="9"/>
  <c r="O69" i="9"/>
  <c r="G70" i="9"/>
  <c r="O70" i="9"/>
  <c r="G71" i="9"/>
  <c r="O71" i="9"/>
  <c r="G72" i="9"/>
  <c r="O72" i="9"/>
  <c r="G73" i="9"/>
  <c r="O73" i="9"/>
  <c r="G74" i="9"/>
  <c r="O74" i="9"/>
  <c r="G75" i="9"/>
  <c r="O75" i="9"/>
  <c r="G76" i="9"/>
  <c r="O76" i="9"/>
  <c r="G77" i="9"/>
  <c r="O77" i="9"/>
  <c r="G78" i="9"/>
  <c r="O78" i="9"/>
  <c r="G79" i="9"/>
  <c r="O79" i="9"/>
  <c r="G80" i="9"/>
  <c r="O80" i="9"/>
  <c r="G81" i="9"/>
  <c r="O81" i="9"/>
  <c r="G82" i="9"/>
  <c r="O82" i="9"/>
  <c r="G83" i="9"/>
  <c r="O83" i="9"/>
  <c r="G84" i="9"/>
  <c r="O84" i="9"/>
  <c r="F52" i="9"/>
  <c r="N52" i="9"/>
  <c r="F53" i="9"/>
  <c r="N53" i="9"/>
  <c r="F54" i="9"/>
  <c r="N54" i="9"/>
  <c r="F55" i="9"/>
  <c r="N55" i="9"/>
  <c r="F56" i="9"/>
  <c r="N56" i="9"/>
  <c r="F57" i="9"/>
  <c r="N57" i="9"/>
  <c r="F58" i="9"/>
  <c r="N58" i="9"/>
  <c r="F59" i="9"/>
  <c r="N59" i="9"/>
  <c r="F60" i="9"/>
  <c r="N60" i="9"/>
  <c r="F61" i="9"/>
  <c r="N61" i="9"/>
  <c r="F62" i="9"/>
  <c r="N62" i="9"/>
  <c r="F63" i="9"/>
  <c r="N63" i="9"/>
  <c r="F64" i="9"/>
  <c r="N64" i="9"/>
  <c r="F65" i="9"/>
  <c r="N65" i="9"/>
  <c r="F66" i="9"/>
  <c r="N66" i="9"/>
  <c r="F67" i="9"/>
  <c r="N67" i="9"/>
  <c r="F68" i="9"/>
  <c r="N68" i="9"/>
  <c r="F69" i="9"/>
  <c r="N69" i="9"/>
  <c r="F70" i="9"/>
  <c r="N70" i="9"/>
  <c r="F71" i="9"/>
  <c r="N71" i="9"/>
  <c r="F72" i="9"/>
  <c r="N72" i="9"/>
  <c r="F73" i="9"/>
  <c r="N73" i="9"/>
  <c r="F74" i="9"/>
  <c r="N74" i="9"/>
  <c r="F75" i="9"/>
  <c r="N75" i="9"/>
  <c r="F76" i="9"/>
  <c r="N76" i="9"/>
  <c r="F77" i="9"/>
  <c r="N77" i="9"/>
  <c r="F78" i="9"/>
  <c r="N78" i="9"/>
  <c r="F79" i="9"/>
  <c r="N79" i="9"/>
  <c r="F80" i="9"/>
  <c r="N80" i="9"/>
  <c r="F81" i="9"/>
  <c r="N81" i="9"/>
  <c r="F82" i="9"/>
  <c r="N82" i="9"/>
  <c r="F83" i="9"/>
  <c r="N83" i="9"/>
  <c r="F84" i="9"/>
  <c r="N84" i="9"/>
  <c r="F51" i="9"/>
  <c r="N51" i="9"/>
  <c r="W51" i="9"/>
  <c r="W52" i="9"/>
  <c r="W53" i="9"/>
  <c r="W54" i="9"/>
  <c r="W55" i="9"/>
  <c r="W56" i="9"/>
  <c r="W57" i="9"/>
  <c r="W58" i="9"/>
  <c r="W59" i="9"/>
  <c r="W60" i="9"/>
  <c r="W61" i="9"/>
  <c r="W62" i="9"/>
  <c r="W63" i="9"/>
  <c r="W64" i="9"/>
  <c r="W65" i="9"/>
  <c r="W66" i="9"/>
  <c r="W67" i="9"/>
  <c r="W68" i="9"/>
  <c r="W69" i="9"/>
  <c r="W70" i="9"/>
  <c r="W71" i="9"/>
  <c r="W72" i="9"/>
  <c r="W73" i="9"/>
  <c r="W74" i="9"/>
  <c r="W75" i="9"/>
  <c r="W76" i="9"/>
  <c r="W77" i="9"/>
  <c r="W78" i="9"/>
  <c r="W79" i="9"/>
  <c r="W80" i="9"/>
  <c r="W81" i="9"/>
  <c r="W82" i="9"/>
  <c r="W83" i="9"/>
  <c r="W84" i="9"/>
  <c r="V84"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51" i="9"/>
  <c r="C51" i="9"/>
  <c r="K51" i="9"/>
  <c r="S51" i="9"/>
  <c r="D51" i="9"/>
  <c r="L51" i="9"/>
  <c r="T51" i="9"/>
  <c r="E51" i="9"/>
  <c r="M51" i="9"/>
  <c r="U51" i="9"/>
  <c r="C52" i="9"/>
  <c r="K52" i="9"/>
  <c r="S52" i="9"/>
  <c r="D52" i="9"/>
  <c r="L52" i="9"/>
  <c r="T52" i="9"/>
  <c r="E52" i="9"/>
  <c r="M52" i="9"/>
  <c r="U52" i="9"/>
  <c r="C53" i="9"/>
  <c r="K53" i="9"/>
  <c r="S53" i="9"/>
  <c r="D53" i="9"/>
  <c r="L53" i="9"/>
  <c r="T53" i="9"/>
  <c r="E53" i="9"/>
  <c r="M53" i="9"/>
  <c r="U53" i="9"/>
  <c r="C54" i="9"/>
  <c r="K54" i="9"/>
  <c r="S54" i="9"/>
  <c r="D54" i="9"/>
  <c r="L54" i="9"/>
  <c r="T54" i="9"/>
  <c r="E54" i="9"/>
  <c r="M54" i="9"/>
  <c r="U54" i="9"/>
  <c r="C55" i="9"/>
  <c r="K55" i="9"/>
  <c r="S55" i="9"/>
  <c r="D55" i="9"/>
  <c r="L55" i="9"/>
  <c r="T55" i="9"/>
  <c r="E55" i="9"/>
  <c r="M55" i="9"/>
  <c r="U55" i="9"/>
  <c r="C56" i="9"/>
  <c r="K56" i="9"/>
  <c r="S56" i="9"/>
  <c r="D56" i="9"/>
  <c r="L56" i="9"/>
  <c r="T56" i="9"/>
  <c r="E56" i="9"/>
  <c r="M56" i="9"/>
  <c r="U56" i="9"/>
  <c r="C57" i="9"/>
  <c r="K57" i="9"/>
  <c r="S57" i="9"/>
  <c r="D57" i="9"/>
  <c r="L57" i="9"/>
  <c r="T57" i="9"/>
  <c r="E57" i="9"/>
  <c r="M57" i="9"/>
  <c r="U57" i="9"/>
  <c r="C58" i="9"/>
  <c r="K58" i="9"/>
  <c r="S58" i="9"/>
  <c r="D58" i="9"/>
  <c r="L58" i="9"/>
  <c r="T58" i="9"/>
  <c r="E58" i="9"/>
  <c r="M58" i="9"/>
  <c r="U58" i="9"/>
  <c r="C59" i="9"/>
  <c r="K59" i="9"/>
  <c r="S59" i="9"/>
  <c r="D59" i="9"/>
  <c r="L59" i="9"/>
  <c r="T59" i="9"/>
  <c r="E59" i="9"/>
  <c r="M59" i="9"/>
  <c r="U59" i="9"/>
  <c r="C60" i="9"/>
  <c r="K60" i="9"/>
  <c r="S60" i="9"/>
  <c r="D60" i="9"/>
  <c r="L60" i="9"/>
  <c r="T60" i="9"/>
  <c r="E60" i="9"/>
  <c r="M60" i="9"/>
  <c r="U60" i="9"/>
  <c r="C61" i="9"/>
  <c r="K61" i="9"/>
  <c r="S61" i="9"/>
  <c r="D61" i="9"/>
  <c r="L61" i="9"/>
  <c r="T61" i="9"/>
  <c r="E61" i="9"/>
  <c r="M61" i="9"/>
  <c r="U61" i="9"/>
  <c r="C62" i="9"/>
  <c r="K62" i="9"/>
  <c r="S62" i="9"/>
  <c r="D62" i="9"/>
  <c r="L62" i="9"/>
  <c r="T62" i="9"/>
  <c r="E62" i="9"/>
  <c r="M62" i="9"/>
  <c r="U62" i="9"/>
  <c r="C63" i="9"/>
  <c r="K63" i="9"/>
  <c r="S63" i="9"/>
  <c r="D63" i="9"/>
  <c r="L63" i="9"/>
  <c r="T63" i="9"/>
  <c r="E63" i="9"/>
  <c r="M63" i="9"/>
  <c r="U63" i="9"/>
  <c r="C64" i="9"/>
  <c r="K64" i="9"/>
  <c r="S64" i="9"/>
  <c r="D64" i="9"/>
  <c r="L64" i="9"/>
  <c r="T64" i="9"/>
  <c r="E64" i="9"/>
  <c r="M64" i="9"/>
  <c r="U64" i="9"/>
  <c r="C65" i="9"/>
  <c r="K65" i="9"/>
  <c r="S65" i="9"/>
  <c r="D65" i="9"/>
  <c r="L65" i="9"/>
  <c r="T65" i="9"/>
  <c r="E65" i="9"/>
  <c r="M65" i="9"/>
  <c r="U65" i="9"/>
  <c r="C66" i="9"/>
  <c r="K66" i="9"/>
  <c r="S66" i="9"/>
  <c r="D66" i="9"/>
  <c r="L66" i="9"/>
  <c r="T66" i="9"/>
  <c r="E66" i="9"/>
  <c r="M66" i="9"/>
  <c r="U66" i="9"/>
  <c r="C67" i="9"/>
  <c r="K67" i="9"/>
  <c r="S67" i="9"/>
  <c r="D67" i="9"/>
  <c r="L67" i="9"/>
  <c r="T67" i="9"/>
  <c r="E67" i="9"/>
  <c r="M67" i="9"/>
  <c r="U67" i="9"/>
  <c r="C68" i="9"/>
  <c r="K68" i="9"/>
  <c r="S68" i="9"/>
  <c r="D68" i="9"/>
  <c r="L68" i="9"/>
  <c r="T68" i="9"/>
  <c r="E68" i="9"/>
  <c r="M68" i="9"/>
  <c r="U68" i="9"/>
  <c r="C69" i="9"/>
  <c r="K69" i="9"/>
  <c r="S69" i="9"/>
  <c r="D69" i="9"/>
  <c r="L69" i="9"/>
  <c r="T69" i="9"/>
  <c r="E69" i="9"/>
  <c r="M69" i="9"/>
  <c r="U69" i="9"/>
  <c r="C70" i="9"/>
  <c r="K70" i="9"/>
  <c r="S70" i="9"/>
  <c r="D70" i="9"/>
  <c r="L70" i="9"/>
  <c r="T70" i="9"/>
  <c r="E70" i="9"/>
  <c r="M70" i="9"/>
  <c r="U70" i="9"/>
  <c r="C71" i="9"/>
  <c r="K71" i="9"/>
  <c r="S71" i="9"/>
  <c r="D71" i="9"/>
  <c r="L71" i="9"/>
  <c r="T71" i="9"/>
  <c r="E71" i="9"/>
  <c r="M71" i="9"/>
  <c r="U71" i="9"/>
  <c r="C72" i="9"/>
  <c r="K72" i="9"/>
  <c r="S72" i="9"/>
  <c r="D72" i="9"/>
  <c r="L72" i="9"/>
  <c r="T72" i="9"/>
  <c r="E72" i="9"/>
  <c r="M72" i="9"/>
  <c r="U72" i="9"/>
  <c r="C73" i="9"/>
  <c r="K73" i="9"/>
  <c r="S73" i="9"/>
  <c r="D73" i="9"/>
  <c r="L73" i="9"/>
  <c r="T73" i="9"/>
  <c r="E73" i="9"/>
  <c r="M73" i="9"/>
  <c r="U73" i="9"/>
  <c r="C74" i="9"/>
  <c r="K74" i="9"/>
  <c r="S74" i="9"/>
  <c r="D74" i="9"/>
  <c r="L74" i="9"/>
  <c r="T74" i="9"/>
  <c r="E74" i="9"/>
  <c r="M74" i="9"/>
  <c r="U74" i="9"/>
  <c r="C75" i="9"/>
  <c r="K75" i="9"/>
  <c r="S75" i="9"/>
  <c r="D75" i="9"/>
  <c r="L75" i="9"/>
  <c r="T75" i="9"/>
  <c r="E75" i="9"/>
  <c r="M75" i="9"/>
  <c r="U75" i="9"/>
  <c r="C76" i="9"/>
  <c r="K76" i="9"/>
  <c r="S76" i="9"/>
  <c r="D76" i="9"/>
  <c r="L76" i="9"/>
  <c r="T76" i="9"/>
  <c r="E76" i="9"/>
  <c r="M76" i="9"/>
  <c r="U76" i="9"/>
  <c r="C77" i="9"/>
  <c r="K77" i="9"/>
  <c r="S77" i="9"/>
  <c r="D77" i="9"/>
  <c r="L77" i="9"/>
  <c r="T77" i="9"/>
  <c r="E77" i="9"/>
  <c r="M77" i="9"/>
  <c r="U77" i="9"/>
  <c r="C78" i="9"/>
  <c r="K78" i="9"/>
  <c r="S78" i="9"/>
  <c r="D78" i="9"/>
  <c r="L78" i="9"/>
  <c r="T78" i="9"/>
  <c r="E78" i="9"/>
  <c r="M78" i="9"/>
  <c r="U78" i="9"/>
  <c r="C79" i="9"/>
  <c r="K79" i="9"/>
  <c r="S79" i="9"/>
  <c r="D79" i="9"/>
  <c r="L79" i="9"/>
  <c r="T79" i="9"/>
  <c r="E79" i="9"/>
  <c r="M79" i="9"/>
  <c r="U79" i="9"/>
  <c r="C80" i="9"/>
  <c r="K80" i="9"/>
  <c r="S80" i="9"/>
  <c r="D80" i="9"/>
  <c r="L80" i="9"/>
  <c r="T80" i="9"/>
  <c r="E80" i="9"/>
  <c r="M80" i="9"/>
  <c r="U80" i="9"/>
  <c r="C81" i="9"/>
  <c r="K81" i="9"/>
  <c r="S81" i="9"/>
  <c r="D81" i="9"/>
  <c r="L81" i="9"/>
  <c r="T81" i="9"/>
  <c r="C82" i="9"/>
  <c r="K82" i="9"/>
  <c r="S82" i="9"/>
  <c r="D82" i="9"/>
  <c r="L82" i="9"/>
  <c r="T82" i="9"/>
  <c r="D83" i="9"/>
  <c r="L83" i="9"/>
  <c r="T83" i="9"/>
  <c r="B52" i="9"/>
  <c r="J52" i="9"/>
  <c r="R52" i="9"/>
  <c r="B53" i="9"/>
  <c r="J53" i="9"/>
  <c r="R53" i="9"/>
  <c r="B54" i="9"/>
  <c r="J54" i="9"/>
  <c r="R54" i="9"/>
  <c r="B55" i="9"/>
  <c r="J55" i="9"/>
  <c r="R55" i="9"/>
  <c r="B56" i="9"/>
  <c r="J56" i="9"/>
  <c r="R56" i="9"/>
  <c r="B57" i="9"/>
  <c r="J57" i="9"/>
  <c r="R57" i="9"/>
  <c r="B58" i="9"/>
  <c r="J58" i="9"/>
  <c r="R58" i="9"/>
  <c r="B59" i="9"/>
  <c r="J59" i="9"/>
  <c r="R59" i="9"/>
  <c r="B60" i="9"/>
  <c r="J60" i="9"/>
  <c r="R60" i="9"/>
  <c r="B61" i="9"/>
  <c r="J61" i="9"/>
  <c r="R61" i="9"/>
  <c r="B62" i="9"/>
  <c r="J62" i="9"/>
  <c r="R62" i="9"/>
  <c r="B63" i="9"/>
  <c r="J63" i="9"/>
  <c r="R63" i="9"/>
  <c r="B64" i="9"/>
  <c r="J64" i="9"/>
  <c r="R64" i="9"/>
  <c r="B65" i="9"/>
  <c r="J65" i="9"/>
  <c r="R65" i="9"/>
  <c r="B66" i="9"/>
  <c r="J66" i="9"/>
  <c r="R66" i="9"/>
  <c r="B67" i="9"/>
  <c r="J67" i="9"/>
  <c r="R67" i="9"/>
  <c r="B68" i="9"/>
  <c r="J68" i="9"/>
  <c r="R68" i="9"/>
  <c r="B69" i="9"/>
  <c r="J69" i="9"/>
  <c r="R69" i="9"/>
  <c r="B70" i="9"/>
  <c r="J70" i="9"/>
  <c r="R70" i="9"/>
  <c r="B71" i="9"/>
  <c r="J71" i="9"/>
  <c r="R71" i="9"/>
  <c r="B72" i="9"/>
  <c r="J72" i="9"/>
  <c r="R72" i="9"/>
  <c r="B73" i="9"/>
  <c r="J73" i="9"/>
  <c r="R73" i="9"/>
  <c r="B74" i="9"/>
  <c r="J74" i="9"/>
  <c r="R74" i="9"/>
  <c r="B75" i="9"/>
  <c r="J75" i="9"/>
  <c r="R75" i="9"/>
  <c r="B76" i="9"/>
  <c r="J76" i="9"/>
  <c r="R76" i="9"/>
  <c r="B77" i="9"/>
  <c r="J77" i="9"/>
  <c r="R77" i="9"/>
  <c r="B51" i="9"/>
  <c r="J51" i="9"/>
  <c r="R51" i="9"/>
  <c r="B84" i="9"/>
  <c r="C84" i="9"/>
  <c r="D84" i="9"/>
  <c r="E84" i="9"/>
  <c r="J84" i="9"/>
  <c r="K84" i="9"/>
  <c r="L84" i="9"/>
  <c r="M84" i="9"/>
  <c r="E81" i="9"/>
  <c r="M81" i="9"/>
  <c r="E82" i="9"/>
  <c r="M82" i="9"/>
  <c r="C83" i="9"/>
  <c r="K83" i="9"/>
  <c r="E83" i="9"/>
  <c r="M83" i="9"/>
  <c r="B78" i="9"/>
  <c r="J78" i="9"/>
  <c r="B79" i="9"/>
  <c r="J79" i="9"/>
  <c r="B80" i="9"/>
  <c r="J80" i="9"/>
  <c r="B81" i="9"/>
  <c r="J81" i="9"/>
  <c r="B82" i="9"/>
  <c r="J82" i="9"/>
  <c r="B83" i="9"/>
  <c r="J83" i="9"/>
  <c r="DX46" i="3"/>
  <c r="DY46" i="3"/>
  <c r="DX50" i="3"/>
  <c r="DY50" i="3"/>
  <c r="DX40" i="3"/>
  <c r="DY40" i="3"/>
  <c r="A150" i="3"/>
  <c r="B150" i="3" s="1"/>
  <c r="A151" i="3"/>
  <c r="B151" i="3" s="1"/>
  <c r="A152" i="3"/>
  <c r="B152" i="3" s="1"/>
  <c r="A153" i="3"/>
  <c r="B153" i="3" s="1"/>
  <c r="A154" i="3"/>
  <c r="B154" i="3" s="1"/>
  <c r="A155" i="3"/>
  <c r="B155" i="3" s="1"/>
  <c r="A156" i="3"/>
  <c r="B156" i="3" s="1"/>
  <c r="A157" i="3"/>
  <c r="B157" i="3" s="1"/>
  <c r="A158" i="3"/>
  <c r="B158" i="3" s="1"/>
  <c r="A159" i="3"/>
  <c r="B159" i="3" s="1"/>
  <c r="A160" i="3"/>
  <c r="B160" i="3" s="1"/>
  <c r="A161" i="3"/>
  <c r="B161" i="3" s="1"/>
  <c r="A162" i="3"/>
  <c r="B162" i="3" s="1"/>
  <c r="A163" i="3"/>
  <c r="B163" i="3" s="1"/>
  <c r="A164" i="3"/>
  <c r="B164" i="3" s="1"/>
  <c r="A165" i="3"/>
  <c r="B165" i="3" s="1"/>
  <c r="A166" i="3"/>
  <c r="B166" i="3" s="1"/>
  <c r="A167" i="3"/>
  <c r="B167" i="3" s="1"/>
  <c r="A168" i="3"/>
  <c r="B168" i="3" s="1"/>
  <c r="A169" i="3"/>
  <c r="B169" i="3" s="1"/>
  <c r="A170" i="3"/>
  <c r="B170" i="3" s="1"/>
  <c r="A171" i="3"/>
  <c r="B171" i="3" s="1"/>
  <c r="A172" i="3"/>
  <c r="B172" i="3" s="1"/>
  <c r="A173" i="3"/>
  <c r="B173" i="3" s="1"/>
  <c r="A174" i="3"/>
  <c r="B174" i="3" s="1"/>
  <c r="A175" i="3"/>
  <c r="B175" i="3" s="1"/>
  <c r="A176" i="3"/>
  <c r="B176" i="3" s="1"/>
  <c r="A177" i="3"/>
  <c r="B177" i="3" s="1"/>
  <c r="A178" i="3"/>
  <c r="B178" i="3" s="1"/>
  <c r="A179" i="3"/>
  <c r="B179" i="3" s="1"/>
  <c r="A180" i="3"/>
  <c r="B180" i="3" s="1"/>
  <c r="A181" i="3"/>
  <c r="B181" i="3" s="1"/>
  <c r="A182" i="3"/>
  <c r="B182" i="3" s="1"/>
  <c r="A183" i="3"/>
  <c r="B183" i="3" s="1"/>
  <c r="A184" i="3"/>
  <c r="B184" i="3" s="1"/>
  <c r="A185" i="3"/>
  <c r="B185" i="3" s="1"/>
  <c r="A186" i="3"/>
  <c r="B186" i="3" s="1"/>
  <c r="A187" i="3"/>
  <c r="B187" i="3" s="1"/>
  <c r="A188" i="3"/>
  <c r="B188" i="3" s="1"/>
  <c r="A189" i="3"/>
  <c r="B189" i="3" s="1"/>
  <c r="A190" i="3"/>
  <c r="B190" i="3" s="1"/>
  <c r="A191" i="3"/>
  <c r="B191" i="3" s="1"/>
  <c r="A192" i="3"/>
  <c r="B192" i="3" s="1"/>
  <c r="A193" i="3"/>
  <c r="B193" i="3" s="1"/>
  <c r="A194" i="3"/>
  <c r="B194" i="3" s="1"/>
  <c r="A195" i="3"/>
  <c r="B195" i="3" s="1"/>
  <c r="A196" i="3"/>
  <c r="B196" i="3" s="1"/>
  <c r="A197" i="3"/>
  <c r="B197" i="3" s="1"/>
  <c r="A198" i="3"/>
  <c r="B198" i="3" s="1"/>
  <c r="A199" i="3"/>
  <c r="B199" i="3" s="1"/>
  <c r="A200" i="3"/>
  <c r="B200" i="3" s="1"/>
  <c r="A201" i="3"/>
  <c r="B201" i="3" s="1"/>
  <c r="A202" i="3"/>
  <c r="B202" i="3" s="1"/>
  <c r="A203" i="3"/>
  <c r="B203" i="3" s="1"/>
  <c r="A204" i="3"/>
  <c r="B204" i="3" s="1"/>
  <c r="A205" i="3"/>
  <c r="B205" i="3" s="1"/>
  <c r="A206" i="3"/>
  <c r="B206" i="3" s="1"/>
  <c r="A207" i="3"/>
  <c r="B207" i="3" s="1"/>
  <c r="A208" i="3"/>
  <c r="B208" i="3" s="1"/>
  <c r="A209" i="3"/>
  <c r="B209" i="3" s="1"/>
  <c r="A210" i="3"/>
  <c r="B210" i="3" s="1"/>
  <c r="A211" i="3"/>
  <c r="B211" i="3" s="1"/>
  <c r="A212" i="3"/>
  <c r="B212" i="3" s="1"/>
  <c r="A213" i="3"/>
  <c r="B213" i="3" s="1"/>
  <c r="A214" i="3"/>
  <c r="B214" i="3" s="1"/>
  <c r="A215" i="3"/>
  <c r="B215" i="3" s="1"/>
  <c r="A216" i="3"/>
  <c r="B216" i="3" s="1"/>
  <c r="A217" i="3"/>
  <c r="B217" i="3" s="1"/>
  <c r="A218" i="3"/>
  <c r="B218" i="3" s="1"/>
  <c r="A219" i="3"/>
  <c r="B219" i="3" s="1"/>
  <c r="A220" i="3"/>
  <c r="B220" i="3" s="1"/>
  <c r="A221" i="3"/>
  <c r="B221" i="3" s="1"/>
  <c r="A222" i="3"/>
  <c r="B222" i="3" s="1"/>
  <c r="A223" i="3"/>
  <c r="B223" i="3" s="1"/>
  <c r="A224" i="3"/>
  <c r="B224" i="3" s="1"/>
  <c r="A225" i="3"/>
  <c r="B225" i="3" s="1"/>
  <c r="A226" i="3"/>
  <c r="B226" i="3" s="1"/>
  <c r="A227" i="3"/>
  <c r="B227" i="3" s="1"/>
  <c r="A228" i="3"/>
  <c r="B228" i="3" s="1"/>
  <c r="A229" i="3"/>
  <c r="B229" i="3" s="1"/>
  <c r="A230" i="3"/>
  <c r="B230" i="3" s="1"/>
  <c r="A231" i="3"/>
  <c r="B231" i="3" s="1"/>
  <c r="A232" i="3"/>
  <c r="B232" i="3" s="1"/>
  <c r="A233" i="3"/>
  <c r="B233" i="3" s="1"/>
  <c r="A234" i="3"/>
  <c r="B234" i="3" s="1"/>
  <c r="A235" i="3"/>
  <c r="B235" i="3" s="1"/>
  <c r="A236" i="3"/>
  <c r="B236" i="3" s="1"/>
  <c r="A237" i="3"/>
  <c r="B237" i="3" s="1"/>
  <c r="A238" i="3"/>
  <c r="B238" i="3" s="1"/>
  <c r="A239" i="3"/>
  <c r="B239" i="3" s="1"/>
  <c r="A240" i="3"/>
  <c r="B240" i="3" s="1"/>
  <c r="A241" i="3"/>
  <c r="B241" i="3" s="1"/>
  <c r="A242" i="3"/>
  <c r="B242" i="3" s="1"/>
  <c r="A243" i="3"/>
  <c r="B243" i="3" s="1"/>
  <c r="A244" i="3"/>
  <c r="B244" i="3" s="1"/>
  <c r="A245" i="3"/>
  <c r="B245" i="3" s="1"/>
  <c r="A246" i="3"/>
  <c r="B246" i="3" s="1"/>
  <c r="A247" i="3"/>
  <c r="B247" i="3" s="1"/>
  <c r="A248" i="3"/>
  <c r="B248" i="3" s="1"/>
  <c r="A249" i="3"/>
  <c r="B249" i="3" s="1"/>
  <c r="CL149" i="3"/>
  <c r="C36" i="3"/>
  <c r="X4" i="3"/>
  <c r="X8" i="3"/>
  <c r="X9" i="3"/>
  <c r="AC27" i="3"/>
  <c r="X10" i="3"/>
  <c r="X11" i="3"/>
  <c r="X12" i="3"/>
  <c r="X13" i="3"/>
  <c r="AG27" i="3"/>
  <c r="AC76" i="3"/>
  <c r="C40" i="3"/>
  <c r="AV33" i="3"/>
  <c r="AC28" i="3"/>
  <c r="AJ28" i="3"/>
  <c r="AF25" i="3"/>
  <c r="AC35" i="3"/>
  <c r="AC26" i="3"/>
  <c r="AC3" i="3"/>
  <c r="X16" i="3"/>
  <c r="AB3" i="3"/>
  <c r="AY3" i="3"/>
  <c r="AL3" i="3"/>
  <c r="AC77" i="3"/>
  <c r="X18" i="3"/>
  <c r="AP3" i="3"/>
  <c r="AQ3" i="3"/>
  <c r="AR3" i="3"/>
  <c r="AC87" i="3"/>
  <c r="AV32" i="3"/>
  <c r="AS3" i="3"/>
  <c r="AU3" i="3"/>
  <c r="AC86" i="3"/>
  <c r="AC88" i="3"/>
  <c r="AC89" i="3"/>
  <c r="C50" i="3"/>
  <c r="C49" i="3"/>
  <c r="C48" i="3"/>
  <c r="Y5" i="3"/>
  <c r="Y15" i="3"/>
  <c r="AC80" i="3"/>
  <c r="AC81" i="3"/>
  <c r="AC82" i="3"/>
  <c r="AC83" i="3"/>
  <c r="C43" i="3"/>
  <c r="C33" i="3"/>
  <c r="AC32" i="3"/>
  <c r="Y4" i="3"/>
  <c r="C45" i="3"/>
  <c r="C46" i="3"/>
  <c r="AD53" i="3"/>
  <c r="DK11" i="3"/>
  <c r="DO11" i="3"/>
  <c r="DN11" i="3"/>
  <c r="DM11" i="3"/>
  <c r="DL11" i="3"/>
  <c r="DX110" i="3"/>
  <c r="DY110" i="3"/>
  <c r="DX109" i="3"/>
  <c r="DY109" i="3"/>
  <c r="DX108" i="3"/>
  <c r="DY108" i="3"/>
  <c r="DX107" i="3"/>
  <c r="DY107" i="3"/>
  <c r="DX106" i="3"/>
  <c r="DY106" i="3"/>
  <c r="DX105" i="3"/>
  <c r="DY105" i="3"/>
  <c r="DX104" i="3"/>
  <c r="DY104" i="3"/>
  <c r="DX103" i="3"/>
  <c r="DY103" i="3"/>
  <c r="DX102" i="3"/>
  <c r="DY102" i="3"/>
  <c r="DX101" i="3"/>
  <c r="DY101" i="3"/>
  <c r="DX100" i="3"/>
  <c r="DY100" i="3"/>
  <c r="DX99" i="3"/>
  <c r="DY99" i="3"/>
  <c r="DX98" i="3"/>
  <c r="DY98" i="3"/>
  <c r="DX97" i="3"/>
  <c r="DY97" i="3"/>
  <c r="DX96" i="3"/>
  <c r="DY96" i="3"/>
  <c r="DX95" i="3"/>
  <c r="DY95" i="3"/>
  <c r="DX94" i="3"/>
  <c r="DY94" i="3"/>
  <c r="DX93" i="3"/>
  <c r="DY93" i="3"/>
  <c r="DX92" i="3"/>
  <c r="DY92" i="3"/>
  <c r="DX91" i="3"/>
  <c r="DY91" i="3"/>
  <c r="DX90" i="3"/>
  <c r="DY90" i="3"/>
  <c r="DX89" i="3"/>
  <c r="DY89" i="3"/>
  <c r="DX88" i="3"/>
  <c r="DY88" i="3"/>
  <c r="DX87" i="3"/>
  <c r="DY87" i="3"/>
  <c r="DX86" i="3"/>
  <c r="DY86" i="3"/>
  <c r="DX85" i="3"/>
  <c r="DY85" i="3"/>
  <c r="DX84" i="3"/>
  <c r="DY84" i="3"/>
  <c r="DX83" i="3"/>
  <c r="DY83" i="3"/>
  <c r="DX82" i="3"/>
  <c r="DY82" i="3"/>
  <c r="DX81" i="3"/>
  <c r="DY81" i="3"/>
  <c r="DX80" i="3"/>
  <c r="DY80" i="3"/>
  <c r="DX79" i="3"/>
  <c r="DY79" i="3"/>
  <c r="DX78" i="3"/>
  <c r="DY78" i="3"/>
  <c r="DX77" i="3"/>
  <c r="DY77" i="3"/>
  <c r="DX76" i="3"/>
  <c r="DY76" i="3"/>
  <c r="DX75" i="3"/>
  <c r="DY75" i="3"/>
  <c r="DX74" i="3"/>
  <c r="DY74" i="3"/>
  <c r="DX73" i="3"/>
  <c r="DY73" i="3"/>
  <c r="DX72" i="3"/>
  <c r="DY72" i="3"/>
  <c r="DX71" i="3"/>
  <c r="DY71" i="3"/>
  <c r="DX70" i="3"/>
  <c r="DY70" i="3"/>
  <c r="DX69" i="3"/>
  <c r="DY69" i="3"/>
  <c r="DX68" i="3"/>
  <c r="DY68" i="3"/>
  <c r="DX67" i="3"/>
  <c r="DY67" i="3"/>
  <c r="DX66" i="3"/>
  <c r="DY66" i="3"/>
  <c r="DX65" i="3"/>
  <c r="DY65" i="3"/>
  <c r="DX63" i="3"/>
  <c r="DY63" i="3"/>
  <c r="DX62" i="3"/>
  <c r="DY62" i="3"/>
  <c r="DX60" i="3"/>
  <c r="DY60" i="3"/>
  <c r="DX59" i="3"/>
  <c r="DY59" i="3"/>
  <c r="DX58" i="3"/>
  <c r="DY58" i="3"/>
  <c r="DX57" i="3"/>
  <c r="DY57" i="3"/>
  <c r="DX56" i="3"/>
  <c r="DY56" i="3"/>
  <c r="DX55" i="3"/>
  <c r="DY55" i="3"/>
  <c r="DX54" i="3"/>
  <c r="DY54" i="3"/>
  <c r="DX53" i="3"/>
  <c r="DY53" i="3"/>
  <c r="DX52" i="3"/>
  <c r="DY52" i="3"/>
  <c r="DX51" i="3"/>
  <c r="DY51" i="3"/>
  <c r="DX49" i="3"/>
  <c r="DY49" i="3"/>
  <c r="DX48" i="3"/>
  <c r="DY48" i="3"/>
  <c r="DX45" i="3"/>
  <c r="DY45" i="3"/>
  <c r="DX44" i="3"/>
  <c r="DY44" i="3"/>
  <c r="DX41" i="3"/>
  <c r="DY41" i="3"/>
  <c r="DX39" i="3"/>
  <c r="DY39" i="3"/>
  <c r="DX38" i="3"/>
  <c r="DY38" i="3"/>
  <c r="DX37" i="3"/>
  <c r="DY37" i="3"/>
  <c r="DX36" i="3"/>
  <c r="DY36" i="3"/>
  <c r="DX34" i="3"/>
  <c r="DY34" i="3"/>
  <c r="DX33" i="3"/>
  <c r="DY33" i="3"/>
  <c r="DX32" i="3"/>
  <c r="DY32" i="3"/>
  <c r="DX31" i="3"/>
  <c r="DY31" i="3"/>
  <c r="DX30" i="3"/>
  <c r="DY30" i="3"/>
  <c r="DX29" i="3"/>
  <c r="DY29" i="3"/>
  <c r="DX28" i="3"/>
  <c r="DY28" i="3"/>
  <c r="DX27" i="3"/>
  <c r="DY27" i="3"/>
  <c r="X17" i="3"/>
  <c r="AK28" i="3"/>
  <c r="AB28" i="3"/>
  <c r="AY28" i="3"/>
  <c r="AL28" i="3"/>
  <c r="DX26" i="3"/>
  <c r="DY26" i="3"/>
  <c r="DX25" i="3"/>
  <c r="DY25" i="3"/>
  <c r="DX24" i="3"/>
  <c r="DY24" i="3"/>
  <c r="AA4" i="3"/>
  <c r="AA5" i="3"/>
  <c r="AA6" i="3"/>
  <c r="AA7" i="3"/>
  <c r="AA8" i="3"/>
  <c r="AA9" i="3"/>
  <c r="AA10" i="3"/>
  <c r="AA11" i="3"/>
  <c r="AA12" i="3"/>
  <c r="AA13" i="3"/>
  <c r="AA14" i="3"/>
  <c r="AA15" i="3"/>
  <c r="AA16" i="3"/>
  <c r="AA17" i="3"/>
  <c r="AA18" i="3"/>
  <c r="AA19" i="3"/>
  <c r="AA20" i="3"/>
  <c r="AA21" i="3"/>
  <c r="AA22" i="3"/>
  <c r="AA23" i="3"/>
  <c r="AC23" i="3"/>
  <c r="AJ23" i="3"/>
  <c r="AK23" i="3"/>
  <c r="AB23" i="3"/>
  <c r="AY23" i="3"/>
  <c r="AL23" i="3"/>
  <c r="DX23" i="3"/>
  <c r="DY23" i="3"/>
  <c r="AC22" i="3"/>
  <c r="AJ22" i="3"/>
  <c r="AK22" i="3"/>
  <c r="AB22" i="3"/>
  <c r="AY22" i="3"/>
  <c r="AL22" i="3"/>
  <c r="DX22" i="3"/>
  <c r="DY22" i="3"/>
  <c r="AC21" i="3"/>
  <c r="AJ21" i="3"/>
  <c r="AK21" i="3"/>
  <c r="AB21" i="3"/>
  <c r="AY21" i="3"/>
  <c r="AL21" i="3"/>
  <c r="DX21" i="3"/>
  <c r="DY21" i="3"/>
  <c r="AC20" i="3"/>
  <c r="AJ20" i="3"/>
  <c r="AK20" i="3"/>
  <c r="AB20" i="3"/>
  <c r="AY20" i="3"/>
  <c r="AL20" i="3"/>
  <c r="DX20" i="3"/>
  <c r="DY20" i="3"/>
  <c r="AC19" i="3"/>
  <c r="AJ19" i="3"/>
  <c r="AK19" i="3"/>
  <c r="AB19" i="3"/>
  <c r="AY19" i="3"/>
  <c r="AL19" i="3"/>
  <c r="DX19" i="3"/>
  <c r="DY19" i="3"/>
  <c r="AC18" i="3"/>
  <c r="AJ18" i="3"/>
  <c r="AK18" i="3"/>
  <c r="AB18" i="3"/>
  <c r="AY18" i="3"/>
  <c r="AL18" i="3"/>
  <c r="DX18" i="3"/>
  <c r="DY18" i="3"/>
  <c r="AC17" i="3"/>
  <c r="AJ17" i="3"/>
  <c r="AK17" i="3"/>
  <c r="AB17" i="3"/>
  <c r="AY17" i="3"/>
  <c r="AL17" i="3"/>
  <c r="DX17" i="3"/>
  <c r="DY17" i="3"/>
  <c r="AC16" i="3"/>
  <c r="AJ16" i="3"/>
  <c r="AK16" i="3"/>
  <c r="AB16" i="3"/>
  <c r="AY16" i="3"/>
  <c r="AL16" i="3"/>
  <c r="DX16" i="3"/>
  <c r="DY16" i="3"/>
  <c r="AC15" i="3"/>
  <c r="AJ15" i="3"/>
  <c r="AK15" i="3"/>
  <c r="AB15" i="3"/>
  <c r="AY15" i="3"/>
  <c r="AL15" i="3"/>
  <c r="DX15" i="3"/>
  <c r="DY15" i="3"/>
  <c r="AC14" i="3"/>
  <c r="AJ14" i="3"/>
  <c r="AK14" i="3"/>
  <c r="AB14" i="3"/>
  <c r="AY14" i="3"/>
  <c r="AL14" i="3"/>
  <c r="DX14" i="3"/>
  <c r="DY14" i="3"/>
  <c r="AC13" i="3"/>
  <c r="AJ13" i="3"/>
  <c r="AK13" i="3"/>
  <c r="AB13" i="3"/>
  <c r="AY13" i="3"/>
  <c r="AL13" i="3"/>
  <c r="DX13" i="3"/>
  <c r="DY13" i="3"/>
  <c r="AC12" i="3"/>
  <c r="AJ12" i="3"/>
  <c r="AK12" i="3"/>
  <c r="AB12" i="3"/>
  <c r="AY12" i="3"/>
  <c r="AL12" i="3"/>
  <c r="DX12" i="3"/>
  <c r="DY12" i="3"/>
  <c r="C41" i="3"/>
  <c r="AS28" i="3"/>
  <c r="AU28" i="3"/>
  <c r="C47" i="3"/>
  <c r="BC4" i="3"/>
  <c r="BD4" i="3"/>
  <c r="BR4" i="3"/>
  <c r="BE4" i="3"/>
  <c r="BQ4" i="3"/>
  <c r="BH4" i="3"/>
  <c r="BL4" i="3"/>
  <c r="BM4" i="3"/>
  <c r="BP4" i="3"/>
  <c r="BO4" i="3"/>
  <c r="BJ4" i="3"/>
  <c r="BC5" i="3"/>
  <c r="BD5" i="3"/>
  <c r="BR5" i="3"/>
  <c r="BE5" i="3"/>
  <c r="BQ5" i="3"/>
  <c r="BH5" i="3"/>
  <c r="BL5" i="3"/>
  <c r="BM5" i="3"/>
  <c r="BP5" i="3"/>
  <c r="BO5" i="3"/>
  <c r="BJ5" i="3"/>
  <c r="BC6" i="3"/>
  <c r="BD6" i="3"/>
  <c r="BR6" i="3"/>
  <c r="BE6" i="3"/>
  <c r="BQ6" i="3"/>
  <c r="BH6" i="3"/>
  <c r="BL6" i="3"/>
  <c r="BM6" i="3"/>
  <c r="BP6" i="3"/>
  <c r="BO6" i="3"/>
  <c r="BJ6" i="3"/>
  <c r="BC7" i="3"/>
  <c r="BD7" i="3"/>
  <c r="BR7" i="3"/>
  <c r="BE7" i="3"/>
  <c r="BQ7" i="3"/>
  <c r="BH7" i="3"/>
  <c r="BL7" i="3"/>
  <c r="BM7" i="3"/>
  <c r="BP7" i="3"/>
  <c r="BO7" i="3"/>
  <c r="BJ7" i="3"/>
  <c r="BC8" i="3"/>
  <c r="BD8" i="3"/>
  <c r="BR8" i="3"/>
  <c r="BE8" i="3"/>
  <c r="BQ8" i="3"/>
  <c r="BH8" i="3"/>
  <c r="BL8" i="3"/>
  <c r="BM8" i="3"/>
  <c r="BP8" i="3"/>
  <c r="BO8" i="3"/>
  <c r="BJ8" i="3"/>
  <c r="BC9" i="3"/>
  <c r="BD9" i="3"/>
  <c r="BR9" i="3"/>
  <c r="BE9" i="3"/>
  <c r="BQ9" i="3"/>
  <c r="BH9" i="3"/>
  <c r="BL9" i="3"/>
  <c r="BM9" i="3"/>
  <c r="BP9" i="3"/>
  <c r="BO9" i="3"/>
  <c r="BJ9" i="3"/>
  <c r="BC10" i="3"/>
  <c r="BD10" i="3"/>
  <c r="BR10" i="3"/>
  <c r="BE10" i="3"/>
  <c r="BQ10" i="3"/>
  <c r="BH10" i="3"/>
  <c r="BL10" i="3"/>
  <c r="BM10" i="3"/>
  <c r="BP10" i="3"/>
  <c r="BO10" i="3"/>
  <c r="BJ10" i="3"/>
  <c r="BC11" i="3"/>
  <c r="BD11" i="3"/>
  <c r="BR11" i="3"/>
  <c r="BE11" i="3"/>
  <c r="BQ11" i="3"/>
  <c r="BH11" i="3"/>
  <c r="BL11" i="3"/>
  <c r="BM11" i="3"/>
  <c r="BP11" i="3"/>
  <c r="BO11" i="3"/>
  <c r="BJ11" i="3"/>
  <c r="BC12" i="3"/>
  <c r="BD12" i="3"/>
  <c r="BR12" i="3"/>
  <c r="BE12" i="3"/>
  <c r="BQ12" i="3"/>
  <c r="BH12" i="3"/>
  <c r="BL12" i="3"/>
  <c r="BM12" i="3"/>
  <c r="BP12" i="3"/>
  <c r="BO12" i="3"/>
  <c r="BJ12" i="3"/>
  <c r="BC13" i="3"/>
  <c r="BD13" i="3"/>
  <c r="BR13" i="3"/>
  <c r="BE13" i="3"/>
  <c r="BQ13" i="3"/>
  <c r="BH13" i="3"/>
  <c r="BL13" i="3"/>
  <c r="BM13" i="3"/>
  <c r="BP13" i="3"/>
  <c r="BO13" i="3"/>
  <c r="BJ13" i="3"/>
  <c r="BC14" i="3"/>
  <c r="BD14" i="3"/>
  <c r="BR14" i="3"/>
  <c r="BE14" i="3"/>
  <c r="BQ14" i="3"/>
  <c r="BH14" i="3"/>
  <c r="BL14" i="3"/>
  <c r="BM14" i="3"/>
  <c r="BP14" i="3"/>
  <c r="BO14" i="3"/>
  <c r="BJ14" i="3"/>
  <c r="BC15" i="3"/>
  <c r="BD15" i="3"/>
  <c r="BR15" i="3"/>
  <c r="BE15" i="3"/>
  <c r="BQ15" i="3"/>
  <c r="BH15" i="3"/>
  <c r="BL15" i="3"/>
  <c r="BM15" i="3"/>
  <c r="BP15" i="3"/>
  <c r="BO15" i="3"/>
  <c r="BJ15" i="3"/>
  <c r="BC16" i="3"/>
  <c r="BD16" i="3"/>
  <c r="BR16" i="3"/>
  <c r="BE16" i="3"/>
  <c r="BQ16" i="3"/>
  <c r="BH16" i="3"/>
  <c r="BL16" i="3"/>
  <c r="BM16" i="3"/>
  <c r="BP16" i="3"/>
  <c r="BO16" i="3"/>
  <c r="BJ16" i="3"/>
  <c r="BC17" i="3"/>
  <c r="BD17" i="3"/>
  <c r="BR17" i="3"/>
  <c r="BE17" i="3"/>
  <c r="BQ17" i="3"/>
  <c r="BH17" i="3"/>
  <c r="BL17" i="3"/>
  <c r="BM17" i="3"/>
  <c r="BP17" i="3"/>
  <c r="BO17" i="3"/>
  <c r="BJ17" i="3"/>
  <c r="BC18" i="3"/>
  <c r="BD18" i="3"/>
  <c r="BR18" i="3"/>
  <c r="BE18" i="3"/>
  <c r="BQ18" i="3"/>
  <c r="BH18" i="3"/>
  <c r="BL18" i="3"/>
  <c r="BM18" i="3"/>
  <c r="BP18" i="3"/>
  <c r="BO18" i="3"/>
  <c r="BJ18" i="3"/>
  <c r="BC19" i="3"/>
  <c r="BD19" i="3"/>
  <c r="BR19" i="3"/>
  <c r="BE19" i="3"/>
  <c r="BQ19" i="3"/>
  <c r="BH19" i="3"/>
  <c r="BL19" i="3"/>
  <c r="BM19" i="3"/>
  <c r="BP19" i="3"/>
  <c r="BO19" i="3"/>
  <c r="BJ19" i="3"/>
  <c r="BC20" i="3"/>
  <c r="BD20" i="3"/>
  <c r="BR20" i="3"/>
  <c r="BE20" i="3"/>
  <c r="BQ20" i="3"/>
  <c r="BH20" i="3"/>
  <c r="BL20" i="3"/>
  <c r="BM20" i="3"/>
  <c r="BP20" i="3"/>
  <c r="BO20" i="3"/>
  <c r="BJ20" i="3"/>
  <c r="BC21" i="3"/>
  <c r="BD21" i="3"/>
  <c r="BR21" i="3"/>
  <c r="BE21" i="3"/>
  <c r="BQ21" i="3"/>
  <c r="BH21" i="3"/>
  <c r="BL21" i="3"/>
  <c r="BM21" i="3"/>
  <c r="BP21" i="3"/>
  <c r="BO21" i="3"/>
  <c r="BJ21" i="3"/>
  <c r="BC22" i="3"/>
  <c r="BD22" i="3"/>
  <c r="BR22" i="3"/>
  <c r="BE22" i="3"/>
  <c r="BQ22" i="3"/>
  <c r="BH22" i="3"/>
  <c r="BL22" i="3"/>
  <c r="BM22" i="3"/>
  <c r="BP22" i="3"/>
  <c r="BO22" i="3"/>
  <c r="BJ22" i="3"/>
  <c r="BC23" i="3"/>
  <c r="BD23" i="3"/>
  <c r="BR23" i="3"/>
  <c r="BE23" i="3"/>
  <c r="BQ23" i="3"/>
  <c r="BH23" i="3"/>
  <c r="BL23" i="3"/>
  <c r="BM23" i="3"/>
  <c r="BP23" i="3"/>
  <c r="BO23" i="3"/>
  <c r="BJ23" i="3"/>
  <c r="BD26" i="3"/>
  <c r="BR26" i="3"/>
  <c r="BE26" i="3"/>
  <c r="BQ26" i="3"/>
  <c r="BH26" i="3"/>
  <c r="BL26" i="3"/>
  <c r="BM26" i="3"/>
  <c r="BP26" i="3"/>
  <c r="BO26" i="3"/>
  <c r="BJ26" i="3"/>
  <c r="BL3" i="3"/>
  <c r="BD3" i="3"/>
  <c r="BE3" i="3"/>
  <c r="BM3" i="3"/>
  <c r="BP3" i="3"/>
  <c r="BO3" i="3"/>
  <c r="BJ3" i="3"/>
  <c r="BK4" i="3"/>
  <c r="BK5" i="3"/>
  <c r="BK6" i="3"/>
  <c r="BK7" i="3"/>
  <c r="BK8" i="3"/>
  <c r="BK9" i="3"/>
  <c r="BK10" i="3"/>
  <c r="BK11" i="3"/>
  <c r="BK12" i="3"/>
  <c r="BK13" i="3"/>
  <c r="BK14" i="3"/>
  <c r="BK15" i="3"/>
  <c r="BK16" i="3"/>
  <c r="BK17" i="3"/>
  <c r="BK18" i="3"/>
  <c r="BK19" i="3"/>
  <c r="BK20" i="3"/>
  <c r="BK21" i="3"/>
  <c r="BK22" i="3"/>
  <c r="BK23" i="3"/>
  <c r="BK26" i="3"/>
  <c r="BK3" i="3"/>
  <c r="BF26" i="3"/>
  <c r="BG26" i="3"/>
  <c r="BS26" i="3"/>
  <c r="BN25" i="3"/>
  <c r="BF23" i="3"/>
  <c r="BG23" i="3"/>
  <c r="BS23" i="3"/>
  <c r="BF22" i="3"/>
  <c r="BG22" i="3"/>
  <c r="BS22" i="3"/>
  <c r="BF21" i="3"/>
  <c r="BG21" i="3"/>
  <c r="BS21" i="3"/>
  <c r="BF20" i="3"/>
  <c r="BG20" i="3"/>
  <c r="BS20" i="3"/>
  <c r="BF19" i="3"/>
  <c r="BG19" i="3"/>
  <c r="BS19" i="3"/>
  <c r="BF18" i="3"/>
  <c r="BG18" i="3"/>
  <c r="BS18" i="3"/>
  <c r="BF17" i="3"/>
  <c r="BG17" i="3"/>
  <c r="BS17" i="3"/>
  <c r="BF16" i="3"/>
  <c r="BG16" i="3"/>
  <c r="BS16" i="3"/>
  <c r="BF15" i="3"/>
  <c r="BG15" i="3"/>
  <c r="BS15" i="3"/>
  <c r="BF14" i="3"/>
  <c r="BG14" i="3"/>
  <c r="BS14" i="3"/>
  <c r="BF13" i="3"/>
  <c r="BG13" i="3"/>
  <c r="BS13" i="3"/>
  <c r="BF12" i="3"/>
  <c r="BG12" i="3"/>
  <c r="BS12" i="3"/>
  <c r="BF11" i="3"/>
  <c r="BG11" i="3"/>
  <c r="BS11" i="3"/>
  <c r="BF10" i="3"/>
  <c r="BG10" i="3"/>
  <c r="BS10" i="3"/>
  <c r="BF9" i="3"/>
  <c r="BG9" i="3"/>
  <c r="BS9" i="3"/>
  <c r="BF8" i="3"/>
  <c r="BG8" i="3"/>
  <c r="BS8" i="3"/>
  <c r="BF7" i="3"/>
  <c r="BG7" i="3"/>
  <c r="BS7" i="3"/>
  <c r="BF6" i="3"/>
  <c r="BG6" i="3"/>
  <c r="BS6" i="3"/>
  <c r="BF5" i="3"/>
  <c r="BG5" i="3"/>
  <c r="BS5" i="3"/>
  <c r="BF4" i="3"/>
  <c r="BG4" i="3"/>
  <c r="BS4" i="3"/>
  <c r="BF3" i="3"/>
  <c r="BG3" i="3"/>
  <c r="BS3" i="3"/>
  <c r="BR3" i="3"/>
  <c r="BQ3" i="3"/>
  <c r="BI25" i="3"/>
  <c r="BD25" i="3"/>
  <c r="BD24" i="3"/>
  <c r="BC26" i="3"/>
  <c r="AT25" i="3"/>
  <c r="AC4" i="3"/>
  <c r="AB4" i="3"/>
  <c r="AY4" i="3"/>
  <c r="AS4" i="3"/>
  <c r="AU4" i="3"/>
  <c r="AC5" i="3"/>
  <c r="AB5" i="3"/>
  <c r="AY5" i="3"/>
  <c r="AS5" i="3"/>
  <c r="AU5" i="3"/>
  <c r="AC6" i="3"/>
  <c r="AB6" i="3"/>
  <c r="AY6" i="3"/>
  <c r="AS6" i="3"/>
  <c r="AU6" i="3"/>
  <c r="AC7" i="3"/>
  <c r="AB7" i="3"/>
  <c r="AY7" i="3"/>
  <c r="AS7" i="3"/>
  <c r="AU7" i="3"/>
  <c r="AC8" i="3"/>
  <c r="AB8" i="3"/>
  <c r="AY8" i="3"/>
  <c r="AS8" i="3"/>
  <c r="AU8" i="3"/>
  <c r="AC9" i="3"/>
  <c r="AB9" i="3"/>
  <c r="AY9" i="3"/>
  <c r="AS9" i="3"/>
  <c r="AU9" i="3"/>
  <c r="AC10" i="3"/>
  <c r="AB10" i="3"/>
  <c r="AY10" i="3"/>
  <c r="AS10" i="3"/>
  <c r="AU10" i="3"/>
  <c r="AC11" i="3"/>
  <c r="AB11" i="3"/>
  <c r="AY11" i="3"/>
  <c r="AS11" i="3"/>
  <c r="AU11" i="3"/>
  <c r="AS12" i="3"/>
  <c r="AU12" i="3"/>
  <c r="AS13" i="3"/>
  <c r="AU13" i="3"/>
  <c r="AS14" i="3"/>
  <c r="AU14" i="3"/>
  <c r="AS15" i="3"/>
  <c r="AU15" i="3"/>
  <c r="AS16" i="3"/>
  <c r="AU16" i="3"/>
  <c r="AS17" i="3"/>
  <c r="AU17" i="3"/>
  <c r="AS18" i="3"/>
  <c r="AU18" i="3"/>
  <c r="AS19" i="3"/>
  <c r="AU19" i="3"/>
  <c r="AS20" i="3"/>
  <c r="AU20" i="3"/>
  <c r="AS21" i="3"/>
  <c r="AU21" i="3"/>
  <c r="AS22" i="3"/>
  <c r="AU22" i="3"/>
  <c r="AS23" i="3"/>
  <c r="AU23" i="3"/>
  <c r="AC25" i="3"/>
  <c r="AC24" i="3"/>
  <c r="AP28" i="3"/>
  <c r="AQ28" i="3"/>
  <c r="AR28" i="3"/>
  <c r="AW28" i="3"/>
  <c r="AV28" i="3"/>
  <c r="AD25" i="3"/>
  <c r="AJ4" i="3"/>
  <c r="AZ4" i="3"/>
  <c r="AM4" i="3"/>
  <c r="AJ5" i="3"/>
  <c r="AZ5" i="3"/>
  <c r="AM5" i="3"/>
  <c r="AJ6" i="3"/>
  <c r="AZ6" i="3"/>
  <c r="AM6" i="3"/>
  <c r="AJ7" i="3"/>
  <c r="AZ7" i="3"/>
  <c r="AM7" i="3"/>
  <c r="AJ8" i="3"/>
  <c r="AZ8" i="3"/>
  <c r="AM8" i="3"/>
  <c r="AJ9" i="3"/>
  <c r="AZ9" i="3"/>
  <c r="AM9" i="3"/>
  <c r="AJ10" i="3"/>
  <c r="AZ10" i="3"/>
  <c r="AM10" i="3"/>
  <c r="AJ11" i="3"/>
  <c r="AZ11" i="3"/>
  <c r="AM11" i="3"/>
  <c r="AZ12" i="3"/>
  <c r="AM12" i="3"/>
  <c r="AZ13" i="3"/>
  <c r="AM13" i="3"/>
  <c r="AZ14" i="3"/>
  <c r="AM14" i="3"/>
  <c r="AZ15" i="3"/>
  <c r="AM15" i="3"/>
  <c r="AZ16" i="3"/>
  <c r="AM16" i="3"/>
  <c r="AZ17" i="3"/>
  <c r="AM17" i="3"/>
  <c r="AZ18" i="3"/>
  <c r="AM18" i="3"/>
  <c r="AZ19" i="3"/>
  <c r="AM19" i="3"/>
  <c r="AZ20" i="3"/>
  <c r="AM20" i="3"/>
  <c r="AZ21" i="3"/>
  <c r="AM21" i="3"/>
  <c r="AZ22" i="3"/>
  <c r="AM22" i="3"/>
  <c r="AZ23" i="3"/>
  <c r="AM23" i="3"/>
  <c r="AZ28" i="3"/>
  <c r="AM28" i="3"/>
  <c r="AL4" i="3"/>
  <c r="AP4" i="3"/>
  <c r="AQ4" i="3"/>
  <c r="AR4" i="3"/>
  <c r="AW4" i="3"/>
  <c r="AV4" i="3"/>
  <c r="AO4" i="3"/>
  <c r="AL5" i="3"/>
  <c r="AP5" i="3"/>
  <c r="AQ5" i="3"/>
  <c r="AR5" i="3"/>
  <c r="AW5" i="3"/>
  <c r="AV5" i="3"/>
  <c r="AO5" i="3"/>
  <c r="AL6" i="3"/>
  <c r="AP6" i="3"/>
  <c r="AQ6" i="3"/>
  <c r="AR6" i="3"/>
  <c r="AW6" i="3"/>
  <c r="AV6" i="3"/>
  <c r="AO6" i="3"/>
  <c r="AL7" i="3"/>
  <c r="AP7" i="3"/>
  <c r="AQ7" i="3"/>
  <c r="AR7" i="3"/>
  <c r="AW7" i="3"/>
  <c r="AV7" i="3"/>
  <c r="AO7" i="3"/>
  <c r="AL8" i="3"/>
  <c r="AP8" i="3"/>
  <c r="AQ8" i="3"/>
  <c r="AR8" i="3"/>
  <c r="AW8" i="3"/>
  <c r="AV8" i="3"/>
  <c r="AO8" i="3"/>
  <c r="AL9" i="3"/>
  <c r="AP9" i="3"/>
  <c r="AQ9" i="3"/>
  <c r="AR9" i="3"/>
  <c r="AW9" i="3"/>
  <c r="AV9" i="3"/>
  <c r="AO9" i="3"/>
  <c r="AL10" i="3"/>
  <c r="AP10" i="3"/>
  <c r="AQ10" i="3"/>
  <c r="AR10" i="3"/>
  <c r="AW10" i="3"/>
  <c r="AV10" i="3"/>
  <c r="AO10" i="3"/>
  <c r="AL11" i="3"/>
  <c r="AP11" i="3"/>
  <c r="AQ11" i="3"/>
  <c r="AR11" i="3"/>
  <c r="AW11" i="3"/>
  <c r="AV11" i="3"/>
  <c r="AO11" i="3"/>
  <c r="AP12" i="3"/>
  <c r="AQ12" i="3"/>
  <c r="AR12" i="3"/>
  <c r="AW12" i="3"/>
  <c r="AV12" i="3"/>
  <c r="AO12" i="3"/>
  <c r="AP13" i="3"/>
  <c r="AQ13" i="3"/>
  <c r="AR13" i="3"/>
  <c r="AW13" i="3"/>
  <c r="AV13" i="3"/>
  <c r="AO13" i="3"/>
  <c r="AP14" i="3"/>
  <c r="AQ14" i="3"/>
  <c r="AR14" i="3"/>
  <c r="AW14" i="3"/>
  <c r="AV14" i="3"/>
  <c r="AO14" i="3"/>
  <c r="AP15" i="3"/>
  <c r="AQ15" i="3"/>
  <c r="AR15" i="3"/>
  <c r="AW15" i="3"/>
  <c r="AV15" i="3"/>
  <c r="AO15" i="3"/>
  <c r="AP16" i="3"/>
  <c r="AQ16" i="3"/>
  <c r="AR16" i="3"/>
  <c r="AW16" i="3"/>
  <c r="AV16" i="3"/>
  <c r="AO16" i="3"/>
  <c r="AP17" i="3"/>
  <c r="AQ17" i="3"/>
  <c r="AR17" i="3"/>
  <c r="AW17" i="3"/>
  <c r="AV17" i="3"/>
  <c r="AO17" i="3"/>
  <c r="AP18" i="3"/>
  <c r="AQ18" i="3"/>
  <c r="AR18" i="3"/>
  <c r="AW18" i="3"/>
  <c r="AV18" i="3"/>
  <c r="AO18" i="3"/>
  <c r="AP19" i="3"/>
  <c r="AQ19" i="3"/>
  <c r="AR19" i="3"/>
  <c r="AW19" i="3"/>
  <c r="AV19" i="3"/>
  <c r="AO19" i="3"/>
  <c r="AP20" i="3"/>
  <c r="AQ20" i="3"/>
  <c r="AR20" i="3"/>
  <c r="AW20" i="3"/>
  <c r="AV20" i="3"/>
  <c r="AO20" i="3"/>
  <c r="AP21" i="3"/>
  <c r="AQ21" i="3"/>
  <c r="AR21" i="3"/>
  <c r="AW21" i="3"/>
  <c r="AV21" i="3"/>
  <c r="AO21" i="3"/>
  <c r="AP22" i="3"/>
  <c r="AQ22" i="3"/>
  <c r="AR22" i="3"/>
  <c r="AW22" i="3"/>
  <c r="AV22" i="3"/>
  <c r="AO22" i="3"/>
  <c r="AP23" i="3"/>
  <c r="AQ23" i="3"/>
  <c r="AR23" i="3"/>
  <c r="AW23" i="3"/>
  <c r="AV23" i="3"/>
  <c r="AO23" i="3"/>
  <c r="AO28" i="3"/>
  <c r="AX4" i="3"/>
  <c r="AN4" i="3"/>
  <c r="AX5" i="3"/>
  <c r="AN5" i="3"/>
  <c r="AX6" i="3"/>
  <c r="AN6" i="3"/>
  <c r="AX7" i="3"/>
  <c r="AN7" i="3"/>
  <c r="AX8" i="3"/>
  <c r="AN8" i="3"/>
  <c r="AX9" i="3"/>
  <c r="AN9" i="3"/>
  <c r="AX10" i="3"/>
  <c r="AN10" i="3"/>
  <c r="AX11" i="3"/>
  <c r="AN11" i="3"/>
  <c r="AX12" i="3"/>
  <c r="AN12" i="3"/>
  <c r="AX13" i="3"/>
  <c r="AN13" i="3"/>
  <c r="AX14" i="3"/>
  <c r="AN14" i="3"/>
  <c r="AX15" i="3"/>
  <c r="AN15" i="3"/>
  <c r="AX16" i="3"/>
  <c r="AN16" i="3"/>
  <c r="AX17" i="3"/>
  <c r="AN17" i="3"/>
  <c r="AX18" i="3"/>
  <c r="AN18" i="3"/>
  <c r="AX19" i="3"/>
  <c r="AN19" i="3"/>
  <c r="AX20" i="3"/>
  <c r="AN20" i="3"/>
  <c r="AX21" i="3"/>
  <c r="AN21" i="3"/>
  <c r="AX22" i="3"/>
  <c r="AN22" i="3"/>
  <c r="AX23" i="3"/>
  <c r="AN23" i="3"/>
  <c r="AX28" i="3"/>
  <c r="AN28" i="3"/>
  <c r="AW3" i="3"/>
  <c r="AV3" i="3"/>
  <c r="AX3" i="3"/>
  <c r="AJ3" i="3"/>
  <c r="AZ3" i="3"/>
  <c r="AO3" i="3"/>
  <c r="AN3" i="3"/>
  <c r="AM3" i="3"/>
  <c r="AK4" i="3"/>
  <c r="AK5" i="3"/>
  <c r="AK6" i="3"/>
  <c r="AK7" i="3"/>
  <c r="AK8" i="3"/>
  <c r="AK9" i="3"/>
  <c r="AK10" i="3"/>
  <c r="AK11" i="3"/>
  <c r="AK3" i="3"/>
  <c r="Y16" i="3"/>
  <c r="Y8" i="3"/>
  <c r="Y9" i="3"/>
  <c r="Y10" i="3"/>
  <c r="Y11" i="3"/>
  <c r="Y12" i="3"/>
  <c r="Y13" i="3"/>
  <c r="Y6" i="3"/>
  <c r="X6" i="3"/>
  <c r="CI252" i="3"/>
  <c r="CJ252" i="3"/>
  <c r="CK252" i="3"/>
  <c r="CL252" i="3"/>
  <c r="CM252" i="3"/>
  <c r="CN252" i="3"/>
  <c r="CO252" i="3"/>
  <c r="CM149" i="3"/>
  <c r="CN149" i="3"/>
  <c r="CO149" i="3"/>
  <c r="CP252" i="3"/>
  <c r="CP149" i="3"/>
  <c r="AD60" i="3"/>
  <c r="AD55" i="3"/>
  <c r="C249" i="3" l="1"/>
  <c r="D249" i="3"/>
  <c r="C248" i="3"/>
  <c r="D248" i="3"/>
  <c r="C247" i="3"/>
  <c r="D247" i="3"/>
  <c r="C246" i="3"/>
  <c r="D246" i="3"/>
  <c r="C245" i="3"/>
  <c r="D245" i="3"/>
  <c r="C244" i="3"/>
  <c r="D244" i="3"/>
  <c r="C243" i="3"/>
  <c r="D243" i="3"/>
  <c r="C242" i="3"/>
  <c r="D242" i="3"/>
  <c r="C241" i="3"/>
  <c r="D241" i="3"/>
  <c r="C240" i="3"/>
  <c r="D240" i="3"/>
  <c r="C239" i="3"/>
  <c r="D239" i="3"/>
  <c r="C238" i="3"/>
  <c r="D238" i="3"/>
  <c r="C237" i="3"/>
  <c r="D237" i="3"/>
  <c r="C236" i="3"/>
  <c r="D236" i="3"/>
  <c r="C235" i="3"/>
  <c r="D235" i="3"/>
  <c r="C234" i="3"/>
  <c r="D234" i="3"/>
  <c r="C233" i="3"/>
  <c r="D233" i="3"/>
  <c r="C232" i="3"/>
  <c r="D232" i="3"/>
  <c r="C231" i="3"/>
  <c r="D231" i="3"/>
  <c r="C230" i="3"/>
  <c r="D230" i="3"/>
  <c r="C229" i="3"/>
  <c r="D229" i="3"/>
  <c r="C228" i="3"/>
  <c r="D228" i="3"/>
  <c r="C227" i="3"/>
  <c r="D227" i="3"/>
  <c r="C226" i="3"/>
  <c r="D226" i="3"/>
  <c r="C225" i="3"/>
  <c r="D225" i="3"/>
  <c r="C224" i="3"/>
  <c r="D224" i="3"/>
  <c r="C223" i="3"/>
  <c r="D223" i="3"/>
  <c r="C222" i="3"/>
  <c r="D222" i="3"/>
  <c r="C221" i="3"/>
  <c r="D221" i="3"/>
  <c r="C220" i="3"/>
  <c r="D220" i="3"/>
  <c r="C219" i="3"/>
  <c r="D219" i="3"/>
  <c r="C218" i="3"/>
  <c r="D218" i="3"/>
  <c r="C217" i="3"/>
  <c r="D217" i="3"/>
  <c r="C216" i="3"/>
  <c r="D216" i="3"/>
  <c r="C215" i="3"/>
  <c r="D215" i="3"/>
  <c r="C214" i="3"/>
  <c r="D214" i="3"/>
  <c r="C213" i="3"/>
  <c r="D213" i="3"/>
  <c r="C212" i="3"/>
  <c r="D212" i="3"/>
  <c r="C211" i="3"/>
  <c r="D211" i="3"/>
  <c r="C210" i="3"/>
  <c r="D210" i="3"/>
  <c r="C209" i="3"/>
  <c r="D209" i="3"/>
  <c r="C208" i="3"/>
  <c r="D208" i="3"/>
  <c r="C207" i="3"/>
  <c r="D207" i="3"/>
  <c r="C206" i="3"/>
  <c r="D206" i="3"/>
  <c r="C205" i="3"/>
  <c r="D205" i="3"/>
  <c r="C204" i="3"/>
  <c r="D204" i="3"/>
  <c r="C203" i="3"/>
  <c r="D203" i="3"/>
  <c r="C202" i="3"/>
  <c r="D202" i="3"/>
  <c r="C201" i="3"/>
  <c r="D201" i="3"/>
  <c r="C200" i="3"/>
  <c r="D200" i="3"/>
  <c r="C199" i="3"/>
  <c r="D199" i="3"/>
  <c r="C198" i="3"/>
  <c r="D198" i="3"/>
  <c r="C197" i="3"/>
  <c r="D197" i="3"/>
  <c r="C196" i="3"/>
  <c r="D196" i="3"/>
  <c r="C195" i="3"/>
  <c r="D195" i="3"/>
  <c r="C194" i="3"/>
  <c r="D194" i="3"/>
  <c r="C193" i="3"/>
  <c r="D193" i="3"/>
  <c r="C192" i="3"/>
  <c r="D192" i="3"/>
  <c r="C191" i="3"/>
  <c r="D191" i="3"/>
  <c r="C190" i="3"/>
  <c r="D190" i="3"/>
  <c r="C189" i="3"/>
  <c r="D189" i="3"/>
  <c r="C188" i="3"/>
  <c r="D188" i="3"/>
  <c r="C187" i="3"/>
  <c r="D187" i="3"/>
  <c r="C186" i="3"/>
  <c r="D186" i="3"/>
  <c r="C185" i="3"/>
  <c r="D185" i="3"/>
  <c r="C184" i="3"/>
  <c r="D184" i="3"/>
  <c r="C183" i="3"/>
  <c r="D183" i="3"/>
  <c r="C182" i="3"/>
  <c r="D182" i="3"/>
  <c r="C181" i="3"/>
  <c r="D181" i="3"/>
  <c r="C180" i="3"/>
  <c r="D180" i="3"/>
  <c r="C179" i="3"/>
  <c r="D179" i="3"/>
  <c r="C178" i="3"/>
  <c r="D178" i="3"/>
  <c r="C177" i="3"/>
  <c r="D177" i="3"/>
  <c r="C176" i="3"/>
  <c r="D176" i="3"/>
  <c r="C175" i="3"/>
  <c r="D175" i="3"/>
  <c r="C174" i="3"/>
  <c r="D174" i="3"/>
  <c r="C173" i="3"/>
  <c r="D173" i="3"/>
  <c r="C172" i="3"/>
  <c r="D172" i="3"/>
  <c r="C171" i="3"/>
  <c r="D171" i="3"/>
  <c r="C170" i="3"/>
  <c r="D170" i="3"/>
  <c r="C169" i="3"/>
  <c r="D169" i="3"/>
  <c r="C168" i="3"/>
  <c r="D168" i="3"/>
  <c r="C167" i="3"/>
  <c r="D167" i="3"/>
  <c r="C166" i="3"/>
  <c r="D166" i="3"/>
  <c r="C165" i="3"/>
  <c r="D165" i="3"/>
  <c r="C164" i="3"/>
  <c r="D164" i="3"/>
  <c r="C163" i="3"/>
  <c r="D163" i="3"/>
  <c r="C162" i="3"/>
  <c r="D162" i="3"/>
  <c r="C161" i="3"/>
  <c r="D161" i="3"/>
  <c r="C160" i="3"/>
  <c r="D160" i="3"/>
  <c r="C159" i="3"/>
  <c r="D159" i="3"/>
  <c r="C158" i="3"/>
  <c r="D158" i="3"/>
  <c r="C157" i="3"/>
  <c r="D157" i="3"/>
  <c r="C156" i="3"/>
  <c r="D156" i="3"/>
  <c r="C155" i="3"/>
  <c r="D155" i="3"/>
  <c r="C154" i="3"/>
  <c r="D154" i="3"/>
  <c r="C153" i="3"/>
  <c r="D153" i="3"/>
  <c r="C152" i="3"/>
  <c r="D152" i="3"/>
  <c r="C151" i="3"/>
  <c r="D151" i="3"/>
  <c r="C150" i="3"/>
  <c r="D150" i="3"/>
  <c r="P150" i="3" l="1"/>
  <c r="R150" i="3" s="1"/>
  <c r="I150" i="3"/>
  <c r="K150" i="3" s="1"/>
  <c r="O150" i="3"/>
  <c r="Q150" i="3" s="1"/>
  <c r="H150" i="3"/>
  <c r="J150" i="3" s="1"/>
  <c r="P151" i="3"/>
  <c r="R151" i="3" s="1"/>
  <c r="I151" i="3"/>
  <c r="K151" i="3" s="1"/>
  <c r="O151" i="3"/>
  <c r="Q151" i="3" s="1"/>
  <c r="H151" i="3"/>
  <c r="J151" i="3" s="1"/>
  <c r="P152" i="3"/>
  <c r="R152" i="3" s="1"/>
  <c r="I152" i="3"/>
  <c r="K152" i="3" s="1"/>
  <c r="O152" i="3"/>
  <c r="Q152" i="3" s="1"/>
  <c r="H152" i="3"/>
  <c r="J152" i="3" s="1"/>
  <c r="P153" i="3"/>
  <c r="R153" i="3" s="1"/>
  <c r="I153" i="3"/>
  <c r="K153" i="3" s="1"/>
  <c r="O153" i="3"/>
  <c r="Q153" i="3" s="1"/>
  <c r="H153" i="3"/>
  <c r="J153" i="3" s="1"/>
  <c r="P154" i="3"/>
  <c r="R154" i="3" s="1"/>
  <c r="I154" i="3"/>
  <c r="K154" i="3" s="1"/>
  <c r="O154" i="3"/>
  <c r="Q154" i="3" s="1"/>
  <c r="H154" i="3"/>
  <c r="J154" i="3" s="1"/>
  <c r="P155" i="3"/>
  <c r="R155" i="3" s="1"/>
  <c r="I155" i="3"/>
  <c r="K155" i="3" s="1"/>
  <c r="O155" i="3"/>
  <c r="Q155" i="3" s="1"/>
  <c r="H155" i="3"/>
  <c r="J155" i="3" s="1"/>
  <c r="P156" i="3"/>
  <c r="R156" i="3" s="1"/>
  <c r="I156" i="3"/>
  <c r="K156" i="3" s="1"/>
  <c r="O156" i="3"/>
  <c r="Q156" i="3" s="1"/>
  <c r="H156" i="3"/>
  <c r="J156" i="3" s="1"/>
  <c r="P157" i="3"/>
  <c r="R157" i="3" s="1"/>
  <c r="I157" i="3"/>
  <c r="K157" i="3" s="1"/>
  <c r="O157" i="3"/>
  <c r="Q157" i="3" s="1"/>
  <c r="H157" i="3"/>
  <c r="J157" i="3" s="1"/>
  <c r="P158" i="3"/>
  <c r="R158" i="3" s="1"/>
  <c r="I158" i="3"/>
  <c r="K158" i="3" s="1"/>
  <c r="O158" i="3"/>
  <c r="Q158" i="3" s="1"/>
  <c r="H158" i="3"/>
  <c r="J158" i="3" s="1"/>
  <c r="P159" i="3"/>
  <c r="R159" i="3" s="1"/>
  <c r="I159" i="3"/>
  <c r="K159" i="3" s="1"/>
  <c r="O159" i="3"/>
  <c r="Q159" i="3" s="1"/>
  <c r="H159" i="3"/>
  <c r="J159" i="3" s="1"/>
  <c r="P160" i="3"/>
  <c r="R160" i="3" s="1"/>
  <c r="I160" i="3"/>
  <c r="K160" i="3" s="1"/>
  <c r="O160" i="3"/>
  <c r="Q160" i="3" s="1"/>
  <c r="H160" i="3"/>
  <c r="J160" i="3" s="1"/>
  <c r="P161" i="3"/>
  <c r="R161" i="3" s="1"/>
  <c r="I161" i="3"/>
  <c r="K161" i="3" s="1"/>
  <c r="O161" i="3"/>
  <c r="Q161" i="3" s="1"/>
  <c r="H161" i="3"/>
  <c r="J161" i="3" s="1"/>
  <c r="P162" i="3"/>
  <c r="R162" i="3" s="1"/>
  <c r="I162" i="3"/>
  <c r="K162" i="3" s="1"/>
  <c r="O162" i="3"/>
  <c r="Q162" i="3" s="1"/>
  <c r="H162" i="3"/>
  <c r="J162" i="3" s="1"/>
  <c r="P163" i="3"/>
  <c r="R163" i="3" s="1"/>
  <c r="I163" i="3"/>
  <c r="K163" i="3" s="1"/>
  <c r="O163" i="3"/>
  <c r="Q163" i="3" s="1"/>
  <c r="H163" i="3"/>
  <c r="J163" i="3" s="1"/>
  <c r="P164" i="3"/>
  <c r="R164" i="3" s="1"/>
  <c r="I164" i="3"/>
  <c r="K164" i="3" s="1"/>
  <c r="O164" i="3"/>
  <c r="Q164" i="3" s="1"/>
  <c r="H164" i="3"/>
  <c r="J164" i="3" s="1"/>
  <c r="P165" i="3"/>
  <c r="R165" i="3" s="1"/>
  <c r="I165" i="3"/>
  <c r="K165" i="3" s="1"/>
  <c r="O165" i="3"/>
  <c r="Q165" i="3" s="1"/>
  <c r="H165" i="3"/>
  <c r="J165" i="3" s="1"/>
  <c r="P166" i="3"/>
  <c r="R166" i="3" s="1"/>
  <c r="I166" i="3"/>
  <c r="K166" i="3" s="1"/>
  <c r="O166" i="3"/>
  <c r="Q166" i="3" s="1"/>
  <c r="H166" i="3"/>
  <c r="J166" i="3" s="1"/>
  <c r="P167" i="3"/>
  <c r="R167" i="3" s="1"/>
  <c r="I167" i="3"/>
  <c r="K167" i="3" s="1"/>
  <c r="O167" i="3"/>
  <c r="Q167" i="3" s="1"/>
  <c r="H167" i="3"/>
  <c r="J167" i="3" s="1"/>
  <c r="P168" i="3"/>
  <c r="R168" i="3" s="1"/>
  <c r="I168" i="3"/>
  <c r="K168" i="3" s="1"/>
  <c r="O168" i="3"/>
  <c r="Q168" i="3" s="1"/>
  <c r="H168" i="3"/>
  <c r="J168" i="3" s="1"/>
  <c r="P169" i="3"/>
  <c r="R169" i="3" s="1"/>
  <c r="I169" i="3"/>
  <c r="K169" i="3" s="1"/>
  <c r="O169" i="3"/>
  <c r="Q169" i="3" s="1"/>
  <c r="H169" i="3"/>
  <c r="J169" i="3" s="1"/>
  <c r="P170" i="3"/>
  <c r="R170" i="3" s="1"/>
  <c r="I170" i="3"/>
  <c r="K170" i="3" s="1"/>
  <c r="O170" i="3"/>
  <c r="Q170" i="3" s="1"/>
  <c r="H170" i="3"/>
  <c r="J170" i="3" s="1"/>
  <c r="P171" i="3"/>
  <c r="R171" i="3" s="1"/>
  <c r="I171" i="3"/>
  <c r="K171" i="3" s="1"/>
  <c r="O171" i="3"/>
  <c r="Q171" i="3" s="1"/>
  <c r="H171" i="3"/>
  <c r="J171" i="3" s="1"/>
  <c r="P172" i="3"/>
  <c r="R172" i="3" s="1"/>
  <c r="I172" i="3"/>
  <c r="K172" i="3" s="1"/>
  <c r="O172" i="3"/>
  <c r="Q172" i="3" s="1"/>
  <c r="H172" i="3"/>
  <c r="J172" i="3" s="1"/>
  <c r="P173" i="3"/>
  <c r="R173" i="3" s="1"/>
  <c r="I173" i="3"/>
  <c r="K173" i="3" s="1"/>
  <c r="O173" i="3"/>
  <c r="Q173" i="3" s="1"/>
  <c r="H173" i="3"/>
  <c r="J173" i="3" s="1"/>
  <c r="P174" i="3"/>
  <c r="R174" i="3" s="1"/>
  <c r="I174" i="3"/>
  <c r="K174" i="3" s="1"/>
  <c r="O174" i="3"/>
  <c r="Q174" i="3" s="1"/>
  <c r="H174" i="3"/>
  <c r="J174" i="3" s="1"/>
  <c r="P175" i="3"/>
  <c r="R175" i="3" s="1"/>
  <c r="I175" i="3"/>
  <c r="K175" i="3" s="1"/>
  <c r="O175" i="3"/>
  <c r="Q175" i="3" s="1"/>
  <c r="H175" i="3"/>
  <c r="J175" i="3" s="1"/>
  <c r="P176" i="3"/>
  <c r="R176" i="3" s="1"/>
  <c r="I176" i="3"/>
  <c r="K176" i="3" s="1"/>
  <c r="O176" i="3"/>
  <c r="Q176" i="3" s="1"/>
  <c r="H176" i="3"/>
  <c r="J176" i="3" s="1"/>
  <c r="P177" i="3"/>
  <c r="R177" i="3" s="1"/>
  <c r="I177" i="3"/>
  <c r="K177" i="3" s="1"/>
  <c r="O177" i="3"/>
  <c r="Q177" i="3" s="1"/>
  <c r="H177" i="3"/>
  <c r="J177" i="3" s="1"/>
  <c r="P178" i="3"/>
  <c r="R178" i="3" s="1"/>
  <c r="I178" i="3"/>
  <c r="K178" i="3" s="1"/>
  <c r="O178" i="3"/>
  <c r="Q178" i="3" s="1"/>
  <c r="H178" i="3"/>
  <c r="J178" i="3" s="1"/>
  <c r="P179" i="3"/>
  <c r="R179" i="3" s="1"/>
  <c r="I179" i="3"/>
  <c r="K179" i="3" s="1"/>
  <c r="O179" i="3"/>
  <c r="Q179" i="3" s="1"/>
  <c r="H179" i="3"/>
  <c r="J179" i="3" s="1"/>
  <c r="P180" i="3"/>
  <c r="R180" i="3" s="1"/>
  <c r="I180" i="3"/>
  <c r="K180" i="3" s="1"/>
  <c r="O180" i="3"/>
  <c r="Q180" i="3" s="1"/>
  <c r="H180" i="3"/>
  <c r="J180" i="3" s="1"/>
  <c r="P181" i="3"/>
  <c r="R181" i="3" s="1"/>
  <c r="I181" i="3"/>
  <c r="K181" i="3" s="1"/>
  <c r="O181" i="3"/>
  <c r="Q181" i="3" s="1"/>
  <c r="H181" i="3"/>
  <c r="J181" i="3" s="1"/>
  <c r="P182" i="3"/>
  <c r="R182" i="3" s="1"/>
  <c r="I182" i="3"/>
  <c r="K182" i="3" s="1"/>
  <c r="O182" i="3"/>
  <c r="Q182" i="3" s="1"/>
  <c r="H182" i="3"/>
  <c r="J182" i="3" s="1"/>
  <c r="P183" i="3"/>
  <c r="R183" i="3" s="1"/>
  <c r="I183" i="3"/>
  <c r="K183" i="3" s="1"/>
  <c r="O183" i="3"/>
  <c r="Q183" i="3" s="1"/>
  <c r="H183" i="3"/>
  <c r="J183" i="3" s="1"/>
  <c r="P184" i="3"/>
  <c r="R184" i="3" s="1"/>
  <c r="I184" i="3"/>
  <c r="K184" i="3" s="1"/>
  <c r="O184" i="3"/>
  <c r="Q184" i="3" s="1"/>
  <c r="H184" i="3"/>
  <c r="J184" i="3" s="1"/>
  <c r="P185" i="3"/>
  <c r="R185" i="3" s="1"/>
  <c r="I185" i="3"/>
  <c r="K185" i="3" s="1"/>
  <c r="O185" i="3"/>
  <c r="Q185" i="3" s="1"/>
  <c r="H185" i="3"/>
  <c r="J185" i="3" s="1"/>
  <c r="P186" i="3"/>
  <c r="R186" i="3" s="1"/>
  <c r="I186" i="3"/>
  <c r="K186" i="3" s="1"/>
  <c r="O186" i="3"/>
  <c r="Q186" i="3" s="1"/>
  <c r="H186" i="3"/>
  <c r="J186" i="3" s="1"/>
  <c r="P187" i="3"/>
  <c r="R187" i="3" s="1"/>
  <c r="I187" i="3"/>
  <c r="K187" i="3" s="1"/>
  <c r="O187" i="3"/>
  <c r="Q187" i="3" s="1"/>
  <c r="H187" i="3"/>
  <c r="J187" i="3" s="1"/>
  <c r="P188" i="3"/>
  <c r="R188" i="3" s="1"/>
  <c r="I188" i="3"/>
  <c r="K188" i="3" s="1"/>
  <c r="O188" i="3"/>
  <c r="Q188" i="3" s="1"/>
  <c r="H188" i="3"/>
  <c r="J188" i="3" s="1"/>
  <c r="P189" i="3"/>
  <c r="R189" i="3" s="1"/>
  <c r="I189" i="3"/>
  <c r="K189" i="3" s="1"/>
  <c r="O189" i="3"/>
  <c r="Q189" i="3" s="1"/>
  <c r="H189" i="3"/>
  <c r="J189" i="3" s="1"/>
  <c r="P190" i="3"/>
  <c r="R190" i="3" s="1"/>
  <c r="I190" i="3"/>
  <c r="K190" i="3" s="1"/>
  <c r="O190" i="3"/>
  <c r="Q190" i="3" s="1"/>
  <c r="H190" i="3"/>
  <c r="J190" i="3" s="1"/>
  <c r="P191" i="3"/>
  <c r="R191" i="3" s="1"/>
  <c r="I191" i="3"/>
  <c r="K191" i="3" s="1"/>
  <c r="O191" i="3"/>
  <c r="Q191" i="3" s="1"/>
  <c r="H191" i="3"/>
  <c r="J191" i="3" s="1"/>
  <c r="P192" i="3"/>
  <c r="R192" i="3" s="1"/>
  <c r="I192" i="3"/>
  <c r="K192" i="3" s="1"/>
  <c r="O192" i="3"/>
  <c r="Q192" i="3" s="1"/>
  <c r="H192" i="3"/>
  <c r="J192" i="3" s="1"/>
  <c r="P193" i="3"/>
  <c r="R193" i="3" s="1"/>
  <c r="I193" i="3"/>
  <c r="K193" i="3" s="1"/>
  <c r="O193" i="3"/>
  <c r="Q193" i="3" s="1"/>
  <c r="H193" i="3"/>
  <c r="J193" i="3" s="1"/>
  <c r="P194" i="3"/>
  <c r="R194" i="3" s="1"/>
  <c r="I194" i="3"/>
  <c r="K194" i="3" s="1"/>
  <c r="O194" i="3"/>
  <c r="Q194" i="3" s="1"/>
  <c r="H194" i="3"/>
  <c r="J194" i="3" s="1"/>
  <c r="P195" i="3"/>
  <c r="R195" i="3" s="1"/>
  <c r="I195" i="3"/>
  <c r="K195" i="3" s="1"/>
  <c r="O195" i="3"/>
  <c r="Q195" i="3" s="1"/>
  <c r="H195" i="3"/>
  <c r="J195" i="3" s="1"/>
  <c r="P196" i="3"/>
  <c r="R196" i="3" s="1"/>
  <c r="I196" i="3"/>
  <c r="K196" i="3" s="1"/>
  <c r="O196" i="3"/>
  <c r="Q196" i="3" s="1"/>
  <c r="H196" i="3"/>
  <c r="J196" i="3" s="1"/>
  <c r="P197" i="3"/>
  <c r="R197" i="3" s="1"/>
  <c r="I197" i="3"/>
  <c r="K197" i="3" s="1"/>
  <c r="O197" i="3"/>
  <c r="Q197" i="3" s="1"/>
  <c r="H197" i="3"/>
  <c r="J197" i="3" s="1"/>
  <c r="P198" i="3"/>
  <c r="R198" i="3" s="1"/>
  <c r="I198" i="3"/>
  <c r="K198" i="3" s="1"/>
  <c r="O198" i="3"/>
  <c r="Q198" i="3" s="1"/>
  <c r="H198" i="3"/>
  <c r="J198" i="3" s="1"/>
  <c r="P199" i="3"/>
  <c r="R199" i="3" s="1"/>
  <c r="I199" i="3"/>
  <c r="K199" i="3" s="1"/>
  <c r="O199" i="3"/>
  <c r="Q199" i="3" s="1"/>
  <c r="H199" i="3"/>
  <c r="J199" i="3" s="1"/>
  <c r="P200" i="3"/>
  <c r="R200" i="3" s="1"/>
  <c r="I200" i="3"/>
  <c r="K200" i="3" s="1"/>
  <c r="O200" i="3"/>
  <c r="Q200" i="3" s="1"/>
  <c r="H200" i="3"/>
  <c r="J200" i="3" s="1"/>
  <c r="P201" i="3"/>
  <c r="R201" i="3" s="1"/>
  <c r="I201" i="3"/>
  <c r="K201" i="3" s="1"/>
  <c r="O201" i="3"/>
  <c r="Q201" i="3" s="1"/>
  <c r="H201" i="3"/>
  <c r="J201" i="3" s="1"/>
  <c r="P202" i="3"/>
  <c r="R202" i="3" s="1"/>
  <c r="I202" i="3"/>
  <c r="K202" i="3" s="1"/>
  <c r="O202" i="3"/>
  <c r="Q202" i="3" s="1"/>
  <c r="H202" i="3"/>
  <c r="J202" i="3" s="1"/>
  <c r="P203" i="3"/>
  <c r="R203" i="3" s="1"/>
  <c r="I203" i="3"/>
  <c r="K203" i="3" s="1"/>
  <c r="O203" i="3"/>
  <c r="Q203" i="3" s="1"/>
  <c r="H203" i="3"/>
  <c r="J203" i="3" s="1"/>
  <c r="P204" i="3"/>
  <c r="R204" i="3" s="1"/>
  <c r="I204" i="3"/>
  <c r="K204" i="3" s="1"/>
  <c r="O204" i="3"/>
  <c r="Q204" i="3" s="1"/>
  <c r="H204" i="3"/>
  <c r="J204" i="3" s="1"/>
  <c r="P205" i="3"/>
  <c r="R205" i="3" s="1"/>
  <c r="I205" i="3"/>
  <c r="K205" i="3" s="1"/>
  <c r="O205" i="3"/>
  <c r="Q205" i="3" s="1"/>
  <c r="H205" i="3"/>
  <c r="J205" i="3" s="1"/>
  <c r="P206" i="3"/>
  <c r="R206" i="3" s="1"/>
  <c r="I206" i="3"/>
  <c r="K206" i="3" s="1"/>
  <c r="O206" i="3"/>
  <c r="Q206" i="3" s="1"/>
  <c r="H206" i="3"/>
  <c r="J206" i="3" s="1"/>
  <c r="P207" i="3"/>
  <c r="R207" i="3" s="1"/>
  <c r="I207" i="3"/>
  <c r="K207" i="3" s="1"/>
  <c r="O207" i="3"/>
  <c r="Q207" i="3" s="1"/>
  <c r="H207" i="3"/>
  <c r="J207" i="3" s="1"/>
  <c r="P208" i="3"/>
  <c r="R208" i="3" s="1"/>
  <c r="I208" i="3"/>
  <c r="K208" i="3" s="1"/>
  <c r="O208" i="3"/>
  <c r="Q208" i="3" s="1"/>
  <c r="H208" i="3"/>
  <c r="J208" i="3" s="1"/>
  <c r="P209" i="3"/>
  <c r="R209" i="3" s="1"/>
  <c r="I209" i="3"/>
  <c r="K209" i="3" s="1"/>
  <c r="O209" i="3"/>
  <c r="Q209" i="3" s="1"/>
  <c r="H209" i="3"/>
  <c r="J209" i="3" s="1"/>
  <c r="P210" i="3"/>
  <c r="R210" i="3" s="1"/>
  <c r="I210" i="3"/>
  <c r="K210" i="3" s="1"/>
  <c r="O210" i="3"/>
  <c r="Q210" i="3" s="1"/>
  <c r="H210" i="3"/>
  <c r="J210" i="3" s="1"/>
  <c r="P211" i="3"/>
  <c r="R211" i="3" s="1"/>
  <c r="I211" i="3"/>
  <c r="K211" i="3" s="1"/>
  <c r="O211" i="3"/>
  <c r="Q211" i="3" s="1"/>
  <c r="H211" i="3"/>
  <c r="J211" i="3" s="1"/>
  <c r="P212" i="3"/>
  <c r="R212" i="3" s="1"/>
  <c r="I212" i="3"/>
  <c r="K212" i="3" s="1"/>
  <c r="O212" i="3"/>
  <c r="Q212" i="3" s="1"/>
  <c r="H212" i="3"/>
  <c r="J212" i="3" s="1"/>
  <c r="P213" i="3"/>
  <c r="R213" i="3" s="1"/>
  <c r="I213" i="3"/>
  <c r="K213" i="3" s="1"/>
  <c r="O213" i="3"/>
  <c r="Q213" i="3" s="1"/>
  <c r="H213" i="3"/>
  <c r="J213" i="3" s="1"/>
  <c r="P214" i="3"/>
  <c r="R214" i="3" s="1"/>
  <c r="I214" i="3"/>
  <c r="K214" i="3" s="1"/>
  <c r="O214" i="3"/>
  <c r="Q214" i="3" s="1"/>
  <c r="H214" i="3"/>
  <c r="J214" i="3" s="1"/>
  <c r="P215" i="3"/>
  <c r="R215" i="3" s="1"/>
  <c r="I215" i="3"/>
  <c r="K215" i="3" s="1"/>
  <c r="O215" i="3"/>
  <c r="Q215" i="3" s="1"/>
  <c r="H215" i="3"/>
  <c r="J215" i="3" s="1"/>
  <c r="P216" i="3"/>
  <c r="R216" i="3" s="1"/>
  <c r="I216" i="3"/>
  <c r="K216" i="3" s="1"/>
  <c r="O216" i="3"/>
  <c r="Q216" i="3" s="1"/>
  <c r="H216" i="3"/>
  <c r="J216" i="3" s="1"/>
  <c r="P217" i="3"/>
  <c r="R217" i="3" s="1"/>
  <c r="I217" i="3"/>
  <c r="K217" i="3" s="1"/>
  <c r="O217" i="3"/>
  <c r="Q217" i="3" s="1"/>
  <c r="H217" i="3"/>
  <c r="J217" i="3" s="1"/>
  <c r="P218" i="3"/>
  <c r="R218" i="3" s="1"/>
  <c r="I218" i="3"/>
  <c r="K218" i="3" s="1"/>
  <c r="O218" i="3"/>
  <c r="Q218" i="3" s="1"/>
  <c r="H218" i="3"/>
  <c r="J218" i="3" s="1"/>
  <c r="P219" i="3"/>
  <c r="R219" i="3" s="1"/>
  <c r="I219" i="3"/>
  <c r="K219" i="3" s="1"/>
  <c r="O219" i="3"/>
  <c r="Q219" i="3" s="1"/>
  <c r="H219" i="3"/>
  <c r="J219" i="3" s="1"/>
  <c r="P220" i="3"/>
  <c r="R220" i="3" s="1"/>
  <c r="I220" i="3"/>
  <c r="K220" i="3" s="1"/>
  <c r="O220" i="3"/>
  <c r="Q220" i="3" s="1"/>
  <c r="H220" i="3"/>
  <c r="J220" i="3" s="1"/>
  <c r="P221" i="3"/>
  <c r="R221" i="3" s="1"/>
  <c r="I221" i="3"/>
  <c r="K221" i="3" s="1"/>
  <c r="O221" i="3"/>
  <c r="Q221" i="3" s="1"/>
  <c r="H221" i="3"/>
  <c r="J221" i="3" s="1"/>
  <c r="P222" i="3"/>
  <c r="R222" i="3" s="1"/>
  <c r="I222" i="3"/>
  <c r="K222" i="3" s="1"/>
  <c r="O222" i="3"/>
  <c r="Q222" i="3" s="1"/>
  <c r="H222" i="3"/>
  <c r="J222" i="3" s="1"/>
  <c r="P223" i="3"/>
  <c r="R223" i="3" s="1"/>
  <c r="I223" i="3"/>
  <c r="K223" i="3" s="1"/>
  <c r="O223" i="3"/>
  <c r="Q223" i="3" s="1"/>
  <c r="H223" i="3"/>
  <c r="J223" i="3" s="1"/>
  <c r="P224" i="3"/>
  <c r="R224" i="3" s="1"/>
  <c r="I224" i="3"/>
  <c r="K224" i="3" s="1"/>
  <c r="O224" i="3"/>
  <c r="Q224" i="3" s="1"/>
  <c r="H224" i="3"/>
  <c r="J224" i="3" s="1"/>
  <c r="P225" i="3"/>
  <c r="R225" i="3" s="1"/>
  <c r="I225" i="3"/>
  <c r="K225" i="3" s="1"/>
  <c r="O225" i="3"/>
  <c r="Q225" i="3" s="1"/>
  <c r="H225" i="3"/>
  <c r="J225" i="3" s="1"/>
  <c r="P226" i="3"/>
  <c r="R226" i="3" s="1"/>
  <c r="I226" i="3"/>
  <c r="K226" i="3" s="1"/>
  <c r="O226" i="3"/>
  <c r="Q226" i="3" s="1"/>
  <c r="H226" i="3"/>
  <c r="J226" i="3" s="1"/>
  <c r="P227" i="3"/>
  <c r="R227" i="3" s="1"/>
  <c r="I227" i="3"/>
  <c r="K227" i="3" s="1"/>
  <c r="O227" i="3"/>
  <c r="Q227" i="3" s="1"/>
  <c r="H227" i="3"/>
  <c r="J227" i="3" s="1"/>
  <c r="P228" i="3"/>
  <c r="R228" i="3" s="1"/>
  <c r="I228" i="3"/>
  <c r="K228" i="3" s="1"/>
  <c r="O228" i="3"/>
  <c r="Q228" i="3" s="1"/>
  <c r="H228" i="3"/>
  <c r="J228" i="3" s="1"/>
  <c r="P229" i="3"/>
  <c r="R229" i="3" s="1"/>
  <c r="I229" i="3"/>
  <c r="K229" i="3" s="1"/>
  <c r="O229" i="3"/>
  <c r="Q229" i="3" s="1"/>
  <c r="H229" i="3"/>
  <c r="J229" i="3" s="1"/>
  <c r="P230" i="3"/>
  <c r="R230" i="3" s="1"/>
  <c r="I230" i="3"/>
  <c r="K230" i="3" s="1"/>
  <c r="O230" i="3"/>
  <c r="Q230" i="3" s="1"/>
  <c r="H230" i="3"/>
  <c r="J230" i="3" s="1"/>
  <c r="P231" i="3"/>
  <c r="R231" i="3" s="1"/>
  <c r="I231" i="3"/>
  <c r="K231" i="3" s="1"/>
  <c r="O231" i="3"/>
  <c r="Q231" i="3" s="1"/>
  <c r="H231" i="3"/>
  <c r="J231" i="3" s="1"/>
  <c r="P232" i="3"/>
  <c r="R232" i="3" s="1"/>
  <c r="I232" i="3"/>
  <c r="K232" i="3" s="1"/>
  <c r="O232" i="3"/>
  <c r="Q232" i="3" s="1"/>
  <c r="H232" i="3"/>
  <c r="J232" i="3" s="1"/>
  <c r="P233" i="3"/>
  <c r="R233" i="3" s="1"/>
  <c r="I233" i="3"/>
  <c r="K233" i="3" s="1"/>
  <c r="O233" i="3"/>
  <c r="Q233" i="3" s="1"/>
  <c r="H233" i="3"/>
  <c r="J233" i="3" s="1"/>
  <c r="P234" i="3"/>
  <c r="R234" i="3" s="1"/>
  <c r="I234" i="3"/>
  <c r="K234" i="3" s="1"/>
  <c r="O234" i="3"/>
  <c r="Q234" i="3" s="1"/>
  <c r="H234" i="3"/>
  <c r="J234" i="3" s="1"/>
  <c r="P235" i="3"/>
  <c r="R235" i="3" s="1"/>
  <c r="I235" i="3"/>
  <c r="K235" i="3" s="1"/>
  <c r="O235" i="3"/>
  <c r="Q235" i="3" s="1"/>
  <c r="H235" i="3"/>
  <c r="J235" i="3" s="1"/>
  <c r="P236" i="3"/>
  <c r="R236" i="3" s="1"/>
  <c r="I236" i="3"/>
  <c r="K236" i="3" s="1"/>
  <c r="O236" i="3"/>
  <c r="Q236" i="3" s="1"/>
  <c r="H236" i="3"/>
  <c r="J236" i="3" s="1"/>
  <c r="P237" i="3"/>
  <c r="R237" i="3" s="1"/>
  <c r="I237" i="3"/>
  <c r="K237" i="3" s="1"/>
  <c r="O237" i="3"/>
  <c r="Q237" i="3" s="1"/>
  <c r="H237" i="3"/>
  <c r="J237" i="3" s="1"/>
  <c r="P238" i="3"/>
  <c r="R238" i="3" s="1"/>
  <c r="I238" i="3"/>
  <c r="K238" i="3" s="1"/>
  <c r="O238" i="3"/>
  <c r="Q238" i="3" s="1"/>
  <c r="H238" i="3"/>
  <c r="J238" i="3" s="1"/>
  <c r="P239" i="3"/>
  <c r="R239" i="3" s="1"/>
  <c r="I239" i="3"/>
  <c r="K239" i="3" s="1"/>
  <c r="O239" i="3"/>
  <c r="Q239" i="3" s="1"/>
  <c r="H239" i="3"/>
  <c r="J239" i="3" s="1"/>
  <c r="P240" i="3"/>
  <c r="R240" i="3" s="1"/>
  <c r="I240" i="3"/>
  <c r="K240" i="3" s="1"/>
  <c r="O240" i="3"/>
  <c r="Q240" i="3" s="1"/>
  <c r="H240" i="3"/>
  <c r="J240" i="3" s="1"/>
  <c r="P241" i="3"/>
  <c r="R241" i="3" s="1"/>
  <c r="I241" i="3"/>
  <c r="K241" i="3" s="1"/>
  <c r="O241" i="3"/>
  <c r="Q241" i="3" s="1"/>
  <c r="H241" i="3"/>
  <c r="J241" i="3" s="1"/>
  <c r="P242" i="3"/>
  <c r="R242" i="3" s="1"/>
  <c r="I242" i="3"/>
  <c r="K242" i="3" s="1"/>
  <c r="O242" i="3"/>
  <c r="Q242" i="3" s="1"/>
  <c r="H242" i="3"/>
  <c r="J242" i="3" s="1"/>
  <c r="P243" i="3"/>
  <c r="R243" i="3" s="1"/>
  <c r="I243" i="3"/>
  <c r="K243" i="3" s="1"/>
  <c r="O243" i="3"/>
  <c r="Q243" i="3" s="1"/>
  <c r="H243" i="3"/>
  <c r="J243" i="3" s="1"/>
  <c r="P244" i="3"/>
  <c r="R244" i="3" s="1"/>
  <c r="I244" i="3"/>
  <c r="K244" i="3" s="1"/>
  <c r="O244" i="3"/>
  <c r="Q244" i="3" s="1"/>
  <c r="H244" i="3"/>
  <c r="J244" i="3" s="1"/>
  <c r="P245" i="3"/>
  <c r="R245" i="3" s="1"/>
  <c r="I245" i="3"/>
  <c r="K245" i="3" s="1"/>
  <c r="O245" i="3"/>
  <c r="Q245" i="3" s="1"/>
  <c r="H245" i="3"/>
  <c r="J245" i="3" s="1"/>
  <c r="P246" i="3"/>
  <c r="R246" i="3" s="1"/>
  <c r="I246" i="3"/>
  <c r="K246" i="3" s="1"/>
  <c r="O246" i="3"/>
  <c r="Q246" i="3" s="1"/>
  <c r="H246" i="3"/>
  <c r="J246" i="3" s="1"/>
  <c r="P247" i="3"/>
  <c r="R247" i="3" s="1"/>
  <c r="I247" i="3"/>
  <c r="K247" i="3" s="1"/>
  <c r="O247" i="3"/>
  <c r="Q247" i="3" s="1"/>
  <c r="H247" i="3"/>
  <c r="J247" i="3" s="1"/>
  <c r="P248" i="3"/>
  <c r="R248" i="3" s="1"/>
  <c r="I248" i="3"/>
  <c r="K248" i="3" s="1"/>
  <c r="O248" i="3"/>
  <c r="Q248" i="3" s="1"/>
  <c r="H248" i="3"/>
  <c r="J248" i="3" s="1"/>
  <c r="P249" i="3"/>
  <c r="R249" i="3" s="1"/>
  <c r="I249" i="3"/>
  <c r="K249" i="3" s="1"/>
  <c r="O249" i="3"/>
  <c r="Q249" i="3" s="1"/>
  <c r="H249" i="3"/>
  <c r="J249" i="3" s="1"/>
  <c r="S249" i="3" l="1"/>
  <c r="T249" i="3"/>
  <c r="S248" i="3"/>
  <c r="T248" i="3"/>
  <c r="S247" i="3"/>
  <c r="T247" i="3"/>
  <c r="S246" i="3"/>
  <c r="T246" i="3"/>
  <c r="S245" i="3"/>
  <c r="T245" i="3"/>
  <c r="S244" i="3"/>
  <c r="T244" i="3"/>
  <c r="S243" i="3"/>
  <c r="T243" i="3"/>
  <c r="S242" i="3"/>
  <c r="T242" i="3"/>
  <c r="S241" i="3"/>
  <c r="T241" i="3"/>
  <c r="S240" i="3"/>
  <c r="T240" i="3"/>
  <c r="S239" i="3"/>
  <c r="T239" i="3"/>
  <c r="S238" i="3"/>
  <c r="T238" i="3"/>
  <c r="S237" i="3"/>
  <c r="T237" i="3"/>
  <c r="S236" i="3"/>
  <c r="T236" i="3"/>
  <c r="S235" i="3"/>
  <c r="T235" i="3"/>
  <c r="S234" i="3"/>
  <c r="T234" i="3"/>
  <c r="S233" i="3"/>
  <c r="T233" i="3"/>
  <c r="S232" i="3"/>
  <c r="T232" i="3"/>
  <c r="S231" i="3"/>
  <c r="T231" i="3"/>
  <c r="S230" i="3"/>
  <c r="T230" i="3"/>
  <c r="S229" i="3"/>
  <c r="T229" i="3"/>
  <c r="S228" i="3"/>
  <c r="T228" i="3"/>
  <c r="S227" i="3"/>
  <c r="T227" i="3"/>
  <c r="S226" i="3"/>
  <c r="T226" i="3"/>
  <c r="S225" i="3"/>
  <c r="T225" i="3"/>
  <c r="S224" i="3"/>
  <c r="T224" i="3"/>
  <c r="S223" i="3"/>
  <c r="T223" i="3"/>
  <c r="S222" i="3"/>
  <c r="T222" i="3"/>
  <c r="S221" i="3"/>
  <c r="T221" i="3"/>
  <c r="S220" i="3"/>
  <c r="T220" i="3"/>
  <c r="S219" i="3"/>
  <c r="T219" i="3"/>
  <c r="S218" i="3"/>
  <c r="T218" i="3"/>
  <c r="S217" i="3"/>
  <c r="T217" i="3"/>
  <c r="S216" i="3"/>
  <c r="T216" i="3"/>
  <c r="S215" i="3"/>
  <c r="T215" i="3"/>
  <c r="S214" i="3"/>
  <c r="T214" i="3"/>
  <c r="S213" i="3"/>
  <c r="T213" i="3"/>
  <c r="S212" i="3"/>
  <c r="T212" i="3"/>
  <c r="S211" i="3"/>
  <c r="T211" i="3"/>
  <c r="S210" i="3"/>
  <c r="T210" i="3"/>
  <c r="S209" i="3"/>
  <c r="T209" i="3"/>
  <c r="S208" i="3"/>
  <c r="T208" i="3"/>
  <c r="S207" i="3"/>
  <c r="T207" i="3"/>
  <c r="S206" i="3"/>
  <c r="T206" i="3"/>
  <c r="S205" i="3"/>
  <c r="T205" i="3"/>
  <c r="S204" i="3"/>
  <c r="T204" i="3"/>
  <c r="S203" i="3"/>
  <c r="T203" i="3"/>
  <c r="S202" i="3"/>
  <c r="T202" i="3"/>
  <c r="S201" i="3"/>
  <c r="T201" i="3"/>
  <c r="S200" i="3"/>
  <c r="T200" i="3"/>
  <c r="S199" i="3"/>
  <c r="T199" i="3"/>
  <c r="S198" i="3"/>
  <c r="T198" i="3"/>
  <c r="S197" i="3"/>
  <c r="T197" i="3"/>
  <c r="S196" i="3"/>
  <c r="T196" i="3"/>
  <c r="S195" i="3"/>
  <c r="T195" i="3"/>
  <c r="S194" i="3"/>
  <c r="T194" i="3"/>
  <c r="S193" i="3"/>
  <c r="T193" i="3"/>
  <c r="S192" i="3"/>
  <c r="T192" i="3"/>
  <c r="S191" i="3"/>
  <c r="T191" i="3"/>
  <c r="S190" i="3"/>
  <c r="T190" i="3"/>
  <c r="S189" i="3"/>
  <c r="T189" i="3"/>
  <c r="S188" i="3"/>
  <c r="T188" i="3"/>
  <c r="S187" i="3"/>
  <c r="T187" i="3"/>
  <c r="S186" i="3"/>
  <c r="T186" i="3"/>
  <c r="S185" i="3"/>
  <c r="T185" i="3"/>
  <c r="S184" i="3"/>
  <c r="T184" i="3"/>
  <c r="S183" i="3"/>
  <c r="T183" i="3"/>
  <c r="S182" i="3"/>
  <c r="T182" i="3"/>
  <c r="S181" i="3"/>
  <c r="T181" i="3"/>
  <c r="S180" i="3"/>
  <c r="T180" i="3"/>
  <c r="S179" i="3"/>
  <c r="T179" i="3"/>
  <c r="S178" i="3"/>
  <c r="T178" i="3"/>
  <c r="S177" i="3"/>
  <c r="T177" i="3"/>
  <c r="S176" i="3"/>
  <c r="T176" i="3"/>
  <c r="S175" i="3"/>
  <c r="T175" i="3"/>
  <c r="S174" i="3"/>
  <c r="T174" i="3"/>
  <c r="S173" i="3"/>
  <c r="T173" i="3"/>
  <c r="S172" i="3"/>
  <c r="T172" i="3"/>
  <c r="S171" i="3"/>
  <c r="T171" i="3"/>
  <c r="S170" i="3"/>
  <c r="T170" i="3"/>
  <c r="S169" i="3"/>
  <c r="T169" i="3"/>
  <c r="S168" i="3"/>
  <c r="T168" i="3"/>
  <c r="S167" i="3"/>
  <c r="T167" i="3"/>
  <c r="S166" i="3"/>
  <c r="T166" i="3"/>
  <c r="S165" i="3"/>
  <c r="T165" i="3"/>
  <c r="S164" i="3"/>
  <c r="T164" i="3"/>
  <c r="S163" i="3"/>
  <c r="T163" i="3"/>
  <c r="S162" i="3"/>
  <c r="T162" i="3"/>
  <c r="S161" i="3"/>
  <c r="T161" i="3"/>
  <c r="S160" i="3"/>
  <c r="T160" i="3"/>
  <c r="S159" i="3"/>
  <c r="T159" i="3"/>
  <c r="S158" i="3"/>
  <c r="T158" i="3"/>
  <c r="S157" i="3"/>
  <c r="T157" i="3"/>
  <c r="S156" i="3"/>
  <c r="T156" i="3"/>
  <c r="S155" i="3"/>
  <c r="T155" i="3"/>
  <c r="S154" i="3"/>
  <c r="T154" i="3"/>
  <c r="S153" i="3"/>
  <c r="T153" i="3"/>
  <c r="S152" i="3"/>
  <c r="T152" i="3"/>
  <c r="S151" i="3"/>
  <c r="T151" i="3"/>
  <c r="S150" i="3"/>
  <c r="T150" i="3"/>
  <c r="U150" i="3" l="1"/>
  <c r="V150" i="3" s="1"/>
  <c r="U151" i="3"/>
  <c r="V151" i="3" s="1"/>
  <c r="U152" i="3"/>
  <c r="V152" i="3" s="1"/>
  <c r="U153" i="3"/>
  <c r="V153" i="3" s="1"/>
  <c r="U154" i="3"/>
  <c r="V154" i="3" s="1"/>
  <c r="U155" i="3"/>
  <c r="V155" i="3" s="1"/>
  <c r="U156" i="3"/>
  <c r="V156" i="3" s="1"/>
  <c r="U157" i="3"/>
  <c r="V157" i="3" s="1"/>
  <c r="U158" i="3"/>
  <c r="V158" i="3" s="1"/>
  <c r="U159" i="3"/>
  <c r="V159" i="3" s="1"/>
  <c r="U160" i="3"/>
  <c r="V160" i="3" s="1"/>
  <c r="U161" i="3"/>
  <c r="V161" i="3" s="1"/>
  <c r="U162" i="3"/>
  <c r="V162" i="3" s="1"/>
  <c r="U163" i="3"/>
  <c r="V163" i="3" s="1"/>
  <c r="U164" i="3"/>
  <c r="V164" i="3" s="1"/>
  <c r="U165" i="3"/>
  <c r="V165" i="3" s="1"/>
  <c r="U166" i="3"/>
  <c r="V166" i="3" s="1"/>
  <c r="U167" i="3"/>
  <c r="V167" i="3" s="1"/>
  <c r="U168" i="3"/>
  <c r="V168" i="3" s="1"/>
  <c r="U169" i="3"/>
  <c r="V169" i="3" s="1"/>
  <c r="U170" i="3"/>
  <c r="V170" i="3" s="1"/>
  <c r="U171" i="3"/>
  <c r="V171" i="3" s="1"/>
  <c r="U172" i="3"/>
  <c r="V172" i="3" s="1"/>
  <c r="U173" i="3"/>
  <c r="V173" i="3" s="1"/>
  <c r="U174" i="3"/>
  <c r="V174" i="3" s="1"/>
  <c r="U175" i="3"/>
  <c r="V175" i="3" s="1"/>
  <c r="U176" i="3"/>
  <c r="V176" i="3" s="1"/>
  <c r="U177" i="3"/>
  <c r="V177" i="3" s="1"/>
  <c r="U178" i="3"/>
  <c r="V178" i="3" s="1"/>
  <c r="U179" i="3"/>
  <c r="V179" i="3" s="1"/>
  <c r="U180" i="3"/>
  <c r="V180" i="3" s="1"/>
  <c r="U181" i="3"/>
  <c r="V181" i="3" s="1"/>
  <c r="U182" i="3"/>
  <c r="V182" i="3" s="1"/>
  <c r="U183" i="3"/>
  <c r="V183" i="3" s="1"/>
  <c r="U184" i="3"/>
  <c r="V184" i="3" s="1"/>
  <c r="U185" i="3"/>
  <c r="V185" i="3" s="1"/>
  <c r="U186" i="3"/>
  <c r="V186" i="3" s="1"/>
  <c r="U187" i="3"/>
  <c r="V187" i="3" s="1"/>
  <c r="U188" i="3"/>
  <c r="V188" i="3" s="1"/>
  <c r="U189" i="3"/>
  <c r="V189" i="3" s="1"/>
  <c r="U190" i="3"/>
  <c r="V190" i="3" s="1"/>
  <c r="U191" i="3"/>
  <c r="V191" i="3" s="1"/>
  <c r="U192" i="3"/>
  <c r="V192" i="3" s="1"/>
  <c r="U193" i="3"/>
  <c r="V193" i="3" s="1"/>
  <c r="U194" i="3"/>
  <c r="V194" i="3" s="1"/>
  <c r="U195" i="3"/>
  <c r="V195" i="3" s="1"/>
  <c r="U196" i="3"/>
  <c r="V196" i="3" s="1"/>
  <c r="U197" i="3"/>
  <c r="V197" i="3" s="1"/>
  <c r="U198" i="3"/>
  <c r="V198" i="3" s="1"/>
  <c r="U199" i="3"/>
  <c r="V199" i="3" s="1"/>
  <c r="U200" i="3"/>
  <c r="V200" i="3" s="1"/>
  <c r="U201" i="3"/>
  <c r="V201" i="3" s="1"/>
  <c r="U202" i="3"/>
  <c r="V202" i="3" s="1"/>
  <c r="U203" i="3"/>
  <c r="V203" i="3" s="1"/>
  <c r="U204" i="3"/>
  <c r="V204" i="3" s="1"/>
  <c r="U205" i="3"/>
  <c r="V205" i="3" s="1"/>
  <c r="U206" i="3"/>
  <c r="V206" i="3" s="1"/>
  <c r="U207" i="3"/>
  <c r="V207" i="3" s="1"/>
  <c r="U208" i="3"/>
  <c r="V208" i="3" s="1"/>
  <c r="U209" i="3"/>
  <c r="V209" i="3" s="1"/>
  <c r="U210" i="3"/>
  <c r="V210" i="3" s="1"/>
  <c r="U211" i="3"/>
  <c r="V211" i="3" s="1"/>
  <c r="U212" i="3"/>
  <c r="V212" i="3" s="1"/>
  <c r="U213" i="3"/>
  <c r="V213" i="3" s="1"/>
  <c r="U214" i="3"/>
  <c r="V214" i="3" s="1"/>
  <c r="U215" i="3"/>
  <c r="V215" i="3" s="1"/>
  <c r="U216" i="3"/>
  <c r="V216" i="3" s="1"/>
  <c r="U217" i="3"/>
  <c r="V217" i="3" s="1"/>
  <c r="U218" i="3"/>
  <c r="V218" i="3" s="1"/>
  <c r="U219" i="3"/>
  <c r="V219" i="3" s="1"/>
  <c r="U220" i="3"/>
  <c r="V220" i="3" s="1"/>
  <c r="U221" i="3"/>
  <c r="V221" i="3" s="1"/>
  <c r="U222" i="3"/>
  <c r="V222" i="3" s="1"/>
  <c r="U223" i="3"/>
  <c r="V223" i="3" s="1"/>
  <c r="U224" i="3"/>
  <c r="V224" i="3" s="1"/>
  <c r="U225" i="3"/>
  <c r="V225" i="3" s="1"/>
  <c r="U226" i="3"/>
  <c r="V226" i="3" s="1"/>
  <c r="U227" i="3"/>
  <c r="V227" i="3" s="1"/>
  <c r="U228" i="3"/>
  <c r="V228" i="3" s="1"/>
  <c r="U229" i="3"/>
  <c r="V229" i="3" s="1"/>
  <c r="U230" i="3"/>
  <c r="V230" i="3" s="1"/>
  <c r="U231" i="3"/>
  <c r="V231" i="3" s="1"/>
  <c r="U232" i="3"/>
  <c r="V232" i="3" s="1"/>
  <c r="U233" i="3"/>
  <c r="V233" i="3" s="1"/>
  <c r="U234" i="3"/>
  <c r="V234" i="3" s="1"/>
  <c r="U235" i="3"/>
  <c r="V235" i="3" s="1"/>
  <c r="U236" i="3"/>
  <c r="V236" i="3" s="1"/>
  <c r="U237" i="3"/>
  <c r="V237" i="3" s="1"/>
  <c r="U238" i="3"/>
  <c r="V238" i="3" s="1"/>
  <c r="U239" i="3"/>
  <c r="V239" i="3" s="1"/>
  <c r="U240" i="3"/>
  <c r="V240" i="3" s="1"/>
  <c r="U241" i="3"/>
  <c r="V241" i="3" s="1"/>
  <c r="U242" i="3"/>
  <c r="V242" i="3" s="1"/>
  <c r="U243" i="3"/>
  <c r="V243" i="3" s="1"/>
  <c r="U244" i="3"/>
  <c r="V244" i="3" s="1"/>
  <c r="U245" i="3"/>
  <c r="V245" i="3" s="1"/>
  <c r="U246" i="3"/>
  <c r="V246" i="3" s="1"/>
  <c r="U247" i="3"/>
  <c r="V247" i="3" s="1"/>
  <c r="U248" i="3"/>
  <c r="V248" i="3" s="1"/>
  <c r="U249" i="3"/>
  <c r="V249" i="3" s="1"/>
  <c r="AC249" i="3" l="1"/>
  <c r="W249" i="3"/>
  <c r="Y249" i="3" s="1"/>
  <c r="AA249" i="3" s="1"/>
  <c r="X249" i="3"/>
  <c r="Z249" i="3" s="1"/>
  <c r="AB249" i="3" s="1"/>
  <c r="AC248" i="3"/>
  <c r="W248" i="3"/>
  <c r="Y248" i="3" s="1"/>
  <c r="AA248" i="3" s="1"/>
  <c r="X248" i="3"/>
  <c r="Z248" i="3" s="1"/>
  <c r="AB248" i="3" s="1"/>
  <c r="AC247" i="3"/>
  <c r="W247" i="3"/>
  <c r="Y247" i="3" s="1"/>
  <c r="AA247" i="3" s="1"/>
  <c r="X247" i="3"/>
  <c r="Z247" i="3" s="1"/>
  <c r="AB247" i="3" s="1"/>
  <c r="AC246" i="3"/>
  <c r="W246" i="3"/>
  <c r="Y246" i="3" s="1"/>
  <c r="AA246" i="3" s="1"/>
  <c r="X246" i="3"/>
  <c r="Z246" i="3" s="1"/>
  <c r="AB246" i="3" s="1"/>
  <c r="AC245" i="3"/>
  <c r="W245" i="3"/>
  <c r="Y245" i="3" s="1"/>
  <c r="AA245" i="3" s="1"/>
  <c r="X245" i="3"/>
  <c r="Z245" i="3" s="1"/>
  <c r="AB245" i="3" s="1"/>
  <c r="AC244" i="3"/>
  <c r="W244" i="3"/>
  <c r="Y244" i="3" s="1"/>
  <c r="AA244" i="3" s="1"/>
  <c r="X244" i="3"/>
  <c r="Z244" i="3" s="1"/>
  <c r="AB244" i="3" s="1"/>
  <c r="AC243" i="3"/>
  <c r="W243" i="3"/>
  <c r="Y243" i="3" s="1"/>
  <c r="AA243" i="3" s="1"/>
  <c r="X243" i="3"/>
  <c r="Z243" i="3" s="1"/>
  <c r="AB243" i="3" s="1"/>
  <c r="AC242" i="3"/>
  <c r="W242" i="3"/>
  <c r="Y242" i="3" s="1"/>
  <c r="AA242" i="3" s="1"/>
  <c r="X242" i="3"/>
  <c r="Z242" i="3" s="1"/>
  <c r="AB242" i="3" s="1"/>
  <c r="AC241" i="3"/>
  <c r="W241" i="3"/>
  <c r="Y241" i="3" s="1"/>
  <c r="AA241" i="3" s="1"/>
  <c r="X241" i="3"/>
  <c r="Z241" i="3" s="1"/>
  <c r="AB241" i="3" s="1"/>
  <c r="AC240" i="3"/>
  <c r="W240" i="3"/>
  <c r="Y240" i="3" s="1"/>
  <c r="AA240" i="3" s="1"/>
  <c r="X240" i="3"/>
  <c r="Z240" i="3" s="1"/>
  <c r="AB240" i="3" s="1"/>
  <c r="AC239" i="3"/>
  <c r="W239" i="3"/>
  <c r="Y239" i="3" s="1"/>
  <c r="AA239" i="3" s="1"/>
  <c r="X239" i="3"/>
  <c r="Z239" i="3" s="1"/>
  <c r="AB239" i="3" s="1"/>
  <c r="AC238" i="3"/>
  <c r="W238" i="3"/>
  <c r="Y238" i="3" s="1"/>
  <c r="AA238" i="3" s="1"/>
  <c r="X238" i="3"/>
  <c r="Z238" i="3" s="1"/>
  <c r="AB238" i="3" s="1"/>
  <c r="AC237" i="3"/>
  <c r="W237" i="3"/>
  <c r="Y237" i="3" s="1"/>
  <c r="AA237" i="3" s="1"/>
  <c r="X237" i="3"/>
  <c r="Z237" i="3" s="1"/>
  <c r="AB237" i="3" s="1"/>
  <c r="AC236" i="3"/>
  <c r="W236" i="3"/>
  <c r="Y236" i="3" s="1"/>
  <c r="AA236" i="3" s="1"/>
  <c r="X236" i="3"/>
  <c r="Z236" i="3" s="1"/>
  <c r="AB236" i="3" s="1"/>
  <c r="AC235" i="3"/>
  <c r="W235" i="3"/>
  <c r="Y235" i="3" s="1"/>
  <c r="AA235" i="3" s="1"/>
  <c r="X235" i="3"/>
  <c r="Z235" i="3" s="1"/>
  <c r="AB235" i="3" s="1"/>
  <c r="AC234" i="3"/>
  <c r="W234" i="3"/>
  <c r="Y234" i="3" s="1"/>
  <c r="AA234" i="3" s="1"/>
  <c r="X234" i="3"/>
  <c r="Z234" i="3" s="1"/>
  <c r="AB234" i="3" s="1"/>
  <c r="AC233" i="3"/>
  <c r="W233" i="3"/>
  <c r="Y233" i="3" s="1"/>
  <c r="AA233" i="3" s="1"/>
  <c r="X233" i="3"/>
  <c r="Z233" i="3" s="1"/>
  <c r="AB233" i="3" s="1"/>
  <c r="AC232" i="3"/>
  <c r="W232" i="3"/>
  <c r="Y232" i="3" s="1"/>
  <c r="AA232" i="3" s="1"/>
  <c r="X232" i="3"/>
  <c r="Z232" i="3" s="1"/>
  <c r="AB232" i="3" s="1"/>
  <c r="AC231" i="3"/>
  <c r="W231" i="3"/>
  <c r="Y231" i="3" s="1"/>
  <c r="AA231" i="3" s="1"/>
  <c r="X231" i="3"/>
  <c r="Z231" i="3" s="1"/>
  <c r="AB231" i="3" s="1"/>
  <c r="AC230" i="3"/>
  <c r="W230" i="3"/>
  <c r="Y230" i="3" s="1"/>
  <c r="AA230" i="3" s="1"/>
  <c r="X230" i="3"/>
  <c r="Z230" i="3" s="1"/>
  <c r="AB230" i="3" s="1"/>
  <c r="AC229" i="3"/>
  <c r="W229" i="3"/>
  <c r="Y229" i="3" s="1"/>
  <c r="AA229" i="3" s="1"/>
  <c r="X229" i="3"/>
  <c r="Z229" i="3" s="1"/>
  <c r="AB229" i="3" s="1"/>
  <c r="AC228" i="3"/>
  <c r="W228" i="3"/>
  <c r="Y228" i="3" s="1"/>
  <c r="AA228" i="3" s="1"/>
  <c r="X228" i="3"/>
  <c r="Z228" i="3" s="1"/>
  <c r="AB228" i="3" s="1"/>
  <c r="AC227" i="3"/>
  <c r="W227" i="3"/>
  <c r="Y227" i="3" s="1"/>
  <c r="AA227" i="3" s="1"/>
  <c r="X227" i="3"/>
  <c r="Z227" i="3" s="1"/>
  <c r="AB227" i="3" s="1"/>
  <c r="AC226" i="3"/>
  <c r="W226" i="3"/>
  <c r="Y226" i="3" s="1"/>
  <c r="AA226" i="3" s="1"/>
  <c r="X226" i="3"/>
  <c r="Z226" i="3" s="1"/>
  <c r="AB226" i="3" s="1"/>
  <c r="AC225" i="3"/>
  <c r="W225" i="3"/>
  <c r="Y225" i="3" s="1"/>
  <c r="AA225" i="3" s="1"/>
  <c r="X225" i="3"/>
  <c r="Z225" i="3" s="1"/>
  <c r="AB225" i="3" s="1"/>
  <c r="AC224" i="3"/>
  <c r="W224" i="3"/>
  <c r="Y224" i="3" s="1"/>
  <c r="AA224" i="3" s="1"/>
  <c r="X224" i="3"/>
  <c r="Z224" i="3" s="1"/>
  <c r="AB224" i="3" s="1"/>
  <c r="AC223" i="3"/>
  <c r="W223" i="3"/>
  <c r="Y223" i="3" s="1"/>
  <c r="AA223" i="3" s="1"/>
  <c r="X223" i="3"/>
  <c r="Z223" i="3" s="1"/>
  <c r="AB223" i="3" s="1"/>
  <c r="AC222" i="3"/>
  <c r="W222" i="3"/>
  <c r="Y222" i="3" s="1"/>
  <c r="AA222" i="3" s="1"/>
  <c r="X222" i="3"/>
  <c r="Z222" i="3" s="1"/>
  <c r="AB222" i="3" s="1"/>
  <c r="AC221" i="3"/>
  <c r="W221" i="3"/>
  <c r="Y221" i="3" s="1"/>
  <c r="AA221" i="3" s="1"/>
  <c r="X221" i="3"/>
  <c r="Z221" i="3" s="1"/>
  <c r="AB221" i="3" s="1"/>
  <c r="AC220" i="3"/>
  <c r="W220" i="3"/>
  <c r="Y220" i="3" s="1"/>
  <c r="AA220" i="3" s="1"/>
  <c r="X220" i="3"/>
  <c r="Z220" i="3" s="1"/>
  <c r="AB220" i="3" s="1"/>
  <c r="AC219" i="3"/>
  <c r="W219" i="3"/>
  <c r="Y219" i="3" s="1"/>
  <c r="AA219" i="3" s="1"/>
  <c r="X219" i="3"/>
  <c r="Z219" i="3" s="1"/>
  <c r="AB219" i="3" s="1"/>
  <c r="AC218" i="3"/>
  <c r="W218" i="3"/>
  <c r="Y218" i="3" s="1"/>
  <c r="AA218" i="3" s="1"/>
  <c r="X218" i="3"/>
  <c r="Z218" i="3" s="1"/>
  <c r="AB218" i="3" s="1"/>
  <c r="AC217" i="3"/>
  <c r="W217" i="3"/>
  <c r="Y217" i="3" s="1"/>
  <c r="AA217" i="3" s="1"/>
  <c r="X217" i="3"/>
  <c r="Z217" i="3" s="1"/>
  <c r="AB217" i="3" s="1"/>
  <c r="AC216" i="3"/>
  <c r="W216" i="3"/>
  <c r="Y216" i="3" s="1"/>
  <c r="AA216" i="3" s="1"/>
  <c r="X216" i="3"/>
  <c r="Z216" i="3" s="1"/>
  <c r="AB216" i="3" s="1"/>
  <c r="AC215" i="3"/>
  <c r="W215" i="3"/>
  <c r="Y215" i="3" s="1"/>
  <c r="AA215" i="3" s="1"/>
  <c r="X215" i="3"/>
  <c r="Z215" i="3" s="1"/>
  <c r="AB215" i="3" s="1"/>
  <c r="AC214" i="3"/>
  <c r="W214" i="3"/>
  <c r="Y214" i="3" s="1"/>
  <c r="AA214" i="3" s="1"/>
  <c r="X214" i="3"/>
  <c r="Z214" i="3" s="1"/>
  <c r="AB214" i="3" s="1"/>
  <c r="AC213" i="3"/>
  <c r="W213" i="3"/>
  <c r="Y213" i="3" s="1"/>
  <c r="AA213" i="3" s="1"/>
  <c r="X213" i="3"/>
  <c r="Z213" i="3" s="1"/>
  <c r="AB213" i="3" s="1"/>
  <c r="AC212" i="3"/>
  <c r="W212" i="3"/>
  <c r="Y212" i="3" s="1"/>
  <c r="AA212" i="3" s="1"/>
  <c r="X212" i="3"/>
  <c r="Z212" i="3" s="1"/>
  <c r="AB212" i="3" s="1"/>
  <c r="AC211" i="3"/>
  <c r="W211" i="3"/>
  <c r="Y211" i="3" s="1"/>
  <c r="AA211" i="3" s="1"/>
  <c r="X211" i="3"/>
  <c r="Z211" i="3" s="1"/>
  <c r="AB211" i="3" s="1"/>
  <c r="AC210" i="3"/>
  <c r="W210" i="3"/>
  <c r="Y210" i="3" s="1"/>
  <c r="AA210" i="3" s="1"/>
  <c r="X210" i="3"/>
  <c r="Z210" i="3" s="1"/>
  <c r="AB210" i="3" s="1"/>
  <c r="AC209" i="3"/>
  <c r="W209" i="3"/>
  <c r="Y209" i="3" s="1"/>
  <c r="AA209" i="3" s="1"/>
  <c r="X209" i="3"/>
  <c r="Z209" i="3" s="1"/>
  <c r="AB209" i="3" s="1"/>
  <c r="AC208" i="3"/>
  <c r="W208" i="3"/>
  <c r="Y208" i="3" s="1"/>
  <c r="AA208" i="3" s="1"/>
  <c r="X208" i="3"/>
  <c r="Z208" i="3" s="1"/>
  <c r="AB208" i="3" s="1"/>
  <c r="AC207" i="3"/>
  <c r="W207" i="3"/>
  <c r="Y207" i="3" s="1"/>
  <c r="AA207" i="3" s="1"/>
  <c r="X207" i="3"/>
  <c r="Z207" i="3" s="1"/>
  <c r="AB207" i="3" s="1"/>
  <c r="AC206" i="3"/>
  <c r="W206" i="3"/>
  <c r="Y206" i="3" s="1"/>
  <c r="AA206" i="3" s="1"/>
  <c r="X206" i="3"/>
  <c r="Z206" i="3" s="1"/>
  <c r="AB206" i="3" s="1"/>
  <c r="AC205" i="3"/>
  <c r="W205" i="3"/>
  <c r="Y205" i="3" s="1"/>
  <c r="AA205" i="3" s="1"/>
  <c r="X205" i="3"/>
  <c r="Z205" i="3" s="1"/>
  <c r="AB205" i="3" s="1"/>
  <c r="AC204" i="3"/>
  <c r="W204" i="3"/>
  <c r="Y204" i="3" s="1"/>
  <c r="AA204" i="3" s="1"/>
  <c r="X204" i="3"/>
  <c r="Z204" i="3" s="1"/>
  <c r="AB204" i="3" s="1"/>
  <c r="AC203" i="3"/>
  <c r="W203" i="3"/>
  <c r="Y203" i="3" s="1"/>
  <c r="AA203" i="3" s="1"/>
  <c r="X203" i="3"/>
  <c r="Z203" i="3" s="1"/>
  <c r="AB203" i="3" s="1"/>
  <c r="AC202" i="3"/>
  <c r="W202" i="3"/>
  <c r="Y202" i="3" s="1"/>
  <c r="AA202" i="3" s="1"/>
  <c r="X202" i="3"/>
  <c r="Z202" i="3" s="1"/>
  <c r="AB202" i="3" s="1"/>
  <c r="AC201" i="3"/>
  <c r="W201" i="3"/>
  <c r="Y201" i="3" s="1"/>
  <c r="AA201" i="3" s="1"/>
  <c r="X201" i="3"/>
  <c r="Z201" i="3" s="1"/>
  <c r="AB201" i="3" s="1"/>
  <c r="AC200" i="3"/>
  <c r="W200" i="3"/>
  <c r="Y200" i="3" s="1"/>
  <c r="AA200" i="3" s="1"/>
  <c r="X200" i="3"/>
  <c r="Z200" i="3" s="1"/>
  <c r="AB200" i="3" s="1"/>
  <c r="AC199" i="3"/>
  <c r="W199" i="3"/>
  <c r="Y199" i="3" s="1"/>
  <c r="AA199" i="3" s="1"/>
  <c r="X199" i="3"/>
  <c r="Z199" i="3" s="1"/>
  <c r="AB199" i="3" s="1"/>
  <c r="AC198" i="3"/>
  <c r="W198" i="3"/>
  <c r="Y198" i="3" s="1"/>
  <c r="AA198" i="3" s="1"/>
  <c r="X198" i="3"/>
  <c r="Z198" i="3" s="1"/>
  <c r="AB198" i="3" s="1"/>
  <c r="AC197" i="3"/>
  <c r="W197" i="3"/>
  <c r="Y197" i="3" s="1"/>
  <c r="AA197" i="3" s="1"/>
  <c r="X197" i="3"/>
  <c r="Z197" i="3" s="1"/>
  <c r="AB197" i="3" s="1"/>
  <c r="AC196" i="3"/>
  <c r="W196" i="3"/>
  <c r="Y196" i="3" s="1"/>
  <c r="AA196" i="3" s="1"/>
  <c r="X196" i="3"/>
  <c r="Z196" i="3" s="1"/>
  <c r="AB196" i="3" s="1"/>
  <c r="AC195" i="3"/>
  <c r="W195" i="3"/>
  <c r="Y195" i="3" s="1"/>
  <c r="AA195" i="3" s="1"/>
  <c r="X195" i="3"/>
  <c r="Z195" i="3" s="1"/>
  <c r="AB195" i="3" s="1"/>
  <c r="AC194" i="3"/>
  <c r="W194" i="3"/>
  <c r="Y194" i="3" s="1"/>
  <c r="AA194" i="3" s="1"/>
  <c r="X194" i="3"/>
  <c r="Z194" i="3" s="1"/>
  <c r="AB194" i="3" s="1"/>
  <c r="AC193" i="3"/>
  <c r="W193" i="3"/>
  <c r="Y193" i="3" s="1"/>
  <c r="AA193" i="3" s="1"/>
  <c r="X193" i="3"/>
  <c r="Z193" i="3" s="1"/>
  <c r="AB193" i="3" s="1"/>
  <c r="AC192" i="3"/>
  <c r="W192" i="3"/>
  <c r="Y192" i="3" s="1"/>
  <c r="AA192" i="3" s="1"/>
  <c r="X192" i="3"/>
  <c r="Z192" i="3" s="1"/>
  <c r="AB192" i="3" s="1"/>
  <c r="AC191" i="3"/>
  <c r="W191" i="3"/>
  <c r="Y191" i="3" s="1"/>
  <c r="AA191" i="3" s="1"/>
  <c r="X191" i="3"/>
  <c r="Z191" i="3" s="1"/>
  <c r="AB191" i="3" s="1"/>
  <c r="AC190" i="3"/>
  <c r="W190" i="3"/>
  <c r="Y190" i="3" s="1"/>
  <c r="AA190" i="3" s="1"/>
  <c r="X190" i="3"/>
  <c r="Z190" i="3" s="1"/>
  <c r="AB190" i="3" s="1"/>
  <c r="AC189" i="3"/>
  <c r="W189" i="3"/>
  <c r="Y189" i="3" s="1"/>
  <c r="AA189" i="3" s="1"/>
  <c r="X189" i="3"/>
  <c r="Z189" i="3" s="1"/>
  <c r="AB189" i="3" s="1"/>
  <c r="AC188" i="3"/>
  <c r="W188" i="3"/>
  <c r="Y188" i="3" s="1"/>
  <c r="AA188" i="3" s="1"/>
  <c r="X188" i="3"/>
  <c r="Z188" i="3" s="1"/>
  <c r="AB188" i="3" s="1"/>
  <c r="AC187" i="3"/>
  <c r="W187" i="3"/>
  <c r="Y187" i="3" s="1"/>
  <c r="AA187" i="3" s="1"/>
  <c r="X187" i="3"/>
  <c r="Z187" i="3" s="1"/>
  <c r="AB187" i="3" s="1"/>
  <c r="AC186" i="3"/>
  <c r="W186" i="3"/>
  <c r="Y186" i="3" s="1"/>
  <c r="AA186" i="3" s="1"/>
  <c r="X186" i="3"/>
  <c r="Z186" i="3" s="1"/>
  <c r="AB186" i="3" s="1"/>
  <c r="AC185" i="3"/>
  <c r="W185" i="3"/>
  <c r="Y185" i="3" s="1"/>
  <c r="AA185" i="3" s="1"/>
  <c r="X185" i="3"/>
  <c r="Z185" i="3" s="1"/>
  <c r="AB185" i="3" s="1"/>
  <c r="AC184" i="3"/>
  <c r="W184" i="3"/>
  <c r="Y184" i="3" s="1"/>
  <c r="AA184" i="3" s="1"/>
  <c r="X184" i="3"/>
  <c r="Z184" i="3" s="1"/>
  <c r="AB184" i="3" s="1"/>
  <c r="AC183" i="3"/>
  <c r="W183" i="3"/>
  <c r="Y183" i="3" s="1"/>
  <c r="AA183" i="3" s="1"/>
  <c r="X183" i="3"/>
  <c r="Z183" i="3" s="1"/>
  <c r="AB183" i="3" s="1"/>
  <c r="AC182" i="3"/>
  <c r="W182" i="3"/>
  <c r="Y182" i="3" s="1"/>
  <c r="AA182" i="3" s="1"/>
  <c r="X182" i="3"/>
  <c r="Z182" i="3" s="1"/>
  <c r="AB182" i="3" s="1"/>
  <c r="AC181" i="3"/>
  <c r="W181" i="3"/>
  <c r="Y181" i="3" s="1"/>
  <c r="AA181" i="3" s="1"/>
  <c r="X181" i="3"/>
  <c r="Z181" i="3" s="1"/>
  <c r="AB181" i="3" s="1"/>
  <c r="AC180" i="3"/>
  <c r="W180" i="3"/>
  <c r="Y180" i="3" s="1"/>
  <c r="AA180" i="3" s="1"/>
  <c r="X180" i="3"/>
  <c r="Z180" i="3" s="1"/>
  <c r="AB180" i="3" s="1"/>
  <c r="AC179" i="3"/>
  <c r="W179" i="3"/>
  <c r="Y179" i="3" s="1"/>
  <c r="AA179" i="3" s="1"/>
  <c r="X179" i="3"/>
  <c r="Z179" i="3" s="1"/>
  <c r="AB179" i="3" s="1"/>
  <c r="AC178" i="3"/>
  <c r="W178" i="3"/>
  <c r="Y178" i="3" s="1"/>
  <c r="AA178" i="3" s="1"/>
  <c r="X178" i="3"/>
  <c r="Z178" i="3" s="1"/>
  <c r="AB178" i="3" s="1"/>
  <c r="AC177" i="3"/>
  <c r="W177" i="3"/>
  <c r="Y177" i="3" s="1"/>
  <c r="AA177" i="3" s="1"/>
  <c r="X177" i="3"/>
  <c r="Z177" i="3" s="1"/>
  <c r="AB177" i="3" s="1"/>
  <c r="AC176" i="3"/>
  <c r="W176" i="3"/>
  <c r="Y176" i="3" s="1"/>
  <c r="AA176" i="3" s="1"/>
  <c r="X176" i="3"/>
  <c r="Z176" i="3" s="1"/>
  <c r="AB176" i="3" s="1"/>
  <c r="AC175" i="3"/>
  <c r="W175" i="3"/>
  <c r="Y175" i="3" s="1"/>
  <c r="AA175" i="3" s="1"/>
  <c r="X175" i="3"/>
  <c r="Z175" i="3" s="1"/>
  <c r="AB175" i="3" s="1"/>
  <c r="AC174" i="3"/>
  <c r="W174" i="3"/>
  <c r="Y174" i="3" s="1"/>
  <c r="AA174" i="3" s="1"/>
  <c r="X174" i="3"/>
  <c r="Z174" i="3" s="1"/>
  <c r="AB174" i="3" s="1"/>
  <c r="AC173" i="3"/>
  <c r="W173" i="3"/>
  <c r="Y173" i="3" s="1"/>
  <c r="AA173" i="3" s="1"/>
  <c r="X173" i="3"/>
  <c r="Z173" i="3" s="1"/>
  <c r="AB173" i="3" s="1"/>
  <c r="AC172" i="3"/>
  <c r="W172" i="3"/>
  <c r="Y172" i="3" s="1"/>
  <c r="AA172" i="3" s="1"/>
  <c r="X172" i="3"/>
  <c r="Z172" i="3" s="1"/>
  <c r="AB172" i="3" s="1"/>
  <c r="AC171" i="3"/>
  <c r="W171" i="3"/>
  <c r="Y171" i="3" s="1"/>
  <c r="AA171" i="3" s="1"/>
  <c r="X171" i="3"/>
  <c r="Z171" i="3" s="1"/>
  <c r="AB171" i="3" s="1"/>
  <c r="AC170" i="3"/>
  <c r="W170" i="3"/>
  <c r="Y170" i="3" s="1"/>
  <c r="AA170" i="3" s="1"/>
  <c r="X170" i="3"/>
  <c r="Z170" i="3" s="1"/>
  <c r="AB170" i="3" s="1"/>
  <c r="AC169" i="3"/>
  <c r="W169" i="3"/>
  <c r="Y169" i="3" s="1"/>
  <c r="AA169" i="3" s="1"/>
  <c r="X169" i="3"/>
  <c r="Z169" i="3" s="1"/>
  <c r="AB169" i="3" s="1"/>
  <c r="AC168" i="3"/>
  <c r="W168" i="3"/>
  <c r="Y168" i="3" s="1"/>
  <c r="AA168" i="3" s="1"/>
  <c r="X168" i="3"/>
  <c r="Z168" i="3" s="1"/>
  <c r="AB168" i="3" s="1"/>
  <c r="AC167" i="3"/>
  <c r="W167" i="3"/>
  <c r="Y167" i="3" s="1"/>
  <c r="AA167" i="3" s="1"/>
  <c r="X167" i="3"/>
  <c r="Z167" i="3" s="1"/>
  <c r="AB167" i="3" s="1"/>
  <c r="AC166" i="3"/>
  <c r="W166" i="3"/>
  <c r="Y166" i="3" s="1"/>
  <c r="AA166" i="3" s="1"/>
  <c r="X166" i="3"/>
  <c r="Z166" i="3" s="1"/>
  <c r="AB166" i="3" s="1"/>
  <c r="AC165" i="3"/>
  <c r="W165" i="3"/>
  <c r="Y165" i="3" s="1"/>
  <c r="AA165" i="3" s="1"/>
  <c r="X165" i="3"/>
  <c r="Z165" i="3" s="1"/>
  <c r="AB165" i="3" s="1"/>
  <c r="AC164" i="3"/>
  <c r="W164" i="3"/>
  <c r="Y164" i="3" s="1"/>
  <c r="AA164" i="3" s="1"/>
  <c r="X164" i="3"/>
  <c r="Z164" i="3" s="1"/>
  <c r="AB164" i="3" s="1"/>
  <c r="AC163" i="3"/>
  <c r="W163" i="3"/>
  <c r="Y163" i="3" s="1"/>
  <c r="AA163" i="3" s="1"/>
  <c r="X163" i="3"/>
  <c r="Z163" i="3" s="1"/>
  <c r="AB163" i="3" s="1"/>
  <c r="AC162" i="3"/>
  <c r="W162" i="3"/>
  <c r="Y162" i="3" s="1"/>
  <c r="AA162" i="3" s="1"/>
  <c r="X162" i="3"/>
  <c r="Z162" i="3" s="1"/>
  <c r="AB162" i="3" s="1"/>
  <c r="AC161" i="3"/>
  <c r="W161" i="3"/>
  <c r="Y161" i="3" s="1"/>
  <c r="AA161" i="3" s="1"/>
  <c r="X161" i="3"/>
  <c r="Z161" i="3" s="1"/>
  <c r="AB161" i="3" s="1"/>
  <c r="AC160" i="3"/>
  <c r="W160" i="3"/>
  <c r="Y160" i="3" s="1"/>
  <c r="AA160" i="3" s="1"/>
  <c r="X160" i="3"/>
  <c r="Z160" i="3" s="1"/>
  <c r="AB160" i="3" s="1"/>
  <c r="AC159" i="3"/>
  <c r="W159" i="3"/>
  <c r="Y159" i="3" s="1"/>
  <c r="AA159" i="3" s="1"/>
  <c r="X159" i="3"/>
  <c r="Z159" i="3" s="1"/>
  <c r="AB159" i="3" s="1"/>
  <c r="AC158" i="3"/>
  <c r="W158" i="3"/>
  <c r="Y158" i="3" s="1"/>
  <c r="AA158" i="3" s="1"/>
  <c r="X158" i="3"/>
  <c r="Z158" i="3" s="1"/>
  <c r="AB158" i="3" s="1"/>
  <c r="AC157" i="3"/>
  <c r="W157" i="3"/>
  <c r="Y157" i="3" s="1"/>
  <c r="AA157" i="3" s="1"/>
  <c r="X157" i="3"/>
  <c r="Z157" i="3" s="1"/>
  <c r="AB157" i="3" s="1"/>
  <c r="AC156" i="3"/>
  <c r="W156" i="3"/>
  <c r="Y156" i="3" s="1"/>
  <c r="AA156" i="3" s="1"/>
  <c r="X156" i="3"/>
  <c r="Z156" i="3" s="1"/>
  <c r="AB156" i="3" s="1"/>
  <c r="AC155" i="3"/>
  <c r="W155" i="3"/>
  <c r="Y155" i="3" s="1"/>
  <c r="AA155" i="3" s="1"/>
  <c r="X155" i="3"/>
  <c r="Z155" i="3" s="1"/>
  <c r="AB155" i="3" s="1"/>
  <c r="AC154" i="3"/>
  <c r="W154" i="3"/>
  <c r="Y154" i="3" s="1"/>
  <c r="AA154" i="3" s="1"/>
  <c r="X154" i="3"/>
  <c r="Z154" i="3" s="1"/>
  <c r="AB154" i="3" s="1"/>
  <c r="AC153" i="3"/>
  <c r="W153" i="3"/>
  <c r="Y153" i="3" s="1"/>
  <c r="AA153" i="3" s="1"/>
  <c r="X153" i="3"/>
  <c r="Z153" i="3" s="1"/>
  <c r="AB153" i="3" s="1"/>
  <c r="AC152" i="3"/>
  <c r="W152" i="3"/>
  <c r="Y152" i="3" s="1"/>
  <c r="AA152" i="3" s="1"/>
  <c r="X152" i="3"/>
  <c r="Z152" i="3" s="1"/>
  <c r="AB152" i="3" s="1"/>
  <c r="AC151" i="3"/>
  <c r="W151" i="3"/>
  <c r="Y151" i="3" s="1"/>
  <c r="AA151" i="3" s="1"/>
  <c r="X151" i="3"/>
  <c r="Z151" i="3" s="1"/>
  <c r="AB151" i="3" s="1"/>
  <c r="AC150" i="3"/>
  <c r="W150" i="3"/>
  <c r="Y150" i="3" s="1"/>
  <c r="AA150" i="3" s="1"/>
  <c r="X150" i="3"/>
  <c r="Z150" i="3" s="1"/>
  <c r="AB150" i="3" s="1"/>
  <c r="AD150" i="3" l="1"/>
  <c r="AF150" i="3" s="1"/>
  <c r="AH150" i="3" s="1"/>
  <c r="AJ150" i="3" s="1"/>
  <c r="AE150" i="3"/>
  <c r="AG150" i="3" s="1"/>
  <c r="AI150" i="3" s="1"/>
  <c r="AK150" i="3" s="1"/>
  <c r="AD151" i="3"/>
  <c r="AF151" i="3" s="1"/>
  <c r="AH151" i="3" s="1"/>
  <c r="AJ151" i="3" s="1"/>
  <c r="AE151" i="3"/>
  <c r="AG151" i="3" s="1"/>
  <c r="AI151" i="3" s="1"/>
  <c r="AK151" i="3" s="1"/>
  <c r="AD152" i="3"/>
  <c r="AF152" i="3" s="1"/>
  <c r="AH152" i="3" s="1"/>
  <c r="AJ152" i="3" s="1"/>
  <c r="AE152" i="3"/>
  <c r="AG152" i="3" s="1"/>
  <c r="AI152" i="3" s="1"/>
  <c r="AK152" i="3" s="1"/>
  <c r="AD153" i="3"/>
  <c r="AF153" i="3" s="1"/>
  <c r="AH153" i="3" s="1"/>
  <c r="AJ153" i="3" s="1"/>
  <c r="AE153" i="3"/>
  <c r="AG153" i="3" s="1"/>
  <c r="AI153" i="3" s="1"/>
  <c r="AK153" i="3" s="1"/>
  <c r="AD154" i="3"/>
  <c r="AF154" i="3" s="1"/>
  <c r="AH154" i="3" s="1"/>
  <c r="AJ154" i="3" s="1"/>
  <c r="AE154" i="3"/>
  <c r="AG154" i="3" s="1"/>
  <c r="AI154" i="3" s="1"/>
  <c r="AK154" i="3" s="1"/>
  <c r="AD155" i="3"/>
  <c r="AF155" i="3" s="1"/>
  <c r="AH155" i="3" s="1"/>
  <c r="AJ155" i="3" s="1"/>
  <c r="AE155" i="3"/>
  <c r="AG155" i="3" s="1"/>
  <c r="AI155" i="3" s="1"/>
  <c r="AK155" i="3" s="1"/>
  <c r="AD156" i="3"/>
  <c r="AF156" i="3" s="1"/>
  <c r="AH156" i="3" s="1"/>
  <c r="AJ156" i="3" s="1"/>
  <c r="AE156" i="3"/>
  <c r="AG156" i="3" s="1"/>
  <c r="AI156" i="3" s="1"/>
  <c r="AK156" i="3" s="1"/>
  <c r="AD157" i="3"/>
  <c r="AF157" i="3" s="1"/>
  <c r="AH157" i="3" s="1"/>
  <c r="AJ157" i="3" s="1"/>
  <c r="AE157" i="3"/>
  <c r="AG157" i="3" s="1"/>
  <c r="AI157" i="3" s="1"/>
  <c r="AK157" i="3" s="1"/>
  <c r="AD158" i="3"/>
  <c r="AF158" i="3" s="1"/>
  <c r="AH158" i="3" s="1"/>
  <c r="AJ158" i="3" s="1"/>
  <c r="AE158" i="3"/>
  <c r="AG158" i="3" s="1"/>
  <c r="AI158" i="3" s="1"/>
  <c r="AK158" i="3" s="1"/>
  <c r="AD159" i="3"/>
  <c r="AF159" i="3" s="1"/>
  <c r="AH159" i="3" s="1"/>
  <c r="AJ159" i="3" s="1"/>
  <c r="AE159" i="3"/>
  <c r="AG159" i="3" s="1"/>
  <c r="AI159" i="3" s="1"/>
  <c r="AK159" i="3" s="1"/>
  <c r="AD160" i="3"/>
  <c r="AF160" i="3" s="1"/>
  <c r="AH160" i="3" s="1"/>
  <c r="AJ160" i="3" s="1"/>
  <c r="AE160" i="3"/>
  <c r="AG160" i="3" s="1"/>
  <c r="AI160" i="3" s="1"/>
  <c r="AK160" i="3" s="1"/>
  <c r="AD161" i="3"/>
  <c r="AF161" i="3" s="1"/>
  <c r="AH161" i="3" s="1"/>
  <c r="AJ161" i="3" s="1"/>
  <c r="AE161" i="3"/>
  <c r="AG161" i="3" s="1"/>
  <c r="AI161" i="3" s="1"/>
  <c r="AK161" i="3" s="1"/>
  <c r="AD162" i="3"/>
  <c r="AF162" i="3" s="1"/>
  <c r="AH162" i="3" s="1"/>
  <c r="AJ162" i="3" s="1"/>
  <c r="AE162" i="3"/>
  <c r="AG162" i="3" s="1"/>
  <c r="AI162" i="3" s="1"/>
  <c r="AK162" i="3" s="1"/>
  <c r="AD163" i="3"/>
  <c r="AF163" i="3" s="1"/>
  <c r="AH163" i="3" s="1"/>
  <c r="AJ163" i="3" s="1"/>
  <c r="AE163" i="3"/>
  <c r="AG163" i="3" s="1"/>
  <c r="AI163" i="3" s="1"/>
  <c r="AK163" i="3" s="1"/>
  <c r="AD164" i="3"/>
  <c r="AF164" i="3" s="1"/>
  <c r="AH164" i="3" s="1"/>
  <c r="AJ164" i="3" s="1"/>
  <c r="AE164" i="3"/>
  <c r="AG164" i="3" s="1"/>
  <c r="AI164" i="3" s="1"/>
  <c r="AK164" i="3" s="1"/>
  <c r="AD165" i="3"/>
  <c r="AF165" i="3" s="1"/>
  <c r="AH165" i="3" s="1"/>
  <c r="AJ165" i="3" s="1"/>
  <c r="AE165" i="3"/>
  <c r="AG165" i="3" s="1"/>
  <c r="AI165" i="3" s="1"/>
  <c r="AK165" i="3" s="1"/>
  <c r="AD166" i="3"/>
  <c r="AF166" i="3" s="1"/>
  <c r="AH166" i="3" s="1"/>
  <c r="AJ166" i="3" s="1"/>
  <c r="AE166" i="3"/>
  <c r="AG166" i="3" s="1"/>
  <c r="AI166" i="3" s="1"/>
  <c r="AK166" i="3" s="1"/>
  <c r="AD167" i="3"/>
  <c r="AF167" i="3" s="1"/>
  <c r="AH167" i="3" s="1"/>
  <c r="AJ167" i="3" s="1"/>
  <c r="AE167" i="3"/>
  <c r="AG167" i="3" s="1"/>
  <c r="AI167" i="3" s="1"/>
  <c r="AK167" i="3" s="1"/>
  <c r="AD168" i="3"/>
  <c r="AF168" i="3" s="1"/>
  <c r="AH168" i="3" s="1"/>
  <c r="AJ168" i="3" s="1"/>
  <c r="AE168" i="3"/>
  <c r="AG168" i="3" s="1"/>
  <c r="AI168" i="3" s="1"/>
  <c r="AK168" i="3" s="1"/>
  <c r="AD169" i="3"/>
  <c r="AF169" i="3" s="1"/>
  <c r="AH169" i="3" s="1"/>
  <c r="AJ169" i="3" s="1"/>
  <c r="AE169" i="3"/>
  <c r="AG169" i="3" s="1"/>
  <c r="AI169" i="3" s="1"/>
  <c r="AK169" i="3" s="1"/>
  <c r="AD170" i="3"/>
  <c r="AF170" i="3" s="1"/>
  <c r="AH170" i="3" s="1"/>
  <c r="AJ170" i="3" s="1"/>
  <c r="AE170" i="3"/>
  <c r="AG170" i="3" s="1"/>
  <c r="AI170" i="3" s="1"/>
  <c r="AK170" i="3" s="1"/>
  <c r="AD171" i="3"/>
  <c r="AF171" i="3" s="1"/>
  <c r="AH171" i="3" s="1"/>
  <c r="AJ171" i="3" s="1"/>
  <c r="AE171" i="3"/>
  <c r="AG171" i="3" s="1"/>
  <c r="AI171" i="3" s="1"/>
  <c r="AK171" i="3" s="1"/>
  <c r="AD172" i="3"/>
  <c r="AF172" i="3" s="1"/>
  <c r="AH172" i="3" s="1"/>
  <c r="AJ172" i="3" s="1"/>
  <c r="AE172" i="3"/>
  <c r="AG172" i="3" s="1"/>
  <c r="AI172" i="3" s="1"/>
  <c r="AK172" i="3" s="1"/>
  <c r="AD173" i="3"/>
  <c r="AF173" i="3" s="1"/>
  <c r="AH173" i="3" s="1"/>
  <c r="AJ173" i="3" s="1"/>
  <c r="AE173" i="3"/>
  <c r="AG173" i="3" s="1"/>
  <c r="AI173" i="3" s="1"/>
  <c r="AK173" i="3" s="1"/>
  <c r="AD174" i="3"/>
  <c r="AF174" i="3" s="1"/>
  <c r="AH174" i="3" s="1"/>
  <c r="AJ174" i="3" s="1"/>
  <c r="AE174" i="3"/>
  <c r="AG174" i="3" s="1"/>
  <c r="AI174" i="3" s="1"/>
  <c r="AK174" i="3" s="1"/>
  <c r="AD175" i="3"/>
  <c r="AF175" i="3" s="1"/>
  <c r="AH175" i="3" s="1"/>
  <c r="AJ175" i="3" s="1"/>
  <c r="AE175" i="3"/>
  <c r="AG175" i="3" s="1"/>
  <c r="AI175" i="3" s="1"/>
  <c r="AK175" i="3" s="1"/>
  <c r="AD176" i="3"/>
  <c r="AF176" i="3" s="1"/>
  <c r="AH176" i="3" s="1"/>
  <c r="AJ176" i="3" s="1"/>
  <c r="AE176" i="3"/>
  <c r="AG176" i="3" s="1"/>
  <c r="AI176" i="3" s="1"/>
  <c r="AK176" i="3" s="1"/>
  <c r="AD177" i="3"/>
  <c r="AF177" i="3" s="1"/>
  <c r="AH177" i="3" s="1"/>
  <c r="AJ177" i="3" s="1"/>
  <c r="AE177" i="3"/>
  <c r="AG177" i="3" s="1"/>
  <c r="AI177" i="3" s="1"/>
  <c r="AK177" i="3" s="1"/>
  <c r="AD178" i="3"/>
  <c r="AF178" i="3" s="1"/>
  <c r="AH178" i="3" s="1"/>
  <c r="AJ178" i="3" s="1"/>
  <c r="AE178" i="3"/>
  <c r="AG178" i="3" s="1"/>
  <c r="AI178" i="3" s="1"/>
  <c r="AK178" i="3" s="1"/>
  <c r="AD179" i="3"/>
  <c r="AF179" i="3" s="1"/>
  <c r="AH179" i="3" s="1"/>
  <c r="AJ179" i="3" s="1"/>
  <c r="AE179" i="3"/>
  <c r="AG179" i="3" s="1"/>
  <c r="AI179" i="3" s="1"/>
  <c r="AK179" i="3" s="1"/>
  <c r="AD180" i="3"/>
  <c r="AF180" i="3" s="1"/>
  <c r="AH180" i="3" s="1"/>
  <c r="AJ180" i="3" s="1"/>
  <c r="AE180" i="3"/>
  <c r="AG180" i="3" s="1"/>
  <c r="AI180" i="3" s="1"/>
  <c r="AK180" i="3" s="1"/>
  <c r="AD181" i="3"/>
  <c r="AF181" i="3" s="1"/>
  <c r="AH181" i="3" s="1"/>
  <c r="AJ181" i="3" s="1"/>
  <c r="AE181" i="3"/>
  <c r="AG181" i="3" s="1"/>
  <c r="AI181" i="3" s="1"/>
  <c r="AK181" i="3" s="1"/>
  <c r="AD182" i="3"/>
  <c r="AF182" i="3" s="1"/>
  <c r="AH182" i="3" s="1"/>
  <c r="AJ182" i="3" s="1"/>
  <c r="AE182" i="3"/>
  <c r="AG182" i="3" s="1"/>
  <c r="AI182" i="3" s="1"/>
  <c r="AK182" i="3" s="1"/>
  <c r="AD183" i="3"/>
  <c r="AF183" i="3" s="1"/>
  <c r="AH183" i="3" s="1"/>
  <c r="AJ183" i="3" s="1"/>
  <c r="AE183" i="3"/>
  <c r="AG183" i="3" s="1"/>
  <c r="AI183" i="3" s="1"/>
  <c r="AK183" i="3" s="1"/>
  <c r="AD184" i="3"/>
  <c r="AF184" i="3" s="1"/>
  <c r="AH184" i="3" s="1"/>
  <c r="AJ184" i="3" s="1"/>
  <c r="AE184" i="3"/>
  <c r="AG184" i="3" s="1"/>
  <c r="AI184" i="3" s="1"/>
  <c r="AK184" i="3" s="1"/>
  <c r="AD185" i="3"/>
  <c r="AF185" i="3" s="1"/>
  <c r="AH185" i="3" s="1"/>
  <c r="AJ185" i="3" s="1"/>
  <c r="AE185" i="3"/>
  <c r="AG185" i="3" s="1"/>
  <c r="AI185" i="3" s="1"/>
  <c r="AK185" i="3" s="1"/>
  <c r="AD186" i="3"/>
  <c r="AF186" i="3" s="1"/>
  <c r="AH186" i="3" s="1"/>
  <c r="AJ186" i="3" s="1"/>
  <c r="AE186" i="3"/>
  <c r="AG186" i="3" s="1"/>
  <c r="AI186" i="3" s="1"/>
  <c r="AK186" i="3" s="1"/>
  <c r="AD187" i="3"/>
  <c r="AF187" i="3" s="1"/>
  <c r="AH187" i="3" s="1"/>
  <c r="AJ187" i="3" s="1"/>
  <c r="AE187" i="3"/>
  <c r="AG187" i="3" s="1"/>
  <c r="AI187" i="3" s="1"/>
  <c r="AK187" i="3" s="1"/>
  <c r="AD188" i="3"/>
  <c r="AF188" i="3" s="1"/>
  <c r="AH188" i="3" s="1"/>
  <c r="AJ188" i="3" s="1"/>
  <c r="AE188" i="3"/>
  <c r="AG188" i="3" s="1"/>
  <c r="AI188" i="3" s="1"/>
  <c r="AK188" i="3" s="1"/>
  <c r="AD189" i="3"/>
  <c r="AF189" i="3" s="1"/>
  <c r="AH189" i="3" s="1"/>
  <c r="AJ189" i="3" s="1"/>
  <c r="AE189" i="3"/>
  <c r="AG189" i="3" s="1"/>
  <c r="AI189" i="3" s="1"/>
  <c r="AK189" i="3" s="1"/>
  <c r="AD190" i="3"/>
  <c r="AF190" i="3" s="1"/>
  <c r="AH190" i="3" s="1"/>
  <c r="AJ190" i="3" s="1"/>
  <c r="AE190" i="3"/>
  <c r="AG190" i="3" s="1"/>
  <c r="AI190" i="3" s="1"/>
  <c r="AK190" i="3" s="1"/>
  <c r="AD191" i="3"/>
  <c r="AF191" i="3" s="1"/>
  <c r="AH191" i="3" s="1"/>
  <c r="AJ191" i="3" s="1"/>
  <c r="AE191" i="3"/>
  <c r="AG191" i="3" s="1"/>
  <c r="AI191" i="3" s="1"/>
  <c r="AK191" i="3" s="1"/>
  <c r="AD192" i="3"/>
  <c r="AF192" i="3" s="1"/>
  <c r="AH192" i="3" s="1"/>
  <c r="AJ192" i="3" s="1"/>
  <c r="AE192" i="3"/>
  <c r="AG192" i="3" s="1"/>
  <c r="AI192" i="3" s="1"/>
  <c r="AK192" i="3" s="1"/>
  <c r="AD193" i="3"/>
  <c r="AF193" i="3" s="1"/>
  <c r="AH193" i="3" s="1"/>
  <c r="AJ193" i="3" s="1"/>
  <c r="AE193" i="3"/>
  <c r="AG193" i="3" s="1"/>
  <c r="AI193" i="3" s="1"/>
  <c r="AK193" i="3" s="1"/>
  <c r="AD194" i="3"/>
  <c r="AF194" i="3" s="1"/>
  <c r="AH194" i="3" s="1"/>
  <c r="AJ194" i="3" s="1"/>
  <c r="AE194" i="3"/>
  <c r="AG194" i="3" s="1"/>
  <c r="AI194" i="3" s="1"/>
  <c r="AK194" i="3" s="1"/>
  <c r="AD195" i="3"/>
  <c r="AF195" i="3" s="1"/>
  <c r="AH195" i="3" s="1"/>
  <c r="AJ195" i="3" s="1"/>
  <c r="AE195" i="3"/>
  <c r="AG195" i="3" s="1"/>
  <c r="AI195" i="3" s="1"/>
  <c r="AK195" i="3" s="1"/>
  <c r="AD196" i="3"/>
  <c r="AF196" i="3" s="1"/>
  <c r="AH196" i="3" s="1"/>
  <c r="AJ196" i="3" s="1"/>
  <c r="AE196" i="3"/>
  <c r="AG196" i="3" s="1"/>
  <c r="AI196" i="3" s="1"/>
  <c r="AK196" i="3" s="1"/>
  <c r="AD197" i="3"/>
  <c r="AF197" i="3" s="1"/>
  <c r="AH197" i="3" s="1"/>
  <c r="AJ197" i="3" s="1"/>
  <c r="AE197" i="3"/>
  <c r="AG197" i="3" s="1"/>
  <c r="AI197" i="3" s="1"/>
  <c r="AK197" i="3" s="1"/>
  <c r="AD198" i="3"/>
  <c r="AF198" i="3" s="1"/>
  <c r="AH198" i="3" s="1"/>
  <c r="AJ198" i="3" s="1"/>
  <c r="AE198" i="3"/>
  <c r="AG198" i="3" s="1"/>
  <c r="AI198" i="3" s="1"/>
  <c r="AK198" i="3" s="1"/>
  <c r="AD199" i="3"/>
  <c r="AF199" i="3" s="1"/>
  <c r="AH199" i="3" s="1"/>
  <c r="AJ199" i="3" s="1"/>
  <c r="AE199" i="3"/>
  <c r="AG199" i="3" s="1"/>
  <c r="AI199" i="3" s="1"/>
  <c r="AK199" i="3" s="1"/>
  <c r="AD200" i="3"/>
  <c r="AF200" i="3" s="1"/>
  <c r="AH200" i="3" s="1"/>
  <c r="AJ200" i="3" s="1"/>
  <c r="AE200" i="3"/>
  <c r="AG200" i="3" s="1"/>
  <c r="AI200" i="3" s="1"/>
  <c r="AK200" i="3" s="1"/>
  <c r="AD201" i="3"/>
  <c r="AF201" i="3" s="1"/>
  <c r="AH201" i="3" s="1"/>
  <c r="AJ201" i="3" s="1"/>
  <c r="AE201" i="3"/>
  <c r="AG201" i="3" s="1"/>
  <c r="AI201" i="3" s="1"/>
  <c r="AK201" i="3" s="1"/>
  <c r="AD202" i="3"/>
  <c r="AF202" i="3" s="1"/>
  <c r="AH202" i="3" s="1"/>
  <c r="AJ202" i="3" s="1"/>
  <c r="AE202" i="3"/>
  <c r="AG202" i="3" s="1"/>
  <c r="AI202" i="3" s="1"/>
  <c r="AK202" i="3" s="1"/>
  <c r="AD203" i="3"/>
  <c r="AF203" i="3" s="1"/>
  <c r="AH203" i="3" s="1"/>
  <c r="AJ203" i="3" s="1"/>
  <c r="AE203" i="3"/>
  <c r="AG203" i="3" s="1"/>
  <c r="AI203" i="3" s="1"/>
  <c r="AK203" i="3" s="1"/>
  <c r="AD204" i="3"/>
  <c r="AF204" i="3" s="1"/>
  <c r="AH204" i="3" s="1"/>
  <c r="AJ204" i="3" s="1"/>
  <c r="AE204" i="3"/>
  <c r="AG204" i="3" s="1"/>
  <c r="AI204" i="3" s="1"/>
  <c r="AK204" i="3" s="1"/>
  <c r="AD205" i="3"/>
  <c r="AF205" i="3" s="1"/>
  <c r="AH205" i="3" s="1"/>
  <c r="AJ205" i="3" s="1"/>
  <c r="AE205" i="3"/>
  <c r="AG205" i="3" s="1"/>
  <c r="AI205" i="3" s="1"/>
  <c r="AK205" i="3" s="1"/>
  <c r="AD206" i="3"/>
  <c r="AF206" i="3" s="1"/>
  <c r="AH206" i="3" s="1"/>
  <c r="AJ206" i="3" s="1"/>
  <c r="AE206" i="3"/>
  <c r="AG206" i="3" s="1"/>
  <c r="AI206" i="3" s="1"/>
  <c r="AK206" i="3" s="1"/>
  <c r="AD207" i="3"/>
  <c r="AF207" i="3" s="1"/>
  <c r="AH207" i="3" s="1"/>
  <c r="AJ207" i="3" s="1"/>
  <c r="AE207" i="3"/>
  <c r="AG207" i="3" s="1"/>
  <c r="AI207" i="3" s="1"/>
  <c r="AK207" i="3" s="1"/>
  <c r="AD208" i="3"/>
  <c r="AF208" i="3" s="1"/>
  <c r="AH208" i="3" s="1"/>
  <c r="AJ208" i="3" s="1"/>
  <c r="AE208" i="3"/>
  <c r="AG208" i="3" s="1"/>
  <c r="AI208" i="3" s="1"/>
  <c r="AK208" i="3" s="1"/>
  <c r="AD209" i="3"/>
  <c r="AF209" i="3" s="1"/>
  <c r="AH209" i="3" s="1"/>
  <c r="AJ209" i="3" s="1"/>
  <c r="AE209" i="3"/>
  <c r="AG209" i="3" s="1"/>
  <c r="AI209" i="3" s="1"/>
  <c r="AK209" i="3" s="1"/>
  <c r="AD210" i="3"/>
  <c r="AF210" i="3" s="1"/>
  <c r="AH210" i="3" s="1"/>
  <c r="AJ210" i="3" s="1"/>
  <c r="AE210" i="3"/>
  <c r="AG210" i="3" s="1"/>
  <c r="AI210" i="3" s="1"/>
  <c r="AK210" i="3" s="1"/>
  <c r="AD211" i="3"/>
  <c r="AF211" i="3" s="1"/>
  <c r="AH211" i="3" s="1"/>
  <c r="AJ211" i="3" s="1"/>
  <c r="AE211" i="3"/>
  <c r="AG211" i="3" s="1"/>
  <c r="AI211" i="3" s="1"/>
  <c r="AK211" i="3" s="1"/>
  <c r="AD212" i="3"/>
  <c r="AF212" i="3" s="1"/>
  <c r="AH212" i="3" s="1"/>
  <c r="AJ212" i="3" s="1"/>
  <c r="AE212" i="3"/>
  <c r="AG212" i="3" s="1"/>
  <c r="AI212" i="3" s="1"/>
  <c r="AK212" i="3" s="1"/>
  <c r="AD213" i="3"/>
  <c r="AF213" i="3" s="1"/>
  <c r="AH213" i="3" s="1"/>
  <c r="AJ213" i="3" s="1"/>
  <c r="AE213" i="3"/>
  <c r="AG213" i="3" s="1"/>
  <c r="AI213" i="3" s="1"/>
  <c r="AK213" i="3" s="1"/>
  <c r="AD214" i="3"/>
  <c r="AF214" i="3" s="1"/>
  <c r="AH214" i="3" s="1"/>
  <c r="AJ214" i="3" s="1"/>
  <c r="AE214" i="3"/>
  <c r="AG214" i="3" s="1"/>
  <c r="AI214" i="3" s="1"/>
  <c r="AK214" i="3" s="1"/>
  <c r="AD215" i="3"/>
  <c r="AF215" i="3" s="1"/>
  <c r="AH215" i="3" s="1"/>
  <c r="AJ215" i="3" s="1"/>
  <c r="AE215" i="3"/>
  <c r="AG215" i="3" s="1"/>
  <c r="AI215" i="3" s="1"/>
  <c r="AK215" i="3" s="1"/>
  <c r="AD216" i="3"/>
  <c r="AF216" i="3" s="1"/>
  <c r="AH216" i="3" s="1"/>
  <c r="AJ216" i="3" s="1"/>
  <c r="AE216" i="3"/>
  <c r="AG216" i="3" s="1"/>
  <c r="AI216" i="3" s="1"/>
  <c r="AK216" i="3" s="1"/>
  <c r="AD217" i="3"/>
  <c r="AF217" i="3" s="1"/>
  <c r="AH217" i="3" s="1"/>
  <c r="AJ217" i="3" s="1"/>
  <c r="AE217" i="3"/>
  <c r="AG217" i="3" s="1"/>
  <c r="AI217" i="3" s="1"/>
  <c r="AK217" i="3" s="1"/>
  <c r="AD218" i="3"/>
  <c r="AF218" i="3" s="1"/>
  <c r="AH218" i="3" s="1"/>
  <c r="AJ218" i="3" s="1"/>
  <c r="AE218" i="3"/>
  <c r="AG218" i="3" s="1"/>
  <c r="AI218" i="3" s="1"/>
  <c r="AK218" i="3" s="1"/>
  <c r="AD219" i="3"/>
  <c r="AF219" i="3" s="1"/>
  <c r="AH219" i="3" s="1"/>
  <c r="AJ219" i="3" s="1"/>
  <c r="AE219" i="3"/>
  <c r="AG219" i="3" s="1"/>
  <c r="AI219" i="3" s="1"/>
  <c r="AK219" i="3" s="1"/>
  <c r="AD220" i="3"/>
  <c r="AF220" i="3" s="1"/>
  <c r="AH220" i="3" s="1"/>
  <c r="AJ220" i="3" s="1"/>
  <c r="AE220" i="3"/>
  <c r="AG220" i="3" s="1"/>
  <c r="AI220" i="3" s="1"/>
  <c r="AK220" i="3" s="1"/>
  <c r="AD221" i="3"/>
  <c r="AF221" i="3" s="1"/>
  <c r="AH221" i="3" s="1"/>
  <c r="AJ221" i="3" s="1"/>
  <c r="AE221" i="3"/>
  <c r="AG221" i="3" s="1"/>
  <c r="AI221" i="3" s="1"/>
  <c r="AK221" i="3" s="1"/>
  <c r="AD222" i="3"/>
  <c r="AF222" i="3" s="1"/>
  <c r="AH222" i="3" s="1"/>
  <c r="AJ222" i="3" s="1"/>
  <c r="AE222" i="3"/>
  <c r="AG222" i="3" s="1"/>
  <c r="AI222" i="3" s="1"/>
  <c r="AK222" i="3" s="1"/>
  <c r="AD223" i="3"/>
  <c r="AF223" i="3" s="1"/>
  <c r="AH223" i="3" s="1"/>
  <c r="AJ223" i="3" s="1"/>
  <c r="AE223" i="3"/>
  <c r="AG223" i="3" s="1"/>
  <c r="AI223" i="3" s="1"/>
  <c r="AK223" i="3" s="1"/>
  <c r="AD224" i="3"/>
  <c r="AF224" i="3" s="1"/>
  <c r="AH224" i="3" s="1"/>
  <c r="AJ224" i="3" s="1"/>
  <c r="AE224" i="3"/>
  <c r="AG224" i="3" s="1"/>
  <c r="AI224" i="3" s="1"/>
  <c r="AK224" i="3" s="1"/>
  <c r="AD225" i="3"/>
  <c r="AF225" i="3" s="1"/>
  <c r="AH225" i="3" s="1"/>
  <c r="AJ225" i="3" s="1"/>
  <c r="AE225" i="3"/>
  <c r="AG225" i="3" s="1"/>
  <c r="AI225" i="3" s="1"/>
  <c r="AK225" i="3" s="1"/>
  <c r="AD226" i="3"/>
  <c r="AF226" i="3" s="1"/>
  <c r="AH226" i="3" s="1"/>
  <c r="AJ226" i="3" s="1"/>
  <c r="AE226" i="3"/>
  <c r="AG226" i="3" s="1"/>
  <c r="AI226" i="3" s="1"/>
  <c r="AK226" i="3" s="1"/>
  <c r="AD227" i="3"/>
  <c r="AF227" i="3" s="1"/>
  <c r="AH227" i="3" s="1"/>
  <c r="AJ227" i="3" s="1"/>
  <c r="AE227" i="3"/>
  <c r="AG227" i="3" s="1"/>
  <c r="AI227" i="3" s="1"/>
  <c r="AK227" i="3" s="1"/>
  <c r="AD228" i="3"/>
  <c r="AF228" i="3" s="1"/>
  <c r="AH228" i="3" s="1"/>
  <c r="AJ228" i="3" s="1"/>
  <c r="AE228" i="3"/>
  <c r="AG228" i="3" s="1"/>
  <c r="AI228" i="3" s="1"/>
  <c r="AK228" i="3" s="1"/>
  <c r="AD229" i="3"/>
  <c r="AF229" i="3" s="1"/>
  <c r="AH229" i="3" s="1"/>
  <c r="AJ229" i="3" s="1"/>
  <c r="AE229" i="3"/>
  <c r="AG229" i="3" s="1"/>
  <c r="AI229" i="3" s="1"/>
  <c r="AK229" i="3" s="1"/>
  <c r="AD230" i="3"/>
  <c r="AF230" i="3" s="1"/>
  <c r="AH230" i="3" s="1"/>
  <c r="AJ230" i="3" s="1"/>
  <c r="AE230" i="3"/>
  <c r="AG230" i="3" s="1"/>
  <c r="AI230" i="3" s="1"/>
  <c r="AK230" i="3" s="1"/>
  <c r="AD231" i="3"/>
  <c r="AF231" i="3" s="1"/>
  <c r="AH231" i="3" s="1"/>
  <c r="AJ231" i="3" s="1"/>
  <c r="AE231" i="3"/>
  <c r="AG231" i="3" s="1"/>
  <c r="AI231" i="3" s="1"/>
  <c r="AK231" i="3" s="1"/>
  <c r="AD232" i="3"/>
  <c r="AF232" i="3" s="1"/>
  <c r="AH232" i="3" s="1"/>
  <c r="AJ232" i="3" s="1"/>
  <c r="AE232" i="3"/>
  <c r="AG232" i="3" s="1"/>
  <c r="AI232" i="3" s="1"/>
  <c r="AK232" i="3" s="1"/>
  <c r="AD233" i="3"/>
  <c r="AF233" i="3" s="1"/>
  <c r="AH233" i="3" s="1"/>
  <c r="AJ233" i="3" s="1"/>
  <c r="AE233" i="3"/>
  <c r="AG233" i="3" s="1"/>
  <c r="AI233" i="3" s="1"/>
  <c r="AK233" i="3" s="1"/>
  <c r="AD234" i="3"/>
  <c r="AF234" i="3" s="1"/>
  <c r="AH234" i="3" s="1"/>
  <c r="AJ234" i="3" s="1"/>
  <c r="AE234" i="3"/>
  <c r="AG234" i="3" s="1"/>
  <c r="AI234" i="3" s="1"/>
  <c r="AK234" i="3" s="1"/>
  <c r="AD235" i="3"/>
  <c r="AF235" i="3" s="1"/>
  <c r="AH235" i="3" s="1"/>
  <c r="AJ235" i="3" s="1"/>
  <c r="AE235" i="3"/>
  <c r="AG235" i="3" s="1"/>
  <c r="AI235" i="3" s="1"/>
  <c r="AK235" i="3" s="1"/>
  <c r="AD236" i="3"/>
  <c r="AF236" i="3" s="1"/>
  <c r="AH236" i="3" s="1"/>
  <c r="AJ236" i="3" s="1"/>
  <c r="AE236" i="3"/>
  <c r="AG236" i="3" s="1"/>
  <c r="AI236" i="3" s="1"/>
  <c r="AK236" i="3" s="1"/>
  <c r="AD237" i="3"/>
  <c r="AF237" i="3" s="1"/>
  <c r="AH237" i="3" s="1"/>
  <c r="AJ237" i="3" s="1"/>
  <c r="AE237" i="3"/>
  <c r="AG237" i="3" s="1"/>
  <c r="AI237" i="3" s="1"/>
  <c r="AK237" i="3" s="1"/>
  <c r="AD238" i="3"/>
  <c r="AF238" i="3" s="1"/>
  <c r="AH238" i="3" s="1"/>
  <c r="AJ238" i="3" s="1"/>
  <c r="AE238" i="3"/>
  <c r="AG238" i="3" s="1"/>
  <c r="AI238" i="3" s="1"/>
  <c r="AK238" i="3" s="1"/>
  <c r="AD239" i="3"/>
  <c r="AF239" i="3" s="1"/>
  <c r="AH239" i="3" s="1"/>
  <c r="AJ239" i="3" s="1"/>
  <c r="AE239" i="3"/>
  <c r="AG239" i="3" s="1"/>
  <c r="AI239" i="3" s="1"/>
  <c r="AK239" i="3" s="1"/>
  <c r="AD240" i="3"/>
  <c r="AF240" i="3" s="1"/>
  <c r="AH240" i="3" s="1"/>
  <c r="AJ240" i="3" s="1"/>
  <c r="AE240" i="3"/>
  <c r="AG240" i="3" s="1"/>
  <c r="AI240" i="3" s="1"/>
  <c r="AK240" i="3" s="1"/>
  <c r="AD241" i="3"/>
  <c r="AF241" i="3" s="1"/>
  <c r="AH241" i="3" s="1"/>
  <c r="AJ241" i="3" s="1"/>
  <c r="AE241" i="3"/>
  <c r="AG241" i="3" s="1"/>
  <c r="AI241" i="3" s="1"/>
  <c r="AK241" i="3" s="1"/>
  <c r="AD242" i="3"/>
  <c r="AF242" i="3" s="1"/>
  <c r="AH242" i="3" s="1"/>
  <c r="AJ242" i="3" s="1"/>
  <c r="AE242" i="3"/>
  <c r="AG242" i="3" s="1"/>
  <c r="AI242" i="3" s="1"/>
  <c r="AK242" i="3" s="1"/>
  <c r="AD243" i="3"/>
  <c r="AF243" i="3" s="1"/>
  <c r="AH243" i="3" s="1"/>
  <c r="AJ243" i="3" s="1"/>
  <c r="AE243" i="3"/>
  <c r="AG243" i="3" s="1"/>
  <c r="AI243" i="3" s="1"/>
  <c r="AK243" i="3" s="1"/>
  <c r="AD244" i="3"/>
  <c r="AF244" i="3" s="1"/>
  <c r="AH244" i="3" s="1"/>
  <c r="AJ244" i="3" s="1"/>
  <c r="AE244" i="3"/>
  <c r="AG244" i="3" s="1"/>
  <c r="AI244" i="3" s="1"/>
  <c r="AK244" i="3" s="1"/>
  <c r="AD245" i="3"/>
  <c r="AF245" i="3" s="1"/>
  <c r="AH245" i="3" s="1"/>
  <c r="AJ245" i="3" s="1"/>
  <c r="AE245" i="3"/>
  <c r="AG245" i="3" s="1"/>
  <c r="AI245" i="3" s="1"/>
  <c r="AK245" i="3" s="1"/>
  <c r="AD246" i="3"/>
  <c r="AF246" i="3" s="1"/>
  <c r="AH246" i="3" s="1"/>
  <c r="AJ246" i="3" s="1"/>
  <c r="AE246" i="3"/>
  <c r="AG246" i="3" s="1"/>
  <c r="AI246" i="3" s="1"/>
  <c r="AK246" i="3" s="1"/>
  <c r="AD247" i="3"/>
  <c r="AF247" i="3" s="1"/>
  <c r="AH247" i="3" s="1"/>
  <c r="AJ247" i="3" s="1"/>
  <c r="AE247" i="3"/>
  <c r="AG247" i="3" s="1"/>
  <c r="AI247" i="3" s="1"/>
  <c r="AK247" i="3" s="1"/>
  <c r="AD248" i="3"/>
  <c r="AF248" i="3" s="1"/>
  <c r="AH248" i="3" s="1"/>
  <c r="AJ248" i="3" s="1"/>
  <c r="AE248" i="3"/>
  <c r="AG248" i="3" s="1"/>
  <c r="AI248" i="3" s="1"/>
  <c r="AK248" i="3" s="1"/>
  <c r="AD249" i="3"/>
  <c r="AF249" i="3" s="1"/>
  <c r="AH249" i="3" s="1"/>
  <c r="AJ249" i="3" s="1"/>
  <c r="AE249" i="3"/>
  <c r="AG249" i="3" s="1"/>
  <c r="AI249" i="3" s="1"/>
  <c r="AK249" i="3" s="1"/>
  <c r="AL249" i="3" l="1"/>
  <c r="AM249" i="3" s="1"/>
  <c r="AL248" i="3"/>
  <c r="AM248" i="3" s="1"/>
  <c r="AL247" i="3"/>
  <c r="AM247" i="3" s="1"/>
  <c r="AL246" i="3"/>
  <c r="AM246" i="3" s="1"/>
  <c r="AL245" i="3"/>
  <c r="AM245" i="3" s="1"/>
  <c r="AL244" i="3"/>
  <c r="AM244" i="3" s="1"/>
  <c r="AL243" i="3"/>
  <c r="AM243" i="3" s="1"/>
  <c r="AL242" i="3"/>
  <c r="AM242" i="3" s="1"/>
  <c r="AL241" i="3"/>
  <c r="AM241" i="3" s="1"/>
  <c r="AL240" i="3"/>
  <c r="AM240" i="3" s="1"/>
  <c r="AL239" i="3"/>
  <c r="AM239" i="3" s="1"/>
  <c r="AL238" i="3"/>
  <c r="AM238" i="3" s="1"/>
  <c r="AL237" i="3"/>
  <c r="AM237" i="3" s="1"/>
  <c r="AL236" i="3"/>
  <c r="AM236" i="3" s="1"/>
  <c r="AL235" i="3"/>
  <c r="AM235" i="3" s="1"/>
  <c r="AL234" i="3"/>
  <c r="AM234" i="3" s="1"/>
  <c r="AL233" i="3"/>
  <c r="AM233" i="3" s="1"/>
  <c r="AL232" i="3"/>
  <c r="AM232" i="3" s="1"/>
  <c r="AL231" i="3"/>
  <c r="AM231" i="3" s="1"/>
  <c r="AL230" i="3"/>
  <c r="AM230" i="3" s="1"/>
  <c r="AL229" i="3"/>
  <c r="AM229" i="3" s="1"/>
  <c r="AL228" i="3"/>
  <c r="AM228" i="3" s="1"/>
  <c r="AL227" i="3"/>
  <c r="AM227" i="3" s="1"/>
  <c r="AL226" i="3"/>
  <c r="AM226" i="3" s="1"/>
  <c r="AL225" i="3"/>
  <c r="AM225" i="3" s="1"/>
  <c r="AL224" i="3"/>
  <c r="AM224" i="3" s="1"/>
  <c r="AL223" i="3"/>
  <c r="AM223" i="3" s="1"/>
  <c r="AL222" i="3"/>
  <c r="AM222" i="3" s="1"/>
  <c r="AL221" i="3"/>
  <c r="AM221" i="3" s="1"/>
  <c r="AL220" i="3"/>
  <c r="AM220" i="3" s="1"/>
  <c r="AL219" i="3"/>
  <c r="AM219" i="3" s="1"/>
  <c r="AL218" i="3"/>
  <c r="AM218" i="3" s="1"/>
  <c r="AL217" i="3"/>
  <c r="AM217" i="3" s="1"/>
  <c r="AL216" i="3"/>
  <c r="AM216" i="3" s="1"/>
  <c r="AL215" i="3"/>
  <c r="AM215" i="3" s="1"/>
  <c r="AL214" i="3"/>
  <c r="AM214" i="3" s="1"/>
  <c r="AL213" i="3"/>
  <c r="AM213" i="3" s="1"/>
  <c r="AL212" i="3"/>
  <c r="AM212" i="3" s="1"/>
  <c r="AL211" i="3"/>
  <c r="AM211" i="3" s="1"/>
  <c r="AL210" i="3"/>
  <c r="AM210" i="3" s="1"/>
  <c r="AL209" i="3"/>
  <c r="AM209" i="3" s="1"/>
  <c r="AL208" i="3"/>
  <c r="AM208" i="3" s="1"/>
  <c r="AL207" i="3"/>
  <c r="AM207" i="3" s="1"/>
  <c r="AL206" i="3"/>
  <c r="AM206" i="3" s="1"/>
  <c r="AL205" i="3"/>
  <c r="AM205" i="3" s="1"/>
  <c r="AL204" i="3"/>
  <c r="AM204" i="3" s="1"/>
  <c r="AL203" i="3"/>
  <c r="AM203" i="3" s="1"/>
  <c r="AL202" i="3"/>
  <c r="AM202" i="3" s="1"/>
  <c r="AL201" i="3"/>
  <c r="AM201" i="3" s="1"/>
  <c r="AL200" i="3"/>
  <c r="AM200" i="3" s="1"/>
  <c r="AL199" i="3"/>
  <c r="AM199" i="3" s="1"/>
  <c r="AL198" i="3"/>
  <c r="AM198" i="3" s="1"/>
  <c r="AL197" i="3"/>
  <c r="AM197" i="3" s="1"/>
  <c r="AL196" i="3"/>
  <c r="AM196" i="3" s="1"/>
  <c r="AL195" i="3"/>
  <c r="AM195" i="3" s="1"/>
  <c r="AL194" i="3"/>
  <c r="AM194" i="3" s="1"/>
  <c r="AL193" i="3"/>
  <c r="AM193" i="3" s="1"/>
  <c r="AL192" i="3"/>
  <c r="AM192" i="3" s="1"/>
  <c r="AL191" i="3"/>
  <c r="AM191" i="3" s="1"/>
  <c r="AL190" i="3"/>
  <c r="AM190" i="3" s="1"/>
  <c r="AL189" i="3"/>
  <c r="AM189" i="3" s="1"/>
  <c r="AL188" i="3"/>
  <c r="AM188" i="3" s="1"/>
  <c r="AL187" i="3"/>
  <c r="AM187" i="3" s="1"/>
  <c r="AL186" i="3"/>
  <c r="AM186" i="3" s="1"/>
  <c r="AL185" i="3"/>
  <c r="AM185" i="3" s="1"/>
  <c r="AL184" i="3"/>
  <c r="AM184" i="3" s="1"/>
  <c r="AL183" i="3"/>
  <c r="AM183" i="3" s="1"/>
  <c r="AL182" i="3"/>
  <c r="AM182" i="3" s="1"/>
  <c r="AL181" i="3"/>
  <c r="AM181" i="3" s="1"/>
  <c r="AL180" i="3"/>
  <c r="AM180" i="3" s="1"/>
  <c r="AL179" i="3"/>
  <c r="AM179" i="3" s="1"/>
  <c r="AL178" i="3"/>
  <c r="AM178" i="3" s="1"/>
  <c r="AL177" i="3"/>
  <c r="AM177" i="3" s="1"/>
  <c r="AL176" i="3"/>
  <c r="AM176" i="3" s="1"/>
  <c r="AL175" i="3"/>
  <c r="AM175" i="3" s="1"/>
  <c r="AL174" i="3"/>
  <c r="AM174" i="3" s="1"/>
  <c r="AL173" i="3"/>
  <c r="AM173" i="3" s="1"/>
  <c r="AL172" i="3"/>
  <c r="AM172" i="3" s="1"/>
  <c r="AL171" i="3"/>
  <c r="AM171" i="3" s="1"/>
  <c r="AL170" i="3"/>
  <c r="AM170" i="3" s="1"/>
  <c r="AL169" i="3"/>
  <c r="AM169" i="3" s="1"/>
  <c r="AL168" i="3"/>
  <c r="AM168" i="3" s="1"/>
  <c r="AL167" i="3"/>
  <c r="AM167" i="3" s="1"/>
  <c r="AL166" i="3"/>
  <c r="AM166" i="3" s="1"/>
  <c r="AL165" i="3"/>
  <c r="AM165" i="3" s="1"/>
  <c r="AL164" i="3"/>
  <c r="AM164" i="3" s="1"/>
  <c r="AL163" i="3"/>
  <c r="AM163" i="3" s="1"/>
  <c r="AL162" i="3"/>
  <c r="AM162" i="3" s="1"/>
  <c r="AL161" i="3"/>
  <c r="AM161" i="3" s="1"/>
  <c r="AL160" i="3"/>
  <c r="AM160" i="3" s="1"/>
  <c r="AL159" i="3"/>
  <c r="AM159" i="3" s="1"/>
  <c r="AL158" i="3"/>
  <c r="AM158" i="3" s="1"/>
  <c r="AL157" i="3"/>
  <c r="AM157" i="3" s="1"/>
  <c r="AL156" i="3"/>
  <c r="AM156" i="3" s="1"/>
  <c r="AL155" i="3"/>
  <c r="AM155" i="3" s="1"/>
  <c r="AL154" i="3"/>
  <c r="AM154" i="3" s="1"/>
  <c r="AL153" i="3"/>
  <c r="AM153" i="3" s="1"/>
  <c r="AL152" i="3"/>
  <c r="AM152" i="3" s="1"/>
  <c r="AL151" i="3"/>
  <c r="AM151" i="3" s="1"/>
  <c r="AL150" i="3"/>
  <c r="AM150" i="3" s="1"/>
  <c r="AT150" i="3" l="1"/>
  <c r="AN150" i="3"/>
  <c r="AP150" i="3" s="1"/>
  <c r="AR150" i="3" s="1"/>
  <c r="AO150" i="3"/>
  <c r="AQ150" i="3" s="1"/>
  <c r="AS150" i="3" s="1"/>
  <c r="AT151" i="3"/>
  <c r="AN151" i="3"/>
  <c r="AP151" i="3" s="1"/>
  <c r="AR151" i="3" s="1"/>
  <c r="AO151" i="3"/>
  <c r="AQ151" i="3" s="1"/>
  <c r="AS151" i="3" s="1"/>
  <c r="AT152" i="3"/>
  <c r="AN152" i="3"/>
  <c r="AP152" i="3" s="1"/>
  <c r="AR152" i="3" s="1"/>
  <c r="AO152" i="3"/>
  <c r="AQ152" i="3" s="1"/>
  <c r="AS152" i="3" s="1"/>
  <c r="AT153" i="3"/>
  <c r="AN153" i="3"/>
  <c r="AP153" i="3" s="1"/>
  <c r="AR153" i="3" s="1"/>
  <c r="AO153" i="3"/>
  <c r="AQ153" i="3" s="1"/>
  <c r="AS153" i="3" s="1"/>
  <c r="AT154" i="3"/>
  <c r="AN154" i="3"/>
  <c r="AP154" i="3" s="1"/>
  <c r="AR154" i="3" s="1"/>
  <c r="AO154" i="3"/>
  <c r="AQ154" i="3" s="1"/>
  <c r="AS154" i="3" s="1"/>
  <c r="AT155" i="3"/>
  <c r="AN155" i="3"/>
  <c r="AP155" i="3" s="1"/>
  <c r="AR155" i="3" s="1"/>
  <c r="AO155" i="3"/>
  <c r="AQ155" i="3" s="1"/>
  <c r="AS155" i="3" s="1"/>
  <c r="AT156" i="3"/>
  <c r="AN156" i="3"/>
  <c r="AP156" i="3" s="1"/>
  <c r="AR156" i="3" s="1"/>
  <c r="AO156" i="3"/>
  <c r="AQ156" i="3" s="1"/>
  <c r="AS156" i="3" s="1"/>
  <c r="AT157" i="3"/>
  <c r="AN157" i="3"/>
  <c r="AP157" i="3" s="1"/>
  <c r="AR157" i="3" s="1"/>
  <c r="AO157" i="3"/>
  <c r="AQ157" i="3" s="1"/>
  <c r="AS157" i="3" s="1"/>
  <c r="AT158" i="3"/>
  <c r="AN158" i="3"/>
  <c r="AP158" i="3" s="1"/>
  <c r="AR158" i="3" s="1"/>
  <c r="AO158" i="3"/>
  <c r="AQ158" i="3" s="1"/>
  <c r="AS158" i="3" s="1"/>
  <c r="AT159" i="3"/>
  <c r="AN159" i="3"/>
  <c r="AP159" i="3" s="1"/>
  <c r="AR159" i="3" s="1"/>
  <c r="AO159" i="3"/>
  <c r="AQ159" i="3" s="1"/>
  <c r="AS159" i="3" s="1"/>
  <c r="AT160" i="3"/>
  <c r="AN160" i="3"/>
  <c r="AP160" i="3" s="1"/>
  <c r="AR160" i="3" s="1"/>
  <c r="AO160" i="3"/>
  <c r="AQ160" i="3" s="1"/>
  <c r="AS160" i="3" s="1"/>
  <c r="AT161" i="3"/>
  <c r="AN161" i="3"/>
  <c r="AP161" i="3" s="1"/>
  <c r="AR161" i="3" s="1"/>
  <c r="AO161" i="3"/>
  <c r="AQ161" i="3" s="1"/>
  <c r="AS161" i="3" s="1"/>
  <c r="AT162" i="3"/>
  <c r="AN162" i="3"/>
  <c r="AP162" i="3" s="1"/>
  <c r="AR162" i="3" s="1"/>
  <c r="AO162" i="3"/>
  <c r="AQ162" i="3" s="1"/>
  <c r="AS162" i="3" s="1"/>
  <c r="AT163" i="3"/>
  <c r="AN163" i="3"/>
  <c r="AP163" i="3" s="1"/>
  <c r="AR163" i="3" s="1"/>
  <c r="AO163" i="3"/>
  <c r="AQ163" i="3" s="1"/>
  <c r="AS163" i="3" s="1"/>
  <c r="AT164" i="3"/>
  <c r="AN164" i="3"/>
  <c r="AP164" i="3" s="1"/>
  <c r="AR164" i="3" s="1"/>
  <c r="AO164" i="3"/>
  <c r="AQ164" i="3" s="1"/>
  <c r="AS164" i="3" s="1"/>
  <c r="AT165" i="3"/>
  <c r="AN165" i="3"/>
  <c r="AP165" i="3" s="1"/>
  <c r="AR165" i="3" s="1"/>
  <c r="AO165" i="3"/>
  <c r="AQ165" i="3" s="1"/>
  <c r="AS165" i="3" s="1"/>
  <c r="AT166" i="3"/>
  <c r="AN166" i="3"/>
  <c r="AP166" i="3" s="1"/>
  <c r="AR166" i="3" s="1"/>
  <c r="AO166" i="3"/>
  <c r="AQ166" i="3" s="1"/>
  <c r="AS166" i="3" s="1"/>
  <c r="AT167" i="3"/>
  <c r="AN167" i="3"/>
  <c r="AP167" i="3" s="1"/>
  <c r="AR167" i="3" s="1"/>
  <c r="AO167" i="3"/>
  <c r="AQ167" i="3" s="1"/>
  <c r="AS167" i="3" s="1"/>
  <c r="AT168" i="3"/>
  <c r="AN168" i="3"/>
  <c r="AP168" i="3" s="1"/>
  <c r="AR168" i="3" s="1"/>
  <c r="AO168" i="3"/>
  <c r="AQ168" i="3" s="1"/>
  <c r="AS168" i="3" s="1"/>
  <c r="AT169" i="3"/>
  <c r="AN169" i="3"/>
  <c r="AP169" i="3" s="1"/>
  <c r="AR169" i="3" s="1"/>
  <c r="AO169" i="3"/>
  <c r="AQ169" i="3" s="1"/>
  <c r="AS169" i="3" s="1"/>
  <c r="AT170" i="3"/>
  <c r="AN170" i="3"/>
  <c r="AP170" i="3" s="1"/>
  <c r="AR170" i="3" s="1"/>
  <c r="AO170" i="3"/>
  <c r="AQ170" i="3" s="1"/>
  <c r="AS170" i="3" s="1"/>
  <c r="AT171" i="3"/>
  <c r="AN171" i="3"/>
  <c r="AP171" i="3" s="1"/>
  <c r="AR171" i="3" s="1"/>
  <c r="AO171" i="3"/>
  <c r="AQ171" i="3" s="1"/>
  <c r="AS171" i="3" s="1"/>
  <c r="AT172" i="3"/>
  <c r="AN172" i="3"/>
  <c r="AP172" i="3" s="1"/>
  <c r="AR172" i="3" s="1"/>
  <c r="AO172" i="3"/>
  <c r="AQ172" i="3" s="1"/>
  <c r="AS172" i="3" s="1"/>
  <c r="AT173" i="3"/>
  <c r="AN173" i="3"/>
  <c r="AP173" i="3" s="1"/>
  <c r="AR173" i="3" s="1"/>
  <c r="AO173" i="3"/>
  <c r="AQ173" i="3" s="1"/>
  <c r="AS173" i="3" s="1"/>
  <c r="AT174" i="3"/>
  <c r="AN174" i="3"/>
  <c r="AP174" i="3" s="1"/>
  <c r="AR174" i="3" s="1"/>
  <c r="AO174" i="3"/>
  <c r="AQ174" i="3" s="1"/>
  <c r="AS174" i="3" s="1"/>
  <c r="AT175" i="3"/>
  <c r="AN175" i="3"/>
  <c r="AP175" i="3" s="1"/>
  <c r="AR175" i="3" s="1"/>
  <c r="AO175" i="3"/>
  <c r="AQ175" i="3" s="1"/>
  <c r="AS175" i="3" s="1"/>
  <c r="AT176" i="3"/>
  <c r="AN176" i="3"/>
  <c r="AP176" i="3" s="1"/>
  <c r="AR176" i="3" s="1"/>
  <c r="AO176" i="3"/>
  <c r="AQ176" i="3" s="1"/>
  <c r="AS176" i="3" s="1"/>
  <c r="AT177" i="3"/>
  <c r="AN177" i="3"/>
  <c r="AP177" i="3" s="1"/>
  <c r="AR177" i="3" s="1"/>
  <c r="AO177" i="3"/>
  <c r="AQ177" i="3" s="1"/>
  <c r="AS177" i="3" s="1"/>
  <c r="AT178" i="3"/>
  <c r="AN178" i="3"/>
  <c r="AP178" i="3" s="1"/>
  <c r="AR178" i="3" s="1"/>
  <c r="AO178" i="3"/>
  <c r="AQ178" i="3" s="1"/>
  <c r="AS178" i="3" s="1"/>
  <c r="AT179" i="3"/>
  <c r="AN179" i="3"/>
  <c r="AP179" i="3" s="1"/>
  <c r="AR179" i="3" s="1"/>
  <c r="AO179" i="3"/>
  <c r="AQ179" i="3" s="1"/>
  <c r="AS179" i="3" s="1"/>
  <c r="AT180" i="3"/>
  <c r="AN180" i="3"/>
  <c r="AP180" i="3" s="1"/>
  <c r="AR180" i="3" s="1"/>
  <c r="AO180" i="3"/>
  <c r="AQ180" i="3" s="1"/>
  <c r="AS180" i="3" s="1"/>
  <c r="AT181" i="3"/>
  <c r="AN181" i="3"/>
  <c r="AP181" i="3" s="1"/>
  <c r="AR181" i="3" s="1"/>
  <c r="AO181" i="3"/>
  <c r="AQ181" i="3" s="1"/>
  <c r="AS181" i="3" s="1"/>
  <c r="AT182" i="3"/>
  <c r="AN182" i="3"/>
  <c r="AP182" i="3" s="1"/>
  <c r="AR182" i="3" s="1"/>
  <c r="AO182" i="3"/>
  <c r="AQ182" i="3" s="1"/>
  <c r="AS182" i="3" s="1"/>
  <c r="AT183" i="3"/>
  <c r="AN183" i="3"/>
  <c r="AP183" i="3" s="1"/>
  <c r="AR183" i="3" s="1"/>
  <c r="AO183" i="3"/>
  <c r="AQ183" i="3" s="1"/>
  <c r="AS183" i="3" s="1"/>
  <c r="AT184" i="3"/>
  <c r="AN184" i="3"/>
  <c r="AP184" i="3" s="1"/>
  <c r="AR184" i="3" s="1"/>
  <c r="AO184" i="3"/>
  <c r="AQ184" i="3" s="1"/>
  <c r="AS184" i="3" s="1"/>
  <c r="AT185" i="3"/>
  <c r="AN185" i="3"/>
  <c r="AP185" i="3" s="1"/>
  <c r="AR185" i="3" s="1"/>
  <c r="AO185" i="3"/>
  <c r="AQ185" i="3" s="1"/>
  <c r="AS185" i="3" s="1"/>
  <c r="AT186" i="3"/>
  <c r="AN186" i="3"/>
  <c r="AP186" i="3" s="1"/>
  <c r="AR186" i="3" s="1"/>
  <c r="AO186" i="3"/>
  <c r="AQ186" i="3" s="1"/>
  <c r="AS186" i="3" s="1"/>
  <c r="AT187" i="3"/>
  <c r="AN187" i="3"/>
  <c r="AP187" i="3" s="1"/>
  <c r="AR187" i="3" s="1"/>
  <c r="AO187" i="3"/>
  <c r="AQ187" i="3" s="1"/>
  <c r="AS187" i="3" s="1"/>
  <c r="AT188" i="3"/>
  <c r="AN188" i="3"/>
  <c r="AP188" i="3" s="1"/>
  <c r="AR188" i="3" s="1"/>
  <c r="AO188" i="3"/>
  <c r="AQ188" i="3" s="1"/>
  <c r="AS188" i="3" s="1"/>
  <c r="AT189" i="3"/>
  <c r="AN189" i="3"/>
  <c r="AP189" i="3" s="1"/>
  <c r="AR189" i="3" s="1"/>
  <c r="AO189" i="3"/>
  <c r="AQ189" i="3" s="1"/>
  <c r="AS189" i="3" s="1"/>
  <c r="AT190" i="3"/>
  <c r="AN190" i="3"/>
  <c r="AP190" i="3" s="1"/>
  <c r="AR190" i="3" s="1"/>
  <c r="AO190" i="3"/>
  <c r="AQ190" i="3" s="1"/>
  <c r="AS190" i="3" s="1"/>
  <c r="AT191" i="3"/>
  <c r="AN191" i="3"/>
  <c r="AP191" i="3" s="1"/>
  <c r="AR191" i="3" s="1"/>
  <c r="AO191" i="3"/>
  <c r="AQ191" i="3" s="1"/>
  <c r="AS191" i="3" s="1"/>
  <c r="AT192" i="3"/>
  <c r="AN192" i="3"/>
  <c r="AP192" i="3" s="1"/>
  <c r="AR192" i="3" s="1"/>
  <c r="AO192" i="3"/>
  <c r="AQ192" i="3" s="1"/>
  <c r="AS192" i="3" s="1"/>
  <c r="AT193" i="3"/>
  <c r="AN193" i="3"/>
  <c r="AP193" i="3" s="1"/>
  <c r="AR193" i="3" s="1"/>
  <c r="AO193" i="3"/>
  <c r="AQ193" i="3" s="1"/>
  <c r="AS193" i="3" s="1"/>
  <c r="AT194" i="3"/>
  <c r="AN194" i="3"/>
  <c r="AP194" i="3" s="1"/>
  <c r="AR194" i="3" s="1"/>
  <c r="AO194" i="3"/>
  <c r="AQ194" i="3" s="1"/>
  <c r="AS194" i="3" s="1"/>
  <c r="AT195" i="3"/>
  <c r="AN195" i="3"/>
  <c r="AP195" i="3" s="1"/>
  <c r="AR195" i="3" s="1"/>
  <c r="AO195" i="3"/>
  <c r="AQ195" i="3" s="1"/>
  <c r="AS195" i="3" s="1"/>
  <c r="AT196" i="3"/>
  <c r="AN196" i="3"/>
  <c r="AP196" i="3" s="1"/>
  <c r="AR196" i="3" s="1"/>
  <c r="AO196" i="3"/>
  <c r="AQ196" i="3" s="1"/>
  <c r="AS196" i="3" s="1"/>
  <c r="AT197" i="3"/>
  <c r="AN197" i="3"/>
  <c r="AP197" i="3" s="1"/>
  <c r="AR197" i="3" s="1"/>
  <c r="AO197" i="3"/>
  <c r="AQ197" i="3" s="1"/>
  <c r="AS197" i="3" s="1"/>
  <c r="AT198" i="3"/>
  <c r="AN198" i="3"/>
  <c r="AP198" i="3" s="1"/>
  <c r="AR198" i="3" s="1"/>
  <c r="AO198" i="3"/>
  <c r="AQ198" i="3" s="1"/>
  <c r="AS198" i="3" s="1"/>
  <c r="AT199" i="3"/>
  <c r="AN199" i="3"/>
  <c r="AP199" i="3" s="1"/>
  <c r="AR199" i="3" s="1"/>
  <c r="AO199" i="3"/>
  <c r="AQ199" i="3" s="1"/>
  <c r="AS199" i="3" s="1"/>
  <c r="AT200" i="3"/>
  <c r="AN200" i="3"/>
  <c r="AP200" i="3" s="1"/>
  <c r="AR200" i="3" s="1"/>
  <c r="AO200" i="3"/>
  <c r="AQ200" i="3" s="1"/>
  <c r="AS200" i="3" s="1"/>
  <c r="AT201" i="3"/>
  <c r="AN201" i="3"/>
  <c r="AP201" i="3" s="1"/>
  <c r="AR201" i="3" s="1"/>
  <c r="AO201" i="3"/>
  <c r="AQ201" i="3" s="1"/>
  <c r="AS201" i="3" s="1"/>
  <c r="AT202" i="3"/>
  <c r="AN202" i="3"/>
  <c r="AP202" i="3" s="1"/>
  <c r="AR202" i="3" s="1"/>
  <c r="AO202" i="3"/>
  <c r="AQ202" i="3" s="1"/>
  <c r="AS202" i="3" s="1"/>
  <c r="AT203" i="3"/>
  <c r="AN203" i="3"/>
  <c r="AP203" i="3" s="1"/>
  <c r="AR203" i="3" s="1"/>
  <c r="AO203" i="3"/>
  <c r="AQ203" i="3" s="1"/>
  <c r="AS203" i="3" s="1"/>
  <c r="AT204" i="3"/>
  <c r="AN204" i="3"/>
  <c r="AP204" i="3" s="1"/>
  <c r="AR204" i="3" s="1"/>
  <c r="AO204" i="3"/>
  <c r="AQ204" i="3" s="1"/>
  <c r="AS204" i="3" s="1"/>
  <c r="AT205" i="3"/>
  <c r="AN205" i="3"/>
  <c r="AP205" i="3" s="1"/>
  <c r="AR205" i="3" s="1"/>
  <c r="AO205" i="3"/>
  <c r="AQ205" i="3" s="1"/>
  <c r="AS205" i="3" s="1"/>
  <c r="AT206" i="3"/>
  <c r="AN206" i="3"/>
  <c r="AP206" i="3" s="1"/>
  <c r="AR206" i="3" s="1"/>
  <c r="AO206" i="3"/>
  <c r="AQ206" i="3" s="1"/>
  <c r="AS206" i="3" s="1"/>
  <c r="AT207" i="3"/>
  <c r="AN207" i="3"/>
  <c r="AP207" i="3" s="1"/>
  <c r="AR207" i="3" s="1"/>
  <c r="AO207" i="3"/>
  <c r="AQ207" i="3" s="1"/>
  <c r="AS207" i="3" s="1"/>
  <c r="AT208" i="3"/>
  <c r="AN208" i="3"/>
  <c r="AP208" i="3" s="1"/>
  <c r="AR208" i="3" s="1"/>
  <c r="AO208" i="3"/>
  <c r="AQ208" i="3" s="1"/>
  <c r="AS208" i="3" s="1"/>
  <c r="AT209" i="3"/>
  <c r="AN209" i="3"/>
  <c r="AP209" i="3" s="1"/>
  <c r="AR209" i="3" s="1"/>
  <c r="AO209" i="3"/>
  <c r="AQ209" i="3" s="1"/>
  <c r="AS209" i="3" s="1"/>
  <c r="AT210" i="3"/>
  <c r="AN210" i="3"/>
  <c r="AP210" i="3" s="1"/>
  <c r="AR210" i="3" s="1"/>
  <c r="AO210" i="3"/>
  <c r="AQ210" i="3" s="1"/>
  <c r="AS210" i="3" s="1"/>
  <c r="AT211" i="3"/>
  <c r="AN211" i="3"/>
  <c r="AP211" i="3" s="1"/>
  <c r="AR211" i="3" s="1"/>
  <c r="AO211" i="3"/>
  <c r="AQ211" i="3" s="1"/>
  <c r="AS211" i="3" s="1"/>
  <c r="AT212" i="3"/>
  <c r="AN212" i="3"/>
  <c r="AP212" i="3" s="1"/>
  <c r="AR212" i="3" s="1"/>
  <c r="AO212" i="3"/>
  <c r="AQ212" i="3" s="1"/>
  <c r="AS212" i="3" s="1"/>
  <c r="AT213" i="3"/>
  <c r="AN213" i="3"/>
  <c r="AP213" i="3" s="1"/>
  <c r="AR213" i="3" s="1"/>
  <c r="AO213" i="3"/>
  <c r="AQ213" i="3" s="1"/>
  <c r="AS213" i="3" s="1"/>
  <c r="AT214" i="3"/>
  <c r="AN214" i="3"/>
  <c r="AP214" i="3" s="1"/>
  <c r="AR214" i="3" s="1"/>
  <c r="AO214" i="3"/>
  <c r="AQ214" i="3" s="1"/>
  <c r="AS214" i="3" s="1"/>
  <c r="AT215" i="3"/>
  <c r="AN215" i="3"/>
  <c r="AP215" i="3" s="1"/>
  <c r="AR215" i="3" s="1"/>
  <c r="AO215" i="3"/>
  <c r="AQ215" i="3" s="1"/>
  <c r="AS215" i="3" s="1"/>
  <c r="AT216" i="3"/>
  <c r="AN216" i="3"/>
  <c r="AP216" i="3" s="1"/>
  <c r="AR216" i="3" s="1"/>
  <c r="AO216" i="3"/>
  <c r="AQ216" i="3" s="1"/>
  <c r="AS216" i="3" s="1"/>
  <c r="AT217" i="3"/>
  <c r="AN217" i="3"/>
  <c r="AP217" i="3" s="1"/>
  <c r="AR217" i="3" s="1"/>
  <c r="AO217" i="3"/>
  <c r="AQ217" i="3" s="1"/>
  <c r="AS217" i="3" s="1"/>
  <c r="AT218" i="3"/>
  <c r="AN218" i="3"/>
  <c r="AP218" i="3" s="1"/>
  <c r="AR218" i="3" s="1"/>
  <c r="AO218" i="3"/>
  <c r="AQ218" i="3" s="1"/>
  <c r="AS218" i="3" s="1"/>
  <c r="AT219" i="3"/>
  <c r="AN219" i="3"/>
  <c r="AP219" i="3" s="1"/>
  <c r="AR219" i="3" s="1"/>
  <c r="AO219" i="3"/>
  <c r="AQ219" i="3" s="1"/>
  <c r="AS219" i="3" s="1"/>
  <c r="AT220" i="3"/>
  <c r="AN220" i="3"/>
  <c r="AP220" i="3" s="1"/>
  <c r="AR220" i="3" s="1"/>
  <c r="AO220" i="3"/>
  <c r="AQ220" i="3" s="1"/>
  <c r="AS220" i="3" s="1"/>
  <c r="AT221" i="3"/>
  <c r="AN221" i="3"/>
  <c r="AP221" i="3" s="1"/>
  <c r="AR221" i="3" s="1"/>
  <c r="AO221" i="3"/>
  <c r="AQ221" i="3" s="1"/>
  <c r="AS221" i="3" s="1"/>
  <c r="AT222" i="3"/>
  <c r="AN222" i="3"/>
  <c r="AP222" i="3" s="1"/>
  <c r="AR222" i="3" s="1"/>
  <c r="AO222" i="3"/>
  <c r="AQ222" i="3" s="1"/>
  <c r="AS222" i="3" s="1"/>
  <c r="AT223" i="3"/>
  <c r="AN223" i="3"/>
  <c r="AP223" i="3" s="1"/>
  <c r="AR223" i="3" s="1"/>
  <c r="AO223" i="3"/>
  <c r="AQ223" i="3" s="1"/>
  <c r="AS223" i="3" s="1"/>
  <c r="AT224" i="3"/>
  <c r="AN224" i="3"/>
  <c r="AP224" i="3" s="1"/>
  <c r="AR224" i="3" s="1"/>
  <c r="AO224" i="3"/>
  <c r="AQ224" i="3" s="1"/>
  <c r="AS224" i="3" s="1"/>
  <c r="AT225" i="3"/>
  <c r="AN225" i="3"/>
  <c r="AP225" i="3" s="1"/>
  <c r="AR225" i="3" s="1"/>
  <c r="AO225" i="3"/>
  <c r="AQ225" i="3" s="1"/>
  <c r="AS225" i="3" s="1"/>
  <c r="AT226" i="3"/>
  <c r="AN226" i="3"/>
  <c r="AP226" i="3" s="1"/>
  <c r="AR226" i="3" s="1"/>
  <c r="AO226" i="3"/>
  <c r="AQ226" i="3" s="1"/>
  <c r="AS226" i="3" s="1"/>
  <c r="AT227" i="3"/>
  <c r="AN227" i="3"/>
  <c r="AP227" i="3" s="1"/>
  <c r="AR227" i="3" s="1"/>
  <c r="AO227" i="3"/>
  <c r="AQ227" i="3" s="1"/>
  <c r="AS227" i="3" s="1"/>
  <c r="AT228" i="3"/>
  <c r="AN228" i="3"/>
  <c r="AP228" i="3" s="1"/>
  <c r="AR228" i="3" s="1"/>
  <c r="AO228" i="3"/>
  <c r="AQ228" i="3" s="1"/>
  <c r="AS228" i="3" s="1"/>
  <c r="AT229" i="3"/>
  <c r="AN229" i="3"/>
  <c r="AP229" i="3" s="1"/>
  <c r="AR229" i="3" s="1"/>
  <c r="AO229" i="3"/>
  <c r="AQ229" i="3" s="1"/>
  <c r="AS229" i="3" s="1"/>
  <c r="AT230" i="3"/>
  <c r="AN230" i="3"/>
  <c r="AP230" i="3" s="1"/>
  <c r="AR230" i="3" s="1"/>
  <c r="AO230" i="3"/>
  <c r="AQ230" i="3" s="1"/>
  <c r="AS230" i="3" s="1"/>
  <c r="AT231" i="3"/>
  <c r="AN231" i="3"/>
  <c r="AP231" i="3" s="1"/>
  <c r="AR231" i="3" s="1"/>
  <c r="AO231" i="3"/>
  <c r="AQ231" i="3" s="1"/>
  <c r="AS231" i="3" s="1"/>
  <c r="AT232" i="3"/>
  <c r="AN232" i="3"/>
  <c r="AP232" i="3" s="1"/>
  <c r="AR232" i="3" s="1"/>
  <c r="AO232" i="3"/>
  <c r="AQ232" i="3" s="1"/>
  <c r="AS232" i="3" s="1"/>
  <c r="AT233" i="3"/>
  <c r="AN233" i="3"/>
  <c r="AP233" i="3" s="1"/>
  <c r="AR233" i="3" s="1"/>
  <c r="AO233" i="3"/>
  <c r="AQ233" i="3" s="1"/>
  <c r="AS233" i="3" s="1"/>
  <c r="AT234" i="3"/>
  <c r="AN234" i="3"/>
  <c r="AP234" i="3" s="1"/>
  <c r="AR234" i="3" s="1"/>
  <c r="AO234" i="3"/>
  <c r="AQ234" i="3" s="1"/>
  <c r="AS234" i="3" s="1"/>
  <c r="AT235" i="3"/>
  <c r="AN235" i="3"/>
  <c r="AP235" i="3" s="1"/>
  <c r="AR235" i="3" s="1"/>
  <c r="AO235" i="3"/>
  <c r="AQ235" i="3" s="1"/>
  <c r="AS235" i="3" s="1"/>
  <c r="AT236" i="3"/>
  <c r="AN236" i="3"/>
  <c r="AP236" i="3" s="1"/>
  <c r="AR236" i="3" s="1"/>
  <c r="AO236" i="3"/>
  <c r="AQ236" i="3" s="1"/>
  <c r="AS236" i="3" s="1"/>
  <c r="AT237" i="3"/>
  <c r="AN237" i="3"/>
  <c r="AP237" i="3" s="1"/>
  <c r="AR237" i="3" s="1"/>
  <c r="AO237" i="3"/>
  <c r="AQ237" i="3" s="1"/>
  <c r="AS237" i="3" s="1"/>
  <c r="AT238" i="3"/>
  <c r="AN238" i="3"/>
  <c r="AP238" i="3" s="1"/>
  <c r="AR238" i="3" s="1"/>
  <c r="AO238" i="3"/>
  <c r="AQ238" i="3" s="1"/>
  <c r="AS238" i="3" s="1"/>
  <c r="AT239" i="3"/>
  <c r="AN239" i="3"/>
  <c r="AP239" i="3" s="1"/>
  <c r="AR239" i="3" s="1"/>
  <c r="AO239" i="3"/>
  <c r="AQ239" i="3" s="1"/>
  <c r="AS239" i="3" s="1"/>
  <c r="AT240" i="3"/>
  <c r="AN240" i="3"/>
  <c r="AP240" i="3" s="1"/>
  <c r="AR240" i="3" s="1"/>
  <c r="AO240" i="3"/>
  <c r="AQ240" i="3" s="1"/>
  <c r="AS240" i="3" s="1"/>
  <c r="AT241" i="3"/>
  <c r="AN241" i="3"/>
  <c r="AP241" i="3" s="1"/>
  <c r="AR241" i="3" s="1"/>
  <c r="AO241" i="3"/>
  <c r="AQ241" i="3" s="1"/>
  <c r="AS241" i="3" s="1"/>
  <c r="AT242" i="3"/>
  <c r="AN242" i="3"/>
  <c r="AP242" i="3" s="1"/>
  <c r="AR242" i="3" s="1"/>
  <c r="AO242" i="3"/>
  <c r="AQ242" i="3" s="1"/>
  <c r="AS242" i="3" s="1"/>
  <c r="AT243" i="3"/>
  <c r="AN243" i="3"/>
  <c r="AP243" i="3" s="1"/>
  <c r="AR243" i="3" s="1"/>
  <c r="AO243" i="3"/>
  <c r="AQ243" i="3" s="1"/>
  <c r="AS243" i="3" s="1"/>
  <c r="AT244" i="3"/>
  <c r="AN244" i="3"/>
  <c r="AP244" i="3" s="1"/>
  <c r="AR244" i="3" s="1"/>
  <c r="AO244" i="3"/>
  <c r="AQ244" i="3" s="1"/>
  <c r="AS244" i="3" s="1"/>
  <c r="AT245" i="3"/>
  <c r="AN245" i="3"/>
  <c r="AP245" i="3" s="1"/>
  <c r="AR245" i="3" s="1"/>
  <c r="AO245" i="3"/>
  <c r="AQ245" i="3" s="1"/>
  <c r="AS245" i="3" s="1"/>
  <c r="AT246" i="3"/>
  <c r="AN246" i="3"/>
  <c r="AP246" i="3" s="1"/>
  <c r="AR246" i="3" s="1"/>
  <c r="AO246" i="3"/>
  <c r="AQ246" i="3" s="1"/>
  <c r="AS246" i="3" s="1"/>
  <c r="AT247" i="3"/>
  <c r="AN247" i="3"/>
  <c r="AP247" i="3" s="1"/>
  <c r="AR247" i="3" s="1"/>
  <c r="AO247" i="3"/>
  <c r="AQ247" i="3" s="1"/>
  <c r="AS247" i="3" s="1"/>
  <c r="AT248" i="3"/>
  <c r="AN248" i="3"/>
  <c r="AP248" i="3" s="1"/>
  <c r="AR248" i="3" s="1"/>
  <c r="AO248" i="3"/>
  <c r="AQ248" i="3" s="1"/>
  <c r="AS248" i="3" s="1"/>
  <c r="AT249" i="3"/>
  <c r="AN249" i="3"/>
  <c r="AP249" i="3" s="1"/>
  <c r="AR249" i="3" s="1"/>
  <c r="AO249" i="3"/>
  <c r="AQ249" i="3" s="1"/>
  <c r="AS249" i="3" s="1"/>
  <c r="AU249" i="3" l="1"/>
  <c r="AW249" i="3" s="1"/>
  <c r="AY249" i="3" s="1"/>
  <c r="BA249" i="3" s="1"/>
  <c r="AV249" i="3"/>
  <c r="AX249" i="3" s="1"/>
  <c r="AZ249" i="3" s="1"/>
  <c r="BB249" i="3" s="1"/>
  <c r="AU248" i="3"/>
  <c r="AW248" i="3" s="1"/>
  <c r="AY248" i="3" s="1"/>
  <c r="BA248" i="3" s="1"/>
  <c r="AV248" i="3"/>
  <c r="AX248" i="3" s="1"/>
  <c r="AZ248" i="3" s="1"/>
  <c r="BB248" i="3" s="1"/>
  <c r="AU247" i="3"/>
  <c r="AW247" i="3" s="1"/>
  <c r="AY247" i="3" s="1"/>
  <c r="BA247" i="3" s="1"/>
  <c r="AV247" i="3"/>
  <c r="AX247" i="3" s="1"/>
  <c r="AZ247" i="3" s="1"/>
  <c r="BB247" i="3" s="1"/>
  <c r="AU246" i="3"/>
  <c r="AW246" i="3" s="1"/>
  <c r="AY246" i="3" s="1"/>
  <c r="BA246" i="3" s="1"/>
  <c r="AV246" i="3"/>
  <c r="AX246" i="3" s="1"/>
  <c r="AZ246" i="3" s="1"/>
  <c r="BB246" i="3" s="1"/>
  <c r="AU245" i="3"/>
  <c r="AW245" i="3" s="1"/>
  <c r="AY245" i="3" s="1"/>
  <c r="BA245" i="3" s="1"/>
  <c r="AV245" i="3"/>
  <c r="AX245" i="3" s="1"/>
  <c r="AZ245" i="3" s="1"/>
  <c r="BB245" i="3" s="1"/>
  <c r="AU244" i="3"/>
  <c r="AW244" i="3" s="1"/>
  <c r="AY244" i="3" s="1"/>
  <c r="BA244" i="3" s="1"/>
  <c r="AV244" i="3"/>
  <c r="AX244" i="3" s="1"/>
  <c r="AZ244" i="3" s="1"/>
  <c r="BB244" i="3" s="1"/>
  <c r="AU243" i="3"/>
  <c r="AW243" i="3" s="1"/>
  <c r="AY243" i="3" s="1"/>
  <c r="BA243" i="3" s="1"/>
  <c r="AV243" i="3"/>
  <c r="AX243" i="3" s="1"/>
  <c r="AZ243" i="3" s="1"/>
  <c r="BB243" i="3" s="1"/>
  <c r="AU242" i="3"/>
  <c r="AW242" i="3" s="1"/>
  <c r="AY242" i="3" s="1"/>
  <c r="BA242" i="3" s="1"/>
  <c r="AV242" i="3"/>
  <c r="AX242" i="3" s="1"/>
  <c r="AZ242" i="3" s="1"/>
  <c r="BB242" i="3" s="1"/>
  <c r="AU241" i="3"/>
  <c r="AW241" i="3" s="1"/>
  <c r="AY241" i="3" s="1"/>
  <c r="BA241" i="3" s="1"/>
  <c r="AV241" i="3"/>
  <c r="AX241" i="3" s="1"/>
  <c r="AZ241" i="3" s="1"/>
  <c r="BB241" i="3" s="1"/>
  <c r="AU240" i="3"/>
  <c r="AW240" i="3" s="1"/>
  <c r="AY240" i="3" s="1"/>
  <c r="BA240" i="3" s="1"/>
  <c r="AV240" i="3"/>
  <c r="AX240" i="3" s="1"/>
  <c r="AZ240" i="3" s="1"/>
  <c r="BB240" i="3" s="1"/>
  <c r="AU239" i="3"/>
  <c r="AW239" i="3" s="1"/>
  <c r="AY239" i="3" s="1"/>
  <c r="BA239" i="3" s="1"/>
  <c r="AV239" i="3"/>
  <c r="AX239" i="3" s="1"/>
  <c r="AZ239" i="3" s="1"/>
  <c r="BB239" i="3" s="1"/>
  <c r="AU238" i="3"/>
  <c r="AW238" i="3" s="1"/>
  <c r="AY238" i="3" s="1"/>
  <c r="BA238" i="3" s="1"/>
  <c r="AV238" i="3"/>
  <c r="AX238" i="3" s="1"/>
  <c r="AZ238" i="3" s="1"/>
  <c r="BB238" i="3" s="1"/>
  <c r="AU237" i="3"/>
  <c r="AW237" i="3" s="1"/>
  <c r="AY237" i="3" s="1"/>
  <c r="BA237" i="3" s="1"/>
  <c r="AV237" i="3"/>
  <c r="AX237" i="3" s="1"/>
  <c r="AZ237" i="3" s="1"/>
  <c r="BB237" i="3" s="1"/>
  <c r="AU236" i="3"/>
  <c r="AW236" i="3" s="1"/>
  <c r="AY236" i="3" s="1"/>
  <c r="BA236" i="3" s="1"/>
  <c r="AV236" i="3"/>
  <c r="AX236" i="3" s="1"/>
  <c r="AZ236" i="3" s="1"/>
  <c r="BB236" i="3" s="1"/>
  <c r="AU235" i="3"/>
  <c r="AW235" i="3" s="1"/>
  <c r="AY235" i="3" s="1"/>
  <c r="BA235" i="3" s="1"/>
  <c r="AV235" i="3"/>
  <c r="AX235" i="3" s="1"/>
  <c r="AZ235" i="3" s="1"/>
  <c r="BB235" i="3" s="1"/>
  <c r="AU234" i="3"/>
  <c r="AW234" i="3" s="1"/>
  <c r="AY234" i="3" s="1"/>
  <c r="BA234" i="3" s="1"/>
  <c r="AV234" i="3"/>
  <c r="AX234" i="3" s="1"/>
  <c r="AZ234" i="3" s="1"/>
  <c r="BB234" i="3" s="1"/>
  <c r="AU233" i="3"/>
  <c r="AW233" i="3" s="1"/>
  <c r="AY233" i="3" s="1"/>
  <c r="BA233" i="3" s="1"/>
  <c r="AV233" i="3"/>
  <c r="AX233" i="3" s="1"/>
  <c r="AZ233" i="3" s="1"/>
  <c r="BB233" i="3" s="1"/>
  <c r="AU232" i="3"/>
  <c r="AW232" i="3" s="1"/>
  <c r="AY232" i="3" s="1"/>
  <c r="BA232" i="3" s="1"/>
  <c r="AV232" i="3"/>
  <c r="AX232" i="3" s="1"/>
  <c r="AZ232" i="3" s="1"/>
  <c r="BB232" i="3" s="1"/>
  <c r="AU231" i="3"/>
  <c r="AW231" i="3" s="1"/>
  <c r="AY231" i="3" s="1"/>
  <c r="BA231" i="3" s="1"/>
  <c r="AV231" i="3"/>
  <c r="AX231" i="3" s="1"/>
  <c r="AZ231" i="3" s="1"/>
  <c r="BB231" i="3" s="1"/>
  <c r="AU230" i="3"/>
  <c r="AW230" i="3" s="1"/>
  <c r="AY230" i="3" s="1"/>
  <c r="BA230" i="3" s="1"/>
  <c r="AV230" i="3"/>
  <c r="AX230" i="3" s="1"/>
  <c r="AZ230" i="3" s="1"/>
  <c r="BB230" i="3" s="1"/>
  <c r="AU229" i="3"/>
  <c r="AW229" i="3" s="1"/>
  <c r="AY229" i="3" s="1"/>
  <c r="BA229" i="3" s="1"/>
  <c r="AV229" i="3"/>
  <c r="AX229" i="3" s="1"/>
  <c r="AZ229" i="3" s="1"/>
  <c r="BB229" i="3" s="1"/>
  <c r="AU228" i="3"/>
  <c r="AW228" i="3" s="1"/>
  <c r="AY228" i="3" s="1"/>
  <c r="BA228" i="3" s="1"/>
  <c r="AV228" i="3"/>
  <c r="AX228" i="3" s="1"/>
  <c r="AZ228" i="3" s="1"/>
  <c r="BB228" i="3" s="1"/>
  <c r="AU227" i="3"/>
  <c r="AW227" i="3" s="1"/>
  <c r="AY227" i="3" s="1"/>
  <c r="BA227" i="3" s="1"/>
  <c r="AV227" i="3"/>
  <c r="AX227" i="3" s="1"/>
  <c r="AZ227" i="3" s="1"/>
  <c r="BB227" i="3" s="1"/>
  <c r="AU226" i="3"/>
  <c r="AW226" i="3" s="1"/>
  <c r="AY226" i="3" s="1"/>
  <c r="BA226" i="3" s="1"/>
  <c r="AV226" i="3"/>
  <c r="AX226" i="3" s="1"/>
  <c r="AZ226" i="3" s="1"/>
  <c r="BB226" i="3" s="1"/>
  <c r="AU225" i="3"/>
  <c r="AW225" i="3" s="1"/>
  <c r="AY225" i="3" s="1"/>
  <c r="BA225" i="3" s="1"/>
  <c r="AV225" i="3"/>
  <c r="AX225" i="3" s="1"/>
  <c r="AZ225" i="3" s="1"/>
  <c r="BB225" i="3" s="1"/>
  <c r="AU224" i="3"/>
  <c r="AW224" i="3" s="1"/>
  <c r="AY224" i="3" s="1"/>
  <c r="BA224" i="3" s="1"/>
  <c r="AV224" i="3"/>
  <c r="AX224" i="3" s="1"/>
  <c r="AZ224" i="3" s="1"/>
  <c r="BB224" i="3" s="1"/>
  <c r="AU223" i="3"/>
  <c r="AW223" i="3" s="1"/>
  <c r="AY223" i="3" s="1"/>
  <c r="BA223" i="3" s="1"/>
  <c r="AV223" i="3"/>
  <c r="AX223" i="3" s="1"/>
  <c r="AZ223" i="3" s="1"/>
  <c r="BB223" i="3" s="1"/>
  <c r="AU222" i="3"/>
  <c r="AW222" i="3" s="1"/>
  <c r="AY222" i="3" s="1"/>
  <c r="BA222" i="3" s="1"/>
  <c r="AV222" i="3"/>
  <c r="AX222" i="3" s="1"/>
  <c r="AZ222" i="3" s="1"/>
  <c r="BB222" i="3" s="1"/>
  <c r="AU221" i="3"/>
  <c r="AW221" i="3" s="1"/>
  <c r="AY221" i="3" s="1"/>
  <c r="BA221" i="3" s="1"/>
  <c r="AV221" i="3"/>
  <c r="AX221" i="3" s="1"/>
  <c r="AZ221" i="3" s="1"/>
  <c r="BB221" i="3" s="1"/>
  <c r="AU220" i="3"/>
  <c r="AW220" i="3" s="1"/>
  <c r="AY220" i="3" s="1"/>
  <c r="BA220" i="3" s="1"/>
  <c r="AV220" i="3"/>
  <c r="AX220" i="3" s="1"/>
  <c r="AZ220" i="3" s="1"/>
  <c r="BB220" i="3" s="1"/>
  <c r="AU219" i="3"/>
  <c r="AW219" i="3" s="1"/>
  <c r="AY219" i="3" s="1"/>
  <c r="BA219" i="3" s="1"/>
  <c r="AV219" i="3"/>
  <c r="AX219" i="3" s="1"/>
  <c r="AZ219" i="3" s="1"/>
  <c r="BB219" i="3" s="1"/>
  <c r="AU218" i="3"/>
  <c r="AW218" i="3" s="1"/>
  <c r="AY218" i="3" s="1"/>
  <c r="BA218" i="3" s="1"/>
  <c r="AV218" i="3"/>
  <c r="AX218" i="3" s="1"/>
  <c r="AZ218" i="3" s="1"/>
  <c r="BB218" i="3" s="1"/>
  <c r="AU217" i="3"/>
  <c r="AW217" i="3" s="1"/>
  <c r="AY217" i="3" s="1"/>
  <c r="BA217" i="3" s="1"/>
  <c r="AV217" i="3"/>
  <c r="AX217" i="3" s="1"/>
  <c r="AZ217" i="3" s="1"/>
  <c r="BB217" i="3" s="1"/>
  <c r="AU216" i="3"/>
  <c r="AW216" i="3" s="1"/>
  <c r="AY216" i="3" s="1"/>
  <c r="BA216" i="3" s="1"/>
  <c r="AV216" i="3"/>
  <c r="AX216" i="3" s="1"/>
  <c r="AZ216" i="3" s="1"/>
  <c r="BB216" i="3" s="1"/>
  <c r="AU215" i="3"/>
  <c r="AW215" i="3" s="1"/>
  <c r="AY215" i="3" s="1"/>
  <c r="BA215" i="3" s="1"/>
  <c r="AV215" i="3"/>
  <c r="AX215" i="3" s="1"/>
  <c r="AZ215" i="3" s="1"/>
  <c r="BB215" i="3" s="1"/>
  <c r="AU214" i="3"/>
  <c r="AW214" i="3" s="1"/>
  <c r="AY214" i="3" s="1"/>
  <c r="BA214" i="3" s="1"/>
  <c r="AV214" i="3"/>
  <c r="AX214" i="3" s="1"/>
  <c r="AZ214" i="3" s="1"/>
  <c r="BB214" i="3" s="1"/>
  <c r="AU213" i="3"/>
  <c r="AW213" i="3" s="1"/>
  <c r="AY213" i="3" s="1"/>
  <c r="BA213" i="3" s="1"/>
  <c r="AV213" i="3"/>
  <c r="AX213" i="3" s="1"/>
  <c r="AZ213" i="3" s="1"/>
  <c r="BB213" i="3" s="1"/>
  <c r="AU212" i="3"/>
  <c r="AW212" i="3" s="1"/>
  <c r="AY212" i="3" s="1"/>
  <c r="BA212" i="3" s="1"/>
  <c r="AV212" i="3"/>
  <c r="AX212" i="3" s="1"/>
  <c r="AZ212" i="3" s="1"/>
  <c r="BB212" i="3" s="1"/>
  <c r="AU211" i="3"/>
  <c r="AW211" i="3" s="1"/>
  <c r="AY211" i="3" s="1"/>
  <c r="BA211" i="3" s="1"/>
  <c r="AV211" i="3"/>
  <c r="AX211" i="3" s="1"/>
  <c r="AZ211" i="3" s="1"/>
  <c r="BB211" i="3" s="1"/>
  <c r="AU210" i="3"/>
  <c r="AW210" i="3" s="1"/>
  <c r="AY210" i="3" s="1"/>
  <c r="BA210" i="3" s="1"/>
  <c r="AV210" i="3"/>
  <c r="AX210" i="3" s="1"/>
  <c r="AZ210" i="3" s="1"/>
  <c r="BB210" i="3" s="1"/>
  <c r="AU209" i="3"/>
  <c r="AW209" i="3" s="1"/>
  <c r="AY209" i="3" s="1"/>
  <c r="BA209" i="3" s="1"/>
  <c r="AV209" i="3"/>
  <c r="AX209" i="3" s="1"/>
  <c r="AZ209" i="3" s="1"/>
  <c r="BB209" i="3" s="1"/>
  <c r="AU208" i="3"/>
  <c r="AW208" i="3" s="1"/>
  <c r="AY208" i="3" s="1"/>
  <c r="BA208" i="3" s="1"/>
  <c r="AV208" i="3"/>
  <c r="AX208" i="3" s="1"/>
  <c r="AZ208" i="3" s="1"/>
  <c r="BB208" i="3" s="1"/>
  <c r="AU207" i="3"/>
  <c r="AW207" i="3" s="1"/>
  <c r="AY207" i="3" s="1"/>
  <c r="BA207" i="3" s="1"/>
  <c r="AV207" i="3"/>
  <c r="AX207" i="3" s="1"/>
  <c r="AZ207" i="3" s="1"/>
  <c r="BB207" i="3" s="1"/>
  <c r="AU206" i="3"/>
  <c r="AW206" i="3" s="1"/>
  <c r="AY206" i="3" s="1"/>
  <c r="BA206" i="3" s="1"/>
  <c r="AV206" i="3"/>
  <c r="AX206" i="3" s="1"/>
  <c r="AZ206" i="3" s="1"/>
  <c r="BB206" i="3" s="1"/>
  <c r="AU205" i="3"/>
  <c r="AW205" i="3" s="1"/>
  <c r="AY205" i="3" s="1"/>
  <c r="BA205" i="3" s="1"/>
  <c r="AV205" i="3"/>
  <c r="AX205" i="3" s="1"/>
  <c r="AZ205" i="3" s="1"/>
  <c r="BB205" i="3" s="1"/>
  <c r="AU204" i="3"/>
  <c r="AW204" i="3" s="1"/>
  <c r="AY204" i="3" s="1"/>
  <c r="BA204" i="3" s="1"/>
  <c r="AV204" i="3"/>
  <c r="AX204" i="3" s="1"/>
  <c r="AZ204" i="3" s="1"/>
  <c r="BB204" i="3" s="1"/>
  <c r="AU203" i="3"/>
  <c r="AW203" i="3" s="1"/>
  <c r="AY203" i="3" s="1"/>
  <c r="BA203" i="3" s="1"/>
  <c r="AV203" i="3"/>
  <c r="AX203" i="3" s="1"/>
  <c r="AZ203" i="3" s="1"/>
  <c r="BB203" i="3" s="1"/>
  <c r="AU202" i="3"/>
  <c r="AW202" i="3" s="1"/>
  <c r="AY202" i="3" s="1"/>
  <c r="BA202" i="3" s="1"/>
  <c r="AV202" i="3"/>
  <c r="AX202" i="3" s="1"/>
  <c r="AZ202" i="3" s="1"/>
  <c r="BB202" i="3" s="1"/>
  <c r="AU201" i="3"/>
  <c r="AW201" i="3" s="1"/>
  <c r="AY201" i="3" s="1"/>
  <c r="BA201" i="3" s="1"/>
  <c r="AV201" i="3"/>
  <c r="AX201" i="3" s="1"/>
  <c r="AZ201" i="3" s="1"/>
  <c r="BB201" i="3" s="1"/>
  <c r="AU200" i="3"/>
  <c r="AW200" i="3" s="1"/>
  <c r="AY200" i="3" s="1"/>
  <c r="BA200" i="3" s="1"/>
  <c r="AV200" i="3"/>
  <c r="AX200" i="3" s="1"/>
  <c r="AZ200" i="3" s="1"/>
  <c r="BB200" i="3" s="1"/>
  <c r="AU199" i="3"/>
  <c r="AW199" i="3" s="1"/>
  <c r="AY199" i="3" s="1"/>
  <c r="BA199" i="3" s="1"/>
  <c r="AV199" i="3"/>
  <c r="AX199" i="3" s="1"/>
  <c r="AZ199" i="3" s="1"/>
  <c r="BB199" i="3" s="1"/>
  <c r="AU198" i="3"/>
  <c r="AW198" i="3" s="1"/>
  <c r="AY198" i="3" s="1"/>
  <c r="BA198" i="3" s="1"/>
  <c r="AV198" i="3"/>
  <c r="AX198" i="3" s="1"/>
  <c r="AZ198" i="3" s="1"/>
  <c r="BB198" i="3" s="1"/>
  <c r="AU197" i="3"/>
  <c r="AW197" i="3" s="1"/>
  <c r="AY197" i="3" s="1"/>
  <c r="BA197" i="3" s="1"/>
  <c r="AV197" i="3"/>
  <c r="AX197" i="3" s="1"/>
  <c r="AZ197" i="3" s="1"/>
  <c r="BB197" i="3" s="1"/>
  <c r="AU196" i="3"/>
  <c r="AW196" i="3" s="1"/>
  <c r="AY196" i="3" s="1"/>
  <c r="BA196" i="3" s="1"/>
  <c r="AV196" i="3"/>
  <c r="AX196" i="3" s="1"/>
  <c r="AZ196" i="3" s="1"/>
  <c r="BB196" i="3" s="1"/>
  <c r="AU195" i="3"/>
  <c r="AW195" i="3" s="1"/>
  <c r="AY195" i="3" s="1"/>
  <c r="BA195" i="3" s="1"/>
  <c r="AV195" i="3"/>
  <c r="AX195" i="3" s="1"/>
  <c r="AZ195" i="3" s="1"/>
  <c r="BB195" i="3" s="1"/>
  <c r="AU194" i="3"/>
  <c r="AW194" i="3" s="1"/>
  <c r="AY194" i="3" s="1"/>
  <c r="BA194" i="3" s="1"/>
  <c r="AV194" i="3"/>
  <c r="AX194" i="3" s="1"/>
  <c r="AZ194" i="3" s="1"/>
  <c r="BB194" i="3" s="1"/>
  <c r="AU193" i="3"/>
  <c r="AW193" i="3" s="1"/>
  <c r="AY193" i="3" s="1"/>
  <c r="BA193" i="3" s="1"/>
  <c r="AV193" i="3"/>
  <c r="AX193" i="3" s="1"/>
  <c r="AZ193" i="3" s="1"/>
  <c r="BB193" i="3" s="1"/>
  <c r="AU192" i="3"/>
  <c r="AW192" i="3" s="1"/>
  <c r="AY192" i="3" s="1"/>
  <c r="BA192" i="3" s="1"/>
  <c r="AV192" i="3"/>
  <c r="AX192" i="3" s="1"/>
  <c r="AZ192" i="3" s="1"/>
  <c r="BB192" i="3" s="1"/>
  <c r="AU191" i="3"/>
  <c r="AW191" i="3" s="1"/>
  <c r="AY191" i="3" s="1"/>
  <c r="BA191" i="3" s="1"/>
  <c r="AV191" i="3"/>
  <c r="AX191" i="3" s="1"/>
  <c r="AZ191" i="3" s="1"/>
  <c r="BB191" i="3" s="1"/>
  <c r="AU190" i="3"/>
  <c r="AW190" i="3" s="1"/>
  <c r="AY190" i="3" s="1"/>
  <c r="BA190" i="3" s="1"/>
  <c r="AV190" i="3"/>
  <c r="AX190" i="3" s="1"/>
  <c r="AZ190" i="3" s="1"/>
  <c r="BB190" i="3" s="1"/>
  <c r="AU189" i="3"/>
  <c r="AW189" i="3" s="1"/>
  <c r="AY189" i="3" s="1"/>
  <c r="BA189" i="3" s="1"/>
  <c r="AV189" i="3"/>
  <c r="AX189" i="3" s="1"/>
  <c r="AZ189" i="3" s="1"/>
  <c r="BB189" i="3" s="1"/>
  <c r="AU188" i="3"/>
  <c r="AW188" i="3" s="1"/>
  <c r="AY188" i="3" s="1"/>
  <c r="BA188" i="3" s="1"/>
  <c r="AV188" i="3"/>
  <c r="AX188" i="3" s="1"/>
  <c r="AZ188" i="3" s="1"/>
  <c r="BB188" i="3" s="1"/>
  <c r="AU187" i="3"/>
  <c r="AW187" i="3" s="1"/>
  <c r="AY187" i="3" s="1"/>
  <c r="BA187" i="3" s="1"/>
  <c r="AV187" i="3"/>
  <c r="AX187" i="3" s="1"/>
  <c r="AZ187" i="3" s="1"/>
  <c r="BB187" i="3" s="1"/>
  <c r="AU186" i="3"/>
  <c r="AW186" i="3" s="1"/>
  <c r="AY186" i="3" s="1"/>
  <c r="BA186" i="3" s="1"/>
  <c r="AV186" i="3"/>
  <c r="AX186" i="3" s="1"/>
  <c r="AZ186" i="3" s="1"/>
  <c r="BB186" i="3" s="1"/>
  <c r="AU185" i="3"/>
  <c r="AW185" i="3" s="1"/>
  <c r="AY185" i="3" s="1"/>
  <c r="BA185" i="3" s="1"/>
  <c r="AV185" i="3"/>
  <c r="AX185" i="3" s="1"/>
  <c r="AZ185" i="3" s="1"/>
  <c r="BB185" i="3" s="1"/>
  <c r="AU184" i="3"/>
  <c r="AW184" i="3" s="1"/>
  <c r="AY184" i="3" s="1"/>
  <c r="BA184" i="3" s="1"/>
  <c r="AV184" i="3"/>
  <c r="AX184" i="3" s="1"/>
  <c r="AZ184" i="3" s="1"/>
  <c r="BB184" i="3" s="1"/>
  <c r="AU183" i="3"/>
  <c r="AW183" i="3" s="1"/>
  <c r="AY183" i="3" s="1"/>
  <c r="BA183" i="3" s="1"/>
  <c r="AV183" i="3"/>
  <c r="AX183" i="3" s="1"/>
  <c r="AZ183" i="3" s="1"/>
  <c r="BB183" i="3" s="1"/>
  <c r="AU182" i="3"/>
  <c r="AW182" i="3" s="1"/>
  <c r="AY182" i="3" s="1"/>
  <c r="BA182" i="3" s="1"/>
  <c r="AV182" i="3"/>
  <c r="AX182" i="3" s="1"/>
  <c r="AZ182" i="3" s="1"/>
  <c r="BB182" i="3" s="1"/>
  <c r="AU181" i="3"/>
  <c r="AW181" i="3" s="1"/>
  <c r="AY181" i="3" s="1"/>
  <c r="BA181" i="3" s="1"/>
  <c r="AV181" i="3"/>
  <c r="AX181" i="3" s="1"/>
  <c r="AZ181" i="3" s="1"/>
  <c r="BB181" i="3" s="1"/>
  <c r="AU180" i="3"/>
  <c r="AW180" i="3" s="1"/>
  <c r="AY180" i="3" s="1"/>
  <c r="BA180" i="3" s="1"/>
  <c r="AV180" i="3"/>
  <c r="AX180" i="3" s="1"/>
  <c r="AZ180" i="3" s="1"/>
  <c r="BB180" i="3" s="1"/>
  <c r="AU179" i="3"/>
  <c r="AW179" i="3" s="1"/>
  <c r="AY179" i="3" s="1"/>
  <c r="BA179" i="3" s="1"/>
  <c r="AV179" i="3"/>
  <c r="AX179" i="3" s="1"/>
  <c r="AZ179" i="3" s="1"/>
  <c r="BB179" i="3" s="1"/>
  <c r="AU178" i="3"/>
  <c r="AW178" i="3" s="1"/>
  <c r="AY178" i="3" s="1"/>
  <c r="BA178" i="3" s="1"/>
  <c r="AV178" i="3"/>
  <c r="AX178" i="3" s="1"/>
  <c r="AZ178" i="3" s="1"/>
  <c r="BB178" i="3" s="1"/>
  <c r="AU177" i="3"/>
  <c r="AW177" i="3" s="1"/>
  <c r="AY177" i="3" s="1"/>
  <c r="BA177" i="3" s="1"/>
  <c r="AV177" i="3"/>
  <c r="AX177" i="3" s="1"/>
  <c r="AZ177" i="3" s="1"/>
  <c r="BB177" i="3" s="1"/>
  <c r="AU176" i="3"/>
  <c r="AW176" i="3" s="1"/>
  <c r="AY176" i="3" s="1"/>
  <c r="BA176" i="3" s="1"/>
  <c r="AV176" i="3"/>
  <c r="AX176" i="3" s="1"/>
  <c r="AZ176" i="3" s="1"/>
  <c r="BB176" i="3" s="1"/>
  <c r="AU175" i="3"/>
  <c r="AW175" i="3" s="1"/>
  <c r="AY175" i="3" s="1"/>
  <c r="BA175" i="3" s="1"/>
  <c r="AV175" i="3"/>
  <c r="AX175" i="3" s="1"/>
  <c r="AZ175" i="3" s="1"/>
  <c r="BB175" i="3" s="1"/>
  <c r="AU174" i="3"/>
  <c r="AW174" i="3" s="1"/>
  <c r="AY174" i="3" s="1"/>
  <c r="BA174" i="3" s="1"/>
  <c r="AV174" i="3"/>
  <c r="AX174" i="3" s="1"/>
  <c r="AZ174" i="3" s="1"/>
  <c r="BB174" i="3" s="1"/>
  <c r="AU173" i="3"/>
  <c r="AW173" i="3" s="1"/>
  <c r="AY173" i="3" s="1"/>
  <c r="BA173" i="3" s="1"/>
  <c r="AV173" i="3"/>
  <c r="AX173" i="3" s="1"/>
  <c r="AZ173" i="3" s="1"/>
  <c r="BB173" i="3" s="1"/>
  <c r="AU172" i="3"/>
  <c r="AW172" i="3" s="1"/>
  <c r="AY172" i="3" s="1"/>
  <c r="BA172" i="3" s="1"/>
  <c r="AV172" i="3"/>
  <c r="AX172" i="3" s="1"/>
  <c r="AZ172" i="3" s="1"/>
  <c r="BB172" i="3" s="1"/>
  <c r="AU171" i="3"/>
  <c r="AW171" i="3" s="1"/>
  <c r="AY171" i="3" s="1"/>
  <c r="BA171" i="3" s="1"/>
  <c r="AV171" i="3"/>
  <c r="AX171" i="3" s="1"/>
  <c r="AZ171" i="3" s="1"/>
  <c r="BB171" i="3" s="1"/>
  <c r="AU170" i="3"/>
  <c r="AW170" i="3" s="1"/>
  <c r="AY170" i="3" s="1"/>
  <c r="BA170" i="3" s="1"/>
  <c r="AV170" i="3"/>
  <c r="AX170" i="3" s="1"/>
  <c r="AZ170" i="3" s="1"/>
  <c r="BB170" i="3" s="1"/>
  <c r="AU169" i="3"/>
  <c r="AW169" i="3" s="1"/>
  <c r="AY169" i="3" s="1"/>
  <c r="BA169" i="3" s="1"/>
  <c r="AV169" i="3"/>
  <c r="AX169" i="3" s="1"/>
  <c r="AZ169" i="3" s="1"/>
  <c r="BB169" i="3" s="1"/>
  <c r="AU168" i="3"/>
  <c r="AW168" i="3" s="1"/>
  <c r="AY168" i="3" s="1"/>
  <c r="BA168" i="3" s="1"/>
  <c r="AV168" i="3"/>
  <c r="AX168" i="3" s="1"/>
  <c r="AZ168" i="3" s="1"/>
  <c r="BB168" i="3" s="1"/>
  <c r="AU167" i="3"/>
  <c r="AW167" i="3" s="1"/>
  <c r="AY167" i="3" s="1"/>
  <c r="BA167" i="3" s="1"/>
  <c r="AV167" i="3"/>
  <c r="AX167" i="3" s="1"/>
  <c r="AZ167" i="3" s="1"/>
  <c r="BB167" i="3" s="1"/>
  <c r="AU166" i="3"/>
  <c r="AW166" i="3" s="1"/>
  <c r="AY166" i="3" s="1"/>
  <c r="BA166" i="3" s="1"/>
  <c r="AV166" i="3"/>
  <c r="AX166" i="3" s="1"/>
  <c r="AZ166" i="3" s="1"/>
  <c r="BB166" i="3" s="1"/>
  <c r="AU165" i="3"/>
  <c r="AW165" i="3" s="1"/>
  <c r="AY165" i="3" s="1"/>
  <c r="BA165" i="3" s="1"/>
  <c r="AV165" i="3"/>
  <c r="AX165" i="3" s="1"/>
  <c r="AZ165" i="3" s="1"/>
  <c r="BB165" i="3" s="1"/>
  <c r="AU164" i="3"/>
  <c r="AW164" i="3" s="1"/>
  <c r="AY164" i="3" s="1"/>
  <c r="BA164" i="3" s="1"/>
  <c r="AV164" i="3"/>
  <c r="AX164" i="3" s="1"/>
  <c r="AZ164" i="3" s="1"/>
  <c r="BB164" i="3" s="1"/>
  <c r="AU163" i="3"/>
  <c r="AW163" i="3" s="1"/>
  <c r="AY163" i="3" s="1"/>
  <c r="BA163" i="3" s="1"/>
  <c r="AV163" i="3"/>
  <c r="AX163" i="3" s="1"/>
  <c r="AZ163" i="3" s="1"/>
  <c r="BB163" i="3" s="1"/>
  <c r="AU162" i="3"/>
  <c r="AW162" i="3" s="1"/>
  <c r="AY162" i="3" s="1"/>
  <c r="BA162" i="3" s="1"/>
  <c r="AV162" i="3"/>
  <c r="AX162" i="3" s="1"/>
  <c r="AZ162" i="3" s="1"/>
  <c r="BB162" i="3" s="1"/>
  <c r="AU161" i="3"/>
  <c r="AW161" i="3" s="1"/>
  <c r="AY161" i="3" s="1"/>
  <c r="BA161" i="3" s="1"/>
  <c r="AV161" i="3"/>
  <c r="AX161" i="3" s="1"/>
  <c r="AZ161" i="3" s="1"/>
  <c r="BB161" i="3" s="1"/>
  <c r="AU160" i="3"/>
  <c r="AW160" i="3" s="1"/>
  <c r="AY160" i="3" s="1"/>
  <c r="BA160" i="3" s="1"/>
  <c r="AV160" i="3"/>
  <c r="AX160" i="3" s="1"/>
  <c r="AZ160" i="3" s="1"/>
  <c r="BB160" i="3" s="1"/>
  <c r="AU159" i="3"/>
  <c r="AW159" i="3" s="1"/>
  <c r="AY159" i="3" s="1"/>
  <c r="BA159" i="3" s="1"/>
  <c r="AV159" i="3"/>
  <c r="AX159" i="3" s="1"/>
  <c r="AZ159" i="3" s="1"/>
  <c r="BB159" i="3" s="1"/>
  <c r="AU158" i="3"/>
  <c r="AW158" i="3" s="1"/>
  <c r="AY158" i="3" s="1"/>
  <c r="BA158" i="3" s="1"/>
  <c r="AV158" i="3"/>
  <c r="AX158" i="3" s="1"/>
  <c r="AZ158" i="3" s="1"/>
  <c r="BB158" i="3" s="1"/>
  <c r="AU157" i="3"/>
  <c r="AW157" i="3" s="1"/>
  <c r="AY157" i="3" s="1"/>
  <c r="BA157" i="3" s="1"/>
  <c r="AV157" i="3"/>
  <c r="AX157" i="3" s="1"/>
  <c r="AZ157" i="3" s="1"/>
  <c r="BB157" i="3" s="1"/>
  <c r="AU156" i="3"/>
  <c r="AW156" i="3" s="1"/>
  <c r="AY156" i="3" s="1"/>
  <c r="BA156" i="3" s="1"/>
  <c r="AV156" i="3"/>
  <c r="AX156" i="3" s="1"/>
  <c r="AZ156" i="3" s="1"/>
  <c r="BB156" i="3" s="1"/>
  <c r="AU155" i="3"/>
  <c r="AW155" i="3" s="1"/>
  <c r="AY155" i="3" s="1"/>
  <c r="BA155" i="3" s="1"/>
  <c r="AV155" i="3"/>
  <c r="AX155" i="3" s="1"/>
  <c r="AZ155" i="3" s="1"/>
  <c r="BB155" i="3" s="1"/>
  <c r="AU154" i="3"/>
  <c r="AW154" i="3" s="1"/>
  <c r="AY154" i="3" s="1"/>
  <c r="BA154" i="3" s="1"/>
  <c r="AV154" i="3"/>
  <c r="AX154" i="3" s="1"/>
  <c r="AZ154" i="3" s="1"/>
  <c r="BB154" i="3" s="1"/>
  <c r="AU153" i="3"/>
  <c r="AW153" i="3" s="1"/>
  <c r="AY153" i="3" s="1"/>
  <c r="BA153" i="3" s="1"/>
  <c r="AV153" i="3"/>
  <c r="AX153" i="3" s="1"/>
  <c r="AZ153" i="3" s="1"/>
  <c r="BB153" i="3" s="1"/>
  <c r="AU152" i="3"/>
  <c r="AW152" i="3" s="1"/>
  <c r="AY152" i="3" s="1"/>
  <c r="BA152" i="3" s="1"/>
  <c r="AV152" i="3"/>
  <c r="AX152" i="3" s="1"/>
  <c r="AZ152" i="3" s="1"/>
  <c r="BB152" i="3" s="1"/>
  <c r="AU151" i="3"/>
  <c r="AW151" i="3" s="1"/>
  <c r="AY151" i="3" s="1"/>
  <c r="BA151" i="3" s="1"/>
  <c r="AV151" i="3"/>
  <c r="AX151" i="3" s="1"/>
  <c r="AZ151" i="3" s="1"/>
  <c r="BB151" i="3" s="1"/>
  <c r="AU150" i="3"/>
  <c r="AW150" i="3" s="1"/>
  <c r="AY150" i="3" s="1"/>
  <c r="BA150" i="3" s="1"/>
  <c r="AV150" i="3"/>
  <c r="AX150" i="3" s="1"/>
  <c r="AZ150" i="3" s="1"/>
  <c r="BB150" i="3" s="1"/>
  <c r="BC150" i="3" l="1"/>
  <c r="BD150" i="3" s="1"/>
  <c r="BC151" i="3"/>
  <c r="BD151" i="3" s="1"/>
  <c r="BC152" i="3"/>
  <c r="BD152" i="3" s="1"/>
  <c r="BC153" i="3"/>
  <c r="BD153" i="3" s="1"/>
  <c r="BC154" i="3"/>
  <c r="BD154" i="3" s="1"/>
  <c r="BC155" i="3"/>
  <c r="BD155" i="3" s="1"/>
  <c r="BC156" i="3"/>
  <c r="BD156" i="3" s="1"/>
  <c r="BC157" i="3"/>
  <c r="BD157" i="3" s="1"/>
  <c r="BC158" i="3"/>
  <c r="BD158" i="3" s="1"/>
  <c r="BC159" i="3"/>
  <c r="BD159" i="3" s="1"/>
  <c r="BC160" i="3"/>
  <c r="BD160" i="3" s="1"/>
  <c r="BC161" i="3"/>
  <c r="BD161" i="3" s="1"/>
  <c r="BC162" i="3"/>
  <c r="BD162" i="3" s="1"/>
  <c r="BC163" i="3"/>
  <c r="BD163" i="3" s="1"/>
  <c r="BC164" i="3"/>
  <c r="BD164" i="3" s="1"/>
  <c r="BC165" i="3"/>
  <c r="BD165" i="3" s="1"/>
  <c r="BC166" i="3"/>
  <c r="BD166" i="3" s="1"/>
  <c r="BC167" i="3"/>
  <c r="BD167" i="3" s="1"/>
  <c r="BC168" i="3"/>
  <c r="BD168" i="3" s="1"/>
  <c r="BC169" i="3"/>
  <c r="BD169" i="3" s="1"/>
  <c r="BC170" i="3"/>
  <c r="BD170" i="3" s="1"/>
  <c r="BC171" i="3"/>
  <c r="BD171" i="3" s="1"/>
  <c r="BC172" i="3"/>
  <c r="BD172" i="3" s="1"/>
  <c r="BC173" i="3"/>
  <c r="BD173" i="3" s="1"/>
  <c r="BC174" i="3"/>
  <c r="BD174" i="3" s="1"/>
  <c r="BC175" i="3"/>
  <c r="BD175" i="3" s="1"/>
  <c r="BC176" i="3"/>
  <c r="BD176" i="3" s="1"/>
  <c r="BC177" i="3"/>
  <c r="BD177" i="3" s="1"/>
  <c r="BC178" i="3"/>
  <c r="BD178" i="3" s="1"/>
  <c r="BC179" i="3"/>
  <c r="BD179" i="3" s="1"/>
  <c r="BC180" i="3"/>
  <c r="BD180" i="3" s="1"/>
  <c r="BC181" i="3"/>
  <c r="BD181" i="3" s="1"/>
  <c r="BC182" i="3"/>
  <c r="BD182" i="3" s="1"/>
  <c r="BC183" i="3"/>
  <c r="BD183" i="3" s="1"/>
  <c r="BC184" i="3"/>
  <c r="BD184" i="3" s="1"/>
  <c r="BC185" i="3"/>
  <c r="BD185" i="3" s="1"/>
  <c r="BC186" i="3"/>
  <c r="BD186" i="3" s="1"/>
  <c r="BC187" i="3"/>
  <c r="BD187" i="3" s="1"/>
  <c r="BC188" i="3"/>
  <c r="BD188" i="3" s="1"/>
  <c r="BC189" i="3"/>
  <c r="BD189" i="3" s="1"/>
  <c r="BC190" i="3"/>
  <c r="BD190" i="3" s="1"/>
  <c r="BC191" i="3"/>
  <c r="BD191" i="3" s="1"/>
  <c r="BC192" i="3"/>
  <c r="BD192" i="3" s="1"/>
  <c r="BC193" i="3"/>
  <c r="BD193" i="3" s="1"/>
  <c r="BC194" i="3"/>
  <c r="BD194" i="3" s="1"/>
  <c r="BC195" i="3"/>
  <c r="BD195" i="3" s="1"/>
  <c r="BC196" i="3"/>
  <c r="BD196" i="3" s="1"/>
  <c r="BC197" i="3"/>
  <c r="BD197" i="3" s="1"/>
  <c r="BC198" i="3"/>
  <c r="BD198" i="3" s="1"/>
  <c r="BC199" i="3"/>
  <c r="BD199" i="3" s="1"/>
  <c r="BC200" i="3"/>
  <c r="BD200" i="3" s="1"/>
  <c r="BC201" i="3"/>
  <c r="BD201" i="3" s="1"/>
  <c r="BC202" i="3"/>
  <c r="BD202" i="3" s="1"/>
  <c r="BC203" i="3"/>
  <c r="BD203" i="3" s="1"/>
  <c r="BC204" i="3"/>
  <c r="BD204" i="3" s="1"/>
  <c r="BC205" i="3"/>
  <c r="BD205" i="3" s="1"/>
  <c r="BC206" i="3"/>
  <c r="BD206" i="3" s="1"/>
  <c r="BC207" i="3"/>
  <c r="BD207" i="3" s="1"/>
  <c r="BC208" i="3"/>
  <c r="BD208" i="3" s="1"/>
  <c r="BC209" i="3"/>
  <c r="BD209" i="3" s="1"/>
  <c r="BC210" i="3"/>
  <c r="BD210" i="3" s="1"/>
  <c r="BC211" i="3"/>
  <c r="BD211" i="3" s="1"/>
  <c r="BC212" i="3"/>
  <c r="BD212" i="3" s="1"/>
  <c r="BC213" i="3"/>
  <c r="BD213" i="3" s="1"/>
  <c r="BC214" i="3"/>
  <c r="BD214" i="3" s="1"/>
  <c r="BC215" i="3"/>
  <c r="BD215" i="3" s="1"/>
  <c r="BC216" i="3"/>
  <c r="BD216" i="3" s="1"/>
  <c r="BC217" i="3"/>
  <c r="BD217" i="3" s="1"/>
  <c r="BC218" i="3"/>
  <c r="BD218" i="3" s="1"/>
  <c r="BC219" i="3"/>
  <c r="BD219" i="3" s="1"/>
  <c r="BC220" i="3"/>
  <c r="BD220" i="3" s="1"/>
  <c r="BC221" i="3"/>
  <c r="BD221" i="3" s="1"/>
  <c r="BC222" i="3"/>
  <c r="BD222" i="3" s="1"/>
  <c r="BC223" i="3"/>
  <c r="BD223" i="3" s="1"/>
  <c r="BC224" i="3"/>
  <c r="BD224" i="3" s="1"/>
  <c r="BC225" i="3"/>
  <c r="BD225" i="3" s="1"/>
  <c r="BC226" i="3"/>
  <c r="BD226" i="3" s="1"/>
  <c r="BC227" i="3"/>
  <c r="BD227" i="3" s="1"/>
  <c r="BC228" i="3"/>
  <c r="BD228" i="3" s="1"/>
  <c r="BC229" i="3"/>
  <c r="BD229" i="3" s="1"/>
  <c r="BC230" i="3"/>
  <c r="BD230" i="3" s="1"/>
  <c r="BC231" i="3"/>
  <c r="BD231" i="3" s="1"/>
  <c r="BC232" i="3"/>
  <c r="BD232" i="3" s="1"/>
  <c r="BC233" i="3"/>
  <c r="BD233" i="3" s="1"/>
  <c r="BC234" i="3"/>
  <c r="BD234" i="3" s="1"/>
  <c r="BC235" i="3"/>
  <c r="BD235" i="3" s="1"/>
  <c r="BC236" i="3"/>
  <c r="BD236" i="3" s="1"/>
  <c r="BC237" i="3"/>
  <c r="BD237" i="3" s="1"/>
  <c r="BC238" i="3"/>
  <c r="BD238" i="3" s="1"/>
  <c r="BC239" i="3"/>
  <c r="BD239" i="3" s="1"/>
  <c r="BC240" i="3"/>
  <c r="BD240" i="3" s="1"/>
  <c r="BC241" i="3"/>
  <c r="BD241" i="3" s="1"/>
  <c r="BC242" i="3"/>
  <c r="BD242" i="3" s="1"/>
  <c r="BC243" i="3"/>
  <c r="BD243" i="3" s="1"/>
  <c r="BC244" i="3"/>
  <c r="BD244" i="3" s="1"/>
  <c r="BC245" i="3"/>
  <c r="BD245" i="3" s="1"/>
  <c r="BC246" i="3"/>
  <c r="BD246" i="3" s="1"/>
  <c r="BC247" i="3"/>
  <c r="BD247" i="3" s="1"/>
  <c r="BC248" i="3"/>
  <c r="BD248" i="3" s="1"/>
  <c r="BC249" i="3"/>
  <c r="BD249" i="3" s="1"/>
  <c r="BK249" i="3" l="1"/>
  <c r="BE249" i="3"/>
  <c r="BG249" i="3" s="1"/>
  <c r="BI249" i="3" s="1"/>
  <c r="BF249" i="3"/>
  <c r="BH249" i="3" s="1"/>
  <c r="BJ249" i="3" s="1"/>
  <c r="BK248" i="3"/>
  <c r="BE248" i="3"/>
  <c r="BG248" i="3" s="1"/>
  <c r="BI248" i="3" s="1"/>
  <c r="BF248" i="3"/>
  <c r="BH248" i="3" s="1"/>
  <c r="BJ248" i="3" s="1"/>
  <c r="BK247" i="3"/>
  <c r="BE247" i="3"/>
  <c r="BG247" i="3" s="1"/>
  <c r="BI247" i="3" s="1"/>
  <c r="BF247" i="3"/>
  <c r="BH247" i="3" s="1"/>
  <c r="BJ247" i="3" s="1"/>
  <c r="BK246" i="3"/>
  <c r="BE246" i="3"/>
  <c r="BG246" i="3" s="1"/>
  <c r="BI246" i="3" s="1"/>
  <c r="BF246" i="3"/>
  <c r="BH246" i="3" s="1"/>
  <c r="BJ246" i="3" s="1"/>
  <c r="BK245" i="3"/>
  <c r="BE245" i="3"/>
  <c r="BG245" i="3" s="1"/>
  <c r="BI245" i="3" s="1"/>
  <c r="BF245" i="3"/>
  <c r="BH245" i="3" s="1"/>
  <c r="BJ245" i="3" s="1"/>
  <c r="BK244" i="3"/>
  <c r="BE244" i="3"/>
  <c r="BG244" i="3" s="1"/>
  <c r="BI244" i="3" s="1"/>
  <c r="BF244" i="3"/>
  <c r="BH244" i="3" s="1"/>
  <c r="BJ244" i="3" s="1"/>
  <c r="BK243" i="3"/>
  <c r="BE243" i="3"/>
  <c r="BG243" i="3" s="1"/>
  <c r="BI243" i="3" s="1"/>
  <c r="BF243" i="3"/>
  <c r="BH243" i="3" s="1"/>
  <c r="BJ243" i="3" s="1"/>
  <c r="BK242" i="3"/>
  <c r="BE242" i="3"/>
  <c r="BG242" i="3" s="1"/>
  <c r="BI242" i="3" s="1"/>
  <c r="BF242" i="3"/>
  <c r="BH242" i="3" s="1"/>
  <c r="BJ242" i="3" s="1"/>
  <c r="BK241" i="3"/>
  <c r="BE241" i="3"/>
  <c r="BG241" i="3" s="1"/>
  <c r="BI241" i="3" s="1"/>
  <c r="BF241" i="3"/>
  <c r="BH241" i="3" s="1"/>
  <c r="BJ241" i="3" s="1"/>
  <c r="BK240" i="3"/>
  <c r="BE240" i="3"/>
  <c r="BG240" i="3" s="1"/>
  <c r="BI240" i="3" s="1"/>
  <c r="BF240" i="3"/>
  <c r="BH240" i="3" s="1"/>
  <c r="BJ240" i="3" s="1"/>
  <c r="BK239" i="3"/>
  <c r="BE239" i="3"/>
  <c r="BG239" i="3" s="1"/>
  <c r="BI239" i="3" s="1"/>
  <c r="BF239" i="3"/>
  <c r="BH239" i="3" s="1"/>
  <c r="BJ239" i="3" s="1"/>
  <c r="BK238" i="3"/>
  <c r="BE238" i="3"/>
  <c r="BG238" i="3" s="1"/>
  <c r="BI238" i="3" s="1"/>
  <c r="BF238" i="3"/>
  <c r="BH238" i="3" s="1"/>
  <c r="BJ238" i="3" s="1"/>
  <c r="BK237" i="3"/>
  <c r="BE237" i="3"/>
  <c r="BG237" i="3" s="1"/>
  <c r="BI237" i="3" s="1"/>
  <c r="BF237" i="3"/>
  <c r="BH237" i="3" s="1"/>
  <c r="BJ237" i="3" s="1"/>
  <c r="BK236" i="3"/>
  <c r="BE236" i="3"/>
  <c r="BG236" i="3" s="1"/>
  <c r="BI236" i="3" s="1"/>
  <c r="BF236" i="3"/>
  <c r="BH236" i="3" s="1"/>
  <c r="BJ236" i="3" s="1"/>
  <c r="BK235" i="3"/>
  <c r="BE235" i="3"/>
  <c r="BG235" i="3" s="1"/>
  <c r="BI235" i="3" s="1"/>
  <c r="BF235" i="3"/>
  <c r="BH235" i="3" s="1"/>
  <c r="BJ235" i="3" s="1"/>
  <c r="BK234" i="3"/>
  <c r="BE234" i="3"/>
  <c r="BG234" i="3" s="1"/>
  <c r="BI234" i="3" s="1"/>
  <c r="BF234" i="3"/>
  <c r="BH234" i="3" s="1"/>
  <c r="BJ234" i="3" s="1"/>
  <c r="BK233" i="3"/>
  <c r="BE233" i="3"/>
  <c r="BG233" i="3" s="1"/>
  <c r="BI233" i="3" s="1"/>
  <c r="BF233" i="3"/>
  <c r="BH233" i="3" s="1"/>
  <c r="BJ233" i="3" s="1"/>
  <c r="BK232" i="3"/>
  <c r="BE232" i="3"/>
  <c r="BG232" i="3" s="1"/>
  <c r="BI232" i="3" s="1"/>
  <c r="BF232" i="3"/>
  <c r="BH232" i="3" s="1"/>
  <c r="BJ232" i="3" s="1"/>
  <c r="BK231" i="3"/>
  <c r="BE231" i="3"/>
  <c r="BG231" i="3" s="1"/>
  <c r="BI231" i="3" s="1"/>
  <c r="BF231" i="3"/>
  <c r="BH231" i="3" s="1"/>
  <c r="BJ231" i="3" s="1"/>
  <c r="BK230" i="3"/>
  <c r="BE230" i="3"/>
  <c r="BG230" i="3" s="1"/>
  <c r="BI230" i="3" s="1"/>
  <c r="BF230" i="3"/>
  <c r="BH230" i="3" s="1"/>
  <c r="BJ230" i="3" s="1"/>
  <c r="BK229" i="3"/>
  <c r="BE229" i="3"/>
  <c r="BG229" i="3" s="1"/>
  <c r="BI229" i="3" s="1"/>
  <c r="BF229" i="3"/>
  <c r="BH229" i="3" s="1"/>
  <c r="BJ229" i="3" s="1"/>
  <c r="BK228" i="3"/>
  <c r="BE228" i="3"/>
  <c r="BG228" i="3" s="1"/>
  <c r="BI228" i="3" s="1"/>
  <c r="BF228" i="3"/>
  <c r="BH228" i="3" s="1"/>
  <c r="BJ228" i="3" s="1"/>
  <c r="BK227" i="3"/>
  <c r="BE227" i="3"/>
  <c r="BG227" i="3" s="1"/>
  <c r="BI227" i="3" s="1"/>
  <c r="BF227" i="3"/>
  <c r="BH227" i="3" s="1"/>
  <c r="BJ227" i="3" s="1"/>
  <c r="BK226" i="3"/>
  <c r="BE226" i="3"/>
  <c r="BG226" i="3" s="1"/>
  <c r="BI226" i="3" s="1"/>
  <c r="BF226" i="3"/>
  <c r="BH226" i="3" s="1"/>
  <c r="BJ226" i="3" s="1"/>
  <c r="BK225" i="3"/>
  <c r="BE225" i="3"/>
  <c r="BG225" i="3" s="1"/>
  <c r="BI225" i="3" s="1"/>
  <c r="BF225" i="3"/>
  <c r="BH225" i="3" s="1"/>
  <c r="BJ225" i="3" s="1"/>
  <c r="BK224" i="3"/>
  <c r="BE224" i="3"/>
  <c r="BG224" i="3" s="1"/>
  <c r="BI224" i="3" s="1"/>
  <c r="BF224" i="3"/>
  <c r="BH224" i="3" s="1"/>
  <c r="BJ224" i="3" s="1"/>
  <c r="BK223" i="3"/>
  <c r="BE223" i="3"/>
  <c r="BG223" i="3" s="1"/>
  <c r="BI223" i="3" s="1"/>
  <c r="BF223" i="3"/>
  <c r="BH223" i="3" s="1"/>
  <c r="BJ223" i="3" s="1"/>
  <c r="BK222" i="3"/>
  <c r="BE222" i="3"/>
  <c r="BG222" i="3" s="1"/>
  <c r="BI222" i="3" s="1"/>
  <c r="BF222" i="3"/>
  <c r="BH222" i="3" s="1"/>
  <c r="BJ222" i="3" s="1"/>
  <c r="BK221" i="3"/>
  <c r="BE221" i="3"/>
  <c r="BG221" i="3" s="1"/>
  <c r="BI221" i="3" s="1"/>
  <c r="BF221" i="3"/>
  <c r="BH221" i="3" s="1"/>
  <c r="BJ221" i="3" s="1"/>
  <c r="BK220" i="3"/>
  <c r="BE220" i="3"/>
  <c r="BG220" i="3" s="1"/>
  <c r="BI220" i="3" s="1"/>
  <c r="BF220" i="3"/>
  <c r="BH220" i="3" s="1"/>
  <c r="BJ220" i="3" s="1"/>
  <c r="BK219" i="3"/>
  <c r="BE219" i="3"/>
  <c r="BG219" i="3" s="1"/>
  <c r="BI219" i="3" s="1"/>
  <c r="BF219" i="3"/>
  <c r="BH219" i="3" s="1"/>
  <c r="BJ219" i="3" s="1"/>
  <c r="BK218" i="3"/>
  <c r="BE218" i="3"/>
  <c r="BG218" i="3" s="1"/>
  <c r="BI218" i="3" s="1"/>
  <c r="BF218" i="3"/>
  <c r="BH218" i="3" s="1"/>
  <c r="BJ218" i="3" s="1"/>
  <c r="BK217" i="3"/>
  <c r="BE217" i="3"/>
  <c r="BG217" i="3" s="1"/>
  <c r="BI217" i="3" s="1"/>
  <c r="BF217" i="3"/>
  <c r="BH217" i="3" s="1"/>
  <c r="BJ217" i="3" s="1"/>
  <c r="BK216" i="3"/>
  <c r="BE216" i="3"/>
  <c r="BG216" i="3" s="1"/>
  <c r="BI216" i="3" s="1"/>
  <c r="BF216" i="3"/>
  <c r="BH216" i="3" s="1"/>
  <c r="BJ216" i="3" s="1"/>
  <c r="BK215" i="3"/>
  <c r="BE215" i="3"/>
  <c r="BG215" i="3" s="1"/>
  <c r="BI215" i="3" s="1"/>
  <c r="BF215" i="3"/>
  <c r="BH215" i="3" s="1"/>
  <c r="BJ215" i="3" s="1"/>
  <c r="BK214" i="3"/>
  <c r="BE214" i="3"/>
  <c r="BG214" i="3" s="1"/>
  <c r="BI214" i="3" s="1"/>
  <c r="BF214" i="3"/>
  <c r="BH214" i="3" s="1"/>
  <c r="BJ214" i="3" s="1"/>
  <c r="BK213" i="3"/>
  <c r="BE213" i="3"/>
  <c r="BG213" i="3" s="1"/>
  <c r="BI213" i="3" s="1"/>
  <c r="BF213" i="3"/>
  <c r="BH213" i="3" s="1"/>
  <c r="BJ213" i="3" s="1"/>
  <c r="BK212" i="3"/>
  <c r="BE212" i="3"/>
  <c r="BG212" i="3" s="1"/>
  <c r="BI212" i="3" s="1"/>
  <c r="BF212" i="3"/>
  <c r="BH212" i="3" s="1"/>
  <c r="BJ212" i="3" s="1"/>
  <c r="BK211" i="3"/>
  <c r="BE211" i="3"/>
  <c r="BG211" i="3" s="1"/>
  <c r="BI211" i="3" s="1"/>
  <c r="BF211" i="3"/>
  <c r="BH211" i="3" s="1"/>
  <c r="BJ211" i="3" s="1"/>
  <c r="BK210" i="3"/>
  <c r="BE210" i="3"/>
  <c r="BG210" i="3" s="1"/>
  <c r="BI210" i="3" s="1"/>
  <c r="BF210" i="3"/>
  <c r="BH210" i="3" s="1"/>
  <c r="BJ210" i="3" s="1"/>
  <c r="BK209" i="3"/>
  <c r="BE209" i="3"/>
  <c r="BG209" i="3" s="1"/>
  <c r="BI209" i="3" s="1"/>
  <c r="BF209" i="3"/>
  <c r="BH209" i="3" s="1"/>
  <c r="BJ209" i="3" s="1"/>
  <c r="BK208" i="3"/>
  <c r="BE208" i="3"/>
  <c r="BG208" i="3" s="1"/>
  <c r="BI208" i="3" s="1"/>
  <c r="BF208" i="3"/>
  <c r="BH208" i="3" s="1"/>
  <c r="BJ208" i="3" s="1"/>
  <c r="BK207" i="3"/>
  <c r="BE207" i="3"/>
  <c r="BG207" i="3" s="1"/>
  <c r="BI207" i="3" s="1"/>
  <c r="BF207" i="3"/>
  <c r="BH207" i="3" s="1"/>
  <c r="BJ207" i="3" s="1"/>
  <c r="BK206" i="3"/>
  <c r="BE206" i="3"/>
  <c r="BG206" i="3" s="1"/>
  <c r="BI206" i="3" s="1"/>
  <c r="BF206" i="3"/>
  <c r="BH206" i="3" s="1"/>
  <c r="BJ206" i="3" s="1"/>
  <c r="BK205" i="3"/>
  <c r="BE205" i="3"/>
  <c r="BG205" i="3" s="1"/>
  <c r="BI205" i="3" s="1"/>
  <c r="BF205" i="3"/>
  <c r="BH205" i="3" s="1"/>
  <c r="BJ205" i="3" s="1"/>
  <c r="BK204" i="3"/>
  <c r="BE204" i="3"/>
  <c r="BG204" i="3" s="1"/>
  <c r="BI204" i="3" s="1"/>
  <c r="BF204" i="3"/>
  <c r="BH204" i="3" s="1"/>
  <c r="BJ204" i="3" s="1"/>
  <c r="BK203" i="3"/>
  <c r="BE203" i="3"/>
  <c r="BG203" i="3" s="1"/>
  <c r="BI203" i="3" s="1"/>
  <c r="BF203" i="3"/>
  <c r="BH203" i="3" s="1"/>
  <c r="BJ203" i="3" s="1"/>
  <c r="BK202" i="3"/>
  <c r="BE202" i="3"/>
  <c r="BG202" i="3" s="1"/>
  <c r="BI202" i="3" s="1"/>
  <c r="BF202" i="3"/>
  <c r="BH202" i="3" s="1"/>
  <c r="BJ202" i="3" s="1"/>
  <c r="BK201" i="3"/>
  <c r="BE201" i="3"/>
  <c r="BG201" i="3" s="1"/>
  <c r="BI201" i="3" s="1"/>
  <c r="BF201" i="3"/>
  <c r="BH201" i="3" s="1"/>
  <c r="BJ201" i="3" s="1"/>
  <c r="BK200" i="3"/>
  <c r="BE200" i="3"/>
  <c r="BG200" i="3" s="1"/>
  <c r="BI200" i="3" s="1"/>
  <c r="BF200" i="3"/>
  <c r="BH200" i="3" s="1"/>
  <c r="BJ200" i="3" s="1"/>
  <c r="BK199" i="3"/>
  <c r="BE199" i="3"/>
  <c r="BG199" i="3" s="1"/>
  <c r="BI199" i="3" s="1"/>
  <c r="BF199" i="3"/>
  <c r="BH199" i="3" s="1"/>
  <c r="BJ199" i="3" s="1"/>
  <c r="BK198" i="3"/>
  <c r="BE198" i="3"/>
  <c r="BG198" i="3" s="1"/>
  <c r="BI198" i="3" s="1"/>
  <c r="BF198" i="3"/>
  <c r="BH198" i="3" s="1"/>
  <c r="BJ198" i="3" s="1"/>
  <c r="BK197" i="3"/>
  <c r="BE197" i="3"/>
  <c r="BG197" i="3" s="1"/>
  <c r="BI197" i="3" s="1"/>
  <c r="BF197" i="3"/>
  <c r="BH197" i="3" s="1"/>
  <c r="BJ197" i="3" s="1"/>
  <c r="BK196" i="3"/>
  <c r="BE196" i="3"/>
  <c r="BG196" i="3" s="1"/>
  <c r="BI196" i="3" s="1"/>
  <c r="BF196" i="3"/>
  <c r="BH196" i="3" s="1"/>
  <c r="BJ196" i="3" s="1"/>
  <c r="BK195" i="3"/>
  <c r="BE195" i="3"/>
  <c r="BG195" i="3" s="1"/>
  <c r="BI195" i="3" s="1"/>
  <c r="BF195" i="3"/>
  <c r="BH195" i="3" s="1"/>
  <c r="BJ195" i="3" s="1"/>
  <c r="BK194" i="3"/>
  <c r="BE194" i="3"/>
  <c r="BG194" i="3" s="1"/>
  <c r="BI194" i="3" s="1"/>
  <c r="BF194" i="3"/>
  <c r="BH194" i="3" s="1"/>
  <c r="BJ194" i="3" s="1"/>
  <c r="BK193" i="3"/>
  <c r="BE193" i="3"/>
  <c r="BG193" i="3" s="1"/>
  <c r="BI193" i="3" s="1"/>
  <c r="BF193" i="3"/>
  <c r="BH193" i="3" s="1"/>
  <c r="BJ193" i="3" s="1"/>
  <c r="BK192" i="3"/>
  <c r="BE192" i="3"/>
  <c r="BG192" i="3" s="1"/>
  <c r="BI192" i="3" s="1"/>
  <c r="BF192" i="3"/>
  <c r="BH192" i="3" s="1"/>
  <c r="BJ192" i="3" s="1"/>
  <c r="BK191" i="3"/>
  <c r="BE191" i="3"/>
  <c r="BG191" i="3" s="1"/>
  <c r="BI191" i="3" s="1"/>
  <c r="BF191" i="3"/>
  <c r="BH191" i="3" s="1"/>
  <c r="BJ191" i="3" s="1"/>
  <c r="BK190" i="3"/>
  <c r="BE190" i="3"/>
  <c r="BG190" i="3" s="1"/>
  <c r="BI190" i="3" s="1"/>
  <c r="BF190" i="3"/>
  <c r="BH190" i="3" s="1"/>
  <c r="BJ190" i="3" s="1"/>
  <c r="BK189" i="3"/>
  <c r="BE189" i="3"/>
  <c r="BG189" i="3" s="1"/>
  <c r="BI189" i="3" s="1"/>
  <c r="BF189" i="3"/>
  <c r="BH189" i="3" s="1"/>
  <c r="BJ189" i="3" s="1"/>
  <c r="BK188" i="3"/>
  <c r="BE188" i="3"/>
  <c r="BG188" i="3" s="1"/>
  <c r="BI188" i="3" s="1"/>
  <c r="BF188" i="3"/>
  <c r="BH188" i="3" s="1"/>
  <c r="BJ188" i="3" s="1"/>
  <c r="BK187" i="3"/>
  <c r="BE187" i="3"/>
  <c r="BG187" i="3" s="1"/>
  <c r="BI187" i="3" s="1"/>
  <c r="BF187" i="3"/>
  <c r="BH187" i="3" s="1"/>
  <c r="BJ187" i="3" s="1"/>
  <c r="BK186" i="3"/>
  <c r="BE186" i="3"/>
  <c r="BG186" i="3" s="1"/>
  <c r="BI186" i="3" s="1"/>
  <c r="BF186" i="3"/>
  <c r="BH186" i="3" s="1"/>
  <c r="BJ186" i="3" s="1"/>
  <c r="BK185" i="3"/>
  <c r="BE185" i="3"/>
  <c r="BG185" i="3" s="1"/>
  <c r="BI185" i="3" s="1"/>
  <c r="BF185" i="3"/>
  <c r="BH185" i="3" s="1"/>
  <c r="BJ185" i="3" s="1"/>
  <c r="BK184" i="3"/>
  <c r="BE184" i="3"/>
  <c r="BG184" i="3" s="1"/>
  <c r="BI184" i="3" s="1"/>
  <c r="BF184" i="3"/>
  <c r="BH184" i="3" s="1"/>
  <c r="BJ184" i="3" s="1"/>
  <c r="BK183" i="3"/>
  <c r="BE183" i="3"/>
  <c r="BG183" i="3" s="1"/>
  <c r="BI183" i="3" s="1"/>
  <c r="BF183" i="3"/>
  <c r="BH183" i="3" s="1"/>
  <c r="BJ183" i="3" s="1"/>
  <c r="BK182" i="3"/>
  <c r="BE182" i="3"/>
  <c r="BG182" i="3" s="1"/>
  <c r="BI182" i="3" s="1"/>
  <c r="BF182" i="3"/>
  <c r="BH182" i="3" s="1"/>
  <c r="BJ182" i="3" s="1"/>
  <c r="BK181" i="3"/>
  <c r="BE181" i="3"/>
  <c r="BG181" i="3" s="1"/>
  <c r="BI181" i="3" s="1"/>
  <c r="BF181" i="3"/>
  <c r="BH181" i="3" s="1"/>
  <c r="BJ181" i="3" s="1"/>
  <c r="BK180" i="3"/>
  <c r="BE180" i="3"/>
  <c r="BG180" i="3" s="1"/>
  <c r="BI180" i="3" s="1"/>
  <c r="BF180" i="3"/>
  <c r="BH180" i="3" s="1"/>
  <c r="BJ180" i="3" s="1"/>
  <c r="BK179" i="3"/>
  <c r="BE179" i="3"/>
  <c r="BG179" i="3" s="1"/>
  <c r="BI179" i="3" s="1"/>
  <c r="BF179" i="3"/>
  <c r="BH179" i="3" s="1"/>
  <c r="BJ179" i="3" s="1"/>
  <c r="BK178" i="3"/>
  <c r="BE178" i="3"/>
  <c r="BG178" i="3" s="1"/>
  <c r="BI178" i="3" s="1"/>
  <c r="BF178" i="3"/>
  <c r="BH178" i="3" s="1"/>
  <c r="BJ178" i="3" s="1"/>
  <c r="BK177" i="3"/>
  <c r="BE177" i="3"/>
  <c r="BG177" i="3" s="1"/>
  <c r="BI177" i="3" s="1"/>
  <c r="BF177" i="3"/>
  <c r="BH177" i="3" s="1"/>
  <c r="BJ177" i="3" s="1"/>
  <c r="BK176" i="3"/>
  <c r="BE176" i="3"/>
  <c r="BG176" i="3" s="1"/>
  <c r="BI176" i="3" s="1"/>
  <c r="BF176" i="3"/>
  <c r="BH176" i="3" s="1"/>
  <c r="BJ176" i="3" s="1"/>
  <c r="BK175" i="3"/>
  <c r="BE175" i="3"/>
  <c r="BG175" i="3" s="1"/>
  <c r="BI175" i="3" s="1"/>
  <c r="BF175" i="3"/>
  <c r="BH175" i="3" s="1"/>
  <c r="BJ175" i="3" s="1"/>
  <c r="BK174" i="3"/>
  <c r="BE174" i="3"/>
  <c r="BG174" i="3" s="1"/>
  <c r="BI174" i="3" s="1"/>
  <c r="BF174" i="3"/>
  <c r="BH174" i="3" s="1"/>
  <c r="BJ174" i="3" s="1"/>
  <c r="BK173" i="3"/>
  <c r="BE173" i="3"/>
  <c r="BG173" i="3" s="1"/>
  <c r="BI173" i="3" s="1"/>
  <c r="BF173" i="3"/>
  <c r="BH173" i="3" s="1"/>
  <c r="BJ173" i="3" s="1"/>
  <c r="BK172" i="3"/>
  <c r="BE172" i="3"/>
  <c r="BG172" i="3" s="1"/>
  <c r="BI172" i="3" s="1"/>
  <c r="BF172" i="3"/>
  <c r="BH172" i="3" s="1"/>
  <c r="BJ172" i="3" s="1"/>
  <c r="BK171" i="3"/>
  <c r="BE171" i="3"/>
  <c r="BG171" i="3" s="1"/>
  <c r="BI171" i="3" s="1"/>
  <c r="BF171" i="3"/>
  <c r="BH171" i="3" s="1"/>
  <c r="BJ171" i="3" s="1"/>
  <c r="BK170" i="3"/>
  <c r="BE170" i="3"/>
  <c r="BG170" i="3" s="1"/>
  <c r="BI170" i="3" s="1"/>
  <c r="BF170" i="3"/>
  <c r="BH170" i="3" s="1"/>
  <c r="BJ170" i="3" s="1"/>
  <c r="BK169" i="3"/>
  <c r="BE169" i="3"/>
  <c r="BG169" i="3" s="1"/>
  <c r="BI169" i="3" s="1"/>
  <c r="BF169" i="3"/>
  <c r="BH169" i="3" s="1"/>
  <c r="BJ169" i="3" s="1"/>
  <c r="BK168" i="3"/>
  <c r="BE168" i="3"/>
  <c r="BG168" i="3" s="1"/>
  <c r="BI168" i="3" s="1"/>
  <c r="BF168" i="3"/>
  <c r="BH168" i="3" s="1"/>
  <c r="BJ168" i="3" s="1"/>
  <c r="BK167" i="3"/>
  <c r="BE167" i="3"/>
  <c r="BG167" i="3" s="1"/>
  <c r="BI167" i="3" s="1"/>
  <c r="BF167" i="3"/>
  <c r="BH167" i="3" s="1"/>
  <c r="BJ167" i="3" s="1"/>
  <c r="BK166" i="3"/>
  <c r="BE166" i="3"/>
  <c r="BG166" i="3" s="1"/>
  <c r="BI166" i="3" s="1"/>
  <c r="BF166" i="3"/>
  <c r="BH166" i="3" s="1"/>
  <c r="BJ166" i="3" s="1"/>
  <c r="BK165" i="3"/>
  <c r="BE165" i="3"/>
  <c r="BG165" i="3" s="1"/>
  <c r="BI165" i="3" s="1"/>
  <c r="BF165" i="3"/>
  <c r="BH165" i="3" s="1"/>
  <c r="BJ165" i="3" s="1"/>
  <c r="BK164" i="3"/>
  <c r="BE164" i="3"/>
  <c r="BG164" i="3" s="1"/>
  <c r="BI164" i="3" s="1"/>
  <c r="BF164" i="3"/>
  <c r="BH164" i="3" s="1"/>
  <c r="BJ164" i="3" s="1"/>
  <c r="BK163" i="3"/>
  <c r="BE163" i="3"/>
  <c r="BG163" i="3" s="1"/>
  <c r="BI163" i="3" s="1"/>
  <c r="BF163" i="3"/>
  <c r="BH163" i="3" s="1"/>
  <c r="BJ163" i="3" s="1"/>
  <c r="BK162" i="3"/>
  <c r="BE162" i="3"/>
  <c r="BG162" i="3" s="1"/>
  <c r="BI162" i="3" s="1"/>
  <c r="BF162" i="3"/>
  <c r="BH162" i="3" s="1"/>
  <c r="BJ162" i="3" s="1"/>
  <c r="BK161" i="3"/>
  <c r="BE161" i="3"/>
  <c r="BG161" i="3" s="1"/>
  <c r="BI161" i="3" s="1"/>
  <c r="BF161" i="3"/>
  <c r="BH161" i="3" s="1"/>
  <c r="BJ161" i="3" s="1"/>
  <c r="BK160" i="3"/>
  <c r="BE160" i="3"/>
  <c r="BG160" i="3" s="1"/>
  <c r="BI160" i="3" s="1"/>
  <c r="BF160" i="3"/>
  <c r="BH160" i="3" s="1"/>
  <c r="BJ160" i="3" s="1"/>
  <c r="BK159" i="3"/>
  <c r="BE159" i="3"/>
  <c r="BG159" i="3" s="1"/>
  <c r="BI159" i="3" s="1"/>
  <c r="BF159" i="3"/>
  <c r="BH159" i="3" s="1"/>
  <c r="BJ159" i="3" s="1"/>
  <c r="BK158" i="3"/>
  <c r="BE158" i="3"/>
  <c r="BG158" i="3" s="1"/>
  <c r="BI158" i="3" s="1"/>
  <c r="BF158" i="3"/>
  <c r="BH158" i="3" s="1"/>
  <c r="BJ158" i="3" s="1"/>
  <c r="BK157" i="3"/>
  <c r="BE157" i="3"/>
  <c r="BG157" i="3" s="1"/>
  <c r="BI157" i="3" s="1"/>
  <c r="BF157" i="3"/>
  <c r="BH157" i="3" s="1"/>
  <c r="BJ157" i="3" s="1"/>
  <c r="BK156" i="3"/>
  <c r="BE156" i="3"/>
  <c r="BG156" i="3" s="1"/>
  <c r="BI156" i="3" s="1"/>
  <c r="BF156" i="3"/>
  <c r="BH156" i="3" s="1"/>
  <c r="BJ156" i="3" s="1"/>
  <c r="BK155" i="3"/>
  <c r="BE155" i="3"/>
  <c r="BG155" i="3" s="1"/>
  <c r="BI155" i="3" s="1"/>
  <c r="BF155" i="3"/>
  <c r="BH155" i="3" s="1"/>
  <c r="BJ155" i="3" s="1"/>
  <c r="BK154" i="3"/>
  <c r="BE154" i="3"/>
  <c r="BG154" i="3" s="1"/>
  <c r="BI154" i="3" s="1"/>
  <c r="BF154" i="3"/>
  <c r="BH154" i="3" s="1"/>
  <c r="BJ154" i="3" s="1"/>
  <c r="BK153" i="3"/>
  <c r="BE153" i="3"/>
  <c r="BG153" i="3" s="1"/>
  <c r="BI153" i="3" s="1"/>
  <c r="BF153" i="3"/>
  <c r="BH153" i="3" s="1"/>
  <c r="BJ153" i="3" s="1"/>
  <c r="BK152" i="3"/>
  <c r="BE152" i="3"/>
  <c r="BG152" i="3" s="1"/>
  <c r="BI152" i="3" s="1"/>
  <c r="BF152" i="3"/>
  <c r="BH152" i="3" s="1"/>
  <c r="BJ152" i="3" s="1"/>
  <c r="BK151" i="3"/>
  <c r="BE151" i="3"/>
  <c r="BG151" i="3" s="1"/>
  <c r="BI151" i="3" s="1"/>
  <c r="BF151" i="3"/>
  <c r="BH151" i="3" s="1"/>
  <c r="BJ151" i="3" s="1"/>
  <c r="BK150" i="3"/>
  <c r="BE150" i="3"/>
  <c r="BG150" i="3" s="1"/>
  <c r="BI150" i="3" s="1"/>
  <c r="BF150" i="3"/>
  <c r="BH150" i="3" s="1"/>
  <c r="BJ150" i="3" s="1"/>
  <c r="BL150" i="3" l="1"/>
  <c r="BN150" i="3" s="1"/>
  <c r="BP150" i="3" s="1"/>
  <c r="BR150" i="3" s="1"/>
  <c r="BM150" i="3"/>
  <c r="BO150" i="3" s="1"/>
  <c r="BQ150" i="3" s="1"/>
  <c r="BS150" i="3" s="1"/>
  <c r="BL151" i="3"/>
  <c r="BN151" i="3" s="1"/>
  <c r="BP151" i="3" s="1"/>
  <c r="BR151" i="3" s="1"/>
  <c r="BM151" i="3"/>
  <c r="BO151" i="3" s="1"/>
  <c r="BQ151" i="3" s="1"/>
  <c r="BS151" i="3" s="1"/>
  <c r="BL152" i="3"/>
  <c r="BN152" i="3" s="1"/>
  <c r="BP152" i="3" s="1"/>
  <c r="BR152" i="3" s="1"/>
  <c r="BM152" i="3"/>
  <c r="BO152" i="3" s="1"/>
  <c r="BQ152" i="3" s="1"/>
  <c r="BS152" i="3" s="1"/>
  <c r="BL153" i="3"/>
  <c r="BN153" i="3" s="1"/>
  <c r="BP153" i="3" s="1"/>
  <c r="BR153" i="3" s="1"/>
  <c r="BM153" i="3"/>
  <c r="BO153" i="3" s="1"/>
  <c r="BQ153" i="3" s="1"/>
  <c r="BS153" i="3" s="1"/>
  <c r="BL154" i="3"/>
  <c r="BN154" i="3" s="1"/>
  <c r="BP154" i="3" s="1"/>
  <c r="BR154" i="3" s="1"/>
  <c r="BM154" i="3"/>
  <c r="BO154" i="3" s="1"/>
  <c r="BQ154" i="3" s="1"/>
  <c r="BS154" i="3" s="1"/>
  <c r="BL155" i="3"/>
  <c r="BN155" i="3" s="1"/>
  <c r="BP155" i="3" s="1"/>
  <c r="BR155" i="3" s="1"/>
  <c r="BM155" i="3"/>
  <c r="BO155" i="3" s="1"/>
  <c r="BQ155" i="3" s="1"/>
  <c r="BS155" i="3" s="1"/>
  <c r="BL156" i="3"/>
  <c r="BN156" i="3" s="1"/>
  <c r="BP156" i="3" s="1"/>
  <c r="BR156" i="3" s="1"/>
  <c r="BM156" i="3"/>
  <c r="BO156" i="3" s="1"/>
  <c r="BQ156" i="3" s="1"/>
  <c r="BS156" i="3" s="1"/>
  <c r="BL157" i="3"/>
  <c r="BN157" i="3" s="1"/>
  <c r="BP157" i="3" s="1"/>
  <c r="BR157" i="3" s="1"/>
  <c r="BM157" i="3"/>
  <c r="BO157" i="3" s="1"/>
  <c r="BQ157" i="3" s="1"/>
  <c r="BS157" i="3" s="1"/>
  <c r="BL158" i="3"/>
  <c r="BN158" i="3" s="1"/>
  <c r="BP158" i="3" s="1"/>
  <c r="BR158" i="3" s="1"/>
  <c r="BM158" i="3"/>
  <c r="BO158" i="3" s="1"/>
  <c r="BQ158" i="3" s="1"/>
  <c r="BS158" i="3" s="1"/>
  <c r="BL159" i="3"/>
  <c r="BN159" i="3" s="1"/>
  <c r="BP159" i="3" s="1"/>
  <c r="BR159" i="3" s="1"/>
  <c r="BM159" i="3"/>
  <c r="BO159" i="3" s="1"/>
  <c r="BQ159" i="3" s="1"/>
  <c r="BS159" i="3" s="1"/>
  <c r="BL160" i="3"/>
  <c r="BN160" i="3" s="1"/>
  <c r="BP160" i="3" s="1"/>
  <c r="BR160" i="3" s="1"/>
  <c r="BM160" i="3"/>
  <c r="BO160" i="3" s="1"/>
  <c r="BQ160" i="3" s="1"/>
  <c r="BS160" i="3" s="1"/>
  <c r="BL161" i="3"/>
  <c r="BN161" i="3" s="1"/>
  <c r="BP161" i="3" s="1"/>
  <c r="BR161" i="3" s="1"/>
  <c r="BM161" i="3"/>
  <c r="BO161" i="3" s="1"/>
  <c r="BQ161" i="3" s="1"/>
  <c r="BS161" i="3" s="1"/>
  <c r="BL162" i="3"/>
  <c r="BN162" i="3" s="1"/>
  <c r="BP162" i="3" s="1"/>
  <c r="BR162" i="3" s="1"/>
  <c r="BM162" i="3"/>
  <c r="BO162" i="3" s="1"/>
  <c r="BQ162" i="3" s="1"/>
  <c r="BS162" i="3" s="1"/>
  <c r="BL163" i="3"/>
  <c r="BN163" i="3" s="1"/>
  <c r="BP163" i="3" s="1"/>
  <c r="BR163" i="3" s="1"/>
  <c r="BM163" i="3"/>
  <c r="BO163" i="3" s="1"/>
  <c r="BQ163" i="3" s="1"/>
  <c r="BS163" i="3" s="1"/>
  <c r="BL164" i="3"/>
  <c r="BN164" i="3" s="1"/>
  <c r="BP164" i="3" s="1"/>
  <c r="BR164" i="3" s="1"/>
  <c r="BM164" i="3"/>
  <c r="BO164" i="3" s="1"/>
  <c r="BQ164" i="3" s="1"/>
  <c r="BS164" i="3" s="1"/>
  <c r="BL165" i="3"/>
  <c r="BN165" i="3" s="1"/>
  <c r="BP165" i="3" s="1"/>
  <c r="BR165" i="3" s="1"/>
  <c r="BM165" i="3"/>
  <c r="BO165" i="3" s="1"/>
  <c r="BQ165" i="3" s="1"/>
  <c r="BS165" i="3" s="1"/>
  <c r="BL166" i="3"/>
  <c r="BN166" i="3" s="1"/>
  <c r="BP166" i="3" s="1"/>
  <c r="BR166" i="3" s="1"/>
  <c r="BM166" i="3"/>
  <c r="BO166" i="3" s="1"/>
  <c r="BQ166" i="3" s="1"/>
  <c r="BS166" i="3" s="1"/>
  <c r="BL167" i="3"/>
  <c r="BN167" i="3" s="1"/>
  <c r="BP167" i="3" s="1"/>
  <c r="BR167" i="3" s="1"/>
  <c r="BM167" i="3"/>
  <c r="BO167" i="3" s="1"/>
  <c r="BQ167" i="3" s="1"/>
  <c r="BS167" i="3" s="1"/>
  <c r="BL168" i="3"/>
  <c r="BN168" i="3" s="1"/>
  <c r="BP168" i="3" s="1"/>
  <c r="BR168" i="3" s="1"/>
  <c r="BM168" i="3"/>
  <c r="BO168" i="3" s="1"/>
  <c r="BQ168" i="3" s="1"/>
  <c r="BS168" i="3" s="1"/>
  <c r="BL169" i="3"/>
  <c r="BN169" i="3" s="1"/>
  <c r="BP169" i="3" s="1"/>
  <c r="BR169" i="3" s="1"/>
  <c r="BM169" i="3"/>
  <c r="BO169" i="3" s="1"/>
  <c r="BQ169" i="3" s="1"/>
  <c r="BS169" i="3" s="1"/>
  <c r="BL170" i="3"/>
  <c r="BN170" i="3" s="1"/>
  <c r="BP170" i="3" s="1"/>
  <c r="BR170" i="3" s="1"/>
  <c r="BM170" i="3"/>
  <c r="BO170" i="3" s="1"/>
  <c r="BQ170" i="3" s="1"/>
  <c r="BS170" i="3" s="1"/>
  <c r="BL171" i="3"/>
  <c r="BN171" i="3" s="1"/>
  <c r="BP171" i="3" s="1"/>
  <c r="BR171" i="3" s="1"/>
  <c r="BM171" i="3"/>
  <c r="BO171" i="3" s="1"/>
  <c r="BQ171" i="3" s="1"/>
  <c r="BS171" i="3" s="1"/>
  <c r="BL172" i="3"/>
  <c r="BN172" i="3" s="1"/>
  <c r="BP172" i="3" s="1"/>
  <c r="BR172" i="3" s="1"/>
  <c r="BM172" i="3"/>
  <c r="BO172" i="3" s="1"/>
  <c r="BQ172" i="3" s="1"/>
  <c r="BS172" i="3" s="1"/>
  <c r="BL173" i="3"/>
  <c r="BN173" i="3" s="1"/>
  <c r="BP173" i="3" s="1"/>
  <c r="BR173" i="3" s="1"/>
  <c r="BM173" i="3"/>
  <c r="BO173" i="3" s="1"/>
  <c r="BQ173" i="3" s="1"/>
  <c r="BS173" i="3" s="1"/>
  <c r="BL174" i="3"/>
  <c r="BN174" i="3" s="1"/>
  <c r="BP174" i="3" s="1"/>
  <c r="BR174" i="3" s="1"/>
  <c r="BM174" i="3"/>
  <c r="BO174" i="3" s="1"/>
  <c r="BQ174" i="3" s="1"/>
  <c r="BS174" i="3" s="1"/>
  <c r="BL175" i="3"/>
  <c r="BN175" i="3" s="1"/>
  <c r="BP175" i="3" s="1"/>
  <c r="BR175" i="3" s="1"/>
  <c r="BM175" i="3"/>
  <c r="BO175" i="3" s="1"/>
  <c r="BQ175" i="3" s="1"/>
  <c r="BS175" i="3" s="1"/>
  <c r="BL176" i="3"/>
  <c r="BN176" i="3" s="1"/>
  <c r="BP176" i="3" s="1"/>
  <c r="BR176" i="3" s="1"/>
  <c r="BM176" i="3"/>
  <c r="BO176" i="3" s="1"/>
  <c r="BQ176" i="3" s="1"/>
  <c r="BS176" i="3" s="1"/>
  <c r="BL177" i="3"/>
  <c r="BN177" i="3" s="1"/>
  <c r="BP177" i="3" s="1"/>
  <c r="BR177" i="3" s="1"/>
  <c r="BM177" i="3"/>
  <c r="BO177" i="3" s="1"/>
  <c r="BQ177" i="3" s="1"/>
  <c r="BS177" i="3" s="1"/>
  <c r="BL178" i="3"/>
  <c r="BN178" i="3" s="1"/>
  <c r="BP178" i="3" s="1"/>
  <c r="BR178" i="3" s="1"/>
  <c r="BM178" i="3"/>
  <c r="BO178" i="3" s="1"/>
  <c r="BQ178" i="3" s="1"/>
  <c r="BS178" i="3" s="1"/>
  <c r="BL179" i="3"/>
  <c r="BN179" i="3" s="1"/>
  <c r="BP179" i="3" s="1"/>
  <c r="BR179" i="3" s="1"/>
  <c r="BM179" i="3"/>
  <c r="BO179" i="3" s="1"/>
  <c r="BQ179" i="3" s="1"/>
  <c r="BS179" i="3" s="1"/>
  <c r="BL180" i="3"/>
  <c r="BN180" i="3" s="1"/>
  <c r="BP180" i="3" s="1"/>
  <c r="BR180" i="3" s="1"/>
  <c r="BM180" i="3"/>
  <c r="BO180" i="3" s="1"/>
  <c r="BQ180" i="3" s="1"/>
  <c r="BS180" i="3" s="1"/>
  <c r="BL181" i="3"/>
  <c r="BN181" i="3" s="1"/>
  <c r="BP181" i="3" s="1"/>
  <c r="BR181" i="3" s="1"/>
  <c r="BM181" i="3"/>
  <c r="BO181" i="3" s="1"/>
  <c r="BQ181" i="3" s="1"/>
  <c r="BS181" i="3" s="1"/>
  <c r="BL182" i="3"/>
  <c r="BN182" i="3" s="1"/>
  <c r="BP182" i="3" s="1"/>
  <c r="BR182" i="3" s="1"/>
  <c r="BM182" i="3"/>
  <c r="BO182" i="3" s="1"/>
  <c r="BQ182" i="3" s="1"/>
  <c r="BS182" i="3" s="1"/>
  <c r="BL183" i="3"/>
  <c r="BN183" i="3" s="1"/>
  <c r="BP183" i="3" s="1"/>
  <c r="BR183" i="3" s="1"/>
  <c r="BM183" i="3"/>
  <c r="BO183" i="3" s="1"/>
  <c r="BQ183" i="3" s="1"/>
  <c r="BS183" i="3" s="1"/>
  <c r="BL184" i="3"/>
  <c r="BN184" i="3" s="1"/>
  <c r="BP184" i="3" s="1"/>
  <c r="BR184" i="3" s="1"/>
  <c r="BM184" i="3"/>
  <c r="BO184" i="3" s="1"/>
  <c r="BQ184" i="3" s="1"/>
  <c r="BS184" i="3" s="1"/>
  <c r="BL185" i="3"/>
  <c r="BN185" i="3" s="1"/>
  <c r="BP185" i="3" s="1"/>
  <c r="BR185" i="3" s="1"/>
  <c r="BM185" i="3"/>
  <c r="BO185" i="3" s="1"/>
  <c r="BQ185" i="3" s="1"/>
  <c r="BS185" i="3" s="1"/>
  <c r="BL186" i="3"/>
  <c r="BN186" i="3" s="1"/>
  <c r="BP186" i="3" s="1"/>
  <c r="BR186" i="3" s="1"/>
  <c r="BM186" i="3"/>
  <c r="BO186" i="3" s="1"/>
  <c r="BQ186" i="3" s="1"/>
  <c r="BS186" i="3" s="1"/>
  <c r="BL187" i="3"/>
  <c r="BN187" i="3" s="1"/>
  <c r="BP187" i="3" s="1"/>
  <c r="BR187" i="3" s="1"/>
  <c r="BM187" i="3"/>
  <c r="BO187" i="3" s="1"/>
  <c r="BQ187" i="3" s="1"/>
  <c r="BS187" i="3" s="1"/>
  <c r="BL188" i="3"/>
  <c r="BN188" i="3" s="1"/>
  <c r="BP188" i="3" s="1"/>
  <c r="BR188" i="3" s="1"/>
  <c r="BM188" i="3"/>
  <c r="BO188" i="3" s="1"/>
  <c r="BQ188" i="3" s="1"/>
  <c r="BS188" i="3" s="1"/>
  <c r="BL189" i="3"/>
  <c r="BN189" i="3" s="1"/>
  <c r="BP189" i="3" s="1"/>
  <c r="BR189" i="3" s="1"/>
  <c r="BM189" i="3"/>
  <c r="BO189" i="3" s="1"/>
  <c r="BQ189" i="3" s="1"/>
  <c r="BS189" i="3" s="1"/>
  <c r="BL190" i="3"/>
  <c r="BN190" i="3" s="1"/>
  <c r="BP190" i="3" s="1"/>
  <c r="BR190" i="3" s="1"/>
  <c r="BM190" i="3"/>
  <c r="BO190" i="3" s="1"/>
  <c r="BQ190" i="3" s="1"/>
  <c r="BS190" i="3" s="1"/>
  <c r="BL191" i="3"/>
  <c r="BN191" i="3" s="1"/>
  <c r="BP191" i="3" s="1"/>
  <c r="BR191" i="3" s="1"/>
  <c r="BM191" i="3"/>
  <c r="BO191" i="3" s="1"/>
  <c r="BQ191" i="3" s="1"/>
  <c r="BS191" i="3" s="1"/>
  <c r="BL192" i="3"/>
  <c r="BN192" i="3" s="1"/>
  <c r="BP192" i="3" s="1"/>
  <c r="BR192" i="3" s="1"/>
  <c r="BM192" i="3"/>
  <c r="BO192" i="3" s="1"/>
  <c r="BQ192" i="3" s="1"/>
  <c r="BS192" i="3" s="1"/>
  <c r="BL193" i="3"/>
  <c r="BN193" i="3" s="1"/>
  <c r="BP193" i="3" s="1"/>
  <c r="BR193" i="3" s="1"/>
  <c r="BM193" i="3"/>
  <c r="BO193" i="3" s="1"/>
  <c r="BQ193" i="3" s="1"/>
  <c r="BS193" i="3" s="1"/>
  <c r="BL194" i="3"/>
  <c r="BN194" i="3" s="1"/>
  <c r="BP194" i="3" s="1"/>
  <c r="BR194" i="3" s="1"/>
  <c r="BM194" i="3"/>
  <c r="BO194" i="3" s="1"/>
  <c r="BQ194" i="3" s="1"/>
  <c r="BS194" i="3" s="1"/>
  <c r="BL195" i="3"/>
  <c r="BN195" i="3" s="1"/>
  <c r="BP195" i="3" s="1"/>
  <c r="BR195" i="3" s="1"/>
  <c r="BM195" i="3"/>
  <c r="BO195" i="3" s="1"/>
  <c r="BQ195" i="3" s="1"/>
  <c r="BS195" i="3" s="1"/>
  <c r="BL196" i="3"/>
  <c r="BN196" i="3" s="1"/>
  <c r="BP196" i="3" s="1"/>
  <c r="BR196" i="3" s="1"/>
  <c r="BM196" i="3"/>
  <c r="BO196" i="3" s="1"/>
  <c r="BQ196" i="3" s="1"/>
  <c r="BS196" i="3" s="1"/>
  <c r="BL197" i="3"/>
  <c r="BN197" i="3" s="1"/>
  <c r="BP197" i="3" s="1"/>
  <c r="BR197" i="3" s="1"/>
  <c r="BM197" i="3"/>
  <c r="BO197" i="3" s="1"/>
  <c r="BQ197" i="3" s="1"/>
  <c r="BS197" i="3" s="1"/>
  <c r="BL198" i="3"/>
  <c r="BN198" i="3" s="1"/>
  <c r="BP198" i="3" s="1"/>
  <c r="BR198" i="3" s="1"/>
  <c r="BM198" i="3"/>
  <c r="BO198" i="3" s="1"/>
  <c r="BQ198" i="3" s="1"/>
  <c r="BS198" i="3" s="1"/>
  <c r="BL199" i="3"/>
  <c r="BN199" i="3" s="1"/>
  <c r="BP199" i="3" s="1"/>
  <c r="BR199" i="3" s="1"/>
  <c r="BM199" i="3"/>
  <c r="BO199" i="3" s="1"/>
  <c r="BQ199" i="3" s="1"/>
  <c r="BS199" i="3" s="1"/>
  <c r="BL200" i="3"/>
  <c r="BN200" i="3" s="1"/>
  <c r="BP200" i="3" s="1"/>
  <c r="BR200" i="3" s="1"/>
  <c r="BM200" i="3"/>
  <c r="BO200" i="3" s="1"/>
  <c r="BQ200" i="3" s="1"/>
  <c r="BS200" i="3" s="1"/>
  <c r="BL201" i="3"/>
  <c r="BN201" i="3" s="1"/>
  <c r="BP201" i="3" s="1"/>
  <c r="BR201" i="3" s="1"/>
  <c r="BM201" i="3"/>
  <c r="BO201" i="3" s="1"/>
  <c r="BQ201" i="3" s="1"/>
  <c r="BS201" i="3" s="1"/>
  <c r="BL202" i="3"/>
  <c r="BN202" i="3" s="1"/>
  <c r="BP202" i="3" s="1"/>
  <c r="BR202" i="3" s="1"/>
  <c r="BM202" i="3"/>
  <c r="BO202" i="3" s="1"/>
  <c r="BQ202" i="3" s="1"/>
  <c r="BS202" i="3" s="1"/>
  <c r="BL203" i="3"/>
  <c r="BN203" i="3" s="1"/>
  <c r="BP203" i="3" s="1"/>
  <c r="BR203" i="3" s="1"/>
  <c r="BM203" i="3"/>
  <c r="BO203" i="3" s="1"/>
  <c r="BQ203" i="3" s="1"/>
  <c r="BS203" i="3" s="1"/>
  <c r="BL204" i="3"/>
  <c r="BN204" i="3" s="1"/>
  <c r="BP204" i="3" s="1"/>
  <c r="BR204" i="3" s="1"/>
  <c r="BM204" i="3"/>
  <c r="BO204" i="3" s="1"/>
  <c r="BQ204" i="3" s="1"/>
  <c r="BS204" i="3" s="1"/>
  <c r="BL205" i="3"/>
  <c r="BN205" i="3" s="1"/>
  <c r="BP205" i="3" s="1"/>
  <c r="BR205" i="3" s="1"/>
  <c r="BM205" i="3"/>
  <c r="BO205" i="3" s="1"/>
  <c r="BQ205" i="3" s="1"/>
  <c r="BS205" i="3" s="1"/>
  <c r="BL206" i="3"/>
  <c r="BN206" i="3" s="1"/>
  <c r="BP206" i="3" s="1"/>
  <c r="BR206" i="3" s="1"/>
  <c r="BM206" i="3"/>
  <c r="BO206" i="3" s="1"/>
  <c r="BQ206" i="3" s="1"/>
  <c r="BS206" i="3" s="1"/>
  <c r="BL207" i="3"/>
  <c r="BN207" i="3" s="1"/>
  <c r="BP207" i="3" s="1"/>
  <c r="BR207" i="3" s="1"/>
  <c r="BM207" i="3"/>
  <c r="BO207" i="3" s="1"/>
  <c r="BQ207" i="3" s="1"/>
  <c r="BS207" i="3" s="1"/>
  <c r="BL208" i="3"/>
  <c r="BN208" i="3" s="1"/>
  <c r="BP208" i="3" s="1"/>
  <c r="BR208" i="3" s="1"/>
  <c r="BM208" i="3"/>
  <c r="BO208" i="3" s="1"/>
  <c r="BQ208" i="3" s="1"/>
  <c r="BS208" i="3" s="1"/>
  <c r="BL209" i="3"/>
  <c r="BN209" i="3" s="1"/>
  <c r="BP209" i="3" s="1"/>
  <c r="BR209" i="3" s="1"/>
  <c r="BM209" i="3"/>
  <c r="BO209" i="3" s="1"/>
  <c r="BQ209" i="3" s="1"/>
  <c r="BS209" i="3" s="1"/>
  <c r="BL210" i="3"/>
  <c r="BN210" i="3" s="1"/>
  <c r="BP210" i="3" s="1"/>
  <c r="BR210" i="3" s="1"/>
  <c r="BM210" i="3"/>
  <c r="BO210" i="3" s="1"/>
  <c r="BQ210" i="3" s="1"/>
  <c r="BS210" i="3" s="1"/>
  <c r="BL211" i="3"/>
  <c r="BN211" i="3" s="1"/>
  <c r="BP211" i="3" s="1"/>
  <c r="BR211" i="3" s="1"/>
  <c r="BM211" i="3"/>
  <c r="BO211" i="3" s="1"/>
  <c r="BQ211" i="3" s="1"/>
  <c r="BS211" i="3" s="1"/>
  <c r="BL212" i="3"/>
  <c r="BN212" i="3" s="1"/>
  <c r="BP212" i="3" s="1"/>
  <c r="BR212" i="3" s="1"/>
  <c r="BM212" i="3"/>
  <c r="BO212" i="3" s="1"/>
  <c r="BQ212" i="3" s="1"/>
  <c r="BS212" i="3" s="1"/>
  <c r="BL213" i="3"/>
  <c r="BN213" i="3" s="1"/>
  <c r="BP213" i="3" s="1"/>
  <c r="BR213" i="3" s="1"/>
  <c r="BM213" i="3"/>
  <c r="BO213" i="3" s="1"/>
  <c r="BQ213" i="3" s="1"/>
  <c r="BS213" i="3" s="1"/>
  <c r="BL214" i="3"/>
  <c r="BN214" i="3" s="1"/>
  <c r="BP214" i="3" s="1"/>
  <c r="BR214" i="3" s="1"/>
  <c r="BM214" i="3"/>
  <c r="BO214" i="3" s="1"/>
  <c r="BQ214" i="3" s="1"/>
  <c r="BS214" i="3" s="1"/>
  <c r="BL215" i="3"/>
  <c r="BN215" i="3" s="1"/>
  <c r="BP215" i="3" s="1"/>
  <c r="BR215" i="3" s="1"/>
  <c r="BM215" i="3"/>
  <c r="BO215" i="3" s="1"/>
  <c r="BQ215" i="3" s="1"/>
  <c r="BS215" i="3" s="1"/>
  <c r="BL216" i="3"/>
  <c r="BN216" i="3" s="1"/>
  <c r="BP216" i="3" s="1"/>
  <c r="BR216" i="3" s="1"/>
  <c r="BM216" i="3"/>
  <c r="BO216" i="3" s="1"/>
  <c r="BQ216" i="3" s="1"/>
  <c r="BS216" i="3" s="1"/>
  <c r="BL217" i="3"/>
  <c r="BN217" i="3" s="1"/>
  <c r="BP217" i="3" s="1"/>
  <c r="BR217" i="3" s="1"/>
  <c r="BM217" i="3"/>
  <c r="BO217" i="3" s="1"/>
  <c r="BQ217" i="3" s="1"/>
  <c r="BS217" i="3" s="1"/>
  <c r="BL218" i="3"/>
  <c r="BN218" i="3" s="1"/>
  <c r="BP218" i="3" s="1"/>
  <c r="BR218" i="3" s="1"/>
  <c r="BM218" i="3"/>
  <c r="BO218" i="3" s="1"/>
  <c r="BQ218" i="3" s="1"/>
  <c r="BS218" i="3" s="1"/>
  <c r="BL219" i="3"/>
  <c r="BN219" i="3" s="1"/>
  <c r="BP219" i="3" s="1"/>
  <c r="BR219" i="3" s="1"/>
  <c r="BM219" i="3"/>
  <c r="BO219" i="3" s="1"/>
  <c r="BQ219" i="3" s="1"/>
  <c r="BS219" i="3" s="1"/>
  <c r="BL220" i="3"/>
  <c r="BN220" i="3" s="1"/>
  <c r="BP220" i="3" s="1"/>
  <c r="BR220" i="3" s="1"/>
  <c r="BM220" i="3"/>
  <c r="BO220" i="3" s="1"/>
  <c r="BQ220" i="3" s="1"/>
  <c r="BS220" i="3" s="1"/>
  <c r="BL221" i="3"/>
  <c r="BN221" i="3" s="1"/>
  <c r="BP221" i="3" s="1"/>
  <c r="BR221" i="3" s="1"/>
  <c r="BM221" i="3"/>
  <c r="BO221" i="3" s="1"/>
  <c r="BQ221" i="3" s="1"/>
  <c r="BS221" i="3" s="1"/>
  <c r="BL222" i="3"/>
  <c r="BN222" i="3" s="1"/>
  <c r="BP222" i="3" s="1"/>
  <c r="BR222" i="3" s="1"/>
  <c r="BM222" i="3"/>
  <c r="BO222" i="3" s="1"/>
  <c r="BQ222" i="3" s="1"/>
  <c r="BS222" i="3" s="1"/>
  <c r="BL223" i="3"/>
  <c r="BN223" i="3" s="1"/>
  <c r="BP223" i="3" s="1"/>
  <c r="BR223" i="3" s="1"/>
  <c r="BM223" i="3"/>
  <c r="BO223" i="3" s="1"/>
  <c r="BQ223" i="3" s="1"/>
  <c r="BS223" i="3" s="1"/>
  <c r="BL224" i="3"/>
  <c r="BN224" i="3" s="1"/>
  <c r="BP224" i="3" s="1"/>
  <c r="BR224" i="3" s="1"/>
  <c r="BM224" i="3"/>
  <c r="BO224" i="3" s="1"/>
  <c r="BQ224" i="3" s="1"/>
  <c r="BS224" i="3" s="1"/>
  <c r="BL225" i="3"/>
  <c r="BN225" i="3" s="1"/>
  <c r="BP225" i="3" s="1"/>
  <c r="BR225" i="3" s="1"/>
  <c r="BM225" i="3"/>
  <c r="BO225" i="3" s="1"/>
  <c r="BQ225" i="3" s="1"/>
  <c r="BS225" i="3" s="1"/>
  <c r="BL226" i="3"/>
  <c r="BN226" i="3" s="1"/>
  <c r="BP226" i="3" s="1"/>
  <c r="BR226" i="3" s="1"/>
  <c r="BM226" i="3"/>
  <c r="BO226" i="3" s="1"/>
  <c r="BQ226" i="3" s="1"/>
  <c r="BS226" i="3" s="1"/>
  <c r="BL227" i="3"/>
  <c r="BN227" i="3" s="1"/>
  <c r="BP227" i="3" s="1"/>
  <c r="BR227" i="3" s="1"/>
  <c r="BM227" i="3"/>
  <c r="BO227" i="3" s="1"/>
  <c r="BQ227" i="3" s="1"/>
  <c r="BS227" i="3" s="1"/>
  <c r="BL228" i="3"/>
  <c r="BN228" i="3" s="1"/>
  <c r="BP228" i="3" s="1"/>
  <c r="BR228" i="3" s="1"/>
  <c r="BM228" i="3"/>
  <c r="BO228" i="3" s="1"/>
  <c r="BQ228" i="3" s="1"/>
  <c r="BS228" i="3" s="1"/>
  <c r="BL229" i="3"/>
  <c r="BN229" i="3" s="1"/>
  <c r="BP229" i="3" s="1"/>
  <c r="BR229" i="3" s="1"/>
  <c r="BM229" i="3"/>
  <c r="BO229" i="3" s="1"/>
  <c r="BQ229" i="3" s="1"/>
  <c r="BS229" i="3" s="1"/>
  <c r="BL230" i="3"/>
  <c r="BN230" i="3" s="1"/>
  <c r="BP230" i="3" s="1"/>
  <c r="BR230" i="3" s="1"/>
  <c r="BM230" i="3"/>
  <c r="BO230" i="3" s="1"/>
  <c r="BQ230" i="3" s="1"/>
  <c r="BS230" i="3" s="1"/>
  <c r="BL231" i="3"/>
  <c r="BN231" i="3" s="1"/>
  <c r="BP231" i="3" s="1"/>
  <c r="BR231" i="3" s="1"/>
  <c r="BM231" i="3"/>
  <c r="BO231" i="3" s="1"/>
  <c r="BQ231" i="3" s="1"/>
  <c r="BS231" i="3" s="1"/>
  <c r="BL232" i="3"/>
  <c r="BN232" i="3" s="1"/>
  <c r="BP232" i="3" s="1"/>
  <c r="BR232" i="3" s="1"/>
  <c r="BM232" i="3"/>
  <c r="BO232" i="3" s="1"/>
  <c r="BQ232" i="3" s="1"/>
  <c r="BS232" i="3" s="1"/>
  <c r="BL233" i="3"/>
  <c r="BN233" i="3" s="1"/>
  <c r="BP233" i="3" s="1"/>
  <c r="BR233" i="3" s="1"/>
  <c r="BM233" i="3"/>
  <c r="BO233" i="3" s="1"/>
  <c r="BQ233" i="3" s="1"/>
  <c r="BS233" i="3" s="1"/>
  <c r="BL234" i="3"/>
  <c r="BN234" i="3" s="1"/>
  <c r="BP234" i="3" s="1"/>
  <c r="BR234" i="3" s="1"/>
  <c r="BM234" i="3"/>
  <c r="BO234" i="3" s="1"/>
  <c r="BQ234" i="3" s="1"/>
  <c r="BS234" i="3" s="1"/>
  <c r="BL235" i="3"/>
  <c r="BN235" i="3" s="1"/>
  <c r="BP235" i="3" s="1"/>
  <c r="BR235" i="3" s="1"/>
  <c r="BM235" i="3"/>
  <c r="BO235" i="3" s="1"/>
  <c r="BQ235" i="3" s="1"/>
  <c r="BS235" i="3" s="1"/>
  <c r="BL236" i="3"/>
  <c r="BN236" i="3" s="1"/>
  <c r="BP236" i="3" s="1"/>
  <c r="BR236" i="3" s="1"/>
  <c r="BM236" i="3"/>
  <c r="BO236" i="3" s="1"/>
  <c r="BQ236" i="3" s="1"/>
  <c r="BS236" i="3" s="1"/>
  <c r="BL237" i="3"/>
  <c r="BN237" i="3" s="1"/>
  <c r="BP237" i="3" s="1"/>
  <c r="BR237" i="3" s="1"/>
  <c r="BM237" i="3"/>
  <c r="BO237" i="3" s="1"/>
  <c r="BQ237" i="3" s="1"/>
  <c r="BS237" i="3" s="1"/>
  <c r="BL238" i="3"/>
  <c r="BN238" i="3" s="1"/>
  <c r="BP238" i="3" s="1"/>
  <c r="BR238" i="3" s="1"/>
  <c r="BM238" i="3"/>
  <c r="BO238" i="3" s="1"/>
  <c r="BQ238" i="3" s="1"/>
  <c r="BS238" i="3" s="1"/>
  <c r="BL239" i="3"/>
  <c r="BN239" i="3" s="1"/>
  <c r="BP239" i="3" s="1"/>
  <c r="BR239" i="3" s="1"/>
  <c r="BM239" i="3"/>
  <c r="BO239" i="3" s="1"/>
  <c r="BQ239" i="3" s="1"/>
  <c r="BS239" i="3" s="1"/>
  <c r="BL240" i="3"/>
  <c r="BN240" i="3" s="1"/>
  <c r="BP240" i="3" s="1"/>
  <c r="BR240" i="3" s="1"/>
  <c r="BM240" i="3"/>
  <c r="BO240" i="3" s="1"/>
  <c r="BQ240" i="3" s="1"/>
  <c r="BS240" i="3" s="1"/>
  <c r="BL241" i="3"/>
  <c r="BN241" i="3" s="1"/>
  <c r="BP241" i="3" s="1"/>
  <c r="BR241" i="3" s="1"/>
  <c r="BM241" i="3"/>
  <c r="BO241" i="3" s="1"/>
  <c r="BQ241" i="3" s="1"/>
  <c r="BS241" i="3" s="1"/>
  <c r="BL242" i="3"/>
  <c r="BN242" i="3" s="1"/>
  <c r="BP242" i="3" s="1"/>
  <c r="BR242" i="3" s="1"/>
  <c r="BM242" i="3"/>
  <c r="BO242" i="3" s="1"/>
  <c r="BQ242" i="3" s="1"/>
  <c r="BS242" i="3" s="1"/>
  <c r="BL243" i="3"/>
  <c r="BN243" i="3" s="1"/>
  <c r="BP243" i="3" s="1"/>
  <c r="BR243" i="3" s="1"/>
  <c r="BM243" i="3"/>
  <c r="BO243" i="3" s="1"/>
  <c r="BQ243" i="3" s="1"/>
  <c r="BS243" i="3" s="1"/>
  <c r="BL244" i="3"/>
  <c r="BN244" i="3" s="1"/>
  <c r="BP244" i="3" s="1"/>
  <c r="BR244" i="3" s="1"/>
  <c r="BM244" i="3"/>
  <c r="BO244" i="3" s="1"/>
  <c r="BQ244" i="3" s="1"/>
  <c r="BS244" i="3" s="1"/>
  <c r="BL245" i="3"/>
  <c r="BN245" i="3" s="1"/>
  <c r="BP245" i="3" s="1"/>
  <c r="BR245" i="3" s="1"/>
  <c r="BM245" i="3"/>
  <c r="BO245" i="3" s="1"/>
  <c r="BQ245" i="3" s="1"/>
  <c r="BS245" i="3" s="1"/>
  <c r="BL246" i="3"/>
  <c r="BN246" i="3" s="1"/>
  <c r="BP246" i="3" s="1"/>
  <c r="BR246" i="3" s="1"/>
  <c r="BM246" i="3"/>
  <c r="BO246" i="3" s="1"/>
  <c r="BQ246" i="3" s="1"/>
  <c r="BS246" i="3" s="1"/>
  <c r="BL247" i="3"/>
  <c r="BN247" i="3" s="1"/>
  <c r="BP247" i="3" s="1"/>
  <c r="BR247" i="3" s="1"/>
  <c r="BM247" i="3"/>
  <c r="BO247" i="3" s="1"/>
  <c r="BQ247" i="3" s="1"/>
  <c r="BS247" i="3" s="1"/>
  <c r="BL248" i="3"/>
  <c r="BN248" i="3" s="1"/>
  <c r="BP248" i="3" s="1"/>
  <c r="BR248" i="3" s="1"/>
  <c r="BM248" i="3"/>
  <c r="BO248" i="3" s="1"/>
  <c r="BQ248" i="3" s="1"/>
  <c r="BS248" i="3" s="1"/>
  <c r="BL249" i="3"/>
  <c r="BN249" i="3" s="1"/>
  <c r="BP249" i="3" s="1"/>
  <c r="BR249" i="3" s="1"/>
  <c r="BM249" i="3"/>
  <c r="BO249" i="3" s="1"/>
  <c r="BQ249" i="3" s="1"/>
  <c r="BS249" i="3" s="1"/>
  <c r="BT249" i="3" l="1"/>
  <c r="BU249" i="3" s="1"/>
  <c r="BT248" i="3"/>
  <c r="BU248" i="3" s="1"/>
  <c r="BT247" i="3"/>
  <c r="BU247" i="3" s="1"/>
  <c r="BT246" i="3"/>
  <c r="BU246" i="3" s="1"/>
  <c r="BT245" i="3"/>
  <c r="BU245" i="3" s="1"/>
  <c r="BT244" i="3"/>
  <c r="BU244" i="3" s="1"/>
  <c r="BT243" i="3"/>
  <c r="BU243" i="3" s="1"/>
  <c r="BT242" i="3"/>
  <c r="BU242" i="3" s="1"/>
  <c r="BT241" i="3"/>
  <c r="BU241" i="3" s="1"/>
  <c r="BT240" i="3"/>
  <c r="BU240" i="3" s="1"/>
  <c r="BT239" i="3"/>
  <c r="BU239" i="3" s="1"/>
  <c r="BT238" i="3"/>
  <c r="BU238" i="3" s="1"/>
  <c r="BT237" i="3"/>
  <c r="BU237" i="3" s="1"/>
  <c r="BT236" i="3"/>
  <c r="BU236" i="3" s="1"/>
  <c r="BT235" i="3"/>
  <c r="BU235" i="3" s="1"/>
  <c r="BT234" i="3"/>
  <c r="BU234" i="3" s="1"/>
  <c r="BT233" i="3"/>
  <c r="BU233" i="3" s="1"/>
  <c r="BT232" i="3"/>
  <c r="BU232" i="3" s="1"/>
  <c r="BT231" i="3"/>
  <c r="BU231" i="3" s="1"/>
  <c r="BT230" i="3"/>
  <c r="BU230" i="3" s="1"/>
  <c r="BT229" i="3"/>
  <c r="BU229" i="3" s="1"/>
  <c r="BT228" i="3"/>
  <c r="BU228" i="3" s="1"/>
  <c r="BT227" i="3"/>
  <c r="BU227" i="3" s="1"/>
  <c r="BT226" i="3"/>
  <c r="BU226" i="3" s="1"/>
  <c r="BT225" i="3"/>
  <c r="BU225" i="3" s="1"/>
  <c r="BT224" i="3"/>
  <c r="BU224" i="3" s="1"/>
  <c r="BT223" i="3"/>
  <c r="BU223" i="3" s="1"/>
  <c r="BT222" i="3"/>
  <c r="BU222" i="3" s="1"/>
  <c r="BT221" i="3"/>
  <c r="BU221" i="3" s="1"/>
  <c r="BT220" i="3"/>
  <c r="BU220" i="3" s="1"/>
  <c r="BT219" i="3"/>
  <c r="BU219" i="3" s="1"/>
  <c r="BT218" i="3"/>
  <c r="BU218" i="3" s="1"/>
  <c r="BT217" i="3"/>
  <c r="BU217" i="3" s="1"/>
  <c r="BT216" i="3"/>
  <c r="BU216" i="3" s="1"/>
  <c r="BT215" i="3"/>
  <c r="BU215" i="3" s="1"/>
  <c r="BT214" i="3"/>
  <c r="BU214" i="3" s="1"/>
  <c r="BT213" i="3"/>
  <c r="BU213" i="3" s="1"/>
  <c r="BT212" i="3"/>
  <c r="BU212" i="3" s="1"/>
  <c r="BT211" i="3"/>
  <c r="BU211" i="3" s="1"/>
  <c r="BT210" i="3"/>
  <c r="BU210" i="3" s="1"/>
  <c r="BT209" i="3"/>
  <c r="BU209" i="3" s="1"/>
  <c r="BT208" i="3"/>
  <c r="BU208" i="3" s="1"/>
  <c r="BT207" i="3"/>
  <c r="BU207" i="3" s="1"/>
  <c r="BT206" i="3"/>
  <c r="BU206" i="3" s="1"/>
  <c r="BT205" i="3"/>
  <c r="BU205" i="3" s="1"/>
  <c r="BT204" i="3"/>
  <c r="BU204" i="3" s="1"/>
  <c r="BT203" i="3"/>
  <c r="BU203" i="3" s="1"/>
  <c r="BT202" i="3"/>
  <c r="BU202" i="3" s="1"/>
  <c r="BT201" i="3"/>
  <c r="BU201" i="3" s="1"/>
  <c r="BT200" i="3"/>
  <c r="BU200" i="3" s="1"/>
  <c r="BT199" i="3"/>
  <c r="BU199" i="3" s="1"/>
  <c r="BT198" i="3"/>
  <c r="BU198" i="3" s="1"/>
  <c r="BT197" i="3"/>
  <c r="BU197" i="3" s="1"/>
  <c r="BT196" i="3"/>
  <c r="BU196" i="3" s="1"/>
  <c r="BT195" i="3"/>
  <c r="BU195" i="3" s="1"/>
  <c r="BT194" i="3"/>
  <c r="BU194" i="3" s="1"/>
  <c r="BT193" i="3"/>
  <c r="BU193" i="3" s="1"/>
  <c r="BT192" i="3"/>
  <c r="BU192" i="3" s="1"/>
  <c r="BT191" i="3"/>
  <c r="BU191" i="3" s="1"/>
  <c r="BT190" i="3"/>
  <c r="BU190" i="3" s="1"/>
  <c r="BT189" i="3"/>
  <c r="BU189" i="3" s="1"/>
  <c r="BT188" i="3"/>
  <c r="BU188" i="3" s="1"/>
  <c r="BT187" i="3"/>
  <c r="BU187" i="3" s="1"/>
  <c r="BT186" i="3"/>
  <c r="BU186" i="3" s="1"/>
  <c r="BT185" i="3"/>
  <c r="BU185" i="3" s="1"/>
  <c r="BT184" i="3"/>
  <c r="BU184" i="3" s="1"/>
  <c r="BT183" i="3"/>
  <c r="BU183" i="3" s="1"/>
  <c r="BT182" i="3"/>
  <c r="BU182" i="3" s="1"/>
  <c r="BT181" i="3"/>
  <c r="BU181" i="3" s="1"/>
  <c r="BT180" i="3"/>
  <c r="BU180" i="3" s="1"/>
  <c r="BT179" i="3"/>
  <c r="BU179" i="3" s="1"/>
  <c r="BT178" i="3"/>
  <c r="BU178" i="3" s="1"/>
  <c r="BT177" i="3"/>
  <c r="BU177" i="3" s="1"/>
  <c r="BT176" i="3"/>
  <c r="BU176" i="3" s="1"/>
  <c r="BT175" i="3"/>
  <c r="BU175" i="3" s="1"/>
  <c r="BT174" i="3"/>
  <c r="BU174" i="3" s="1"/>
  <c r="BT173" i="3"/>
  <c r="BU173" i="3" s="1"/>
  <c r="BT172" i="3"/>
  <c r="BU172" i="3" s="1"/>
  <c r="BT171" i="3"/>
  <c r="BU171" i="3" s="1"/>
  <c r="BT170" i="3"/>
  <c r="BU170" i="3" s="1"/>
  <c r="BT169" i="3"/>
  <c r="BU169" i="3" s="1"/>
  <c r="BT168" i="3"/>
  <c r="BU168" i="3" s="1"/>
  <c r="BT167" i="3"/>
  <c r="BU167" i="3" s="1"/>
  <c r="BT166" i="3"/>
  <c r="BU166" i="3" s="1"/>
  <c r="BT165" i="3"/>
  <c r="BU165" i="3" s="1"/>
  <c r="BT164" i="3"/>
  <c r="BU164" i="3" s="1"/>
  <c r="BT163" i="3"/>
  <c r="BU163" i="3" s="1"/>
  <c r="BT162" i="3"/>
  <c r="BU162" i="3" s="1"/>
  <c r="BT161" i="3"/>
  <c r="BU161" i="3" s="1"/>
  <c r="BT160" i="3"/>
  <c r="BU160" i="3" s="1"/>
  <c r="BT159" i="3"/>
  <c r="BU159" i="3" s="1"/>
  <c r="BT158" i="3"/>
  <c r="BU158" i="3" s="1"/>
  <c r="BT157" i="3"/>
  <c r="BU157" i="3" s="1"/>
  <c r="BT156" i="3"/>
  <c r="BU156" i="3" s="1"/>
  <c r="BT155" i="3"/>
  <c r="BU155" i="3" s="1"/>
  <c r="BT154" i="3"/>
  <c r="BU154" i="3" s="1"/>
  <c r="BT153" i="3"/>
  <c r="BU153" i="3" s="1"/>
  <c r="BT152" i="3"/>
  <c r="BU152" i="3" s="1"/>
  <c r="BT151" i="3"/>
  <c r="BU151" i="3" s="1"/>
  <c r="BT150" i="3"/>
  <c r="BU150" i="3" s="1"/>
  <c r="CB150" i="3" l="1"/>
  <c r="BV150" i="3"/>
  <c r="BX150" i="3" s="1"/>
  <c r="BZ150" i="3" s="1"/>
  <c r="BW150" i="3"/>
  <c r="BY150" i="3" s="1"/>
  <c r="CA150" i="3" s="1"/>
  <c r="CN150" i="3"/>
  <c r="CB151" i="3"/>
  <c r="BV151" i="3"/>
  <c r="BX151" i="3" s="1"/>
  <c r="BZ151" i="3" s="1"/>
  <c r="BW151" i="3"/>
  <c r="BY151" i="3" s="1"/>
  <c r="CA151" i="3" s="1"/>
  <c r="CN151" i="3"/>
  <c r="CB152" i="3"/>
  <c r="BV152" i="3"/>
  <c r="BX152" i="3" s="1"/>
  <c r="BZ152" i="3" s="1"/>
  <c r="BW152" i="3"/>
  <c r="BY152" i="3" s="1"/>
  <c r="CA152" i="3" s="1"/>
  <c r="CN152" i="3"/>
  <c r="CB153" i="3"/>
  <c r="BV153" i="3"/>
  <c r="BX153" i="3" s="1"/>
  <c r="BZ153" i="3" s="1"/>
  <c r="BW153" i="3"/>
  <c r="BY153" i="3" s="1"/>
  <c r="CA153" i="3" s="1"/>
  <c r="CN153" i="3"/>
  <c r="CB154" i="3"/>
  <c r="BV154" i="3"/>
  <c r="BX154" i="3" s="1"/>
  <c r="BZ154" i="3" s="1"/>
  <c r="BW154" i="3"/>
  <c r="BY154" i="3" s="1"/>
  <c r="CA154" i="3" s="1"/>
  <c r="CN154" i="3"/>
  <c r="CB155" i="3"/>
  <c r="BV155" i="3"/>
  <c r="BX155" i="3" s="1"/>
  <c r="BZ155" i="3" s="1"/>
  <c r="BW155" i="3"/>
  <c r="BY155" i="3" s="1"/>
  <c r="CA155" i="3" s="1"/>
  <c r="CN155" i="3"/>
  <c r="CB156" i="3"/>
  <c r="BV156" i="3"/>
  <c r="BX156" i="3" s="1"/>
  <c r="BZ156" i="3" s="1"/>
  <c r="BW156" i="3"/>
  <c r="BY156" i="3" s="1"/>
  <c r="CA156" i="3" s="1"/>
  <c r="CN156" i="3"/>
  <c r="CB157" i="3"/>
  <c r="BV157" i="3"/>
  <c r="BX157" i="3" s="1"/>
  <c r="BZ157" i="3" s="1"/>
  <c r="BW157" i="3"/>
  <c r="BY157" i="3" s="1"/>
  <c r="CA157" i="3" s="1"/>
  <c r="CN157" i="3"/>
  <c r="CB158" i="3"/>
  <c r="BV158" i="3"/>
  <c r="BX158" i="3" s="1"/>
  <c r="BZ158" i="3" s="1"/>
  <c r="BW158" i="3"/>
  <c r="BY158" i="3" s="1"/>
  <c r="CA158" i="3" s="1"/>
  <c r="CN158" i="3"/>
  <c r="CB159" i="3"/>
  <c r="BV159" i="3"/>
  <c r="BX159" i="3" s="1"/>
  <c r="BZ159" i="3" s="1"/>
  <c r="BW159" i="3"/>
  <c r="BY159" i="3" s="1"/>
  <c r="CA159" i="3" s="1"/>
  <c r="CN159" i="3"/>
  <c r="CB160" i="3"/>
  <c r="BV160" i="3"/>
  <c r="BX160" i="3" s="1"/>
  <c r="BZ160" i="3" s="1"/>
  <c r="BW160" i="3"/>
  <c r="BY160" i="3" s="1"/>
  <c r="CA160" i="3" s="1"/>
  <c r="CN160" i="3"/>
  <c r="CB161" i="3"/>
  <c r="BV161" i="3"/>
  <c r="BX161" i="3" s="1"/>
  <c r="BZ161" i="3" s="1"/>
  <c r="BW161" i="3"/>
  <c r="BY161" i="3" s="1"/>
  <c r="CA161" i="3" s="1"/>
  <c r="CN161" i="3"/>
  <c r="CB162" i="3"/>
  <c r="BV162" i="3"/>
  <c r="BX162" i="3" s="1"/>
  <c r="BZ162" i="3" s="1"/>
  <c r="BW162" i="3"/>
  <c r="BY162" i="3" s="1"/>
  <c r="CA162" i="3" s="1"/>
  <c r="CN162" i="3"/>
  <c r="CB163" i="3"/>
  <c r="BV163" i="3"/>
  <c r="BX163" i="3" s="1"/>
  <c r="BZ163" i="3" s="1"/>
  <c r="BW163" i="3"/>
  <c r="BY163" i="3" s="1"/>
  <c r="CA163" i="3" s="1"/>
  <c r="CN163" i="3"/>
  <c r="CB164" i="3"/>
  <c r="BV164" i="3"/>
  <c r="BX164" i="3" s="1"/>
  <c r="BZ164" i="3" s="1"/>
  <c r="BW164" i="3"/>
  <c r="BY164" i="3" s="1"/>
  <c r="CA164" i="3" s="1"/>
  <c r="CN164" i="3"/>
  <c r="CB165" i="3"/>
  <c r="BV165" i="3"/>
  <c r="BX165" i="3" s="1"/>
  <c r="BZ165" i="3" s="1"/>
  <c r="BW165" i="3"/>
  <c r="BY165" i="3" s="1"/>
  <c r="CA165" i="3" s="1"/>
  <c r="CN165" i="3"/>
  <c r="CB166" i="3"/>
  <c r="BV166" i="3"/>
  <c r="BX166" i="3" s="1"/>
  <c r="BZ166" i="3" s="1"/>
  <c r="BW166" i="3"/>
  <c r="BY166" i="3" s="1"/>
  <c r="CA166" i="3" s="1"/>
  <c r="CN166" i="3"/>
  <c r="CB167" i="3"/>
  <c r="BV167" i="3"/>
  <c r="BX167" i="3" s="1"/>
  <c r="BZ167" i="3" s="1"/>
  <c r="BW167" i="3"/>
  <c r="BY167" i="3" s="1"/>
  <c r="CA167" i="3" s="1"/>
  <c r="CN167" i="3"/>
  <c r="CB168" i="3"/>
  <c r="BV168" i="3"/>
  <c r="BX168" i="3" s="1"/>
  <c r="BZ168" i="3" s="1"/>
  <c r="BW168" i="3"/>
  <c r="BY168" i="3" s="1"/>
  <c r="CA168" i="3" s="1"/>
  <c r="CN168" i="3"/>
  <c r="CB169" i="3"/>
  <c r="BV169" i="3"/>
  <c r="BX169" i="3" s="1"/>
  <c r="BZ169" i="3" s="1"/>
  <c r="BW169" i="3"/>
  <c r="BY169" i="3" s="1"/>
  <c r="CA169" i="3" s="1"/>
  <c r="CN169" i="3"/>
  <c r="CB170" i="3"/>
  <c r="BV170" i="3"/>
  <c r="BX170" i="3" s="1"/>
  <c r="BZ170" i="3" s="1"/>
  <c r="BW170" i="3"/>
  <c r="BY170" i="3" s="1"/>
  <c r="CA170" i="3" s="1"/>
  <c r="CN170" i="3"/>
  <c r="CB171" i="3"/>
  <c r="BV171" i="3"/>
  <c r="BX171" i="3" s="1"/>
  <c r="BZ171" i="3" s="1"/>
  <c r="BW171" i="3"/>
  <c r="BY171" i="3" s="1"/>
  <c r="CA171" i="3" s="1"/>
  <c r="CN171" i="3"/>
  <c r="CB172" i="3"/>
  <c r="BV172" i="3"/>
  <c r="BX172" i="3" s="1"/>
  <c r="BZ172" i="3" s="1"/>
  <c r="BW172" i="3"/>
  <c r="BY172" i="3" s="1"/>
  <c r="CA172" i="3" s="1"/>
  <c r="CN172" i="3"/>
  <c r="CB173" i="3"/>
  <c r="BV173" i="3"/>
  <c r="BX173" i="3" s="1"/>
  <c r="BZ173" i="3" s="1"/>
  <c r="BW173" i="3"/>
  <c r="BY173" i="3" s="1"/>
  <c r="CA173" i="3" s="1"/>
  <c r="CN173" i="3"/>
  <c r="CB174" i="3"/>
  <c r="BV174" i="3"/>
  <c r="BX174" i="3" s="1"/>
  <c r="BZ174" i="3" s="1"/>
  <c r="BW174" i="3"/>
  <c r="BY174" i="3" s="1"/>
  <c r="CA174" i="3" s="1"/>
  <c r="CN174" i="3"/>
  <c r="CB175" i="3"/>
  <c r="BV175" i="3"/>
  <c r="BX175" i="3" s="1"/>
  <c r="BZ175" i="3" s="1"/>
  <c r="BW175" i="3"/>
  <c r="BY175" i="3" s="1"/>
  <c r="CA175" i="3" s="1"/>
  <c r="CN175" i="3"/>
  <c r="CB176" i="3"/>
  <c r="BV176" i="3"/>
  <c r="BX176" i="3" s="1"/>
  <c r="BZ176" i="3" s="1"/>
  <c r="BW176" i="3"/>
  <c r="BY176" i="3" s="1"/>
  <c r="CA176" i="3" s="1"/>
  <c r="CN176" i="3"/>
  <c r="CB177" i="3"/>
  <c r="BV177" i="3"/>
  <c r="BX177" i="3" s="1"/>
  <c r="BZ177" i="3" s="1"/>
  <c r="BW177" i="3"/>
  <c r="BY177" i="3" s="1"/>
  <c r="CA177" i="3" s="1"/>
  <c r="CN177" i="3"/>
  <c r="CB178" i="3"/>
  <c r="BV178" i="3"/>
  <c r="BX178" i="3" s="1"/>
  <c r="BZ178" i="3" s="1"/>
  <c r="BW178" i="3"/>
  <c r="BY178" i="3" s="1"/>
  <c r="CA178" i="3" s="1"/>
  <c r="CN178" i="3"/>
  <c r="CB179" i="3"/>
  <c r="BV179" i="3"/>
  <c r="BX179" i="3" s="1"/>
  <c r="BZ179" i="3" s="1"/>
  <c r="BW179" i="3"/>
  <c r="BY179" i="3" s="1"/>
  <c r="CA179" i="3" s="1"/>
  <c r="CN179" i="3"/>
  <c r="CB180" i="3"/>
  <c r="BV180" i="3"/>
  <c r="BX180" i="3" s="1"/>
  <c r="BZ180" i="3" s="1"/>
  <c r="BW180" i="3"/>
  <c r="BY180" i="3" s="1"/>
  <c r="CA180" i="3" s="1"/>
  <c r="CN180" i="3"/>
  <c r="CB181" i="3"/>
  <c r="BV181" i="3"/>
  <c r="BX181" i="3" s="1"/>
  <c r="BZ181" i="3" s="1"/>
  <c r="BW181" i="3"/>
  <c r="BY181" i="3" s="1"/>
  <c r="CA181" i="3" s="1"/>
  <c r="CN181" i="3"/>
  <c r="CB182" i="3"/>
  <c r="BV182" i="3"/>
  <c r="BX182" i="3" s="1"/>
  <c r="BZ182" i="3" s="1"/>
  <c r="BW182" i="3"/>
  <c r="BY182" i="3" s="1"/>
  <c r="CA182" i="3" s="1"/>
  <c r="CN182" i="3"/>
  <c r="CB183" i="3"/>
  <c r="BV183" i="3"/>
  <c r="BX183" i="3" s="1"/>
  <c r="BZ183" i="3" s="1"/>
  <c r="BW183" i="3"/>
  <c r="BY183" i="3" s="1"/>
  <c r="CA183" i="3" s="1"/>
  <c r="CN183" i="3"/>
  <c r="CB184" i="3"/>
  <c r="BV184" i="3"/>
  <c r="BX184" i="3" s="1"/>
  <c r="BZ184" i="3" s="1"/>
  <c r="BW184" i="3"/>
  <c r="BY184" i="3" s="1"/>
  <c r="CA184" i="3" s="1"/>
  <c r="CN184" i="3"/>
  <c r="CB185" i="3"/>
  <c r="BV185" i="3"/>
  <c r="BX185" i="3" s="1"/>
  <c r="BZ185" i="3" s="1"/>
  <c r="BW185" i="3"/>
  <c r="BY185" i="3" s="1"/>
  <c r="CA185" i="3" s="1"/>
  <c r="CN185" i="3"/>
  <c r="CB186" i="3"/>
  <c r="BV186" i="3"/>
  <c r="BX186" i="3" s="1"/>
  <c r="BZ186" i="3" s="1"/>
  <c r="BW186" i="3"/>
  <c r="BY186" i="3" s="1"/>
  <c r="CA186" i="3" s="1"/>
  <c r="CN186" i="3"/>
  <c r="CB187" i="3"/>
  <c r="BV187" i="3"/>
  <c r="BX187" i="3" s="1"/>
  <c r="BZ187" i="3" s="1"/>
  <c r="BW187" i="3"/>
  <c r="BY187" i="3" s="1"/>
  <c r="CA187" i="3" s="1"/>
  <c r="CN187" i="3"/>
  <c r="CB188" i="3"/>
  <c r="BV188" i="3"/>
  <c r="BX188" i="3" s="1"/>
  <c r="BZ188" i="3" s="1"/>
  <c r="BW188" i="3"/>
  <c r="BY188" i="3" s="1"/>
  <c r="CA188" i="3" s="1"/>
  <c r="CN188" i="3"/>
  <c r="CB189" i="3"/>
  <c r="BV189" i="3"/>
  <c r="BX189" i="3" s="1"/>
  <c r="BZ189" i="3" s="1"/>
  <c r="BW189" i="3"/>
  <c r="BY189" i="3" s="1"/>
  <c r="CA189" i="3" s="1"/>
  <c r="CN189" i="3"/>
  <c r="CB190" i="3"/>
  <c r="BV190" i="3"/>
  <c r="BX190" i="3" s="1"/>
  <c r="BZ190" i="3" s="1"/>
  <c r="BW190" i="3"/>
  <c r="BY190" i="3" s="1"/>
  <c r="CA190" i="3" s="1"/>
  <c r="CN190" i="3"/>
  <c r="CB191" i="3"/>
  <c r="BV191" i="3"/>
  <c r="BX191" i="3" s="1"/>
  <c r="BZ191" i="3" s="1"/>
  <c r="BW191" i="3"/>
  <c r="BY191" i="3" s="1"/>
  <c r="CA191" i="3" s="1"/>
  <c r="CN191" i="3"/>
  <c r="CB192" i="3"/>
  <c r="BV192" i="3"/>
  <c r="BX192" i="3" s="1"/>
  <c r="BZ192" i="3" s="1"/>
  <c r="BW192" i="3"/>
  <c r="BY192" i="3" s="1"/>
  <c r="CA192" i="3" s="1"/>
  <c r="CN192" i="3"/>
  <c r="CB193" i="3"/>
  <c r="BV193" i="3"/>
  <c r="BX193" i="3" s="1"/>
  <c r="BZ193" i="3" s="1"/>
  <c r="BW193" i="3"/>
  <c r="BY193" i="3" s="1"/>
  <c r="CA193" i="3" s="1"/>
  <c r="CN193" i="3"/>
  <c r="CB194" i="3"/>
  <c r="BV194" i="3"/>
  <c r="BX194" i="3" s="1"/>
  <c r="BZ194" i="3" s="1"/>
  <c r="BW194" i="3"/>
  <c r="BY194" i="3" s="1"/>
  <c r="CA194" i="3" s="1"/>
  <c r="CN194" i="3"/>
  <c r="CB195" i="3"/>
  <c r="BV195" i="3"/>
  <c r="BX195" i="3" s="1"/>
  <c r="BZ195" i="3" s="1"/>
  <c r="BW195" i="3"/>
  <c r="BY195" i="3" s="1"/>
  <c r="CA195" i="3" s="1"/>
  <c r="CN195" i="3"/>
  <c r="CB196" i="3"/>
  <c r="BV196" i="3"/>
  <c r="BX196" i="3" s="1"/>
  <c r="BZ196" i="3" s="1"/>
  <c r="BW196" i="3"/>
  <c r="BY196" i="3" s="1"/>
  <c r="CA196" i="3" s="1"/>
  <c r="CN196" i="3"/>
  <c r="CB197" i="3"/>
  <c r="BV197" i="3"/>
  <c r="BX197" i="3" s="1"/>
  <c r="BZ197" i="3" s="1"/>
  <c r="BW197" i="3"/>
  <c r="BY197" i="3" s="1"/>
  <c r="CA197" i="3" s="1"/>
  <c r="CN197" i="3"/>
  <c r="CB198" i="3"/>
  <c r="BV198" i="3"/>
  <c r="BX198" i="3" s="1"/>
  <c r="BZ198" i="3" s="1"/>
  <c r="BW198" i="3"/>
  <c r="BY198" i="3" s="1"/>
  <c r="CA198" i="3" s="1"/>
  <c r="CN198" i="3"/>
  <c r="CB199" i="3"/>
  <c r="BV199" i="3"/>
  <c r="BX199" i="3" s="1"/>
  <c r="BZ199" i="3" s="1"/>
  <c r="BW199" i="3"/>
  <c r="BY199" i="3" s="1"/>
  <c r="CA199" i="3" s="1"/>
  <c r="CN199" i="3"/>
  <c r="CB200" i="3"/>
  <c r="BV200" i="3"/>
  <c r="BX200" i="3" s="1"/>
  <c r="BZ200" i="3" s="1"/>
  <c r="BW200" i="3"/>
  <c r="BY200" i="3" s="1"/>
  <c r="CA200" i="3" s="1"/>
  <c r="CN200" i="3"/>
  <c r="CB201" i="3"/>
  <c r="BV201" i="3"/>
  <c r="BX201" i="3" s="1"/>
  <c r="BZ201" i="3" s="1"/>
  <c r="BW201" i="3"/>
  <c r="BY201" i="3" s="1"/>
  <c r="CA201" i="3" s="1"/>
  <c r="CN201" i="3"/>
  <c r="CB202" i="3"/>
  <c r="BV202" i="3"/>
  <c r="BX202" i="3" s="1"/>
  <c r="BZ202" i="3" s="1"/>
  <c r="BW202" i="3"/>
  <c r="BY202" i="3" s="1"/>
  <c r="CA202" i="3" s="1"/>
  <c r="CN202" i="3"/>
  <c r="CB203" i="3"/>
  <c r="BV203" i="3"/>
  <c r="BX203" i="3" s="1"/>
  <c r="BZ203" i="3" s="1"/>
  <c r="BW203" i="3"/>
  <c r="BY203" i="3" s="1"/>
  <c r="CA203" i="3" s="1"/>
  <c r="CN203" i="3"/>
  <c r="CB204" i="3"/>
  <c r="BV204" i="3"/>
  <c r="BX204" i="3" s="1"/>
  <c r="BZ204" i="3" s="1"/>
  <c r="BW204" i="3"/>
  <c r="BY204" i="3" s="1"/>
  <c r="CA204" i="3" s="1"/>
  <c r="CN204" i="3"/>
  <c r="CB205" i="3"/>
  <c r="BV205" i="3"/>
  <c r="BX205" i="3" s="1"/>
  <c r="BZ205" i="3" s="1"/>
  <c r="BW205" i="3"/>
  <c r="BY205" i="3" s="1"/>
  <c r="CA205" i="3" s="1"/>
  <c r="CN205" i="3"/>
  <c r="CB206" i="3"/>
  <c r="BV206" i="3"/>
  <c r="BX206" i="3" s="1"/>
  <c r="BZ206" i="3" s="1"/>
  <c r="BW206" i="3"/>
  <c r="BY206" i="3" s="1"/>
  <c r="CA206" i="3" s="1"/>
  <c r="CN206" i="3"/>
  <c r="CB207" i="3"/>
  <c r="BV207" i="3"/>
  <c r="BX207" i="3" s="1"/>
  <c r="BZ207" i="3" s="1"/>
  <c r="BW207" i="3"/>
  <c r="BY207" i="3" s="1"/>
  <c r="CA207" i="3" s="1"/>
  <c r="CN207" i="3"/>
  <c r="CB208" i="3"/>
  <c r="BV208" i="3"/>
  <c r="BX208" i="3" s="1"/>
  <c r="BZ208" i="3" s="1"/>
  <c r="BW208" i="3"/>
  <c r="BY208" i="3" s="1"/>
  <c r="CA208" i="3" s="1"/>
  <c r="CN208" i="3"/>
  <c r="CB209" i="3"/>
  <c r="BV209" i="3"/>
  <c r="BX209" i="3" s="1"/>
  <c r="BZ209" i="3" s="1"/>
  <c r="BW209" i="3"/>
  <c r="BY209" i="3" s="1"/>
  <c r="CA209" i="3" s="1"/>
  <c r="CN209" i="3"/>
  <c r="CB210" i="3"/>
  <c r="BV210" i="3"/>
  <c r="BX210" i="3" s="1"/>
  <c r="BZ210" i="3" s="1"/>
  <c r="BW210" i="3"/>
  <c r="BY210" i="3" s="1"/>
  <c r="CA210" i="3" s="1"/>
  <c r="CN210" i="3"/>
  <c r="CB211" i="3"/>
  <c r="BV211" i="3"/>
  <c r="BX211" i="3" s="1"/>
  <c r="BZ211" i="3" s="1"/>
  <c r="BW211" i="3"/>
  <c r="BY211" i="3" s="1"/>
  <c r="CA211" i="3" s="1"/>
  <c r="CN211" i="3"/>
  <c r="CB212" i="3"/>
  <c r="BV212" i="3"/>
  <c r="BX212" i="3" s="1"/>
  <c r="BZ212" i="3" s="1"/>
  <c r="BW212" i="3"/>
  <c r="BY212" i="3" s="1"/>
  <c r="CA212" i="3" s="1"/>
  <c r="CN212" i="3"/>
  <c r="CB213" i="3"/>
  <c r="BV213" i="3"/>
  <c r="BX213" i="3" s="1"/>
  <c r="BZ213" i="3" s="1"/>
  <c r="BW213" i="3"/>
  <c r="BY213" i="3" s="1"/>
  <c r="CA213" i="3" s="1"/>
  <c r="CN213" i="3"/>
  <c r="CB214" i="3"/>
  <c r="BV214" i="3"/>
  <c r="BX214" i="3" s="1"/>
  <c r="BZ214" i="3" s="1"/>
  <c r="BW214" i="3"/>
  <c r="BY214" i="3" s="1"/>
  <c r="CA214" i="3" s="1"/>
  <c r="CN214" i="3"/>
  <c r="CB215" i="3"/>
  <c r="BV215" i="3"/>
  <c r="BX215" i="3" s="1"/>
  <c r="BZ215" i="3" s="1"/>
  <c r="BW215" i="3"/>
  <c r="BY215" i="3" s="1"/>
  <c r="CA215" i="3" s="1"/>
  <c r="CN215" i="3"/>
  <c r="CB216" i="3"/>
  <c r="BV216" i="3"/>
  <c r="BX216" i="3" s="1"/>
  <c r="BZ216" i="3" s="1"/>
  <c r="BW216" i="3"/>
  <c r="BY216" i="3" s="1"/>
  <c r="CA216" i="3" s="1"/>
  <c r="CN216" i="3"/>
  <c r="CB217" i="3"/>
  <c r="BV217" i="3"/>
  <c r="BX217" i="3" s="1"/>
  <c r="BZ217" i="3" s="1"/>
  <c r="BW217" i="3"/>
  <c r="BY217" i="3" s="1"/>
  <c r="CA217" i="3" s="1"/>
  <c r="CN217" i="3"/>
  <c r="CB218" i="3"/>
  <c r="BV218" i="3"/>
  <c r="BX218" i="3" s="1"/>
  <c r="BZ218" i="3" s="1"/>
  <c r="BW218" i="3"/>
  <c r="BY218" i="3" s="1"/>
  <c r="CA218" i="3" s="1"/>
  <c r="CN218" i="3"/>
  <c r="CB219" i="3"/>
  <c r="BV219" i="3"/>
  <c r="BX219" i="3" s="1"/>
  <c r="BZ219" i="3" s="1"/>
  <c r="BW219" i="3"/>
  <c r="BY219" i="3" s="1"/>
  <c r="CA219" i="3" s="1"/>
  <c r="CN219" i="3"/>
  <c r="CB220" i="3"/>
  <c r="BV220" i="3"/>
  <c r="BX220" i="3" s="1"/>
  <c r="BZ220" i="3" s="1"/>
  <c r="BW220" i="3"/>
  <c r="BY220" i="3" s="1"/>
  <c r="CA220" i="3" s="1"/>
  <c r="CN220" i="3"/>
  <c r="CB221" i="3"/>
  <c r="BV221" i="3"/>
  <c r="BX221" i="3" s="1"/>
  <c r="BZ221" i="3" s="1"/>
  <c r="BW221" i="3"/>
  <c r="BY221" i="3" s="1"/>
  <c r="CA221" i="3" s="1"/>
  <c r="CN221" i="3"/>
  <c r="CB222" i="3"/>
  <c r="BV222" i="3"/>
  <c r="BX222" i="3" s="1"/>
  <c r="BZ222" i="3" s="1"/>
  <c r="BW222" i="3"/>
  <c r="BY222" i="3" s="1"/>
  <c r="CA222" i="3" s="1"/>
  <c r="CN222" i="3"/>
  <c r="CB223" i="3"/>
  <c r="BV223" i="3"/>
  <c r="BX223" i="3" s="1"/>
  <c r="BZ223" i="3" s="1"/>
  <c r="BW223" i="3"/>
  <c r="BY223" i="3" s="1"/>
  <c r="CA223" i="3" s="1"/>
  <c r="CN223" i="3"/>
  <c r="CB224" i="3"/>
  <c r="BV224" i="3"/>
  <c r="BX224" i="3" s="1"/>
  <c r="BZ224" i="3" s="1"/>
  <c r="BW224" i="3"/>
  <c r="BY224" i="3" s="1"/>
  <c r="CA224" i="3" s="1"/>
  <c r="CN224" i="3"/>
  <c r="CB225" i="3"/>
  <c r="BV225" i="3"/>
  <c r="BX225" i="3" s="1"/>
  <c r="BZ225" i="3" s="1"/>
  <c r="BW225" i="3"/>
  <c r="BY225" i="3" s="1"/>
  <c r="CA225" i="3" s="1"/>
  <c r="CN225" i="3"/>
  <c r="CB226" i="3"/>
  <c r="BV226" i="3"/>
  <c r="BX226" i="3" s="1"/>
  <c r="BZ226" i="3" s="1"/>
  <c r="BW226" i="3"/>
  <c r="BY226" i="3" s="1"/>
  <c r="CA226" i="3" s="1"/>
  <c r="CN226" i="3"/>
  <c r="CB227" i="3"/>
  <c r="BV227" i="3"/>
  <c r="BX227" i="3" s="1"/>
  <c r="BZ227" i="3" s="1"/>
  <c r="BW227" i="3"/>
  <c r="BY227" i="3" s="1"/>
  <c r="CA227" i="3" s="1"/>
  <c r="CN227" i="3"/>
  <c r="CB228" i="3"/>
  <c r="BV228" i="3"/>
  <c r="BX228" i="3" s="1"/>
  <c r="BZ228" i="3" s="1"/>
  <c r="BW228" i="3"/>
  <c r="BY228" i="3" s="1"/>
  <c r="CA228" i="3" s="1"/>
  <c r="CN228" i="3"/>
  <c r="CB229" i="3"/>
  <c r="BV229" i="3"/>
  <c r="BX229" i="3" s="1"/>
  <c r="BZ229" i="3" s="1"/>
  <c r="BW229" i="3"/>
  <c r="BY229" i="3" s="1"/>
  <c r="CA229" i="3" s="1"/>
  <c r="CN229" i="3"/>
  <c r="CB230" i="3"/>
  <c r="BV230" i="3"/>
  <c r="BX230" i="3" s="1"/>
  <c r="BZ230" i="3" s="1"/>
  <c r="BW230" i="3"/>
  <c r="BY230" i="3" s="1"/>
  <c r="CA230" i="3" s="1"/>
  <c r="CN230" i="3"/>
  <c r="CB231" i="3"/>
  <c r="BV231" i="3"/>
  <c r="BX231" i="3" s="1"/>
  <c r="BZ231" i="3" s="1"/>
  <c r="BW231" i="3"/>
  <c r="BY231" i="3" s="1"/>
  <c r="CA231" i="3" s="1"/>
  <c r="CN231" i="3"/>
  <c r="CB232" i="3"/>
  <c r="BV232" i="3"/>
  <c r="BX232" i="3" s="1"/>
  <c r="BZ232" i="3" s="1"/>
  <c r="BW232" i="3"/>
  <c r="BY232" i="3" s="1"/>
  <c r="CA232" i="3" s="1"/>
  <c r="CN232" i="3"/>
  <c r="CB233" i="3"/>
  <c r="BV233" i="3"/>
  <c r="BX233" i="3" s="1"/>
  <c r="BZ233" i="3" s="1"/>
  <c r="BW233" i="3"/>
  <c r="BY233" i="3" s="1"/>
  <c r="CA233" i="3" s="1"/>
  <c r="CN233" i="3"/>
  <c r="CB234" i="3"/>
  <c r="BV234" i="3"/>
  <c r="BX234" i="3" s="1"/>
  <c r="BZ234" i="3" s="1"/>
  <c r="BW234" i="3"/>
  <c r="BY234" i="3" s="1"/>
  <c r="CA234" i="3" s="1"/>
  <c r="CN234" i="3"/>
  <c r="CB235" i="3"/>
  <c r="BV235" i="3"/>
  <c r="BX235" i="3" s="1"/>
  <c r="BZ235" i="3" s="1"/>
  <c r="BW235" i="3"/>
  <c r="BY235" i="3" s="1"/>
  <c r="CA235" i="3" s="1"/>
  <c r="CN235" i="3"/>
  <c r="CB236" i="3"/>
  <c r="BV236" i="3"/>
  <c r="BX236" i="3" s="1"/>
  <c r="BZ236" i="3" s="1"/>
  <c r="BW236" i="3"/>
  <c r="BY236" i="3" s="1"/>
  <c r="CA236" i="3" s="1"/>
  <c r="CN236" i="3"/>
  <c r="CB237" i="3"/>
  <c r="BV237" i="3"/>
  <c r="BX237" i="3" s="1"/>
  <c r="BZ237" i="3" s="1"/>
  <c r="BW237" i="3"/>
  <c r="BY237" i="3" s="1"/>
  <c r="CA237" i="3" s="1"/>
  <c r="CN237" i="3"/>
  <c r="CB238" i="3"/>
  <c r="BV238" i="3"/>
  <c r="BX238" i="3" s="1"/>
  <c r="BZ238" i="3" s="1"/>
  <c r="BW238" i="3"/>
  <c r="BY238" i="3" s="1"/>
  <c r="CA238" i="3" s="1"/>
  <c r="CN238" i="3"/>
  <c r="CB239" i="3"/>
  <c r="BV239" i="3"/>
  <c r="BX239" i="3" s="1"/>
  <c r="BZ239" i="3" s="1"/>
  <c r="BW239" i="3"/>
  <c r="BY239" i="3" s="1"/>
  <c r="CA239" i="3" s="1"/>
  <c r="CN239" i="3"/>
  <c r="CB240" i="3"/>
  <c r="BV240" i="3"/>
  <c r="BX240" i="3" s="1"/>
  <c r="BZ240" i="3" s="1"/>
  <c r="BW240" i="3"/>
  <c r="BY240" i="3" s="1"/>
  <c r="CA240" i="3" s="1"/>
  <c r="CN240" i="3"/>
  <c r="CB241" i="3"/>
  <c r="BV241" i="3"/>
  <c r="BX241" i="3" s="1"/>
  <c r="BZ241" i="3" s="1"/>
  <c r="BW241" i="3"/>
  <c r="BY241" i="3" s="1"/>
  <c r="CA241" i="3" s="1"/>
  <c r="CN241" i="3"/>
  <c r="CB242" i="3"/>
  <c r="BV242" i="3"/>
  <c r="BX242" i="3" s="1"/>
  <c r="BZ242" i="3" s="1"/>
  <c r="BW242" i="3"/>
  <c r="BY242" i="3" s="1"/>
  <c r="CA242" i="3" s="1"/>
  <c r="CN242" i="3"/>
  <c r="CB243" i="3"/>
  <c r="BV243" i="3"/>
  <c r="BX243" i="3" s="1"/>
  <c r="BZ243" i="3" s="1"/>
  <c r="BW243" i="3"/>
  <c r="BY243" i="3" s="1"/>
  <c r="CA243" i="3" s="1"/>
  <c r="CN243" i="3"/>
  <c r="CB244" i="3"/>
  <c r="BV244" i="3"/>
  <c r="BX244" i="3" s="1"/>
  <c r="BZ244" i="3" s="1"/>
  <c r="BW244" i="3"/>
  <c r="BY244" i="3" s="1"/>
  <c r="CA244" i="3" s="1"/>
  <c r="CN244" i="3"/>
  <c r="CB245" i="3"/>
  <c r="BV245" i="3"/>
  <c r="BX245" i="3" s="1"/>
  <c r="BZ245" i="3" s="1"/>
  <c r="BW245" i="3"/>
  <c r="BY245" i="3" s="1"/>
  <c r="CA245" i="3" s="1"/>
  <c r="CN245" i="3"/>
  <c r="CB246" i="3"/>
  <c r="BV246" i="3"/>
  <c r="BX246" i="3" s="1"/>
  <c r="BZ246" i="3" s="1"/>
  <c r="BW246" i="3"/>
  <c r="BY246" i="3" s="1"/>
  <c r="CA246" i="3" s="1"/>
  <c r="CN246" i="3"/>
  <c r="CB247" i="3"/>
  <c r="BV247" i="3"/>
  <c r="BX247" i="3" s="1"/>
  <c r="BZ247" i="3" s="1"/>
  <c r="BW247" i="3"/>
  <c r="BY247" i="3" s="1"/>
  <c r="CA247" i="3" s="1"/>
  <c r="CN247" i="3"/>
  <c r="CB248" i="3"/>
  <c r="BV248" i="3"/>
  <c r="BX248" i="3" s="1"/>
  <c r="BZ248" i="3" s="1"/>
  <c r="BW248" i="3"/>
  <c r="BY248" i="3" s="1"/>
  <c r="CA248" i="3" s="1"/>
  <c r="CN248" i="3"/>
  <c r="CB249" i="3"/>
  <c r="BV249" i="3"/>
  <c r="BX249" i="3" s="1"/>
  <c r="BZ249" i="3" s="1"/>
  <c r="BW249" i="3"/>
  <c r="BY249" i="3" s="1"/>
  <c r="CA249" i="3" s="1"/>
  <c r="CN249" i="3"/>
  <c r="CC249" i="3" l="1"/>
  <c r="CE249" i="3" s="1"/>
  <c r="CD249" i="3"/>
  <c r="CF249" i="3" s="1"/>
  <c r="CH249" i="3" s="1"/>
  <c r="CJ249" i="3" s="1"/>
  <c r="CC248" i="3"/>
  <c r="CE248" i="3" s="1"/>
  <c r="CD248" i="3"/>
  <c r="CF248" i="3" s="1"/>
  <c r="CH248" i="3" s="1"/>
  <c r="CJ248" i="3" s="1"/>
  <c r="CC247" i="3"/>
  <c r="CE247" i="3" s="1"/>
  <c r="CD247" i="3"/>
  <c r="CF247" i="3" s="1"/>
  <c r="CH247" i="3" s="1"/>
  <c r="CJ247" i="3" s="1"/>
  <c r="CC246" i="3"/>
  <c r="CE246" i="3" s="1"/>
  <c r="CD246" i="3"/>
  <c r="CF246" i="3" s="1"/>
  <c r="CH246" i="3" s="1"/>
  <c r="CJ246" i="3" s="1"/>
  <c r="CC245" i="3"/>
  <c r="CE245" i="3" s="1"/>
  <c r="CD245" i="3"/>
  <c r="CF245" i="3" s="1"/>
  <c r="CH245" i="3" s="1"/>
  <c r="CJ245" i="3" s="1"/>
  <c r="CC244" i="3"/>
  <c r="CE244" i="3" s="1"/>
  <c r="CD244" i="3"/>
  <c r="CF244" i="3" s="1"/>
  <c r="CH244" i="3" s="1"/>
  <c r="CJ244" i="3" s="1"/>
  <c r="CC243" i="3"/>
  <c r="CE243" i="3" s="1"/>
  <c r="CD243" i="3"/>
  <c r="CF243" i="3" s="1"/>
  <c r="CH243" i="3" s="1"/>
  <c r="CJ243" i="3" s="1"/>
  <c r="CC242" i="3"/>
  <c r="CE242" i="3" s="1"/>
  <c r="CD242" i="3"/>
  <c r="CF242" i="3" s="1"/>
  <c r="CH242" i="3" s="1"/>
  <c r="CJ242" i="3" s="1"/>
  <c r="CC241" i="3"/>
  <c r="CE241" i="3" s="1"/>
  <c r="CD241" i="3"/>
  <c r="CF241" i="3" s="1"/>
  <c r="CH241" i="3" s="1"/>
  <c r="CJ241" i="3" s="1"/>
  <c r="CC240" i="3"/>
  <c r="CE240" i="3" s="1"/>
  <c r="CD240" i="3"/>
  <c r="CF240" i="3" s="1"/>
  <c r="CH240" i="3" s="1"/>
  <c r="CJ240" i="3" s="1"/>
  <c r="CC239" i="3"/>
  <c r="CE239" i="3" s="1"/>
  <c r="CD239" i="3"/>
  <c r="CF239" i="3" s="1"/>
  <c r="CH239" i="3" s="1"/>
  <c r="CJ239" i="3" s="1"/>
  <c r="CC238" i="3"/>
  <c r="CE238" i="3" s="1"/>
  <c r="CD238" i="3"/>
  <c r="CF238" i="3" s="1"/>
  <c r="CH238" i="3" s="1"/>
  <c r="CJ238" i="3" s="1"/>
  <c r="CC237" i="3"/>
  <c r="CE237" i="3" s="1"/>
  <c r="CD237" i="3"/>
  <c r="CF237" i="3" s="1"/>
  <c r="CH237" i="3" s="1"/>
  <c r="CJ237" i="3" s="1"/>
  <c r="CC236" i="3"/>
  <c r="CE236" i="3" s="1"/>
  <c r="CD236" i="3"/>
  <c r="CF236" i="3" s="1"/>
  <c r="CH236" i="3" s="1"/>
  <c r="CJ236" i="3" s="1"/>
  <c r="CC235" i="3"/>
  <c r="CE235" i="3" s="1"/>
  <c r="CD235" i="3"/>
  <c r="CF235" i="3" s="1"/>
  <c r="CH235" i="3" s="1"/>
  <c r="CJ235" i="3" s="1"/>
  <c r="CC234" i="3"/>
  <c r="CE234" i="3" s="1"/>
  <c r="CD234" i="3"/>
  <c r="CF234" i="3" s="1"/>
  <c r="CH234" i="3" s="1"/>
  <c r="CJ234" i="3" s="1"/>
  <c r="CC233" i="3"/>
  <c r="CE233" i="3" s="1"/>
  <c r="CD233" i="3"/>
  <c r="CF233" i="3" s="1"/>
  <c r="CH233" i="3" s="1"/>
  <c r="CJ233" i="3" s="1"/>
  <c r="CC232" i="3"/>
  <c r="CE232" i="3" s="1"/>
  <c r="CD232" i="3"/>
  <c r="CF232" i="3" s="1"/>
  <c r="CH232" i="3" s="1"/>
  <c r="CJ232" i="3" s="1"/>
  <c r="CC231" i="3"/>
  <c r="CE231" i="3" s="1"/>
  <c r="CD231" i="3"/>
  <c r="CF231" i="3" s="1"/>
  <c r="CH231" i="3" s="1"/>
  <c r="CJ231" i="3" s="1"/>
  <c r="CC230" i="3"/>
  <c r="CE230" i="3" s="1"/>
  <c r="CD230" i="3"/>
  <c r="CF230" i="3" s="1"/>
  <c r="CH230" i="3" s="1"/>
  <c r="CJ230" i="3" s="1"/>
  <c r="CC229" i="3"/>
  <c r="CE229" i="3" s="1"/>
  <c r="CD229" i="3"/>
  <c r="CF229" i="3" s="1"/>
  <c r="CH229" i="3" s="1"/>
  <c r="CJ229" i="3" s="1"/>
  <c r="CC228" i="3"/>
  <c r="CE228" i="3" s="1"/>
  <c r="CD228" i="3"/>
  <c r="CF228" i="3" s="1"/>
  <c r="CH228" i="3" s="1"/>
  <c r="CJ228" i="3" s="1"/>
  <c r="CC227" i="3"/>
  <c r="CE227" i="3" s="1"/>
  <c r="CD227" i="3"/>
  <c r="CF227" i="3" s="1"/>
  <c r="CH227" i="3" s="1"/>
  <c r="CJ227" i="3" s="1"/>
  <c r="CC226" i="3"/>
  <c r="CE226" i="3" s="1"/>
  <c r="CD226" i="3"/>
  <c r="CF226" i="3" s="1"/>
  <c r="CH226" i="3" s="1"/>
  <c r="CJ226" i="3" s="1"/>
  <c r="CC225" i="3"/>
  <c r="CE225" i="3" s="1"/>
  <c r="CD225" i="3"/>
  <c r="CF225" i="3" s="1"/>
  <c r="CH225" i="3" s="1"/>
  <c r="CJ225" i="3" s="1"/>
  <c r="CC224" i="3"/>
  <c r="CE224" i="3" s="1"/>
  <c r="CD224" i="3"/>
  <c r="CF224" i="3" s="1"/>
  <c r="CH224" i="3" s="1"/>
  <c r="CJ224" i="3" s="1"/>
  <c r="CC223" i="3"/>
  <c r="CE223" i="3" s="1"/>
  <c r="CD223" i="3"/>
  <c r="CF223" i="3" s="1"/>
  <c r="CH223" i="3" s="1"/>
  <c r="CJ223" i="3" s="1"/>
  <c r="CC222" i="3"/>
  <c r="CE222" i="3" s="1"/>
  <c r="CD222" i="3"/>
  <c r="CF222" i="3" s="1"/>
  <c r="CH222" i="3" s="1"/>
  <c r="CJ222" i="3" s="1"/>
  <c r="CC221" i="3"/>
  <c r="CE221" i="3" s="1"/>
  <c r="CD221" i="3"/>
  <c r="CF221" i="3" s="1"/>
  <c r="CH221" i="3" s="1"/>
  <c r="CJ221" i="3" s="1"/>
  <c r="CC220" i="3"/>
  <c r="CE220" i="3" s="1"/>
  <c r="CD220" i="3"/>
  <c r="CF220" i="3" s="1"/>
  <c r="CH220" i="3" s="1"/>
  <c r="CJ220" i="3" s="1"/>
  <c r="CC219" i="3"/>
  <c r="CE219" i="3" s="1"/>
  <c r="CD219" i="3"/>
  <c r="CF219" i="3" s="1"/>
  <c r="CH219" i="3" s="1"/>
  <c r="CJ219" i="3" s="1"/>
  <c r="CC218" i="3"/>
  <c r="CE218" i="3" s="1"/>
  <c r="CD218" i="3"/>
  <c r="CF218" i="3" s="1"/>
  <c r="CH218" i="3" s="1"/>
  <c r="CJ218" i="3" s="1"/>
  <c r="CC217" i="3"/>
  <c r="CE217" i="3" s="1"/>
  <c r="CD217" i="3"/>
  <c r="CF217" i="3" s="1"/>
  <c r="CH217" i="3" s="1"/>
  <c r="CJ217" i="3" s="1"/>
  <c r="CC216" i="3"/>
  <c r="CE216" i="3" s="1"/>
  <c r="CD216" i="3"/>
  <c r="CF216" i="3" s="1"/>
  <c r="CH216" i="3" s="1"/>
  <c r="CJ216" i="3" s="1"/>
  <c r="CC215" i="3"/>
  <c r="CE215" i="3" s="1"/>
  <c r="CD215" i="3"/>
  <c r="CF215" i="3" s="1"/>
  <c r="CH215" i="3" s="1"/>
  <c r="CJ215" i="3" s="1"/>
  <c r="CC214" i="3"/>
  <c r="CE214" i="3" s="1"/>
  <c r="CD214" i="3"/>
  <c r="CF214" i="3" s="1"/>
  <c r="CH214" i="3" s="1"/>
  <c r="CJ214" i="3" s="1"/>
  <c r="CC213" i="3"/>
  <c r="CE213" i="3" s="1"/>
  <c r="CD213" i="3"/>
  <c r="CF213" i="3" s="1"/>
  <c r="CH213" i="3" s="1"/>
  <c r="CJ213" i="3" s="1"/>
  <c r="CC212" i="3"/>
  <c r="CE212" i="3" s="1"/>
  <c r="CD212" i="3"/>
  <c r="CF212" i="3" s="1"/>
  <c r="CH212" i="3" s="1"/>
  <c r="CJ212" i="3" s="1"/>
  <c r="CC211" i="3"/>
  <c r="CE211" i="3" s="1"/>
  <c r="CD211" i="3"/>
  <c r="CF211" i="3" s="1"/>
  <c r="CH211" i="3" s="1"/>
  <c r="CJ211" i="3" s="1"/>
  <c r="CC210" i="3"/>
  <c r="CE210" i="3" s="1"/>
  <c r="CD210" i="3"/>
  <c r="CF210" i="3" s="1"/>
  <c r="CH210" i="3" s="1"/>
  <c r="CJ210" i="3" s="1"/>
  <c r="CC209" i="3"/>
  <c r="CE209" i="3" s="1"/>
  <c r="CD209" i="3"/>
  <c r="CF209" i="3" s="1"/>
  <c r="CH209" i="3" s="1"/>
  <c r="CJ209" i="3" s="1"/>
  <c r="CC208" i="3"/>
  <c r="CE208" i="3" s="1"/>
  <c r="CD208" i="3"/>
  <c r="CF208" i="3" s="1"/>
  <c r="CH208" i="3" s="1"/>
  <c r="CJ208" i="3" s="1"/>
  <c r="CC207" i="3"/>
  <c r="CE207" i="3" s="1"/>
  <c r="CD207" i="3"/>
  <c r="CF207" i="3" s="1"/>
  <c r="CH207" i="3" s="1"/>
  <c r="CJ207" i="3" s="1"/>
  <c r="CC206" i="3"/>
  <c r="CE206" i="3" s="1"/>
  <c r="CD206" i="3"/>
  <c r="CF206" i="3" s="1"/>
  <c r="CH206" i="3" s="1"/>
  <c r="CJ206" i="3" s="1"/>
  <c r="CC205" i="3"/>
  <c r="CE205" i="3" s="1"/>
  <c r="CD205" i="3"/>
  <c r="CF205" i="3" s="1"/>
  <c r="CH205" i="3" s="1"/>
  <c r="CJ205" i="3" s="1"/>
  <c r="CC204" i="3"/>
  <c r="CE204" i="3" s="1"/>
  <c r="CD204" i="3"/>
  <c r="CF204" i="3" s="1"/>
  <c r="CH204" i="3" s="1"/>
  <c r="CJ204" i="3" s="1"/>
  <c r="CC203" i="3"/>
  <c r="CE203" i="3" s="1"/>
  <c r="CD203" i="3"/>
  <c r="CF203" i="3" s="1"/>
  <c r="CH203" i="3" s="1"/>
  <c r="CJ203" i="3" s="1"/>
  <c r="CC202" i="3"/>
  <c r="CE202" i="3" s="1"/>
  <c r="CD202" i="3"/>
  <c r="CF202" i="3" s="1"/>
  <c r="CH202" i="3" s="1"/>
  <c r="CJ202" i="3" s="1"/>
  <c r="CC201" i="3"/>
  <c r="CE201" i="3" s="1"/>
  <c r="CD201" i="3"/>
  <c r="CF201" i="3" s="1"/>
  <c r="CH201" i="3" s="1"/>
  <c r="CJ201" i="3" s="1"/>
  <c r="CC200" i="3"/>
  <c r="CE200" i="3" s="1"/>
  <c r="CD200" i="3"/>
  <c r="CF200" i="3" s="1"/>
  <c r="CH200" i="3" s="1"/>
  <c r="CJ200" i="3" s="1"/>
  <c r="CC199" i="3"/>
  <c r="CE199" i="3" s="1"/>
  <c r="CD199" i="3"/>
  <c r="CF199" i="3" s="1"/>
  <c r="CH199" i="3" s="1"/>
  <c r="CJ199" i="3" s="1"/>
  <c r="CC198" i="3"/>
  <c r="CE198" i="3" s="1"/>
  <c r="CD198" i="3"/>
  <c r="CF198" i="3" s="1"/>
  <c r="CH198" i="3" s="1"/>
  <c r="CJ198" i="3" s="1"/>
  <c r="CC197" i="3"/>
  <c r="CE197" i="3" s="1"/>
  <c r="CD197" i="3"/>
  <c r="CF197" i="3" s="1"/>
  <c r="CH197" i="3" s="1"/>
  <c r="CJ197" i="3" s="1"/>
  <c r="CC196" i="3"/>
  <c r="CE196" i="3" s="1"/>
  <c r="CD196" i="3"/>
  <c r="CF196" i="3" s="1"/>
  <c r="CH196" i="3" s="1"/>
  <c r="CJ196" i="3" s="1"/>
  <c r="CC195" i="3"/>
  <c r="CE195" i="3" s="1"/>
  <c r="CD195" i="3"/>
  <c r="CF195" i="3" s="1"/>
  <c r="CH195" i="3" s="1"/>
  <c r="CJ195" i="3" s="1"/>
  <c r="CC194" i="3"/>
  <c r="CE194" i="3" s="1"/>
  <c r="CD194" i="3"/>
  <c r="CF194" i="3" s="1"/>
  <c r="CH194" i="3" s="1"/>
  <c r="CJ194" i="3" s="1"/>
  <c r="CC193" i="3"/>
  <c r="CE193" i="3" s="1"/>
  <c r="CD193" i="3"/>
  <c r="CF193" i="3" s="1"/>
  <c r="CH193" i="3" s="1"/>
  <c r="CJ193" i="3" s="1"/>
  <c r="CC192" i="3"/>
  <c r="CE192" i="3" s="1"/>
  <c r="CD192" i="3"/>
  <c r="CF192" i="3" s="1"/>
  <c r="CH192" i="3" s="1"/>
  <c r="CJ192" i="3" s="1"/>
  <c r="CC191" i="3"/>
  <c r="CE191" i="3" s="1"/>
  <c r="CD191" i="3"/>
  <c r="CF191" i="3" s="1"/>
  <c r="CH191" i="3" s="1"/>
  <c r="CJ191" i="3" s="1"/>
  <c r="CC190" i="3"/>
  <c r="CE190" i="3" s="1"/>
  <c r="CD190" i="3"/>
  <c r="CF190" i="3" s="1"/>
  <c r="CH190" i="3" s="1"/>
  <c r="CJ190" i="3" s="1"/>
  <c r="CC189" i="3"/>
  <c r="CE189" i="3" s="1"/>
  <c r="CD189" i="3"/>
  <c r="CF189" i="3" s="1"/>
  <c r="CH189" i="3" s="1"/>
  <c r="CJ189" i="3" s="1"/>
  <c r="CC188" i="3"/>
  <c r="CE188" i="3" s="1"/>
  <c r="CD188" i="3"/>
  <c r="CF188" i="3" s="1"/>
  <c r="CH188" i="3" s="1"/>
  <c r="CJ188" i="3" s="1"/>
  <c r="CC187" i="3"/>
  <c r="CE187" i="3" s="1"/>
  <c r="CD187" i="3"/>
  <c r="CF187" i="3" s="1"/>
  <c r="CH187" i="3" s="1"/>
  <c r="CJ187" i="3" s="1"/>
  <c r="CC186" i="3"/>
  <c r="CE186" i="3" s="1"/>
  <c r="CD186" i="3"/>
  <c r="CF186" i="3" s="1"/>
  <c r="CH186" i="3" s="1"/>
  <c r="CJ186" i="3" s="1"/>
  <c r="CC185" i="3"/>
  <c r="CE185" i="3" s="1"/>
  <c r="CD185" i="3"/>
  <c r="CF185" i="3" s="1"/>
  <c r="CH185" i="3" s="1"/>
  <c r="CJ185" i="3" s="1"/>
  <c r="CC184" i="3"/>
  <c r="CE184" i="3" s="1"/>
  <c r="CD184" i="3"/>
  <c r="CF184" i="3" s="1"/>
  <c r="CH184" i="3" s="1"/>
  <c r="CJ184" i="3" s="1"/>
  <c r="CC183" i="3"/>
  <c r="CE183" i="3" s="1"/>
  <c r="CD183" i="3"/>
  <c r="CF183" i="3" s="1"/>
  <c r="CH183" i="3" s="1"/>
  <c r="CJ183" i="3" s="1"/>
  <c r="CC182" i="3"/>
  <c r="CE182" i="3" s="1"/>
  <c r="CD182" i="3"/>
  <c r="CF182" i="3" s="1"/>
  <c r="CH182" i="3" s="1"/>
  <c r="CJ182" i="3" s="1"/>
  <c r="CC181" i="3"/>
  <c r="CE181" i="3" s="1"/>
  <c r="CD181" i="3"/>
  <c r="CF181" i="3" s="1"/>
  <c r="CH181" i="3" s="1"/>
  <c r="CJ181" i="3" s="1"/>
  <c r="CC180" i="3"/>
  <c r="CE180" i="3" s="1"/>
  <c r="CD180" i="3"/>
  <c r="CF180" i="3" s="1"/>
  <c r="CH180" i="3" s="1"/>
  <c r="CJ180" i="3" s="1"/>
  <c r="CC179" i="3"/>
  <c r="CE179" i="3" s="1"/>
  <c r="CD179" i="3"/>
  <c r="CF179" i="3" s="1"/>
  <c r="CH179" i="3" s="1"/>
  <c r="CJ179" i="3" s="1"/>
  <c r="CC178" i="3"/>
  <c r="CE178" i="3" s="1"/>
  <c r="CD178" i="3"/>
  <c r="CF178" i="3" s="1"/>
  <c r="CH178" i="3" s="1"/>
  <c r="CJ178" i="3" s="1"/>
  <c r="CC177" i="3"/>
  <c r="CE177" i="3" s="1"/>
  <c r="CD177" i="3"/>
  <c r="CF177" i="3" s="1"/>
  <c r="CH177" i="3" s="1"/>
  <c r="CJ177" i="3" s="1"/>
  <c r="CC176" i="3"/>
  <c r="CE176" i="3" s="1"/>
  <c r="CD176" i="3"/>
  <c r="CF176" i="3" s="1"/>
  <c r="CH176" i="3" s="1"/>
  <c r="CJ176" i="3" s="1"/>
  <c r="CC175" i="3"/>
  <c r="CE175" i="3" s="1"/>
  <c r="CD175" i="3"/>
  <c r="CF175" i="3" s="1"/>
  <c r="CH175" i="3" s="1"/>
  <c r="CJ175" i="3" s="1"/>
  <c r="CC174" i="3"/>
  <c r="CE174" i="3" s="1"/>
  <c r="CD174" i="3"/>
  <c r="CF174" i="3" s="1"/>
  <c r="CH174" i="3" s="1"/>
  <c r="CJ174" i="3" s="1"/>
  <c r="CC173" i="3"/>
  <c r="CE173" i="3" s="1"/>
  <c r="CD173" i="3"/>
  <c r="CF173" i="3" s="1"/>
  <c r="CH173" i="3" s="1"/>
  <c r="CJ173" i="3" s="1"/>
  <c r="CC172" i="3"/>
  <c r="CE172" i="3" s="1"/>
  <c r="CD172" i="3"/>
  <c r="CF172" i="3" s="1"/>
  <c r="CH172" i="3" s="1"/>
  <c r="CJ172" i="3" s="1"/>
  <c r="CC171" i="3"/>
  <c r="CE171" i="3" s="1"/>
  <c r="CD171" i="3"/>
  <c r="CF171" i="3" s="1"/>
  <c r="CH171" i="3" s="1"/>
  <c r="CJ171" i="3" s="1"/>
  <c r="CC170" i="3"/>
  <c r="CE170" i="3" s="1"/>
  <c r="CD170" i="3"/>
  <c r="CF170" i="3" s="1"/>
  <c r="CH170" i="3" s="1"/>
  <c r="CJ170" i="3" s="1"/>
  <c r="CC169" i="3"/>
  <c r="CE169" i="3" s="1"/>
  <c r="CD169" i="3"/>
  <c r="CF169" i="3" s="1"/>
  <c r="CH169" i="3" s="1"/>
  <c r="CJ169" i="3" s="1"/>
  <c r="CC168" i="3"/>
  <c r="CE168" i="3" s="1"/>
  <c r="CD168" i="3"/>
  <c r="CF168" i="3" s="1"/>
  <c r="CH168" i="3" s="1"/>
  <c r="CJ168" i="3" s="1"/>
  <c r="CC167" i="3"/>
  <c r="CE167" i="3" s="1"/>
  <c r="CD167" i="3"/>
  <c r="CF167" i="3" s="1"/>
  <c r="CH167" i="3" s="1"/>
  <c r="CJ167" i="3" s="1"/>
  <c r="CC166" i="3"/>
  <c r="CE166" i="3" s="1"/>
  <c r="CD166" i="3"/>
  <c r="CF166" i="3" s="1"/>
  <c r="CH166" i="3" s="1"/>
  <c r="CJ166" i="3" s="1"/>
  <c r="CC165" i="3"/>
  <c r="CE165" i="3" s="1"/>
  <c r="CD165" i="3"/>
  <c r="CF165" i="3" s="1"/>
  <c r="CH165" i="3" s="1"/>
  <c r="CJ165" i="3" s="1"/>
  <c r="CC164" i="3"/>
  <c r="CE164" i="3" s="1"/>
  <c r="CD164" i="3"/>
  <c r="CF164" i="3" s="1"/>
  <c r="CH164" i="3" s="1"/>
  <c r="CJ164" i="3" s="1"/>
  <c r="CC163" i="3"/>
  <c r="CE163" i="3" s="1"/>
  <c r="CD163" i="3"/>
  <c r="CF163" i="3" s="1"/>
  <c r="CH163" i="3" s="1"/>
  <c r="CJ163" i="3" s="1"/>
  <c r="CC162" i="3"/>
  <c r="CE162" i="3" s="1"/>
  <c r="CD162" i="3"/>
  <c r="CF162" i="3" s="1"/>
  <c r="CH162" i="3" s="1"/>
  <c r="CJ162" i="3" s="1"/>
  <c r="CC161" i="3"/>
  <c r="CE161" i="3" s="1"/>
  <c r="CD161" i="3"/>
  <c r="CF161" i="3" s="1"/>
  <c r="CH161" i="3" s="1"/>
  <c r="CJ161" i="3" s="1"/>
  <c r="CC160" i="3"/>
  <c r="CE160" i="3" s="1"/>
  <c r="CD160" i="3"/>
  <c r="CF160" i="3" s="1"/>
  <c r="CH160" i="3" s="1"/>
  <c r="CJ160" i="3" s="1"/>
  <c r="CC159" i="3"/>
  <c r="CE159" i="3" s="1"/>
  <c r="CD159" i="3"/>
  <c r="CF159" i="3" s="1"/>
  <c r="CH159" i="3" s="1"/>
  <c r="CJ159" i="3" s="1"/>
  <c r="CC158" i="3"/>
  <c r="CE158" i="3" s="1"/>
  <c r="CD158" i="3"/>
  <c r="CF158" i="3" s="1"/>
  <c r="CH158" i="3" s="1"/>
  <c r="CJ158" i="3" s="1"/>
  <c r="CC157" i="3"/>
  <c r="CE157" i="3" s="1"/>
  <c r="CD157" i="3"/>
  <c r="CF157" i="3" s="1"/>
  <c r="CH157" i="3" s="1"/>
  <c r="CJ157" i="3" s="1"/>
  <c r="CC156" i="3"/>
  <c r="CE156" i="3" s="1"/>
  <c r="CD156" i="3"/>
  <c r="CF156" i="3" s="1"/>
  <c r="CH156" i="3" s="1"/>
  <c r="CJ156" i="3" s="1"/>
  <c r="CC155" i="3"/>
  <c r="CE155" i="3" s="1"/>
  <c r="CD155" i="3"/>
  <c r="CF155" i="3" s="1"/>
  <c r="CH155" i="3" s="1"/>
  <c r="CJ155" i="3" s="1"/>
  <c r="CC154" i="3"/>
  <c r="CE154" i="3" s="1"/>
  <c r="CD154" i="3"/>
  <c r="CF154" i="3" s="1"/>
  <c r="CH154" i="3" s="1"/>
  <c r="CJ154" i="3" s="1"/>
  <c r="CC153" i="3"/>
  <c r="CE153" i="3" s="1"/>
  <c r="CD153" i="3"/>
  <c r="CF153" i="3" s="1"/>
  <c r="CH153" i="3" s="1"/>
  <c r="CJ153" i="3" s="1"/>
  <c r="CC152" i="3"/>
  <c r="CE152" i="3" s="1"/>
  <c r="CD152" i="3"/>
  <c r="CF152" i="3" s="1"/>
  <c r="CH152" i="3" s="1"/>
  <c r="CJ152" i="3" s="1"/>
  <c r="CC151" i="3"/>
  <c r="CE151" i="3" s="1"/>
  <c r="CD151" i="3"/>
  <c r="CF151" i="3" s="1"/>
  <c r="CH151" i="3" s="1"/>
  <c r="CJ151" i="3" s="1"/>
  <c r="CC150" i="3"/>
  <c r="CE150" i="3" s="1"/>
  <c r="CD150" i="3"/>
  <c r="CF150" i="3" s="1"/>
  <c r="CH150" i="3" s="1"/>
  <c r="CJ150" i="3" s="1"/>
  <c r="CG150" i="3" l="1"/>
  <c r="CG151" i="3"/>
  <c r="CG152" i="3"/>
  <c r="CG153" i="3"/>
  <c r="CG154" i="3"/>
  <c r="CG155" i="3"/>
  <c r="CG156" i="3"/>
  <c r="CG157" i="3"/>
  <c r="CG158" i="3"/>
  <c r="CG159" i="3"/>
  <c r="CG160" i="3"/>
  <c r="CG161" i="3"/>
  <c r="CG162" i="3"/>
  <c r="CG163" i="3"/>
  <c r="CG164" i="3"/>
  <c r="CG165" i="3"/>
  <c r="CG166" i="3"/>
  <c r="CG167" i="3"/>
  <c r="CG168" i="3"/>
  <c r="CG169" i="3"/>
  <c r="CG170" i="3"/>
  <c r="CG171" i="3"/>
  <c r="CG172" i="3"/>
  <c r="CG173" i="3"/>
  <c r="CG174" i="3"/>
  <c r="CG175" i="3"/>
  <c r="CG176" i="3"/>
  <c r="CG177" i="3"/>
  <c r="CG178" i="3"/>
  <c r="CG179" i="3"/>
  <c r="CG180" i="3"/>
  <c r="CG181" i="3"/>
  <c r="CG182" i="3"/>
  <c r="CG183" i="3"/>
  <c r="CG184" i="3"/>
  <c r="CG185" i="3"/>
  <c r="CG186" i="3"/>
  <c r="CG187" i="3"/>
  <c r="CG188" i="3"/>
  <c r="CG189" i="3"/>
  <c r="CG190" i="3"/>
  <c r="CG191" i="3"/>
  <c r="CG192" i="3"/>
  <c r="CG193" i="3"/>
  <c r="CG194" i="3"/>
  <c r="CG195" i="3"/>
  <c r="CG196" i="3"/>
  <c r="CG197" i="3"/>
  <c r="CG198" i="3"/>
  <c r="CG199" i="3"/>
  <c r="CG200" i="3"/>
  <c r="CG201" i="3"/>
  <c r="CG202" i="3"/>
  <c r="CG203" i="3"/>
  <c r="CG204" i="3"/>
  <c r="CG205" i="3"/>
  <c r="CG206" i="3"/>
  <c r="CG207" i="3"/>
  <c r="CG208" i="3"/>
  <c r="CG209" i="3"/>
  <c r="CG210" i="3"/>
  <c r="CG211" i="3"/>
  <c r="CG212" i="3"/>
  <c r="CG213" i="3"/>
  <c r="CG214" i="3"/>
  <c r="CG215" i="3"/>
  <c r="CG216" i="3"/>
  <c r="CG217" i="3"/>
  <c r="CG218" i="3"/>
  <c r="CG219" i="3"/>
  <c r="CG220" i="3"/>
  <c r="CG221" i="3"/>
  <c r="CG222" i="3"/>
  <c r="CG223" i="3"/>
  <c r="CG224" i="3"/>
  <c r="CG225" i="3"/>
  <c r="CG226" i="3"/>
  <c r="CG227" i="3"/>
  <c r="CG228" i="3"/>
  <c r="CG229" i="3"/>
  <c r="CG230" i="3"/>
  <c r="CG231" i="3"/>
  <c r="CG232" i="3"/>
  <c r="CG233" i="3"/>
  <c r="CG234" i="3"/>
  <c r="CG235" i="3"/>
  <c r="CG236" i="3"/>
  <c r="CG237" i="3"/>
  <c r="CG238" i="3"/>
  <c r="CG239" i="3"/>
  <c r="CG240" i="3"/>
  <c r="CG241" i="3"/>
  <c r="CG242" i="3"/>
  <c r="CG243" i="3"/>
  <c r="CG244" i="3"/>
  <c r="CG245" i="3"/>
  <c r="CG246" i="3"/>
  <c r="CG247" i="3"/>
  <c r="CG248" i="3"/>
  <c r="CG249" i="3"/>
  <c r="CI249" i="3" l="1"/>
  <c r="CK249" i="3" s="1"/>
  <c r="CL249" i="3" s="1"/>
  <c r="CO249" i="3" s="1"/>
  <c r="CP249" i="3" s="1"/>
  <c r="CM249" i="3"/>
  <c r="CI248" i="3"/>
  <c r="CK248" i="3" s="1"/>
  <c r="CL248" i="3" s="1"/>
  <c r="CO248" i="3" s="1"/>
  <c r="CP248" i="3" s="1"/>
  <c r="CM248" i="3"/>
  <c r="CI247" i="3"/>
  <c r="CK247" i="3" s="1"/>
  <c r="CL247" i="3" s="1"/>
  <c r="CO247" i="3" s="1"/>
  <c r="CP247" i="3" s="1"/>
  <c r="CM247" i="3"/>
  <c r="CI246" i="3"/>
  <c r="CK246" i="3" s="1"/>
  <c r="CL246" i="3" s="1"/>
  <c r="CO246" i="3" s="1"/>
  <c r="CP246" i="3" s="1"/>
  <c r="CM246" i="3"/>
  <c r="CI245" i="3"/>
  <c r="CK245" i="3" s="1"/>
  <c r="CL245" i="3" s="1"/>
  <c r="CO245" i="3" s="1"/>
  <c r="CP245" i="3" s="1"/>
  <c r="CM245" i="3"/>
  <c r="CI244" i="3"/>
  <c r="CK244" i="3" s="1"/>
  <c r="CL244" i="3" s="1"/>
  <c r="CO244" i="3" s="1"/>
  <c r="CP244" i="3" s="1"/>
  <c r="CM244" i="3"/>
  <c r="CI243" i="3"/>
  <c r="CK243" i="3" s="1"/>
  <c r="CL243" i="3" s="1"/>
  <c r="CO243" i="3" s="1"/>
  <c r="CP243" i="3" s="1"/>
  <c r="CM243" i="3"/>
  <c r="CI242" i="3"/>
  <c r="CK242" i="3" s="1"/>
  <c r="CL242" i="3" s="1"/>
  <c r="CO242" i="3" s="1"/>
  <c r="CP242" i="3" s="1"/>
  <c r="CM242" i="3"/>
  <c r="CI241" i="3"/>
  <c r="CK241" i="3" s="1"/>
  <c r="CL241" i="3" s="1"/>
  <c r="CO241" i="3" s="1"/>
  <c r="CP241" i="3" s="1"/>
  <c r="CM241" i="3"/>
  <c r="CI240" i="3"/>
  <c r="CK240" i="3" s="1"/>
  <c r="CL240" i="3" s="1"/>
  <c r="CO240" i="3" s="1"/>
  <c r="CP240" i="3" s="1"/>
  <c r="CM240" i="3"/>
  <c r="CI239" i="3"/>
  <c r="CK239" i="3" s="1"/>
  <c r="CL239" i="3" s="1"/>
  <c r="CO239" i="3" s="1"/>
  <c r="CP239" i="3" s="1"/>
  <c r="CM239" i="3"/>
  <c r="CI238" i="3"/>
  <c r="CK238" i="3" s="1"/>
  <c r="CL238" i="3" s="1"/>
  <c r="CO238" i="3" s="1"/>
  <c r="CP238" i="3" s="1"/>
  <c r="CM238" i="3"/>
  <c r="CI237" i="3"/>
  <c r="CK237" i="3" s="1"/>
  <c r="CL237" i="3" s="1"/>
  <c r="CO237" i="3" s="1"/>
  <c r="CP237" i="3" s="1"/>
  <c r="CM237" i="3"/>
  <c r="CI236" i="3"/>
  <c r="CK236" i="3" s="1"/>
  <c r="CL236" i="3" s="1"/>
  <c r="CO236" i="3" s="1"/>
  <c r="CP236" i="3" s="1"/>
  <c r="CM236" i="3"/>
  <c r="CI235" i="3"/>
  <c r="CK235" i="3" s="1"/>
  <c r="CL235" i="3" s="1"/>
  <c r="CO235" i="3" s="1"/>
  <c r="CP235" i="3" s="1"/>
  <c r="CM235" i="3"/>
  <c r="CI234" i="3"/>
  <c r="CK234" i="3" s="1"/>
  <c r="CL234" i="3" s="1"/>
  <c r="CO234" i="3" s="1"/>
  <c r="CP234" i="3" s="1"/>
  <c r="CM234" i="3"/>
  <c r="CI233" i="3"/>
  <c r="CK233" i="3" s="1"/>
  <c r="CL233" i="3" s="1"/>
  <c r="CO233" i="3" s="1"/>
  <c r="CP233" i="3" s="1"/>
  <c r="CM233" i="3"/>
  <c r="CI232" i="3"/>
  <c r="CK232" i="3" s="1"/>
  <c r="CL232" i="3" s="1"/>
  <c r="CO232" i="3" s="1"/>
  <c r="CP232" i="3" s="1"/>
  <c r="CM232" i="3"/>
  <c r="CI231" i="3"/>
  <c r="CK231" i="3" s="1"/>
  <c r="CL231" i="3" s="1"/>
  <c r="CO231" i="3" s="1"/>
  <c r="CP231" i="3" s="1"/>
  <c r="CM231" i="3"/>
  <c r="CI230" i="3"/>
  <c r="CK230" i="3" s="1"/>
  <c r="CL230" i="3" s="1"/>
  <c r="CO230" i="3" s="1"/>
  <c r="CP230" i="3" s="1"/>
  <c r="CM230" i="3"/>
  <c r="CI229" i="3"/>
  <c r="CK229" i="3" s="1"/>
  <c r="CL229" i="3" s="1"/>
  <c r="CO229" i="3" s="1"/>
  <c r="CP229" i="3" s="1"/>
  <c r="CM229" i="3"/>
  <c r="CI228" i="3"/>
  <c r="CK228" i="3" s="1"/>
  <c r="CL228" i="3" s="1"/>
  <c r="CO228" i="3" s="1"/>
  <c r="CP228" i="3" s="1"/>
  <c r="CM228" i="3"/>
  <c r="CI227" i="3"/>
  <c r="CK227" i="3" s="1"/>
  <c r="CL227" i="3" s="1"/>
  <c r="CO227" i="3" s="1"/>
  <c r="CP227" i="3" s="1"/>
  <c r="CM227" i="3"/>
  <c r="CI226" i="3"/>
  <c r="CK226" i="3" s="1"/>
  <c r="CL226" i="3" s="1"/>
  <c r="CO226" i="3" s="1"/>
  <c r="CP226" i="3" s="1"/>
  <c r="CM226" i="3"/>
  <c r="CI225" i="3"/>
  <c r="CK225" i="3" s="1"/>
  <c r="CL225" i="3" s="1"/>
  <c r="CO225" i="3" s="1"/>
  <c r="CP225" i="3" s="1"/>
  <c r="CM225" i="3"/>
  <c r="CI224" i="3"/>
  <c r="CK224" i="3" s="1"/>
  <c r="CL224" i="3" s="1"/>
  <c r="CO224" i="3" s="1"/>
  <c r="CP224" i="3" s="1"/>
  <c r="CM224" i="3"/>
  <c r="CI223" i="3"/>
  <c r="CK223" i="3" s="1"/>
  <c r="CL223" i="3" s="1"/>
  <c r="CO223" i="3" s="1"/>
  <c r="CP223" i="3" s="1"/>
  <c r="CM223" i="3"/>
  <c r="CI222" i="3"/>
  <c r="CK222" i="3" s="1"/>
  <c r="CL222" i="3" s="1"/>
  <c r="CM222" i="3"/>
  <c r="CI221" i="3"/>
  <c r="CK221" i="3" s="1"/>
  <c r="CL221" i="3" s="1"/>
  <c r="CM221" i="3"/>
  <c r="CI220" i="3"/>
  <c r="CK220" i="3" s="1"/>
  <c r="CL220" i="3" s="1"/>
  <c r="CM220" i="3"/>
  <c r="CI219" i="3"/>
  <c r="CK219" i="3" s="1"/>
  <c r="CL219" i="3" s="1"/>
  <c r="CM219" i="3"/>
  <c r="CI218" i="3"/>
  <c r="CK218" i="3" s="1"/>
  <c r="CL218" i="3" s="1"/>
  <c r="CM218" i="3"/>
  <c r="CI217" i="3"/>
  <c r="CK217" i="3" s="1"/>
  <c r="CL217" i="3" s="1"/>
  <c r="CM217" i="3"/>
  <c r="CI216" i="3"/>
  <c r="CK216" i="3" s="1"/>
  <c r="CL216" i="3" s="1"/>
  <c r="CM216" i="3"/>
  <c r="CI215" i="3"/>
  <c r="CK215" i="3" s="1"/>
  <c r="CL215" i="3" s="1"/>
  <c r="CM215" i="3"/>
  <c r="CI214" i="3"/>
  <c r="CK214" i="3" s="1"/>
  <c r="CL214" i="3" s="1"/>
  <c r="CM214" i="3"/>
  <c r="CI213" i="3"/>
  <c r="CK213" i="3" s="1"/>
  <c r="CL213" i="3" s="1"/>
  <c r="CM213" i="3"/>
  <c r="CI212" i="3"/>
  <c r="CK212" i="3" s="1"/>
  <c r="CL212" i="3" s="1"/>
  <c r="CM212" i="3"/>
  <c r="CI211" i="3"/>
  <c r="CK211" i="3" s="1"/>
  <c r="CL211" i="3" s="1"/>
  <c r="CM211" i="3"/>
  <c r="CI210" i="3"/>
  <c r="CK210" i="3" s="1"/>
  <c r="CL210" i="3" s="1"/>
  <c r="CM210" i="3"/>
  <c r="CI209" i="3"/>
  <c r="CK209" i="3" s="1"/>
  <c r="CL209" i="3" s="1"/>
  <c r="CM209" i="3"/>
  <c r="CI208" i="3"/>
  <c r="CK208" i="3" s="1"/>
  <c r="CL208" i="3" s="1"/>
  <c r="CM208" i="3"/>
  <c r="CI207" i="3"/>
  <c r="CK207" i="3" s="1"/>
  <c r="CL207" i="3" s="1"/>
  <c r="CM207" i="3"/>
  <c r="CI206" i="3"/>
  <c r="CK206" i="3" s="1"/>
  <c r="CL206" i="3" s="1"/>
  <c r="CM206" i="3"/>
  <c r="CI205" i="3"/>
  <c r="CK205" i="3" s="1"/>
  <c r="CL205" i="3" s="1"/>
  <c r="CM205" i="3"/>
  <c r="CI204" i="3"/>
  <c r="CK204" i="3" s="1"/>
  <c r="CL204" i="3" s="1"/>
  <c r="CM204" i="3"/>
  <c r="CI203" i="3"/>
  <c r="CK203" i="3" s="1"/>
  <c r="CL203" i="3" s="1"/>
  <c r="CM203" i="3"/>
  <c r="CI202" i="3"/>
  <c r="CK202" i="3" s="1"/>
  <c r="CL202" i="3" s="1"/>
  <c r="CM202" i="3"/>
  <c r="CI201" i="3"/>
  <c r="CK201" i="3" s="1"/>
  <c r="CL201" i="3" s="1"/>
  <c r="CM201" i="3"/>
  <c r="CI200" i="3"/>
  <c r="CK200" i="3" s="1"/>
  <c r="CL200" i="3" s="1"/>
  <c r="CM200" i="3"/>
  <c r="CI199" i="3"/>
  <c r="CK199" i="3" s="1"/>
  <c r="CL199" i="3" s="1"/>
  <c r="CM199" i="3"/>
  <c r="CI198" i="3"/>
  <c r="CK198" i="3" s="1"/>
  <c r="CL198" i="3" s="1"/>
  <c r="CM198" i="3"/>
  <c r="CI197" i="3"/>
  <c r="CK197" i="3" s="1"/>
  <c r="CL197" i="3" s="1"/>
  <c r="CM197" i="3"/>
  <c r="CI196" i="3"/>
  <c r="CK196" i="3" s="1"/>
  <c r="CL196" i="3" s="1"/>
  <c r="CM196" i="3"/>
  <c r="CI195" i="3"/>
  <c r="CK195" i="3" s="1"/>
  <c r="CL195" i="3" s="1"/>
  <c r="CM195" i="3"/>
  <c r="CI194" i="3"/>
  <c r="CK194" i="3" s="1"/>
  <c r="CL194" i="3" s="1"/>
  <c r="CM194" i="3"/>
  <c r="CI193" i="3"/>
  <c r="CK193" i="3" s="1"/>
  <c r="CL193" i="3" s="1"/>
  <c r="CM193" i="3"/>
  <c r="CI192" i="3"/>
  <c r="CK192" i="3" s="1"/>
  <c r="CL192" i="3" s="1"/>
  <c r="CM192" i="3"/>
  <c r="CI191" i="3"/>
  <c r="CK191" i="3" s="1"/>
  <c r="CL191" i="3" s="1"/>
  <c r="CM191" i="3"/>
  <c r="CI190" i="3"/>
  <c r="CK190" i="3" s="1"/>
  <c r="CL190" i="3" s="1"/>
  <c r="CM190" i="3"/>
  <c r="CI189" i="3"/>
  <c r="CK189" i="3" s="1"/>
  <c r="CL189" i="3" s="1"/>
  <c r="CM189" i="3"/>
  <c r="CI188" i="3"/>
  <c r="CK188" i="3" s="1"/>
  <c r="CL188" i="3" s="1"/>
  <c r="CM188" i="3"/>
  <c r="CI187" i="3"/>
  <c r="CK187" i="3" s="1"/>
  <c r="CL187" i="3" s="1"/>
  <c r="CM187" i="3"/>
  <c r="CI186" i="3"/>
  <c r="CK186" i="3" s="1"/>
  <c r="CL186" i="3" s="1"/>
  <c r="CM186" i="3"/>
  <c r="CI185" i="3"/>
  <c r="CK185" i="3" s="1"/>
  <c r="CL185" i="3" s="1"/>
  <c r="CO185" i="3" s="1"/>
  <c r="CP185" i="3" s="1"/>
  <c r="CM185" i="3"/>
  <c r="CI184" i="3"/>
  <c r="CK184" i="3" s="1"/>
  <c r="CL184" i="3" s="1"/>
  <c r="CO184" i="3" s="1"/>
  <c r="CP184" i="3" s="1"/>
  <c r="CM184" i="3"/>
  <c r="CI183" i="3"/>
  <c r="CK183" i="3" s="1"/>
  <c r="CL183" i="3" s="1"/>
  <c r="CO183" i="3" s="1"/>
  <c r="CP183" i="3" s="1"/>
  <c r="CM183" i="3"/>
  <c r="CI182" i="3"/>
  <c r="CK182" i="3" s="1"/>
  <c r="CL182" i="3" s="1"/>
  <c r="CO182" i="3" s="1"/>
  <c r="CP182" i="3" s="1"/>
  <c r="CM182" i="3"/>
  <c r="CI181" i="3"/>
  <c r="CK181" i="3" s="1"/>
  <c r="CL181" i="3" s="1"/>
  <c r="CO181" i="3" s="1"/>
  <c r="CP181" i="3" s="1"/>
  <c r="CM181" i="3"/>
  <c r="CI180" i="3"/>
  <c r="CK180" i="3" s="1"/>
  <c r="CL180" i="3" s="1"/>
  <c r="CO180" i="3" s="1"/>
  <c r="CP180" i="3" s="1"/>
  <c r="CM180" i="3"/>
  <c r="CI179" i="3"/>
  <c r="CK179" i="3" s="1"/>
  <c r="CL179" i="3" s="1"/>
  <c r="CO179" i="3" s="1"/>
  <c r="CP179" i="3" s="1"/>
  <c r="CM179" i="3"/>
  <c r="CI178" i="3"/>
  <c r="CK178" i="3" s="1"/>
  <c r="CL178" i="3" s="1"/>
  <c r="CO178" i="3" s="1"/>
  <c r="CP178" i="3" s="1"/>
  <c r="CM178" i="3"/>
  <c r="CI177" i="3"/>
  <c r="CK177" i="3" s="1"/>
  <c r="CL177" i="3" s="1"/>
  <c r="CO177" i="3" s="1"/>
  <c r="CP177" i="3" s="1"/>
  <c r="CM177" i="3"/>
  <c r="CI176" i="3"/>
  <c r="CK176" i="3" s="1"/>
  <c r="CL176" i="3" s="1"/>
  <c r="CO176" i="3" s="1"/>
  <c r="CP176" i="3" s="1"/>
  <c r="CM176" i="3"/>
  <c r="CI175" i="3"/>
  <c r="CK175" i="3" s="1"/>
  <c r="CL175" i="3" s="1"/>
  <c r="CO175" i="3" s="1"/>
  <c r="CP175" i="3" s="1"/>
  <c r="CM175" i="3"/>
  <c r="CI174" i="3"/>
  <c r="CK174" i="3" s="1"/>
  <c r="CL174" i="3" s="1"/>
  <c r="CO174" i="3" s="1"/>
  <c r="CP174" i="3" s="1"/>
  <c r="CM174" i="3"/>
  <c r="CI173" i="3"/>
  <c r="CK173" i="3" s="1"/>
  <c r="CL173" i="3" s="1"/>
  <c r="CO173" i="3" s="1"/>
  <c r="CP173" i="3" s="1"/>
  <c r="CM173" i="3"/>
  <c r="CI172" i="3"/>
  <c r="CK172" i="3" s="1"/>
  <c r="CL172" i="3" s="1"/>
  <c r="CO172" i="3" s="1"/>
  <c r="CP172" i="3" s="1"/>
  <c r="CM172" i="3"/>
  <c r="CI171" i="3"/>
  <c r="CK171" i="3" s="1"/>
  <c r="CL171" i="3" s="1"/>
  <c r="CO171" i="3" s="1"/>
  <c r="CP171" i="3" s="1"/>
  <c r="CM171" i="3"/>
  <c r="CI170" i="3"/>
  <c r="CK170" i="3" s="1"/>
  <c r="CL170" i="3" s="1"/>
  <c r="CO170" i="3" s="1"/>
  <c r="CP170" i="3" s="1"/>
  <c r="CM170" i="3"/>
  <c r="CI169" i="3"/>
  <c r="CK169" i="3" s="1"/>
  <c r="CL169" i="3" s="1"/>
  <c r="CO169" i="3" s="1"/>
  <c r="CP169" i="3" s="1"/>
  <c r="CM169" i="3"/>
  <c r="CI168" i="3"/>
  <c r="CK168" i="3" s="1"/>
  <c r="CL168" i="3" s="1"/>
  <c r="CO168" i="3" s="1"/>
  <c r="CP168" i="3" s="1"/>
  <c r="CM168" i="3"/>
  <c r="CI167" i="3"/>
  <c r="CK167" i="3" s="1"/>
  <c r="CL167" i="3" s="1"/>
  <c r="CO167" i="3" s="1"/>
  <c r="CP167" i="3" s="1"/>
  <c r="CM167" i="3"/>
  <c r="CI166" i="3"/>
  <c r="CK166" i="3" s="1"/>
  <c r="CL166" i="3" s="1"/>
  <c r="CO166" i="3" s="1"/>
  <c r="CP166" i="3" s="1"/>
  <c r="CM166" i="3"/>
  <c r="CI165" i="3"/>
  <c r="CK165" i="3" s="1"/>
  <c r="CL165" i="3" s="1"/>
  <c r="CO165" i="3" s="1"/>
  <c r="CP165" i="3" s="1"/>
  <c r="CM165" i="3"/>
  <c r="CI164" i="3"/>
  <c r="CK164" i="3" s="1"/>
  <c r="CL164" i="3" s="1"/>
  <c r="CO164" i="3" s="1"/>
  <c r="CP164" i="3" s="1"/>
  <c r="CM164" i="3"/>
  <c r="CI163" i="3"/>
  <c r="CK163" i="3" s="1"/>
  <c r="CL163" i="3" s="1"/>
  <c r="CO163" i="3" s="1"/>
  <c r="CP163" i="3" s="1"/>
  <c r="CM163" i="3"/>
  <c r="CI162" i="3"/>
  <c r="CK162" i="3" s="1"/>
  <c r="CL162" i="3" s="1"/>
  <c r="CO162" i="3" s="1"/>
  <c r="CP162" i="3" s="1"/>
  <c r="CM162" i="3"/>
  <c r="CI161" i="3"/>
  <c r="CK161" i="3" s="1"/>
  <c r="CL161" i="3" s="1"/>
  <c r="CO161" i="3" s="1"/>
  <c r="CP161" i="3" s="1"/>
  <c r="CM161" i="3"/>
  <c r="CI160" i="3"/>
  <c r="CK160" i="3" s="1"/>
  <c r="CL160" i="3" s="1"/>
  <c r="CO160" i="3" s="1"/>
  <c r="CP160" i="3" s="1"/>
  <c r="CM160" i="3"/>
  <c r="CI159" i="3"/>
  <c r="CK159" i="3" s="1"/>
  <c r="CL159" i="3" s="1"/>
  <c r="CO159" i="3" s="1"/>
  <c r="CP159" i="3" s="1"/>
  <c r="CM159" i="3"/>
  <c r="CI158" i="3"/>
  <c r="CK158" i="3" s="1"/>
  <c r="CL158" i="3" s="1"/>
  <c r="CO158" i="3" s="1"/>
  <c r="CP158" i="3" s="1"/>
  <c r="CM158" i="3"/>
  <c r="CI157" i="3"/>
  <c r="CK157" i="3" s="1"/>
  <c r="CL157" i="3" s="1"/>
  <c r="CO157" i="3" s="1"/>
  <c r="CP157" i="3" s="1"/>
  <c r="CM157" i="3"/>
  <c r="CI156" i="3"/>
  <c r="CK156" i="3" s="1"/>
  <c r="CL156" i="3" s="1"/>
  <c r="CO156" i="3" s="1"/>
  <c r="CP156" i="3" s="1"/>
  <c r="CM156" i="3"/>
  <c r="CI155" i="3"/>
  <c r="CK155" i="3" s="1"/>
  <c r="CL155" i="3" s="1"/>
  <c r="CO155" i="3" s="1"/>
  <c r="CP155" i="3" s="1"/>
  <c r="CM155" i="3"/>
  <c r="CI154" i="3"/>
  <c r="CK154" i="3" s="1"/>
  <c r="CL154" i="3" s="1"/>
  <c r="CO154" i="3" s="1"/>
  <c r="CP154" i="3" s="1"/>
  <c r="CM154" i="3"/>
  <c r="CI153" i="3"/>
  <c r="CK153" i="3" s="1"/>
  <c r="CL153" i="3" s="1"/>
  <c r="CO153" i="3" s="1"/>
  <c r="CP153" i="3" s="1"/>
  <c r="CM153" i="3"/>
  <c r="CI152" i="3"/>
  <c r="CK152" i="3" s="1"/>
  <c r="CL152" i="3" s="1"/>
  <c r="CO152" i="3" s="1"/>
  <c r="CP152" i="3" s="1"/>
  <c r="CM152" i="3"/>
  <c r="CI151" i="3"/>
  <c r="CK151" i="3" s="1"/>
  <c r="CL151" i="3" s="1"/>
  <c r="CO151" i="3" s="1"/>
  <c r="CP151" i="3" s="1"/>
  <c r="CM151" i="3"/>
  <c r="CI150" i="3"/>
  <c r="CK150" i="3" s="1"/>
  <c r="CL150" i="3" s="1"/>
  <c r="CM150" i="3"/>
  <c r="CO150" i="3" l="1"/>
  <c r="CP150" i="3" s="1"/>
  <c r="G30" i="3"/>
  <c r="E30" i="3"/>
  <c r="CO186" i="3"/>
  <c r="CP186" i="3" s="1"/>
  <c r="CO187" i="3"/>
  <c r="CP187" i="3" s="1"/>
  <c r="CO188" i="3"/>
  <c r="CP188" i="3" s="1"/>
  <c r="CO189" i="3"/>
  <c r="CP189" i="3" s="1"/>
  <c r="CO190" i="3"/>
  <c r="CP190" i="3" s="1"/>
  <c r="CO191" i="3"/>
  <c r="CP191" i="3" s="1"/>
  <c r="CO192" i="3"/>
  <c r="CP192" i="3" s="1"/>
  <c r="CO193" i="3"/>
  <c r="CP193" i="3" s="1"/>
  <c r="CO194" i="3"/>
  <c r="CP194" i="3" s="1"/>
  <c r="CO195" i="3"/>
  <c r="CP195" i="3" s="1"/>
  <c r="CO196" i="3"/>
  <c r="CP196" i="3" s="1"/>
  <c r="CO197" i="3"/>
  <c r="CP197" i="3" s="1"/>
  <c r="CO198" i="3"/>
  <c r="CP198" i="3" s="1"/>
  <c r="CO199" i="3"/>
  <c r="CP199" i="3" s="1"/>
  <c r="CO200" i="3"/>
  <c r="CP200" i="3" s="1"/>
  <c r="CO201" i="3"/>
  <c r="CP201" i="3" s="1"/>
  <c r="CO202" i="3"/>
  <c r="CP202" i="3" s="1"/>
  <c r="CO203" i="3"/>
  <c r="CP203" i="3" s="1"/>
  <c r="CO204" i="3"/>
  <c r="CP204" i="3" s="1"/>
  <c r="CO205" i="3"/>
  <c r="CP205" i="3" s="1"/>
  <c r="CO206" i="3"/>
  <c r="CP206" i="3" s="1"/>
  <c r="CO207" i="3"/>
  <c r="CP207" i="3" s="1"/>
  <c r="CO208" i="3"/>
  <c r="CP208" i="3" s="1"/>
  <c r="CO209" i="3"/>
  <c r="CP209" i="3" s="1"/>
  <c r="CO210" i="3"/>
  <c r="CP210" i="3" s="1"/>
  <c r="CO211" i="3"/>
  <c r="CP211" i="3" s="1"/>
  <c r="CO212" i="3"/>
  <c r="CP212" i="3" s="1"/>
  <c r="CO213" i="3"/>
  <c r="CP213" i="3" s="1"/>
  <c r="CO214" i="3"/>
  <c r="CP214" i="3" s="1"/>
  <c r="CO215" i="3"/>
  <c r="CP215" i="3" s="1"/>
  <c r="CO216" i="3"/>
  <c r="CP216" i="3" s="1"/>
  <c r="CO217" i="3"/>
  <c r="CP217" i="3" s="1"/>
  <c r="CO218" i="3"/>
  <c r="CP218" i="3" s="1"/>
  <c r="CO219" i="3"/>
  <c r="CP219" i="3" s="1"/>
  <c r="CO220" i="3"/>
  <c r="CP220" i="3" s="1"/>
  <c r="CO221" i="3"/>
  <c r="CP221" i="3" s="1"/>
  <c r="CO222" i="3"/>
  <c r="CP222"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jharvey</author>
  </authors>
  <commentList>
    <comment ref="C4" authorId="0" shapeId="0" xr:uid="{00000000-0006-0000-0000-000001000000}">
      <text>
        <r>
          <rPr>
            <sz val="8"/>
            <color indexed="81"/>
            <rFont val="Tahoma"/>
            <family val="2"/>
          </rPr>
          <t>Must be &gt; 0.</t>
        </r>
      </text>
    </comment>
    <comment ref="C5" authorId="0" shapeId="0" xr:uid="{00000000-0006-0000-0000-000002000000}">
      <text>
        <r>
          <rPr>
            <sz val="8"/>
            <color indexed="81"/>
            <rFont val="Tahoma"/>
            <family val="2"/>
          </rPr>
          <t>Must be &gt; 0.</t>
        </r>
      </text>
    </comment>
    <comment ref="C6" authorId="0" shapeId="0" xr:uid="{00000000-0006-0000-0000-000003000000}">
      <text>
        <r>
          <rPr>
            <sz val="8"/>
            <color indexed="81"/>
            <rFont val="Tahoma"/>
            <family val="2"/>
          </rPr>
          <t>Up to 5th-order polynomial for fan delta-pressure (kPa) as a function of flow rate (m3/s).  See the Impeller Curve sheet for help generating these coefficients.  Note that the Delta-Pressure chart shows this curve scaled to the tune point 1 impeller speed, not this curve's reference speed.</t>
        </r>
      </text>
    </comment>
    <comment ref="C12" authorId="0" shapeId="0" xr:uid="{00000000-0006-0000-0000-000004000000}">
      <text>
        <r>
          <rPr>
            <sz val="8"/>
            <color indexed="81"/>
            <rFont val="Tahoma"/>
            <family val="2"/>
          </rPr>
          <t>Must be (0-1).  Affects how much power is lost to aerodynamic inefficiencies in the impeller (turbulence, skin friction, etc.)  If this isn't known, make an initial guess 0.5 - 0.9 and adjust later.  Real impellers never have an efficiency &gt; 0.9.</t>
        </r>
      </text>
    </comment>
    <comment ref="C15" authorId="0" shapeId="0" xr:uid="{00000000-0006-0000-0000-000005000000}">
      <text>
        <r>
          <rPr>
            <sz val="8"/>
            <color indexed="81"/>
            <rFont val="Tahoma"/>
            <family val="2"/>
          </rPr>
          <t>Must be &gt; 0.</t>
        </r>
      </text>
    </comment>
    <comment ref="C16" authorId="0" shapeId="0" xr:uid="{00000000-0006-0000-0000-000006000000}">
      <text>
        <r>
          <rPr>
            <sz val="8"/>
            <color indexed="81"/>
            <rFont val="Tahoma"/>
            <family val="2"/>
          </rPr>
          <t>Must be &gt; 0.  The maximum amps during the start-up spike, and how much amps will be drawn if the motor stalls due to jam malfunction, etc.  Note that some controllers actively limit the start-up current, but you should always use the un-limited value here.</t>
        </r>
      </text>
    </comment>
    <comment ref="C17" authorId="0" shapeId="0" xr:uid="{00000000-0006-0000-0000-000007000000}">
      <text>
        <r>
          <rPr>
            <sz val="8"/>
            <color indexed="81"/>
            <rFont val="Tahoma"/>
            <family val="2"/>
          </rPr>
          <t>Try to pick a value that is within 0.5 - 2 times the impeller's reference density.</t>
        </r>
      </text>
    </comment>
    <comment ref="N17" authorId="0" shapeId="0" xr:uid="{00000000-0006-0000-0000-000008000000}">
      <text>
        <r>
          <rPr>
            <sz val="8"/>
            <color indexed="81"/>
            <rFont val="Tahoma"/>
            <family val="2"/>
          </rPr>
          <t>This shows the impeller's reference performance curve scaled to the tune point 1 motor speed, and the performance curve of the system the impeller is flowing thru at the tune point.  Their intersection is the resulting impeller pressure rise and flow rate.</t>
        </r>
      </text>
    </comment>
    <comment ref="P17" authorId="0" shapeId="0" xr:uid="{00000000-0006-0000-0000-000009000000}">
      <text>
        <r>
          <rPr>
            <sz val="8"/>
            <color indexed="81"/>
            <rFont val="Tahoma"/>
            <family val="2"/>
          </rPr>
          <t>All 3 efficiencies should stay below 1 across the Q range.  Impeller efficiency should peak at the BEP line and should usually peak at &lt; 0.9.</t>
        </r>
      </text>
    </comment>
    <comment ref="C20" authorId="0" shapeId="0" xr:uid="{00000000-0006-0000-0000-00000A000000}">
      <text>
        <r>
          <rPr>
            <sz val="8"/>
            <color indexed="81"/>
            <rFont val="Tahoma"/>
            <family val="2"/>
          </rPr>
          <t>Try to pick a values that are within 0.5 - 2 times the impeller's reference speed.</t>
        </r>
      </text>
    </comment>
    <comment ref="C21" authorId="0" shapeId="0" xr:uid="{00000000-0006-0000-0000-00000B000000}">
      <text>
        <r>
          <rPr>
            <sz val="8"/>
            <color indexed="81"/>
            <rFont val="Tahoma"/>
            <family val="2"/>
          </rPr>
          <t>Must be &gt; 0.</t>
        </r>
      </text>
    </comment>
    <comment ref="C22" authorId="0" shapeId="0" xr:uid="{00000000-0006-0000-0000-00000C000000}">
      <text>
        <r>
          <rPr>
            <sz val="8"/>
            <color indexed="81"/>
            <rFont val="Tahoma"/>
            <family val="2"/>
          </rPr>
          <t>Most pump/fans normally operate at or or slightly higher than the Best Efficiency Point, so try to pick a value accordingly.  See tune point 1 vs. BEP in the Delta-Pressure chart.</t>
        </r>
      </text>
    </comment>
    <comment ref="C23" authorId="0" shapeId="0" xr:uid="{00000000-0006-0000-0000-00000D000000}">
      <text>
        <r>
          <rPr>
            <sz val="8"/>
            <color indexed="81"/>
            <rFont val="Tahoma"/>
            <family val="2"/>
          </rPr>
          <t>Must be &gt; 0.  This is roughly how long you want the motor to ramp up to speed from stop.  Values &lt; 5 may require further tuning of the controller's control filter for stability.</t>
        </r>
      </text>
    </comment>
    <comment ref="C26" authorId="0" shapeId="0" xr:uid="{00000000-0006-0000-0000-00000E000000}">
      <text>
        <r>
          <rPr>
            <sz val="8"/>
            <color indexed="81"/>
            <rFont val="Tahoma"/>
            <family val="2"/>
          </rPr>
          <t>Try to pick a values that are within 0.5 - 2 times the impeller's reference speed.  This can be higher or lower than point 1's speed.</t>
        </r>
      </text>
    </comment>
    <comment ref="C27" authorId="0" shapeId="0" xr:uid="{00000000-0006-0000-0000-00000F000000}">
      <text>
        <r>
          <rPr>
            <sz val="8"/>
            <color indexed="81"/>
            <rFont val="Tahoma"/>
            <family val="2"/>
          </rPr>
          <t>Power varies roughly as the cube of speed, so if the point 2 speed is higher than the point 1 speed, then the point 2 power should also be higher, and vice-versa.  There is only a certain range of values for this power relative to the point 1 power that can work.  If the Step 5 Chart to the right shows no values above zero (just a blank graph), then the model can't be tuned with your point 2 power so try a different value.</t>
        </r>
      </text>
    </comment>
    <comment ref="C30" authorId="0" shapeId="0" xr:uid="{00000000-0006-0000-0000-000010000000}">
      <text>
        <r>
          <rPr>
            <sz val="8"/>
            <color indexed="81"/>
            <rFont val="Tahoma"/>
            <family val="2"/>
          </rPr>
          <t>Must be &gt; 0.  The min/max allowable range is an estimate, so you may be able to go slightly outside them.  Going too far outside may cause some of the results parameters below to go negative.  See the adjacent chart for this term's affect on the resulting maximum pump speed.  You may already know the exact controller power load you want - in this case, adjust other tuning parameters above so that this load is within/near the estimated min/max range.</t>
        </r>
      </text>
    </comment>
    <comment ref="C33" authorId="0" shapeId="0" xr:uid="{00000000-0006-0000-0000-000011000000}">
      <text>
        <r>
          <rPr>
            <sz val="8"/>
            <color indexed="81"/>
            <rFont val="Tahoma"/>
            <family val="2"/>
          </rPr>
          <t>This is the Best Efficiency Point flow rate, where the impeller has maximum efficiency at its reference speed. Use this value in your impeller's config data.  The BEP flow rate varies with motor speed, and the Delta-Pressure chart shows it adjusted to the tune point 1 motor speed.</t>
        </r>
      </text>
    </comment>
    <comment ref="N35" authorId="0" shapeId="0" xr:uid="{00000000-0006-0000-0000-000012000000}">
      <text>
        <r>
          <rPr>
            <sz val="8"/>
            <color indexed="81"/>
            <rFont val="Tahoma"/>
            <family val="2"/>
          </rPr>
          <t>Used in Step 5, this shows the range of possible controller power loads that can allow the model to achieve the tune points 1 and 2 data. If this chart is blank, then something is wrong with the inputs for the previous steps.</t>
        </r>
      </text>
    </comment>
    <comment ref="P35" authorId="0" shapeId="0" xr:uid="{00000000-0006-0000-0000-000013000000}">
      <text>
        <r>
          <rPr>
            <sz val="8"/>
            <color indexed="81"/>
            <rFont val="Tahoma"/>
            <family val="2"/>
          </rPr>
          <t>This shows the power at various stages vs. impeller flow rate when the motor is speed-controlled at the tune point 1 speed.  Hydraulic is the useful power imparted to the fluid, propelling it downstream.  Impeller is Hydraulic + aerodynamic losses.  Shaft is Impeller + friction losses.  Motor is shaft + internal motor losses.  Total is Motor + the controller's power load.</t>
        </r>
      </text>
    </comment>
    <comment ref="C39" authorId="0" shapeId="0" xr:uid="{00000000-0006-0000-0000-000014000000}">
      <text>
        <r>
          <rPr>
            <sz val="8"/>
            <color indexed="81"/>
            <rFont val="Tahoma"/>
            <family val="2"/>
          </rPr>
          <t>Must be &gt; 0.  If the spreadsheet is giving a negative number here, then adjust the above tuning parameters.</t>
        </r>
      </text>
    </comment>
    <comment ref="C40" authorId="0" shapeId="0" xr:uid="{00000000-0006-0000-0000-000015000000}">
      <text>
        <r>
          <rPr>
            <sz val="8"/>
            <color indexed="81"/>
            <rFont val="Tahoma"/>
            <family val="2"/>
          </rPr>
          <t>Must be &gt; 0.  If the spreadsheet is giving a negative number here, then adjust the above tuning parameters.</t>
        </r>
      </text>
    </comment>
    <comment ref="C41" authorId="0" shapeId="0" xr:uid="{00000000-0006-0000-0000-000016000000}">
      <text>
        <r>
          <rPr>
            <sz val="8"/>
            <color indexed="81"/>
            <rFont val="Tahoma"/>
            <family val="2"/>
          </rPr>
          <t>Must be &gt; 0.  If the spreadsheet is giving a negative number here, then adjust the above tuning parameters.</t>
        </r>
      </text>
    </comment>
    <comment ref="C42" authorId="0" shapeId="0" xr:uid="{00000000-0006-0000-0000-000017000000}">
      <text>
        <r>
          <rPr>
            <sz val="8"/>
            <color indexed="81"/>
            <rFont val="Tahoma"/>
            <family val="2"/>
          </rPr>
          <t>The dynamic friction is held constant below this speed to aid the motor in stopping in a reasonable time.  Recommend 25% of the motor's normal operating speed, or the minimum operating speed, whichever is less.</t>
        </r>
      </text>
    </comment>
    <comment ref="C43" authorId="0" shapeId="0" xr:uid="{00000000-0006-0000-0000-000018000000}">
      <text>
        <r>
          <rPr>
            <sz val="8"/>
            <color indexed="81"/>
            <rFont val="Tahoma"/>
            <family val="2"/>
          </rPr>
          <t>This assumes the controller isn't limiting the start-up current.  If it is, your start-up time may take longer, so you can recover that time by using a lower inertia.</t>
        </r>
      </text>
    </comment>
    <comment ref="C45" authorId="0" shapeId="0" xr:uid="{00000000-0006-0000-0000-000019000000}">
      <text>
        <r>
          <rPr>
            <sz val="8"/>
            <color indexed="81"/>
            <rFont val="Tahoma"/>
            <family val="2"/>
          </rPr>
          <t>The model uses this to determine the impeller power curve.  Radial-flow pumps generally are &lt; 0.7, axial-flow pumps &gt; 3, and mixed-flow pumps in between.  The model limits this to between 0.2 and 5 for determining the power curve.</t>
        </r>
      </text>
    </comment>
    <comment ref="C46" authorId="0" shapeId="0" xr:uid="{00000000-0006-0000-0000-00001A000000}">
      <text>
        <r>
          <rPr>
            <sz val="8"/>
            <color indexed="81"/>
            <rFont val="Tahoma"/>
            <family val="2"/>
          </rPr>
          <t>This is just a sanity check.  The transition between mixed-flow and radial or axial-flow is vague, so don't worry if it says mixed-flow when your impeller is really an axial or radial flow type, or vice-versa.  However, if it says radial when your impeller is really axial or vice-versa, then there is probably something wrong with your impeller reference curve data.</t>
        </r>
      </text>
    </comment>
    <comment ref="N53" authorId="0" shapeId="0" xr:uid="{00000000-0006-0000-0000-00001B000000}">
      <text>
        <r>
          <rPr>
            <sz val="8"/>
            <color indexed="81"/>
            <rFont val="Tahoma"/>
            <family val="2"/>
          </rPr>
          <t>This shows the maximum speed this motor can reach in a system that flows Q at the tune point motor speed.  In other words, if the max line is above tune point line at a Q, then if the system were tuned to flow Q at the tune point motor speed, then the max line value is how fast the motor would get to in that system at full power (which results in a proportional increase in flow rate).  At Q values where the max line is less than the tune point line, the motor speed will drop below the tune point speed.</t>
        </r>
      </text>
    </comment>
    <comment ref="P53" authorId="0" shapeId="0" xr:uid="{00000000-0006-0000-0000-00001C000000}">
      <text>
        <r>
          <rPr>
            <sz val="8"/>
            <color indexed="81"/>
            <rFont val="Tahoma"/>
            <family val="2"/>
          </rPr>
          <t>This shows the power at various stages vs. controlled motor speed through the tune point system, up to its maximum speed.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jharvey</author>
  </authors>
  <commentList>
    <comment ref="L2" authorId="0" shapeId="0" xr:uid="{00000000-0006-0000-0100-000001000000}">
      <text>
        <r>
          <rPr>
            <b/>
            <sz val="8"/>
            <color indexed="81"/>
            <rFont val="Tahoma"/>
            <family val="2"/>
          </rPr>
          <t>jharvey:</t>
        </r>
        <r>
          <rPr>
            <sz val="8"/>
            <color indexed="81"/>
            <rFont val="Tahoma"/>
            <family val="2"/>
          </rPr>
          <t xml:space="preserve">
Note this configuration requires the use of the controller's mStartupCurrentLimit = 0.42 amp to get the peak fan transient power quoted in the TCCS Console Handbook.</t>
        </r>
      </text>
    </comment>
    <comment ref="L16" authorId="0" shapeId="0" xr:uid="{00000000-0006-0000-0100-000002000000}">
      <text>
        <r>
          <rPr>
            <b/>
            <sz val="8"/>
            <color indexed="81"/>
            <rFont val="Tahoma"/>
            <charset val="1"/>
          </rPr>
          <t>jharvey:</t>
        </r>
        <r>
          <rPr>
            <sz val="8"/>
            <color indexed="81"/>
            <rFont val="Tahoma"/>
            <charset val="1"/>
          </rPr>
          <t xml:space="preserve">
From TCCS Console Handbook, start-up current is only ~0.42 amps, but desired power &amp; speed cannot be achieved with this model using that as the motor stall current - so recommend using 0.42 as the start-up current limit in the controller.</t>
        </r>
      </text>
    </comment>
    <comment ref="I39" authorId="0" shapeId="0" xr:uid="{00000000-0006-0000-0100-000003000000}">
      <text>
        <r>
          <rPr>
            <b/>
            <sz val="8"/>
            <color indexed="81"/>
            <rFont val="Tahoma"/>
            <family val="2"/>
          </rPr>
          <t>jharvey:</t>
        </r>
        <r>
          <rPr>
            <sz val="8"/>
            <color indexed="81"/>
            <rFont val="Tahoma"/>
            <family val="2"/>
          </rPr>
          <t xml:space="preserve">
Metox uses the same fan motor as AAA, so we want these 3 motor constants to be similar to AAA.</t>
        </r>
      </text>
    </comment>
  </commentList>
</comments>
</file>

<file path=xl/sharedStrings.xml><?xml version="1.0" encoding="utf-8"?>
<sst xmlns="http://schemas.openxmlformats.org/spreadsheetml/2006/main" count="620" uniqueCount="393">
  <si>
    <t>Fan/Centrifugal Pump/Motor Tuner</t>
  </si>
  <si>
    <t>(Scroll down to see instructions)</t>
  </si>
  <si>
    <t>Performance vs. Flow Rate Table</t>
    <phoneticPr fontId="6" type="noConversion"/>
  </si>
  <si>
    <t>Power (W)</t>
  </si>
  <si>
    <t>dp (kPa)</t>
  </si>
  <si>
    <t>efficiency</t>
  </si>
  <si>
    <t>Delta-Pressure (kPa)</t>
  </si>
  <si>
    <t>Efficiency</t>
  </si>
  <si>
    <t>Speed (rev/min)</t>
  </si>
  <si>
    <t>Performance vs. Speed Table</t>
    <phoneticPr fontId="6" type="noConversion"/>
  </si>
  <si>
    <t>Current (amp)</t>
    <phoneticPr fontId="6" type="noConversion"/>
  </si>
  <si>
    <t>Step A:</t>
    <phoneticPr fontId="6" type="noConversion"/>
  </si>
  <si>
    <t>Find the max flow rate of the reference curve</t>
    <phoneticPr fontId="6" type="noConversion"/>
  </si>
  <si>
    <t>Step B:</t>
    <phoneticPr fontId="6" type="noConversion"/>
  </si>
  <si>
    <t>Find the flow rate of the Best Efficiency Point (BEP)</t>
    <phoneticPr fontId="6" type="noConversion"/>
  </si>
  <si>
    <t>Copyright 2019 United States Government as represented by the Administrator of the National Aeronautics and Space Administration.  All Rights Reserved.</t>
  </si>
  <si>
    <t>Q/Qmax</t>
    <phoneticPr fontId="6" type="noConversion"/>
  </si>
  <si>
    <t>Q/Qbep</t>
    <phoneticPr fontId="6" type="noConversion"/>
  </si>
  <si>
    <t>Q (m3/s)</t>
    <phoneticPr fontId="6" type="noConversion"/>
  </si>
  <si>
    <t>point 1</t>
    <phoneticPr fontId="6" type="noConversion"/>
  </si>
  <si>
    <t>BEP</t>
    <phoneticPr fontId="0" type="noConversion"/>
  </si>
  <si>
    <t>BEP</t>
  </si>
  <si>
    <t>impeller</t>
  </si>
  <si>
    <t>system</t>
  </si>
  <si>
    <t>impeller torque (N*m)</t>
    <phoneticPr fontId="0" type="noConversion"/>
  </si>
  <si>
    <t>motor</t>
  </si>
  <si>
    <t>total</t>
  </si>
  <si>
    <t>shaft torque (N*m)</t>
    <phoneticPr fontId="0" type="noConversion"/>
  </si>
  <si>
    <t>motor current</t>
    <phoneticPr fontId="0" type="noConversion"/>
  </si>
  <si>
    <t>Vpw</t>
  </si>
  <si>
    <t>system Ki</t>
    <phoneticPr fontId="6" type="noConversion"/>
  </si>
  <si>
    <t>max</t>
  </si>
  <si>
    <t>shaft</t>
  </si>
  <si>
    <t>hydraulic</t>
  </si>
  <si>
    <t>N/Nmax</t>
  </si>
  <si>
    <t>N (rev/min)</t>
  </si>
  <si>
    <t>N (r/s)</t>
  </si>
  <si>
    <t>Q (m3/s)</t>
  </si>
  <si>
    <t>dp sys (kPa)</t>
  </si>
  <si>
    <t>drive torque (N*m)</t>
  </si>
  <si>
    <t>total</t>
    <phoneticPr fontId="6" type="noConversion"/>
  </si>
  <si>
    <t>controller</t>
    <phoneticPr fontId="6" type="noConversion"/>
  </si>
  <si>
    <t>motor</t>
    <phoneticPr fontId="6" type="noConversion"/>
  </si>
  <si>
    <t>Step 1:</t>
    <phoneticPr fontId="6" type="noConversion"/>
  </si>
  <si>
    <t>Enter fluid impeller reference performance data (GunnsGasFanConfigData):</t>
    <phoneticPr fontId="6" type="noConversion"/>
  </si>
  <si>
    <t>point 1:</t>
    <phoneticPr fontId="6" type="noConversion"/>
  </si>
  <si>
    <t>point 2:</t>
    <phoneticPr fontId="6" type="noConversion"/>
  </si>
  <si>
    <t>dead-head dp</t>
  </si>
  <si>
    <t>kPa</t>
  </si>
  <si>
    <t>mReferenceDensity</t>
  </si>
  <si>
    <t>kg/m3</t>
    <phoneticPr fontId="6" type="noConversion"/>
  </si>
  <si>
    <t>affinity density factor</t>
  </si>
  <si>
    <t>Ns</t>
  </si>
  <si>
    <t xml:space="preserve">r </t>
    <phoneticPr fontId="6" type="noConversion"/>
  </si>
  <si>
    <t>mReferenceSpeed</t>
  </si>
  <si>
    <t>rev/min</t>
    <phoneticPr fontId="6" type="noConversion"/>
  </si>
  <si>
    <t>r/s</t>
    <phoneticPr fontId="6" type="noConversion"/>
  </si>
  <si>
    <t>affinity speed factor</t>
  </si>
  <si>
    <t>Q increment</t>
  </si>
  <si>
    <t>m3/s</t>
    <phoneticPr fontId="6" type="noConversion"/>
  </si>
  <si>
    <t>mReferenceCoeff0</t>
  </si>
  <si>
    <t>kPa = poly(Q m3/s)</t>
  </si>
  <si>
    <t>affinity power factor</t>
  </si>
  <si>
    <t>dp (kPa)</t>
    <phoneticPr fontId="6" type="noConversion"/>
  </si>
  <si>
    <t>Qincrement</t>
  </si>
  <si>
    <t>mReferenceCoeff1</t>
  </si>
  <si>
    <t>affinity coeffs</t>
    <phoneticPr fontId="0" type="noConversion"/>
  </si>
  <si>
    <t>order</t>
  </si>
  <si>
    <t>row</t>
  </si>
  <si>
    <t>row</t>
    <phoneticPr fontId="0" type="noConversion"/>
  </si>
  <si>
    <t>mReferenceCoeff2</t>
  </si>
  <si>
    <t>Qbep</t>
    <phoneticPr fontId="0" type="noConversion"/>
  </si>
  <si>
    <t>mReferenceCoeff3</t>
  </si>
  <si>
    <t>mReferenceCoeff4</t>
  </si>
  <si>
    <t>Q</t>
  </si>
  <si>
    <t>dp</t>
  </si>
  <si>
    <t>P hyd</t>
  </si>
  <si>
    <t>P imp c0</t>
  </si>
  <si>
    <t>P imp c1</t>
  </si>
  <si>
    <t>P imp c2</t>
  </si>
  <si>
    <t>P imp c3</t>
  </si>
  <si>
    <t>P imp -</t>
    <phoneticPr fontId="0" type="noConversion"/>
  </si>
  <si>
    <t>P imp</t>
  </si>
  <si>
    <t>P imp +</t>
    <phoneticPr fontId="0" type="noConversion"/>
  </si>
  <si>
    <t>eff -</t>
    <phoneticPr fontId="0" type="noConversion"/>
  </si>
  <si>
    <t>eff</t>
    <phoneticPr fontId="0" type="noConversion"/>
  </si>
  <si>
    <t>eff +</t>
    <phoneticPr fontId="0" type="noConversion"/>
  </si>
  <si>
    <t>delta eff</t>
    <phoneticPr fontId="0" type="noConversion"/>
  </si>
  <si>
    <t>bracket</t>
    <phoneticPr fontId="0" type="noConversion"/>
  </si>
  <si>
    <t>fract dist</t>
    <phoneticPr fontId="0" type="noConversion"/>
  </si>
  <si>
    <t>Q interp</t>
    <phoneticPr fontId="0" type="noConversion"/>
  </si>
  <si>
    <t>mReferenceCoeff5</t>
  </si>
  <si>
    <t>Qmax_est</t>
  </si>
  <si>
    <t>mReferenceBestEfficiency</t>
  </si>
  <si>
    <t>Step 2:</t>
    <phoneticPr fontId="6" type="noConversion"/>
  </si>
  <si>
    <t>Enter data common to both tune points in Steps 3 &amp; 4:</t>
    <phoneticPr fontId="6" type="noConversion"/>
  </si>
  <si>
    <t>Supply voltage to controller</t>
    <phoneticPr fontId="6" type="noConversion"/>
  </si>
  <si>
    <t>v</t>
    <phoneticPr fontId="6" type="noConversion"/>
  </si>
  <si>
    <t>Qmax</t>
    <phoneticPr fontId="6" type="noConversion"/>
  </si>
  <si>
    <t>Total stall current</t>
    <phoneticPr fontId="6" type="noConversion"/>
  </si>
  <si>
    <t>amp</t>
    <phoneticPr fontId="6" type="noConversion"/>
  </si>
  <si>
    <t>Qbep</t>
    <phoneticPr fontId="6" type="noConversion"/>
  </si>
  <si>
    <t>Fluid impeller inlet density</t>
    <phoneticPr fontId="6" type="noConversion"/>
  </si>
  <si>
    <t>Delta-Pressure Chart</t>
  </si>
  <si>
    <t>Efficiency Chart</t>
  </si>
  <si>
    <t>Gsys</t>
    <phoneticPr fontId="6" type="noConversion"/>
  </si>
  <si>
    <t>kPa*s3/m6</t>
    <phoneticPr fontId="6" type="noConversion"/>
  </si>
  <si>
    <t>Tfriction</t>
    <phoneticPr fontId="6" type="noConversion"/>
  </si>
  <si>
    <t>N*m</t>
    <phoneticPr fontId="6" type="noConversion"/>
  </si>
  <si>
    <t>Step 3:</t>
    <phoneticPr fontId="6" type="noConversion"/>
  </si>
  <si>
    <t>Enter 1st tune point data:</t>
    <phoneticPr fontId="6" type="noConversion"/>
  </si>
  <si>
    <t>Motor &amp; impeller speed</t>
    <phoneticPr fontId="6" type="noConversion"/>
  </si>
  <si>
    <t>Total electrical power load</t>
    <phoneticPr fontId="6" type="noConversion"/>
  </si>
  <si>
    <t>W</t>
    <phoneticPr fontId="6" type="noConversion"/>
  </si>
  <si>
    <t>Impeller volumetric flow rate</t>
    <phoneticPr fontId="6" type="noConversion"/>
  </si>
  <si>
    <t>m3/s between min: 0</t>
  </si>
  <si>
    <t>and max:</t>
  </si>
  <si>
    <t>m3/s</t>
  </si>
  <si>
    <t>Start ramp-up time</t>
    <phoneticPr fontId="6" type="noConversion"/>
  </si>
  <si>
    <t>s</t>
    <phoneticPr fontId="6" type="noConversion"/>
  </si>
  <si>
    <t>Step 4:</t>
    <phoneticPr fontId="6" type="noConversion"/>
  </si>
  <si>
    <t>Enter 2nd tune point data:</t>
    <phoneticPr fontId="6" type="noConversion"/>
  </si>
  <si>
    <t>N1 bep:</t>
    <phoneticPr fontId="6" type="noConversion"/>
  </si>
  <si>
    <t>Step 5:</t>
    <phoneticPr fontId="6" type="noConversion"/>
  </si>
  <si>
    <t>Choose a controller constant power load in the allowable range:</t>
    <phoneticPr fontId="6" type="noConversion"/>
  </si>
  <si>
    <t>Controller power load</t>
    <phoneticPr fontId="6" type="noConversion"/>
  </si>
  <si>
    <t>W between min:</t>
    <phoneticPr fontId="6" type="noConversion"/>
  </si>
  <si>
    <t>and max:</t>
    <phoneticPr fontId="6" type="noConversion"/>
  </si>
  <si>
    <t>Calculations:</t>
    <phoneticPr fontId="6" type="noConversion"/>
  </si>
  <si>
    <t>point 1/both:</t>
    <phoneticPr fontId="6" type="noConversion"/>
  </si>
  <si>
    <t>Find the max flow rate of the impeller reference curve (see cell DA1)</t>
    <phoneticPr fontId="6" type="noConversion"/>
  </si>
  <si>
    <t>a</t>
  </si>
  <si>
    <t>Ki</t>
  </si>
  <si>
    <t>Results:</t>
    <phoneticPr fontId="6" type="noConversion"/>
  </si>
  <si>
    <t>Use these values in the fluid impeller's GunnsGasFanConfigData:</t>
    <phoneticPr fontId="6" type="noConversion"/>
  </si>
  <si>
    <t>ref Qmax</t>
    <phoneticPr fontId="6" type="noConversion"/>
  </si>
  <si>
    <t>b</t>
  </si>
  <si>
    <t>Kf + Kt^2/R</t>
  </si>
  <si>
    <t>mReferenceQBep</t>
  </si>
  <si>
    <t>c</t>
  </si>
  <si>
    <t xml:space="preserve"> -Kt*Vmax/R</t>
  </si>
  <si>
    <t>Find the flow rate at the Best Efficiency Point (BEP) (see cell DH1)</t>
    <phoneticPr fontId="6" type="noConversion"/>
  </si>
  <si>
    <t>Use these values in the motor's TsPumpMotorControllerConfigData:</t>
    <phoneticPr fontId="6" type="noConversion"/>
  </si>
  <si>
    <t>Step 5 Chart</t>
  </si>
  <si>
    <t>Power vs. Flow Chart</t>
  </si>
  <si>
    <t>ref Qbep</t>
    <phoneticPr fontId="6" type="noConversion"/>
  </si>
  <si>
    <t>mControllerPowerLoad</t>
  </si>
  <si>
    <t>W</t>
  </si>
  <si>
    <t>Step C:</t>
    <phoneticPr fontId="6" type="noConversion"/>
  </si>
  <si>
    <t>Calculate impeller specific speed</t>
    <phoneticPr fontId="6" type="noConversion"/>
  </si>
  <si>
    <t>Use these values in the motor's DcDynPumpMotorConfigData:</t>
    <phoneticPr fontId="6" type="noConversion"/>
  </si>
  <si>
    <t>ref dp bep</t>
    <phoneticPr fontId="6" type="noConversion"/>
  </si>
  <si>
    <t>kPa</t>
    <phoneticPr fontId="6" type="noConversion"/>
  </si>
  <si>
    <t>mWindingResistance</t>
  </si>
  <si>
    <t>ohm</t>
    <phoneticPr fontId="0" type="noConversion"/>
  </si>
  <si>
    <t>Ns</t>
    <phoneticPr fontId="6" type="noConversion"/>
  </si>
  <si>
    <t>r</t>
    <phoneticPr fontId="6" type="noConversion"/>
  </si>
  <si>
    <t>mTorqueConstant</t>
  </si>
  <si>
    <t>N*m/amp</t>
  </si>
  <si>
    <t>Ns limited</t>
    <phoneticPr fontId="6" type="noConversion"/>
  </si>
  <si>
    <t>P/Pbep coeffs</t>
    <phoneticPr fontId="0" type="noConversion"/>
  </si>
  <si>
    <t>mFrictionConstant</t>
  </si>
  <si>
    <t>N*m*min/rev</t>
  </si>
  <si>
    <t>Step D:</t>
    <phoneticPr fontId="6" type="noConversion"/>
  </si>
  <si>
    <t>Find the impeller reference power curve coefficients and P bep</t>
    <phoneticPr fontId="6" type="noConversion"/>
  </si>
  <si>
    <t>order</t>
    <phoneticPr fontId="0" type="noConversion"/>
  </si>
  <si>
    <t>mFrictionMinSpeed</t>
  </si>
  <si>
    <t>rev/min</t>
    <phoneticPr fontId="0" type="noConversion"/>
  </si>
  <si>
    <t>P/Pbep coeff0</t>
    <phoneticPr fontId="6" type="noConversion"/>
  </si>
  <si>
    <t>mInertia</t>
  </si>
  <si>
    <t>kg*m2</t>
  </si>
  <si>
    <t>P/Pbep coeff1</t>
    <phoneticPr fontId="6" type="noConversion"/>
  </si>
  <si>
    <t>P/Pbep coeff2</t>
    <phoneticPr fontId="6" type="noConversion"/>
  </si>
  <si>
    <t>Extra Info:</t>
    <phoneticPr fontId="6" type="noConversion"/>
  </si>
  <si>
    <t>Impeller specific speed</t>
    <phoneticPr fontId="6" type="noConversion"/>
  </si>
  <si>
    <t>P/Pbep coeff3</t>
    <phoneticPr fontId="6" type="noConversion"/>
  </si>
  <si>
    <t>This appears to be a:</t>
    <phoneticPr fontId="0" type="noConversion"/>
  </si>
  <si>
    <t>impeller.</t>
    <phoneticPr fontId="0" type="noConversion"/>
  </si>
  <si>
    <t>ref P hyd</t>
    <phoneticPr fontId="6" type="noConversion"/>
  </si>
  <si>
    <t>Max speed in tune point system</t>
  </si>
  <si>
    <t>ref P bep</t>
    <phoneticPr fontId="6" type="noConversion"/>
  </si>
  <si>
    <t>Total stall power</t>
    <phoneticPr fontId="6" type="noConversion"/>
  </si>
  <si>
    <t>Total dead-head power</t>
    <phoneticPr fontId="6" type="noConversion"/>
  </si>
  <si>
    <t>Step E:</t>
    <phoneticPr fontId="6" type="noConversion"/>
  </si>
  <si>
    <t>Find the impeller power at tune points 1 &amp; 2 by affinity law</t>
    <phoneticPr fontId="6" type="noConversion"/>
  </si>
  <si>
    <t>Total dead-head current</t>
    <phoneticPr fontId="6" type="noConversion"/>
  </si>
  <si>
    <t>rho/rho_ref</t>
    <phoneticPr fontId="6" type="noConversion"/>
  </si>
  <si>
    <t>N</t>
    <phoneticPr fontId="6" type="noConversion"/>
  </si>
  <si>
    <t>INSTRUCTIONS</t>
    <phoneticPr fontId="0" type="noConversion"/>
  </si>
  <si>
    <t>N_n/Nref</t>
    <phoneticPr fontId="6" type="noConversion"/>
  </si>
  <si>
    <t>Use this sheet to tune a TsPumpMotorController motor/controller driving a single GunnsGasFan or GunnsLiquidCentrifugalPump fluid impeller.</t>
    <phoneticPr fontId="6" type="noConversion"/>
  </si>
  <si>
    <t>Maximum Speed Chart</t>
  </si>
  <si>
    <t>Power vs. Speed Chart</t>
  </si>
  <si>
    <t>Qbep_n</t>
    <phoneticPr fontId="6" type="noConversion"/>
  </si>
  <si>
    <t>Our goal is to match the desired power load at given speed &amp; flow conditions, and have the power load trend properly as motor speed and</t>
    <phoneticPr fontId="6" type="noConversion"/>
  </si>
  <si>
    <t>Pbep_n</t>
    <phoneticPr fontId="6" type="noConversion"/>
  </si>
  <si>
    <t>flow rate vary in the fluid system.</t>
    <phoneticPr fontId="6" type="noConversion"/>
  </si>
  <si>
    <t>Q_n/Qbep_n</t>
    <phoneticPr fontId="6" type="noConversion"/>
  </si>
  <si>
    <t xml:space="preserve">  - Enter the fluid reference curve and your desired motor data ponts in the Steps 1-5 blocks above.  The fluid impeller's performance curve</t>
    <phoneticPr fontId="6" type="noConversion"/>
  </si>
  <si>
    <t>Pimp_n/Pbep_n</t>
    <phoneticPr fontId="6" type="noConversion"/>
  </si>
  <si>
    <t xml:space="preserve">     should already have been tuned to give the correct pressure &amp; flow verses impeller speed in your fluid network.</t>
    <phoneticPr fontId="6" type="noConversion"/>
  </si>
  <si>
    <t>Pimp_n</t>
    <phoneticPr fontId="6" type="noConversion"/>
  </si>
  <si>
    <t>HINTS</t>
    <phoneticPr fontId="0" type="noConversion"/>
  </si>
  <si>
    <t>Step F:</t>
    <phoneticPr fontId="6" type="noConversion"/>
  </si>
  <si>
    <t>Find the impeller power constant P = Ki*N^3</t>
    <phoneticPr fontId="6" type="noConversion"/>
  </si>
  <si>
    <t>Some cells have comment fields that you can hover over to see additional advice.</t>
    <phoneticPr fontId="0" type="noConversion"/>
  </si>
  <si>
    <t>Ki</t>
    <phoneticPr fontId="6" type="noConversion"/>
  </si>
  <si>
    <t>W*s3/r3</t>
    <phoneticPr fontId="6" type="noConversion"/>
  </si>
  <si>
    <t>See the Example Tuning Sets sheet for example input values for some ISS impellers.  You can copy &amp; paste the Steps 1-5 block</t>
  </si>
  <si>
    <t>(use Paste Special &gt; Values) into this sheet to see the results.  Don't paste over the Results &amp; Extra Info section.</t>
  </si>
  <si>
    <t>Step G:</t>
    <phoneticPr fontId="6" type="noConversion"/>
  </si>
  <si>
    <t>Find the motor winding resistance from stall current and supply voltage</t>
    <phoneticPr fontId="6" type="noConversion"/>
  </si>
  <si>
    <t>see cell E39</t>
    <phoneticPr fontId="6" type="noConversion"/>
  </si>
  <si>
    <t>Step H:</t>
    <phoneticPr fontId="6" type="noConversion"/>
  </si>
  <si>
    <t>Compute maximum possible controller load assuming no friction or motor losses</t>
    <phoneticPr fontId="6" type="noConversion"/>
  </si>
  <si>
    <t>The margins P1 - Pimp1 and P2 - Pimp2 must be friction + motor loss + controller load</t>
    <phoneticPr fontId="6" type="noConversion"/>
  </si>
  <si>
    <t>Pmargin_n</t>
    <phoneticPr fontId="6" type="noConversion"/>
  </si>
  <si>
    <t>P controller max:</t>
    <phoneticPr fontId="6" type="noConversion"/>
  </si>
  <si>
    <t>assuming no friction or motor loss</t>
    <phoneticPr fontId="6" type="noConversion"/>
  </si>
  <si>
    <t>Step I:</t>
    <phoneticPr fontId="6" type="noConversion"/>
  </si>
  <si>
    <t>Make an initial guess at torque constant</t>
    <phoneticPr fontId="6" type="noConversion"/>
  </si>
  <si>
    <t>Kt initial guess:</t>
    <phoneticPr fontId="6" type="noConversion"/>
  </si>
  <si>
    <t>N*m/amp</t>
    <phoneticPr fontId="6" type="noConversion"/>
  </si>
  <si>
    <t>Kt_initial = (Vmax - (P1 - Pc_max)*R/Vmax)/N1</t>
    <phoneticPr fontId="6" type="noConversion"/>
  </si>
  <si>
    <t>Step J:</t>
    <phoneticPr fontId="6" type="noConversion"/>
  </si>
  <si>
    <t>Iterate over range of controller power and find suggested min &amp; max (see cell A133)</t>
    <phoneticPr fontId="6" type="noConversion"/>
  </si>
  <si>
    <t>Step K:</t>
    <phoneticPr fontId="6" type="noConversion"/>
  </si>
  <si>
    <t>Calculate final torque constant and Friction constant for the user's controller power selection (see cell A251)</t>
    <phoneticPr fontId="6" type="noConversion"/>
  </si>
  <si>
    <t>torque constant</t>
    <phoneticPr fontId="6" type="noConversion"/>
  </si>
  <si>
    <t>friction constant</t>
    <phoneticPr fontId="6" type="noConversion"/>
  </si>
  <si>
    <t>N*m*s/r</t>
    <phoneticPr fontId="6" type="noConversion"/>
  </si>
  <si>
    <t>Step L:</t>
    <phoneticPr fontId="6" type="noConversion"/>
  </si>
  <si>
    <t>Estimate motor inertia from start-up time and torques</t>
    <phoneticPr fontId="6" type="noConversion"/>
  </si>
  <si>
    <t>A proper solution of the ODE:</t>
    <phoneticPr fontId="6" type="noConversion"/>
  </si>
  <si>
    <t>T N=0</t>
    <phoneticPr fontId="6" type="noConversion"/>
  </si>
  <si>
    <t>N' = Kt*V/R/II + N*(-Kf - Kt^2/R)/II + N^2*(-Ki/II)</t>
    <phoneticPr fontId="6" type="noConversion"/>
  </si>
  <si>
    <t>T N1</t>
    <phoneticPr fontId="6" type="noConversion"/>
  </si>
  <si>
    <t>runs into a problem with sqrt of negative numbers, so we just estimate</t>
    <phoneticPr fontId="6" type="noConversion"/>
  </si>
  <si>
    <t>T avg</t>
    <phoneticPr fontId="6" type="noConversion"/>
  </si>
  <si>
    <t>assuming an average torque</t>
    <phoneticPr fontId="6" type="noConversion"/>
  </si>
  <si>
    <t>II</t>
    <phoneticPr fontId="6" type="noConversion"/>
  </si>
  <si>
    <t>kg*m2</t>
    <phoneticPr fontId="6" type="noConversion"/>
  </si>
  <si>
    <t>Step M:</t>
    <phoneticPr fontId="6" type="noConversion"/>
  </si>
  <si>
    <t>Calculate dead-head power</t>
    <phoneticPr fontId="6" type="noConversion"/>
  </si>
  <si>
    <t>N Q=0</t>
    <phoneticPr fontId="6" type="noConversion"/>
  </si>
  <si>
    <t>V Q=0</t>
    <phoneticPr fontId="6" type="noConversion"/>
  </si>
  <si>
    <t>P Q=0</t>
    <phoneticPr fontId="6" type="noConversion"/>
  </si>
  <si>
    <t>I Q=0</t>
    <phoneticPr fontId="6" type="noConversion"/>
  </si>
  <si>
    <t>Iterate over range of controller power and find suggested min &amp; max</t>
    <phoneticPr fontId="6" type="noConversion"/>
  </si>
  <si>
    <t>Initial Kt guess:</t>
    <phoneticPr fontId="6" type="noConversion"/>
  </si>
  <si>
    <t>P - Pc = V*(V - Kt*N)/R</t>
    <phoneticPr fontId="6" type="noConversion"/>
  </si>
  <si>
    <t>use Pc max, Vmax, N1</t>
    <phoneticPr fontId="6" type="noConversion"/>
  </si>
  <si>
    <t>(P - Pc)*R/V = V - Kt*N</t>
    <phoneticPr fontId="6" type="noConversion"/>
  </si>
  <si>
    <t>Estimate max speed:</t>
  </si>
  <si>
    <t>Solution for V:</t>
    <phoneticPr fontId="6" type="noConversion"/>
  </si>
  <si>
    <t>Tmax = Kt*(Vmax - Kt*Nmax)/R = Kf*Nmax + Ki*Nmax^2</t>
  </si>
  <si>
    <t>For each Pc:</t>
    <phoneticPr fontId="6" type="noConversion"/>
  </si>
  <si>
    <t>(P-Pc)*R = (V - Kt*N)*V</t>
    <phoneticPr fontId="6" type="noConversion"/>
  </si>
  <si>
    <t>Kt*Vmax/R - Kt^2*Nmax/R = Kf*Nmax + Ki*Nmax^2</t>
  </si>
  <si>
    <t>start with initial Kt guess</t>
    <phoneticPr fontId="6" type="noConversion"/>
  </si>
  <si>
    <t>V^2 - V*Kt*N - (P-Pc)*R = 0</t>
    <phoneticPr fontId="6" type="noConversion"/>
  </si>
  <si>
    <t>Kt*Vmax/R = Kf*Nmax + Kt^2*Nmax/R + Ki*Nmax^2</t>
  </si>
  <si>
    <t>find V1 &amp; V2 from:</t>
    <phoneticPr fontId="6" type="noConversion"/>
  </si>
  <si>
    <t>V = (Kt*N + sqrt(Kt^2*N^2 - 4*R*(Pc-P)))/2</t>
    <phoneticPr fontId="6" type="noConversion"/>
  </si>
  <si>
    <t>quadratic:</t>
    <phoneticPr fontId="6" type="noConversion"/>
  </si>
  <si>
    <t>a</t>
    <phoneticPr fontId="6" type="noConversion"/>
  </si>
  <si>
    <t>predict Kt where these will cross</t>
    <phoneticPr fontId="6" type="noConversion"/>
  </si>
  <si>
    <t>Nmax^2*Ki + Nmax*(Kf + Kt^2/R) - Kt*Vmax/R = 0</t>
  </si>
  <si>
    <t>find Kf1 &amp; Kf2 from:</t>
    <phoneticPr fontId="6" type="noConversion"/>
  </si>
  <si>
    <t>Pm*Kt/V/N^2 - Ki*N = Kf</t>
    <phoneticPr fontId="6" type="noConversion"/>
  </si>
  <si>
    <t>b</t>
    <phoneticPr fontId="6" type="noConversion"/>
  </si>
  <si>
    <t xml:space="preserve"> -Kt*N</t>
    <phoneticPr fontId="6" type="noConversion"/>
  </si>
  <si>
    <t>Kf1+dKf1/dKt*iter = Kf2+dKf2/dKt*iter</t>
    <phoneticPr fontId="6" type="noConversion"/>
  </si>
  <si>
    <t>quadratic:</t>
  </si>
  <si>
    <t>predict new Kt where Kf1 = Kf2</t>
    <phoneticPr fontId="6" type="noConversion"/>
  </si>
  <si>
    <t>c</t>
    <phoneticPr fontId="6" type="noConversion"/>
  </si>
  <si>
    <t>(Pc-P)*R</t>
    <phoneticPr fontId="6" type="noConversion"/>
  </si>
  <si>
    <t>(dKf1/dKt - dKf2/dKt)*iter = Kf2 - Kf1</t>
    <phoneticPr fontId="6" type="noConversion"/>
  </si>
  <si>
    <t>iterate Kt until converge</t>
    <phoneticPr fontId="6" type="noConversion"/>
  </si>
  <si>
    <t>iter = (Kf2 - Kf1) / (dKf1/dKt - dKf2/dKt)</t>
    <phoneticPr fontId="6" type="noConversion"/>
  </si>
  <si>
    <t>iteration 1</t>
    <phoneticPr fontId="6" type="noConversion"/>
  </si>
  <si>
    <t>iteration 2</t>
    <phoneticPr fontId="6" type="noConversion"/>
  </si>
  <si>
    <t>iteration 3</t>
    <phoneticPr fontId="6" type="noConversion"/>
  </si>
  <si>
    <t>iteration 4</t>
    <phoneticPr fontId="6" type="noConversion"/>
  </si>
  <si>
    <t>iteration 5</t>
    <phoneticPr fontId="6" type="noConversion"/>
  </si>
  <si>
    <t>Pc/Pc max</t>
    <phoneticPr fontId="6" type="noConversion"/>
  </si>
  <si>
    <t>Pc</t>
    <phoneticPr fontId="6" type="noConversion"/>
  </si>
  <si>
    <t>quad c1</t>
    <phoneticPr fontId="6" type="noConversion"/>
  </si>
  <si>
    <t>quad c2</t>
    <phoneticPr fontId="6" type="noConversion"/>
  </si>
  <si>
    <t>Kt</t>
    <phoneticPr fontId="6" type="noConversion"/>
  </si>
  <si>
    <t>quad b1</t>
    <phoneticPr fontId="6" type="noConversion"/>
  </si>
  <si>
    <t>quad b2</t>
    <phoneticPr fontId="6" type="noConversion"/>
  </si>
  <si>
    <t>V1</t>
    <phoneticPr fontId="6" type="noConversion"/>
  </si>
  <si>
    <t>V2</t>
    <phoneticPr fontId="6" type="noConversion"/>
  </si>
  <si>
    <t>Kf1</t>
    <phoneticPr fontId="6" type="noConversion"/>
  </si>
  <si>
    <t>Kf2</t>
    <phoneticPr fontId="6" type="noConversion"/>
  </si>
  <si>
    <t>Kt + delta</t>
    <phoneticPr fontId="6" type="noConversion"/>
  </si>
  <si>
    <t>dKf1/dKt</t>
    <phoneticPr fontId="6" type="noConversion"/>
  </si>
  <si>
    <t>dKf2/dKt</t>
    <phoneticPr fontId="6" type="noConversion"/>
  </si>
  <si>
    <t>iter</t>
    <phoneticPr fontId="6" type="noConversion"/>
  </si>
  <si>
    <t>valid solution?</t>
    <phoneticPr fontId="6" type="noConversion"/>
  </si>
  <si>
    <t>Nmax b</t>
    <phoneticPr fontId="6" type="noConversion"/>
  </si>
  <si>
    <t>Nmax c</t>
    <phoneticPr fontId="6" type="noConversion"/>
  </si>
  <si>
    <t>Nmax (r/s)</t>
    <phoneticPr fontId="6" type="noConversion"/>
  </si>
  <si>
    <t>Nmax (rpm)</t>
    <phoneticPr fontId="6" type="noConversion"/>
  </si>
  <si>
    <t>Calculate final torque constant and Friction constant for the user's controller power selection</t>
    <phoneticPr fontId="6" type="noConversion"/>
  </si>
  <si>
    <t>ITCS Pump</t>
    <phoneticPr fontId="6" type="noConversion"/>
  </si>
  <si>
    <t>AAA Fan</t>
    <phoneticPr fontId="6" type="noConversion"/>
  </si>
  <si>
    <t>Metox Fan</t>
  </si>
  <si>
    <t>IMV Fan</t>
    <phoneticPr fontId="6" type="noConversion"/>
  </si>
  <si>
    <t>CCAA/Cabin</t>
  </si>
  <si>
    <t>TCCS Blower</t>
  </si>
  <si>
    <t>Step 1:</t>
  </si>
  <si>
    <t>Enter fluid impeller reference performance data (GunnsGasFanConfigData):</t>
  </si>
  <si>
    <t>kg/m3</t>
  </si>
  <si>
    <t>rev/min</t>
  </si>
  <si>
    <t>Step 2:</t>
  </si>
  <si>
    <t>Enter data common to both tune points in Steps 3 &amp; 4:</t>
  </si>
  <si>
    <t>Supply voltage to controller</t>
  </si>
  <si>
    <t>v</t>
  </si>
  <si>
    <t>Total stall current</t>
  </si>
  <si>
    <t>amp</t>
  </si>
  <si>
    <t>Fluid impeller inlet density</t>
  </si>
  <si>
    <t>Step 3:</t>
  </si>
  <si>
    <t>Enter 1st tune point data:</t>
  </si>
  <si>
    <t>Motor &amp; impeller speed</t>
  </si>
  <si>
    <t>Total electrical power load</t>
  </si>
  <si>
    <t>Impeller volumetric flow rate</t>
  </si>
  <si>
    <t>Start ramp-up time</t>
  </si>
  <si>
    <t>s</t>
  </si>
  <si>
    <t>Step 4:</t>
  </si>
  <si>
    <t>Enter 2nd tune point data:</t>
  </si>
  <si>
    <t>Step 5:</t>
  </si>
  <si>
    <t>Choose a controller constant power load in the allowable range:</t>
  </si>
  <si>
    <t>Controller power load</t>
  </si>
  <si>
    <t>Results:</t>
  </si>
  <si>
    <t>Use these values in the fluid impeller's GunnsGasFanConfigData:</t>
  </si>
  <si>
    <t>Use these values in the motor's TsPumpMotorControllerConfigData:</t>
  </si>
  <si>
    <t>Use these values in the motor's DcDynPumpMotorConfigData:</t>
  </si>
  <si>
    <t>ohm</t>
  </si>
  <si>
    <t>Extra Info:</t>
  </si>
  <si>
    <t>Impeller specific speed</t>
  </si>
  <si>
    <t>r</t>
  </si>
  <si>
    <t>This appears to be a:</t>
  </si>
  <si>
    <t>Radial Flow</t>
  </si>
  <si>
    <t>Axial Flow</t>
  </si>
  <si>
    <t>Mixed Flow</t>
  </si>
  <si>
    <t>impeller.</t>
  </si>
  <si>
    <t>Total stall power</t>
  </si>
  <si>
    <t>Total dead-head power</t>
  </si>
  <si>
    <t>Total dead-head current</t>
  </si>
  <si>
    <t>Curve Scaling</t>
    <phoneticPr fontId="6" type="noConversion"/>
  </si>
  <si>
    <t>This scales a fan curve from one reference point to another</t>
    <phoneticPr fontId="6" type="noConversion"/>
  </si>
  <si>
    <t>Notes:</t>
    <phoneticPr fontId="6" type="noConversion"/>
  </si>
  <si>
    <t>You can use this to borrow a curve shape from another impeller, and convert it to pass through your impeller's flow &amp; pressure point.</t>
    <phoneticPr fontId="6" type="noConversion"/>
  </si>
  <si>
    <t>(Fill in gray cells, green cells are the results)</t>
    <phoneticPr fontId="6" type="noConversion"/>
  </si>
  <si>
    <t>The plot works best when you pick a "from" flow rate near the "from" impeller's BEP.</t>
    <phoneticPr fontId="6" type="noConversion"/>
  </si>
  <si>
    <t>From:</t>
    <phoneticPr fontId="6" type="noConversion"/>
  </si>
  <si>
    <t>To:</t>
    <phoneticPr fontId="6" type="noConversion"/>
  </si>
  <si>
    <t>You should borrow shapes from other impellers with similar specific speed (i.e. the same flow type axial, radial, mixed)</t>
    <phoneticPr fontId="6" type="noConversion"/>
  </si>
  <si>
    <t>curve coefficients order:</t>
    <phoneticPr fontId="6" type="noConversion"/>
  </si>
  <si>
    <t>kPa = poly(Q m3/s)</t>
    <phoneticPr fontId="6" type="noConversion"/>
  </si>
  <si>
    <t>Cto_x = Cfrom_x * (Pto/Pfrom) * (Qto/Qfrom)^(-x)</t>
    <phoneticPr fontId="6" type="noConversion"/>
  </si>
  <si>
    <t>fluid flow rate</t>
    <phoneticPr fontId="6" type="noConversion"/>
  </si>
  <si>
    <t>fluid delta-pressure</t>
    <phoneticPr fontId="6" type="noConversion"/>
  </si>
  <si>
    <t>Affinity Transform</t>
    <phoneticPr fontId="6" type="noConversion"/>
  </si>
  <si>
    <t>This shows how a reference fan curve scales based on pump speed and fluid density</t>
    <phoneticPr fontId="6" type="noConversion"/>
  </si>
  <si>
    <t>Cto_x = Cfrom_x * (rho_to/rho_from) * (Nto/Nfrom)^(2-x)</t>
    <phoneticPr fontId="6" type="noConversion"/>
  </si>
  <si>
    <t>fluid flow rate @ BEP</t>
    <phoneticPr fontId="6" type="noConversion"/>
  </si>
  <si>
    <t>fluid density</t>
    <phoneticPr fontId="6" type="noConversion"/>
  </si>
  <si>
    <t>impeller speed</t>
    <phoneticPr fontId="6" type="noConversion"/>
  </si>
  <si>
    <t>rpm</t>
    <phoneticPr fontId="6" type="noConversion"/>
  </si>
  <si>
    <t>Example curves of different fan types normalized about their best efficiency points</t>
    <phoneticPr fontId="6" type="noConversion"/>
  </si>
  <si>
    <t>Real impellers' performance curves follow these general trends:</t>
    <phoneticPr fontId="6" type="noConversion"/>
  </si>
  <si>
    <t>AAA</t>
    <phoneticPr fontId="6" type="noConversion"/>
  </si>
  <si>
    <t>IMV</t>
    <phoneticPr fontId="6" type="noConversion"/>
  </si>
  <si>
    <t>CCAA/Cabin</t>
    <phoneticPr fontId="6" type="noConversion"/>
  </si>
  <si>
    <t>ITCS</t>
    <phoneticPr fontId="6" type="noConversion"/>
  </si>
  <si>
    <t xml:space="preserve">  - Radial-flow impellers (specific speed Ns &lt; 0.8) tend to have a smooth slope to the left of the BEP</t>
    <phoneticPr fontId="6" type="noConversion"/>
  </si>
  <si>
    <t xml:space="preserve">  - Mixed-flow impellers (0.8 &lt; Ns &lt; 3) begin to show a stall-region dip in the curve to the left of the BEP, and a steeper overall slope between the BEP and dead-head (Q=0)</t>
    <phoneticPr fontId="6" type="noConversion"/>
  </si>
  <si>
    <t xml:space="preserve">  - Axial-flow impellers (Ns &gt; 3) tend to have pronounced stall-region dips, and higher dead-head pressure relative to the BEP.</t>
    <phoneticPr fontId="6" type="noConversion"/>
  </si>
  <si>
    <t xml:space="preserve">  - Maximum flow rate (dp = 0) is usually around 1.4 - 1.6 times the BEP flow rate.</t>
    <phoneticPr fontId="6" type="noConversion"/>
  </si>
  <si>
    <t>Q bep</t>
    <phoneticPr fontId="6" type="noConversion"/>
  </si>
  <si>
    <t>dp bep</t>
    <phoneticPr fontId="6" type="noConversion"/>
  </si>
  <si>
    <t>Curve Scaling:</t>
    <phoneticPr fontId="6" type="noConversion"/>
  </si>
  <si>
    <t>Affinity Transform:</t>
    <phoneticPr fontId="6" type="noConversion"/>
  </si>
  <si>
    <t>dp/dp_bep</t>
    <phoneticPr fontId="6" type="noConversion"/>
  </si>
  <si>
    <t>From</t>
    <phoneticPr fontId="6" type="noConversion"/>
  </si>
  <si>
    <t>To</t>
    <phoneticPr fontId="6" type="noConversion"/>
  </si>
  <si>
    <t>AAA (Ns=5.0)</t>
    <phoneticPr fontId="6" type="noConversion"/>
  </si>
  <si>
    <t>IMV (Ns=3.2)</t>
    <phoneticPr fontId="6" type="noConversion"/>
  </si>
  <si>
    <t>CCAA/Cabin (Ns=1.5)</t>
    <phoneticPr fontId="6" type="noConversion"/>
  </si>
  <si>
    <t>ITCS (Ns=0.4)</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</si>
</sst>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E+00"/>
    <numFmt numFmtId="165" formatCode="0.000E+00"/>
    <numFmt numFmtId="166" formatCode="0.0E+00"/>
  </numFmts>
  <fonts count="10">
    <font>
      <sz val="10"/>
      <name val="Verdana"/>
    </font>
    <font>
      <b/>
      <sz val="10"/>
      <name val="Verdana"/>
      <family val="2"/>
    </font>
    <font>
      <i/>
      <sz val="10"/>
      <name val="Verdana"/>
      <family val="2"/>
    </font>
    <font>
      <sz val="10"/>
      <name val="Verdana"/>
      <family val="2"/>
    </font>
    <font>
      <sz val="8"/>
      <color indexed="81"/>
      <name val="Tahoma"/>
      <family val="2"/>
    </font>
    <font>
      <sz val="10"/>
      <color indexed="10"/>
      <name val="Verdana"/>
      <family val="2"/>
    </font>
    <font>
      <sz val="8"/>
      <name val="Verdana"/>
      <family val="2"/>
    </font>
    <font>
      <sz val="8"/>
      <color indexed="81"/>
      <name val="Tahoma"/>
      <charset val="1"/>
    </font>
    <font>
      <b/>
      <sz val="8"/>
      <color indexed="81"/>
      <name val="Tahoma"/>
      <charset val="1"/>
    </font>
    <font>
      <b/>
      <sz val="8"/>
      <color indexed="81"/>
      <name val="Tahoma"/>
      <family val="2"/>
    </font>
  </fonts>
  <fills count="6">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indexed="22"/>
        <bgColor indexed="64"/>
      </patternFill>
    </fill>
    <fill>
      <patternFill patternType="solid">
        <fgColor indexed="42"/>
        <bgColor indexed="64"/>
      </patternFill>
    </fill>
  </fills>
  <borders count="17">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54">
    <xf numFmtId="0" fontId="0" fillId="0" borderId="0" xfId="0"/>
    <xf numFmtId="0" fontId="0" fillId="0" borderId="0" xfId="0" applyBorder="1"/>
    <xf numFmtId="11" fontId="0" fillId="0" borderId="0" xfId="0" applyNumberFormat="1"/>
    <xf numFmtId="2" fontId="0" fillId="3" borderId="0" xfId="0" applyNumberFormat="1" applyFill="1" applyBorder="1"/>
    <xf numFmtId="0" fontId="0" fillId="3" borderId="0" xfId="0" applyFill="1" applyBorder="1"/>
    <xf numFmtId="1" fontId="0" fillId="0" borderId="0" xfId="0" applyNumberForma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5" fillId="0" borderId="0" xfId="0" applyFont="1"/>
    <xf numFmtId="0" fontId="0" fillId="0" borderId="0" xfId="0" applyNumberFormat="1"/>
    <xf numFmtId="164" fontId="0" fillId="0" borderId="0" xfId="0" applyNumberFormat="1"/>
    <xf numFmtId="0" fontId="0" fillId="0" borderId="0" xfId="0" applyFill="1" applyBorder="1"/>
    <xf numFmtId="0" fontId="1" fillId="0" borderId="0" xfId="0" applyFont="1"/>
    <xf numFmtId="0" fontId="2" fillId="0" borderId="0" xfId="0" applyFont="1"/>
    <xf numFmtId="0" fontId="3" fillId="0" borderId="0" xfId="0" applyFont="1"/>
    <xf numFmtId="2" fontId="0" fillId="0" borderId="0" xfId="0" applyNumberFormat="1"/>
    <xf numFmtId="2" fontId="0" fillId="0" borderId="0" xfId="0" applyNumberForma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3" xfId="0" applyFill="1" applyBorder="1"/>
    <xf numFmtId="0" fontId="0" fillId="0" borderId="14" xfId="0" applyBorder="1"/>
    <xf numFmtId="0" fontId="0" fillId="0" borderId="15" xfId="0" applyFill="1" applyBorder="1"/>
    <xf numFmtId="2" fontId="0" fillId="0" borderId="15" xfId="0" applyNumberFormat="1" applyBorder="1"/>
    <xf numFmtId="0" fontId="0" fillId="0" borderId="16" xfId="0" applyFill="1" applyBorder="1"/>
    <xf numFmtId="0" fontId="0" fillId="5" borderId="0" xfId="0" applyFill="1"/>
    <xf numFmtId="0" fontId="0" fillId="4" borderId="0" xfId="0" applyFill="1"/>
    <xf numFmtId="0" fontId="0" fillId="0" borderId="0" xfId="0" applyFill="1"/>
    <xf numFmtId="0" fontId="0" fillId="2" borderId="0" xfId="0" applyFill="1"/>
    <xf numFmtId="165" fontId="0" fillId="3" borderId="0" xfId="0" applyNumberFormat="1" applyFill="1" applyBorder="1"/>
    <xf numFmtId="0" fontId="0" fillId="2" borderId="0" xfId="0" applyNumberFormat="1" applyFill="1"/>
    <xf numFmtId="0" fontId="0" fillId="3" borderId="0" xfId="0" applyFill="1"/>
    <xf numFmtId="0" fontId="3" fillId="0" borderId="13" xfId="0" applyFont="1" applyBorder="1"/>
    <xf numFmtId="0" fontId="3" fillId="0" borderId="0" xfId="0" applyFont="1" applyBorder="1"/>
    <xf numFmtId="0" fontId="3" fillId="0" borderId="7" xfId="0" applyFont="1" applyBorder="1"/>
    <xf numFmtId="0" fontId="0" fillId="0" borderId="0" xfId="0"/>
    <xf numFmtId="0" fontId="1" fillId="0" borderId="0" xfId="0" applyFont="1" applyAlignment="1">
      <alignment horizontal="right"/>
    </xf>
    <xf numFmtId="166" fontId="3" fillId="0" borderId="0" xfId="0" applyNumberFormat="1" applyFont="1"/>
    <xf numFmtId="0" fontId="1" fillId="0" borderId="9" xfId="0" applyFont="1" applyBorder="1"/>
    <xf numFmtId="0" fontId="2" fillId="0" borderId="10" xfId="0" applyFont="1" applyBorder="1"/>
    <xf numFmtId="165" fontId="3" fillId="3" borderId="0" xfId="0" applyNumberFormat="1" applyFont="1" applyFill="1" applyBorder="1"/>
    <xf numFmtId="0" fontId="2" fillId="0" borderId="0" xfId="0" applyFont="1" applyBorder="1"/>
    <xf numFmtId="0" fontId="1" fillId="0" borderId="0" xfId="0" applyFont="1" applyAlignment="1">
      <alignment horizontal="left"/>
    </xf>
    <xf numFmtId="0" fontId="1" fillId="0" borderId="12" xfId="0" applyFont="1" applyBorder="1"/>
    <xf numFmtId="0" fontId="1" fillId="0" borderId="1" xfId="0" applyFont="1" applyBorder="1"/>
    <xf numFmtId="0" fontId="3" fillId="0" borderId="0" xfId="0" applyFont="1" applyFill="1" applyBorder="1"/>
    <xf numFmtId="0" fontId="1" fillId="0" borderId="4" xfId="0" applyFont="1" applyBorder="1"/>
    <xf numFmtId="0" fontId="0" fillId="0" borderId="0" xfId="0" applyAlignment="1"/>
  </cellXfs>
  <cellStyles count="1">
    <cellStyle name="Normal"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sz="1200"/>
              <a:t>Max</a:t>
            </a:r>
            <a:r>
              <a:rPr lang="en-US" sz="1200" baseline="0"/>
              <a:t> speed (rpm) resulting from controller power load selection</a:t>
            </a:r>
            <a:endParaRPr lang="en-US" sz="1200"/>
          </a:p>
        </c:rich>
      </c:tx>
      <c:layout>
        <c:manualLayout>
          <c:xMode val="edge"/>
          <c:yMode val="edge"/>
          <c:x val="0.18113530131442734"/>
          <c:y val="0"/>
        </c:manualLayout>
      </c:layout>
      <c:overlay val="0"/>
    </c:title>
    <c:autoTitleDeleted val="0"/>
    <c:plotArea>
      <c:layout>
        <c:manualLayout>
          <c:layoutTarget val="inner"/>
          <c:xMode val="edge"/>
          <c:yMode val="edge"/>
          <c:x val="0.11211204794091002"/>
          <c:y val="8.3512404205853347E-2"/>
          <c:w val="0.81376457282526549"/>
          <c:h val="0.76939715463878078"/>
        </c:manualLayout>
      </c:layout>
      <c:scatterChart>
        <c:scatterStyle val="lineMarker"/>
        <c:varyColors val="0"/>
        <c:ser>
          <c:idx val="0"/>
          <c:order val="0"/>
          <c:tx>
            <c:strRef>
              <c:f>Tuning!$CP$148</c:f>
              <c:strCache>
                <c:ptCount val="1"/>
                <c:pt idx="0">
                  <c:v>Nmax (rpm)</c:v>
                </c:pt>
              </c:strCache>
            </c:strRef>
          </c:tx>
          <c:marker>
            <c:symbol val="none"/>
          </c:marker>
          <c:xVal>
            <c:numRef>
              <c:f>Tuning!$B$149:$B$249</c:f>
              <c:numCache>
                <c:formatCode>General</c:formatCode>
                <c:ptCount val="101"/>
                <c:pt idx="0">
                  <c:v>0</c:v>
                </c:pt>
                <c:pt idx="1">
                  <c:v>0.24375291294686327</c:v>
                </c:pt>
                <c:pt idx="2">
                  <c:v>0.48750582589372654</c:v>
                </c:pt>
                <c:pt idx="3">
                  <c:v>0.73125873884058978</c:v>
                </c:pt>
                <c:pt idx="4">
                  <c:v>0.97501165178745308</c:v>
                </c:pt>
                <c:pt idx="5">
                  <c:v>1.2187645647343164</c:v>
                </c:pt>
                <c:pt idx="6">
                  <c:v>1.4625174776811798</c:v>
                </c:pt>
                <c:pt idx="7">
                  <c:v>1.7062703906280432</c:v>
                </c:pt>
                <c:pt idx="8">
                  <c:v>1.9500233035749062</c:v>
                </c:pt>
                <c:pt idx="9">
                  <c:v>2.1937762165217696</c:v>
                </c:pt>
                <c:pt idx="10">
                  <c:v>2.4375291294686328</c:v>
                </c:pt>
                <c:pt idx="11">
                  <c:v>2.6812820424154955</c:v>
                </c:pt>
                <c:pt idx="12">
                  <c:v>2.9250349553623587</c:v>
                </c:pt>
                <c:pt idx="13">
                  <c:v>3.1687878683092219</c:v>
                </c:pt>
                <c:pt idx="14">
                  <c:v>3.4125407812560855</c:v>
                </c:pt>
                <c:pt idx="15">
                  <c:v>3.6562936942029491</c:v>
                </c:pt>
                <c:pt idx="16">
                  <c:v>3.9000466071498123</c:v>
                </c:pt>
                <c:pt idx="17">
                  <c:v>4.1437995200966764</c:v>
                </c:pt>
                <c:pt idx="18">
                  <c:v>4.3875524330435391</c:v>
                </c:pt>
                <c:pt idx="19">
                  <c:v>4.6313053459904028</c:v>
                </c:pt>
                <c:pt idx="20">
                  <c:v>4.8750582589372664</c:v>
                </c:pt>
                <c:pt idx="21">
                  <c:v>5.11881117188413</c:v>
                </c:pt>
                <c:pt idx="22">
                  <c:v>5.3625640848309937</c:v>
                </c:pt>
                <c:pt idx="23">
                  <c:v>5.6063169977778573</c:v>
                </c:pt>
                <c:pt idx="24">
                  <c:v>5.85006991072472</c:v>
                </c:pt>
                <c:pt idx="25">
                  <c:v>6.0938228236715837</c:v>
                </c:pt>
                <c:pt idx="26">
                  <c:v>6.3375757366184464</c:v>
                </c:pt>
                <c:pt idx="27">
                  <c:v>6.5813286495653101</c:v>
                </c:pt>
                <c:pt idx="28">
                  <c:v>6.8250815625121737</c:v>
                </c:pt>
                <c:pt idx="29">
                  <c:v>7.0688344754590373</c:v>
                </c:pt>
                <c:pt idx="30">
                  <c:v>7.3125873884059009</c:v>
                </c:pt>
                <c:pt idx="31">
                  <c:v>7.5563403013527646</c:v>
                </c:pt>
                <c:pt idx="32">
                  <c:v>7.8000932142996273</c:v>
                </c:pt>
                <c:pt idx="33">
                  <c:v>8.043846127246491</c:v>
                </c:pt>
                <c:pt idx="34">
                  <c:v>8.2875990401933546</c:v>
                </c:pt>
                <c:pt idx="35">
                  <c:v>8.5313519531402182</c:v>
                </c:pt>
                <c:pt idx="36">
                  <c:v>8.7751048660870818</c:v>
                </c:pt>
                <c:pt idx="37">
                  <c:v>9.0188577790339455</c:v>
                </c:pt>
                <c:pt idx="38">
                  <c:v>9.2626106919808091</c:v>
                </c:pt>
                <c:pt idx="39">
                  <c:v>9.5063636049276727</c:v>
                </c:pt>
                <c:pt idx="40">
                  <c:v>9.7501165178745364</c:v>
                </c:pt>
                <c:pt idx="41">
                  <c:v>9.9938694308214</c:v>
                </c:pt>
                <c:pt idx="42">
                  <c:v>10.237622343768262</c:v>
                </c:pt>
                <c:pt idx="43">
                  <c:v>10.481375256715125</c:v>
                </c:pt>
                <c:pt idx="44">
                  <c:v>10.725128169661989</c:v>
                </c:pt>
                <c:pt idx="45">
                  <c:v>10.968881082608853</c:v>
                </c:pt>
                <c:pt idx="46">
                  <c:v>11.212633995555716</c:v>
                </c:pt>
                <c:pt idx="47">
                  <c:v>11.45638690850258</c:v>
                </c:pt>
                <c:pt idx="48">
                  <c:v>11.700139821449444</c:v>
                </c:pt>
                <c:pt idx="49">
                  <c:v>11.943892734396307</c:v>
                </c:pt>
                <c:pt idx="50">
                  <c:v>12.187645647343169</c:v>
                </c:pt>
                <c:pt idx="51">
                  <c:v>12.431398560290033</c:v>
                </c:pt>
                <c:pt idx="52">
                  <c:v>12.675151473236896</c:v>
                </c:pt>
                <c:pt idx="53">
                  <c:v>12.91890438618376</c:v>
                </c:pt>
                <c:pt idx="54">
                  <c:v>13.162657299130624</c:v>
                </c:pt>
                <c:pt idx="55">
                  <c:v>13.406410212077487</c:v>
                </c:pt>
                <c:pt idx="56">
                  <c:v>13.650163125024351</c:v>
                </c:pt>
                <c:pt idx="57">
                  <c:v>13.893916037971213</c:v>
                </c:pt>
                <c:pt idx="58">
                  <c:v>14.137668950918076</c:v>
                </c:pt>
                <c:pt idx="59">
                  <c:v>14.38142186386494</c:v>
                </c:pt>
                <c:pt idx="60">
                  <c:v>14.625174776811804</c:v>
                </c:pt>
                <c:pt idx="61">
                  <c:v>14.868927689758667</c:v>
                </c:pt>
                <c:pt idx="62">
                  <c:v>15.112680602705531</c:v>
                </c:pt>
                <c:pt idx="63">
                  <c:v>15.356433515652395</c:v>
                </c:pt>
                <c:pt idx="64">
                  <c:v>15.600186428599258</c:v>
                </c:pt>
                <c:pt idx="65">
                  <c:v>15.843939341546122</c:v>
                </c:pt>
                <c:pt idx="66">
                  <c:v>16.087692254492985</c:v>
                </c:pt>
                <c:pt idx="67">
                  <c:v>16.331445167439849</c:v>
                </c:pt>
                <c:pt idx="68">
                  <c:v>16.575198080386713</c:v>
                </c:pt>
                <c:pt idx="69">
                  <c:v>16.818950993333576</c:v>
                </c:pt>
                <c:pt idx="70">
                  <c:v>17.06270390628044</c:v>
                </c:pt>
                <c:pt idx="71">
                  <c:v>17.306456819227304</c:v>
                </c:pt>
                <c:pt idx="72">
                  <c:v>17.550209732174167</c:v>
                </c:pt>
                <c:pt idx="73">
                  <c:v>17.793962645121031</c:v>
                </c:pt>
                <c:pt idx="74">
                  <c:v>18.037715558067895</c:v>
                </c:pt>
                <c:pt idx="75">
                  <c:v>18.281468471014758</c:v>
                </c:pt>
                <c:pt idx="76">
                  <c:v>18.525221383961622</c:v>
                </c:pt>
                <c:pt idx="77">
                  <c:v>18.768974296908482</c:v>
                </c:pt>
                <c:pt idx="78">
                  <c:v>19.012727209855345</c:v>
                </c:pt>
                <c:pt idx="79">
                  <c:v>19.256480122802209</c:v>
                </c:pt>
                <c:pt idx="80">
                  <c:v>19.500233035749073</c:v>
                </c:pt>
                <c:pt idx="81">
                  <c:v>19.743985948695936</c:v>
                </c:pt>
                <c:pt idx="82">
                  <c:v>19.9877388616428</c:v>
                </c:pt>
                <c:pt idx="83">
                  <c:v>20.231491774589664</c:v>
                </c:pt>
                <c:pt idx="84">
                  <c:v>20.475244687536527</c:v>
                </c:pt>
                <c:pt idx="85">
                  <c:v>20.718997600483391</c:v>
                </c:pt>
                <c:pt idx="86">
                  <c:v>20.962750513430255</c:v>
                </c:pt>
                <c:pt idx="87">
                  <c:v>21.206503426377118</c:v>
                </c:pt>
                <c:pt idx="88">
                  <c:v>21.450256339323982</c:v>
                </c:pt>
                <c:pt idx="89">
                  <c:v>21.694009252270845</c:v>
                </c:pt>
                <c:pt idx="90">
                  <c:v>21.937762165217709</c:v>
                </c:pt>
                <c:pt idx="91">
                  <c:v>22.181515078164573</c:v>
                </c:pt>
                <c:pt idx="92">
                  <c:v>22.425267991111436</c:v>
                </c:pt>
                <c:pt idx="93">
                  <c:v>22.6690209040583</c:v>
                </c:pt>
                <c:pt idx="94">
                  <c:v>22.912773817005164</c:v>
                </c:pt>
                <c:pt idx="95">
                  <c:v>23.156526729952027</c:v>
                </c:pt>
                <c:pt idx="96">
                  <c:v>23.400279642898891</c:v>
                </c:pt>
                <c:pt idx="97">
                  <c:v>23.644032555845754</c:v>
                </c:pt>
                <c:pt idx="98">
                  <c:v>23.887785468792618</c:v>
                </c:pt>
                <c:pt idx="99">
                  <c:v>24.131538381739482</c:v>
                </c:pt>
                <c:pt idx="100">
                  <c:v>24.375291294686345</c:v>
                </c:pt>
              </c:numCache>
            </c:numRef>
          </c:xVal>
          <c:yVal>
            <c:numRef>
              <c:f>Tuning!$CP$149:$CP$249</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44437.758211214212</c:v>
                </c:pt>
                <c:pt idx="38">
                  <c:v>45316.351046746786</c:v>
                </c:pt>
                <c:pt idx="39">
                  <c:v>46153.307370174742</c:v>
                </c:pt>
                <c:pt idx="40">
                  <c:v>46951.133546469478</c:v>
                </c:pt>
                <c:pt idx="41">
                  <c:v>47712.110136146097</c:v>
                </c:pt>
                <c:pt idx="42">
                  <c:v>48438.322351310853</c:v>
                </c:pt>
                <c:pt idx="43">
                  <c:v>49131.684978502693</c:v>
                </c:pt>
                <c:pt idx="44">
                  <c:v>49793.962976374663</c:v>
                </c:pt>
                <c:pt idx="45">
                  <c:v>50426.788658084406</c:v>
                </c:pt>
                <c:pt idx="46">
                  <c:v>51031.676151179418</c:v>
                </c:pt>
                <c:pt idx="47">
                  <c:v>51610.033667770796</c:v>
                </c:pt>
                <c:pt idx="48">
                  <c:v>52163.173998543571</c:v>
                </c:pt>
                <c:pt idx="49">
                  <c:v>52692.323554347633</c:v>
                </c:pt>
                <c:pt idx="50">
                  <c:v>53198.630210823336</c:v>
                </c:pt>
                <c:pt idx="51">
                  <c:v>53683.170159130081</c:v>
                </c:pt>
                <c:pt idx="52">
                  <c:v>54146.953925328504</c:v>
                </c:pt>
                <c:pt idx="53">
                  <c:v>54590.931689407749</c:v>
                </c:pt>
                <c:pt idx="54">
                  <c:v>55015.998010211086</c:v>
                </c:pt>
                <c:pt idx="55">
                  <c:v>55422.996043026644</c:v>
                </c:pt>
                <c:pt idx="56">
                  <c:v>55812.721321185767</c:v>
                </c:pt>
                <c:pt idx="57">
                  <c:v>56185.925160765815</c:v>
                </c:pt>
                <c:pt idx="58">
                  <c:v>56543.317737728161</c:v>
                </c:pt>
                <c:pt idx="59">
                  <c:v>56885.570879007151</c:v>
                </c:pt>
                <c:pt idx="60">
                  <c:v>57213.320602770335</c:v>
                </c:pt>
                <c:pt idx="61">
                  <c:v>57527.169437961238</c:v>
                </c:pt>
                <c:pt idx="62">
                  <c:v>57827.68854903584</c:v>
                </c:pt>
                <c:pt idx="63">
                  <c:v>58115.419688302434</c:v>
                </c:pt>
                <c:pt idx="64">
                  <c:v>58390.876995294711</c:v>
                </c:pt>
                <c:pt idx="65">
                  <c:v>58654.548660019944</c:v>
                </c:pt>
                <c:pt idx="66">
                  <c:v>58906.898464628648</c:v>
                </c:pt>
                <c:pt idx="67">
                  <c:v>59148.367215975726</c:v>
                </c:pt>
                <c:pt idx="68">
                  <c:v>59379.374079642294</c:v>
                </c:pt>
                <c:pt idx="69">
                  <c:v>59600.317824233774</c:v>
                </c:pt>
                <c:pt idx="70">
                  <c:v>59811.577983154217</c:v>
                </c:pt>
                <c:pt idx="71">
                  <c:v>60013.515939580444</c:v>
                </c:pt>
                <c:pt idx="72">
                  <c:v>60206.475939037089</c:v>
                </c:pt>
                <c:pt idx="73">
                  <c:v>60390.786032824413</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yVal>
          <c:smooth val="0"/>
          <c:extLst>
            <c:ext xmlns:c16="http://schemas.microsoft.com/office/drawing/2014/chart" uri="{C3380CC4-5D6E-409C-BE32-E72D297353CC}">
              <c16:uniqueId val="{00000000-3047-44CD-87AD-59C0F1278519}"/>
            </c:ext>
          </c:extLst>
        </c:ser>
        <c:dLbls>
          <c:showLegendKey val="0"/>
          <c:showVal val="0"/>
          <c:showCatName val="0"/>
          <c:showSerName val="0"/>
          <c:showPercent val="0"/>
          <c:showBubbleSize val="0"/>
        </c:dLbls>
        <c:axId val="59075968"/>
        <c:axId val="59076544"/>
      </c:scatterChart>
      <c:valAx>
        <c:axId val="59075968"/>
        <c:scaling>
          <c:orientation val="minMax"/>
        </c:scaling>
        <c:delete val="0"/>
        <c:axPos val="b"/>
        <c:title>
          <c:tx>
            <c:rich>
              <a:bodyPr/>
              <a:lstStyle/>
              <a:p>
                <a:pPr>
                  <a:defRPr/>
                </a:pPr>
                <a:r>
                  <a:rPr lang="en-US"/>
                  <a:t>Controller Power Load (W)</a:t>
                </a:r>
              </a:p>
            </c:rich>
          </c:tx>
          <c:layout>
            <c:manualLayout>
              <c:xMode val="edge"/>
              <c:yMode val="edge"/>
              <c:x val="0.3533459474815478"/>
              <c:y val="0.92609944413084455"/>
            </c:manualLayout>
          </c:layout>
          <c:overlay val="0"/>
        </c:title>
        <c:numFmt formatCode="General" sourceLinked="1"/>
        <c:majorTickMark val="out"/>
        <c:minorTickMark val="none"/>
        <c:tickLblPos val="nextTo"/>
        <c:crossAx val="59076544"/>
        <c:crosses val="autoZero"/>
        <c:crossBetween val="midCat"/>
      </c:valAx>
      <c:valAx>
        <c:axId val="59076544"/>
        <c:scaling>
          <c:orientation val="minMax"/>
        </c:scaling>
        <c:delete val="0"/>
        <c:axPos val="l"/>
        <c:majorGridlines>
          <c:spPr>
            <a:ln>
              <a:solidFill>
                <a:schemeClr val="bg1">
                  <a:lumMod val="85000"/>
                </a:schemeClr>
              </a:solidFill>
            </a:ln>
          </c:spPr>
        </c:majorGridlines>
        <c:numFmt formatCode="General" sourceLinked="1"/>
        <c:majorTickMark val="out"/>
        <c:minorTickMark val="none"/>
        <c:tickLblPos val="nextTo"/>
        <c:crossAx val="59075968"/>
        <c:crosses val="autoZero"/>
        <c:crossBetween val="midCat"/>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Power</a:t>
            </a:r>
            <a:r>
              <a:rPr lang="en-US" sz="1400" baseline="0"/>
              <a:t> (W) vs. Flow Rate</a:t>
            </a:r>
            <a:endParaRPr lang="en-US" sz="1400"/>
          </a:p>
        </c:rich>
      </c:tx>
      <c:layout>
        <c:manualLayout>
          <c:xMode val="edge"/>
          <c:yMode val="edge"/>
          <c:x val="0.29967346938775508"/>
          <c:y val="0"/>
        </c:manualLayout>
      </c:layout>
      <c:overlay val="1"/>
    </c:title>
    <c:autoTitleDeleted val="0"/>
    <c:plotArea>
      <c:layout>
        <c:manualLayout>
          <c:layoutTarget val="inner"/>
          <c:xMode val="edge"/>
          <c:yMode val="edge"/>
          <c:x val="8.4315174888853178E-2"/>
          <c:y val="5.4026859781213479E-2"/>
          <c:w val="0.74065691788526433"/>
          <c:h val="0.79973638331704888"/>
        </c:manualLayout>
      </c:layout>
      <c:scatterChart>
        <c:scatterStyle val="lineMarker"/>
        <c:varyColors val="0"/>
        <c:ser>
          <c:idx val="0"/>
          <c:order val="0"/>
          <c:tx>
            <c:strRef>
              <c:f>Tuning!$AD$2</c:f>
              <c:strCache>
                <c:ptCount val="1"/>
                <c:pt idx="0">
                  <c:v>point 1</c:v>
                </c:pt>
              </c:strCache>
            </c:strRef>
          </c:tx>
          <c:marker>
            <c:symbol val="none"/>
          </c:marker>
          <c:xVal>
            <c:numRef>
              <c:f>Tuning!$AC$3:$AC$25</c:f>
              <c:numCache>
                <c:formatCode>General</c:formatCode>
                <c:ptCount val="23"/>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numCache>
            </c:numRef>
          </c:xVal>
          <c:yVal>
            <c:numRef>
              <c:f>Tuning!$AD$3:$AD$25</c:f>
              <c:numCache>
                <c:formatCode>General</c:formatCode>
                <c:ptCount val="23"/>
                <c:pt idx="21">
                  <c:v>0</c:v>
                </c:pt>
                <c:pt idx="22">
                  <c:v>87.999999999999986</c:v>
                </c:pt>
              </c:numCache>
            </c:numRef>
          </c:yVal>
          <c:smooth val="0"/>
          <c:extLst>
            <c:ext xmlns:c16="http://schemas.microsoft.com/office/drawing/2014/chart" uri="{C3380CC4-5D6E-409C-BE32-E72D297353CC}">
              <c16:uniqueId val="{00000000-CEE3-411D-AA2E-7C1725489518}"/>
            </c:ext>
          </c:extLst>
        </c:ser>
        <c:ser>
          <c:idx val="1"/>
          <c:order val="1"/>
          <c:tx>
            <c:strRef>
              <c:f>Tuning!$AV$2</c:f>
              <c:strCache>
                <c:ptCount val="1"/>
                <c:pt idx="0">
                  <c:v>total</c:v>
                </c:pt>
              </c:strCache>
            </c:strRef>
          </c:tx>
          <c:marker>
            <c:symbol val="none"/>
          </c:marker>
          <c:xVal>
            <c:numRef>
              <c:f>Tuning!$AC$3:$AC$25</c:f>
              <c:numCache>
                <c:formatCode>General</c:formatCode>
                <c:ptCount val="23"/>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numCache>
            </c:numRef>
          </c:xVal>
          <c:yVal>
            <c:numRef>
              <c:f>Tuning!$AV$3:$AV$25</c:f>
              <c:numCache>
                <c:formatCode>General</c:formatCode>
                <c:ptCount val="23"/>
                <c:pt idx="0">
                  <c:v>49.731562101958012</c:v>
                </c:pt>
                <c:pt idx="1">
                  <c:v>50.35457959535303</c:v>
                </c:pt>
                <c:pt idx="2">
                  <c:v>52.011299025294278</c:v>
                </c:pt>
                <c:pt idx="3">
                  <c:v>54.556662910829559</c:v>
                </c:pt>
                <c:pt idx="4">
                  <c:v>57.85124726352619</c:v>
                </c:pt>
                <c:pt idx="5">
                  <c:v>61.747187614146476</c:v>
                </c:pt>
                <c:pt idx="6">
                  <c:v>66.07770106661377</c:v>
                </c:pt>
                <c:pt idx="7">
                  <c:v>70.650204379269525</c:v>
                </c:pt>
                <c:pt idx="8">
                  <c:v>75.243028073421272</c:v>
                </c:pt>
                <c:pt idx="9">
                  <c:v>79.605726569181002</c:v>
                </c:pt>
                <c:pt idx="10">
                  <c:v>83.4629843485951</c:v>
                </c:pt>
                <c:pt idx="11">
                  <c:v>86.522118146064315</c:v>
                </c:pt>
                <c:pt idx="12">
                  <c:v>88.484175166055323</c:v>
                </c:pt>
                <c:pt idx="13">
                  <c:v>89.058627328102418</c:v>
                </c:pt>
                <c:pt idx="14">
                  <c:v>87.981661539100728</c:v>
                </c:pt>
                <c:pt idx="15">
                  <c:v>85.038065992889486</c:v>
                </c:pt>
                <c:pt idx="16">
                  <c:v>80.086712497127124</c:v>
                </c:pt>
                <c:pt idx="17">
                  <c:v>73.089634827456109</c:v>
                </c:pt>
                <c:pt idx="18">
                  <c:v>64.144703108959618</c:v>
                </c:pt>
                <c:pt idx="19">
                  <c:v>53.521894224908195</c:v>
                </c:pt>
                <c:pt idx="20">
                  <c:v>41.703158252798076</c:v>
                </c:pt>
              </c:numCache>
            </c:numRef>
          </c:yVal>
          <c:smooth val="0"/>
          <c:extLst>
            <c:ext xmlns:c16="http://schemas.microsoft.com/office/drawing/2014/chart" uri="{C3380CC4-5D6E-409C-BE32-E72D297353CC}">
              <c16:uniqueId val="{00000001-CEE3-411D-AA2E-7C1725489518}"/>
            </c:ext>
          </c:extLst>
        </c:ser>
        <c:ser>
          <c:idx val="2"/>
          <c:order val="2"/>
          <c:tx>
            <c:strRef>
              <c:f>Tuning!$AW$2</c:f>
              <c:strCache>
                <c:ptCount val="1"/>
                <c:pt idx="0">
                  <c:v>motor</c:v>
                </c:pt>
              </c:strCache>
            </c:strRef>
          </c:tx>
          <c:marker>
            <c:symbol val="none"/>
          </c:marker>
          <c:xVal>
            <c:numRef>
              <c:f>Tuning!$AC$3:$AC$25</c:f>
              <c:numCache>
                <c:formatCode>General</c:formatCode>
                <c:ptCount val="23"/>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numCache>
            </c:numRef>
          </c:xVal>
          <c:yVal>
            <c:numRef>
              <c:f>Tuning!$AW$3:$AW$25</c:f>
              <c:numCache>
                <c:formatCode>General</c:formatCode>
                <c:ptCount val="23"/>
                <c:pt idx="0">
                  <c:v>32.731562101958012</c:v>
                </c:pt>
                <c:pt idx="1">
                  <c:v>33.35457959535303</c:v>
                </c:pt>
                <c:pt idx="2">
                  <c:v>35.011299025294278</c:v>
                </c:pt>
                <c:pt idx="3">
                  <c:v>37.556662910829559</c:v>
                </c:pt>
                <c:pt idx="4">
                  <c:v>40.85124726352619</c:v>
                </c:pt>
                <c:pt idx="5">
                  <c:v>44.747187614146476</c:v>
                </c:pt>
                <c:pt idx="6">
                  <c:v>49.077701066613763</c:v>
                </c:pt>
                <c:pt idx="7">
                  <c:v>53.650204379269518</c:v>
                </c:pt>
                <c:pt idx="8">
                  <c:v>58.243028073421264</c:v>
                </c:pt>
                <c:pt idx="9">
                  <c:v>62.605726569181002</c:v>
                </c:pt>
                <c:pt idx="10">
                  <c:v>66.4629843485951</c:v>
                </c:pt>
                <c:pt idx="11">
                  <c:v>69.522118146064315</c:v>
                </c:pt>
                <c:pt idx="12">
                  <c:v>71.484175166055323</c:v>
                </c:pt>
                <c:pt idx="13">
                  <c:v>72.058627328102418</c:v>
                </c:pt>
                <c:pt idx="14">
                  <c:v>70.981661539100728</c:v>
                </c:pt>
                <c:pt idx="15">
                  <c:v>68.038065992889486</c:v>
                </c:pt>
                <c:pt idx="16">
                  <c:v>63.086712497127124</c:v>
                </c:pt>
                <c:pt idx="17">
                  <c:v>56.089634827456109</c:v>
                </c:pt>
                <c:pt idx="18">
                  <c:v>47.144703108959611</c:v>
                </c:pt>
                <c:pt idx="19">
                  <c:v>36.521894224908195</c:v>
                </c:pt>
                <c:pt idx="20">
                  <c:v>24.703158252798072</c:v>
                </c:pt>
              </c:numCache>
            </c:numRef>
          </c:yVal>
          <c:smooth val="0"/>
          <c:extLst>
            <c:ext xmlns:c16="http://schemas.microsoft.com/office/drawing/2014/chart" uri="{C3380CC4-5D6E-409C-BE32-E72D297353CC}">
              <c16:uniqueId val="{00000002-CEE3-411D-AA2E-7C1725489518}"/>
            </c:ext>
          </c:extLst>
        </c:ser>
        <c:ser>
          <c:idx val="3"/>
          <c:order val="3"/>
          <c:tx>
            <c:strRef>
              <c:f>Tuning!$AX$2</c:f>
              <c:strCache>
                <c:ptCount val="1"/>
                <c:pt idx="0">
                  <c:v>shaft</c:v>
                </c:pt>
              </c:strCache>
            </c:strRef>
          </c:tx>
          <c:marker>
            <c:symbol val="none"/>
          </c:marker>
          <c:xVal>
            <c:numRef>
              <c:f>Tuning!$AC$3:$AC$25</c:f>
              <c:numCache>
                <c:formatCode>General</c:formatCode>
                <c:ptCount val="23"/>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numCache>
            </c:numRef>
          </c:xVal>
          <c:yVal>
            <c:numRef>
              <c:f>Tuning!$AX$3:$AX$25</c:f>
              <c:numCache>
                <c:formatCode>General</c:formatCode>
                <c:ptCount val="23"/>
                <c:pt idx="0">
                  <c:v>23.784872811630908</c:v>
                </c:pt>
                <c:pt idx="1">
                  <c:v>24.139281759032251</c:v>
                </c:pt>
                <c:pt idx="2">
                  <c:v>25.070941879668105</c:v>
                </c:pt>
                <c:pt idx="3">
                  <c:v>26.473226429547093</c:v>
                </c:pt>
                <c:pt idx="4">
                  <c:v>28.239508664677818</c:v>
                </c:pt>
                <c:pt idx="5">
                  <c:v>30.263161841068907</c:v>
                </c:pt>
                <c:pt idx="6">
                  <c:v>32.437559214728964</c:v>
                </c:pt>
                <c:pt idx="7">
                  <c:v>34.656074041666614</c:v>
                </c:pt>
                <c:pt idx="8">
                  <c:v>36.812079577890479</c:v>
                </c:pt>
                <c:pt idx="9">
                  <c:v>38.798949079409162</c:v>
                </c:pt>
                <c:pt idx="10">
                  <c:v>40.510055802231285</c:v>
                </c:pt>
                <c:pt idx="11">
                  <c:v>41.838773002365443</c:v>
                </c:pt>
                <c:pt idx="12">
                  <c:v>42.678473935820293</c:v>
                </c:pt>
                <c:pt idx="13">
                  <c:v>42.922531858604408</c:v>
                </c:pt>
                <c:pt idx="14">
                  <c:v>42.464320026726448</c:v>
                </c:pt>
                <c:pt idx="15">
                  <c:v>41.197211696194962</c:v>
                </c:pt>
                <c:pt idx="16">
                  <c:v>39.014580123018646</c:v>
                </c:pt>
                <c:pt idx="17">
                  <c:v>35.809798563206044</c:v>
                </c:pt>
                <c:pt idx="18">
                  <c:v>31.476240272765811</c:v>
                </c:pt>
                <c:pt idx="19">
                  <c:v>25.907278507706526</c:v>
                </c:pt>
                <c:pt idx="20">
                  <c:v>18.996286524036869</c:v>
                </c:pt>
              </c:numCache>
            </c:numRef>
          </c:yVal>
          <c:smooth val="0"/>
          <c:extLst>
            <c:ext xmlns:c16="http://schemas.microsoft.com/office/drawing/2014/chart" uri="{C3380CC4-5D6E-409C-BE32-E72D297353CC}">
              <c16:uniqueId val="{00000003-CEE3-411D-AA2E-7C1725489518}"/>
            </c:ext>
          </c:extLst>
        </c:ser>
        <c:ser>
          <c:idx val="4"/>
          <c:order val="4"/>
          <c:tx>
            <c:strRef>
              <c:f>Tuning!$AY$2</c:f>
              <c:strCache>
                <c:ptCount val="1"/>
                <c:pt idx="0">
                  <c:v>impeller</c:v>
                </c:pt>
              </c:strCache>
            </c:strRef>
          </c:tx>
          <c:marker>
            <c:symbol val="none"/>
          </c:marker>
          <c:xVal>
            <c:numRef>
              <c:f>Tuning!$AC$3:$AC$25</c:f>
              <c:numCache>
                <c:formatCode>General</c:formatCode>
                <c:ptCount val="23"/>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numCache>
            </c:numRef>
          </c:xVal>
          <c:yVal>
            <c:numRef>
              <c:f>Tuning!$AY$3:$AY$25</c:f>
              <c:numCache>
                <c:formatCode>General</c:formatCode>
                <c:ptCount val="23"/>
                <c:pt idx="0">
                  <c:v>21.774207661027763</c:v>
                </c:pt>
                <c:pt idx="1">
                  <c:v>22.128616608429105</c:v>
                </c:pt>
                <c:pt idx="2">
                  <c:v>23.06027672906496</c:v>
                </c:pt>
                <c:pt idx="3">
                  <c:v>24.462561278943948</c:v>
                </c:pt>
                <c:pt idx="4">
                  <c:v>26.228843514074672</c:v>
                </c:pt>
                <c:pt idx="5">
                  <c:v>28.252496690465762</c:v>
                </c:pt>
                <c:pt idx="6">
                  <c:v>30.426894064125822</c:v>
                </c:pt>
                <c:pt idx="7">
                  <c:v>32.645408891063468</c:v>
                </c:pt>
                <c:pt idx="8">
                  <c:v>34.801414427287334</c:v>
                </c:pt>
                <c:pt idx="9">
                  <c:v>36.788283928806017</c:v>
                </c:pt>
                <c:pt idx="10">
                  <c:v>38.49939065162814</c:v>
                </c:pt>
                <c:pt idx="11">
                  <c:v>39.828107851762304</c:v>
                </c:pt>
                <c:pt idx="12">
                  <c:v>40.667808785217147</c:v>
                </c:pt>
                <c:pt idx="13">
                  <c:v>40.91186670800127</c:v>
                </c:pt>
                <c:pt idx="14">
                  <c:v>40.453654876123302</c:v>
                </c:pt>
                <c:pt idx="15">
                  <c:v>39.186546545591824</c:v>
                </c:pt>
                <c:pt idx="16">
                  <c:v>37.003914972415501</c:v>
                </c:pt>
                <c:pt idx="17">
                  <c:v>33.799133412602899</c:v>
                </c:pt>
                <c:pt idx="18">
                  <c:v>29.465575122162665</c:v>
                </c:pt>
                <c:pt idx="19">
                  <c:v>23.89661335710338</c:v>
                </c:pt>
                <c:pt idx="20">
                  <c:v>16.985621373433723</c:v>
                </c:pt>
              </c:numCache>
            </c:numRef>
          </c:yVal>
          <c:smooth val="0"/>
          <c:extLst>
            <c:ext xmlns:c16="http://schemas.microsoft.com/office/drawing/2014/chart" uri="{C3380CC4-5D6E-409C-BE32-E72D297353CC}">
              <c16:uniqueId val="{00000004-CEE3-411D-AA2E-7C1725489518}"/>
            </c:ext>
          </c:extLst>
        </c:ser>
        <c:ser>
          <c:idx val="5"/>
          <c:order val="5"/>
          <c:tx>
            <c:strRef>
              <c:f>Tuning!$AZ$2</c:f>
              <c:strCache>
                <c:ptCount val="1"/>
                <c:pt idx="0">
                  <c:v>hydraulic</c:v>
                </c:pt>
              </c:strCache>
            </c:strRef>
          </c:tx>
          <c:marker>
            <c:symbol val="none"/>
          </c:marker>
          <c:xVal>
            <c:numRef>
              <c:f>Tuning!$AC$3:$AC$25</c:f>
              <c:numCache>
                <c:formatCode>General</c:formatCode>
                <c:ptCount val="23"/>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numCache>
            </c:numRef>
          </c:xVal>
          <c:yVal>
            <c:numRef>
              <c:f>Tuning!$AZ$3:$AZ$25</c:f>
              <c:numCache>
                <c:formatCode>General</c:formatCode>
                <c:ptCount val="23"/>
                <c:pt idx="0">
                  <c:v>0</c:v>
                </c:pt>
                <c:pt idx="1">
                  <c:v>3.6267839301133513</c:v>
                </c:pt>
                <c:pt idx="2">
                  <c:v>7.1990707963332516</c:v>
                </c:pt>
                <c:pt idx="3">
                  <c:v>10.66236353476625</c:v>
                </c:pt>
                <c:pt idx="4">
                  <c:v>13.962165081518888</c:v>
                </c:pt>
                <c:pt idx="5">
                  <c:v>17.043978372697723</c:v>
                </c:pt>
                <c:pt idx="6">
                  <c:v>19.853306344409294</c:v>
                </c:pt>
                <c:pt idx="7">
                  <c:v>22.335651932760154</c:v>
                </c:pt>
                <c:pt idx="8">
                  <c:v>24.43651807385686</c:v>
                </c:pt>
                <c:pt idx="9">
                  <c:v>26.101407703805936</c:v>
                </c:pt>
                <c:pt idx="10">
                  <c:v>27.275823758713955</c:v>
                </c:pt>
                <c:pt idx="11">
                  <c:v>27.905269174687451</c:v>
                </c:pt>
                <c:pt idx="12">
                  <c:v>27.935246887832982</c:v>
                </c:pt>
                <c:pt idx="13">
                  <c:v>27.311259834257086</c:v>
                </c:pt>
                <c:pt idx="14">
                  <c:v>25.978810950066311</c:v>
                </c:pt>
                <c:pt idx="15">
                  <c:v>23.88340317136721</c:v>
                </c:pt>
                <c:pt idx="16">
                  <c:v>20.970539434266335</c:v>
                </c:pt>
                <c:pt idx="17">
                  <c:v>17.185722674870213</c:v>
                </c:pt>
                <c:pt idx="18">
                  <c:v>12.474455829285423</c:v>
                </c:pt>
                <c:pt idx="19">
                  <c:v>6.7822418336184844</c:v>
                </c:pt>
                <c:pt idx="20">
                  <c:v>5.4583623975988642E-2</c:v>
                </c:pt>
              </c:numCache>
            </c:numRef>
          </c:yVal>
          <c:smooth val="0"/>
          <c:extLst>
            <c:ext xmlns:c16="http://schemas.microsoft.com/office/drawing/2014/chart" uri="{C3380CC4-5D6E-409C-BE32-E72D297353CC}">
              <c16:uniqueId val="{00000005-CEE3-411D-AA2E-7C1725489518}"/>
            </c:ext>
          </c:extLst>
        </c:ser>
        <c:dLbls>
          <c:showLegendKey val="0"/>
          <c:showVal val="0"/>
          <c:showCatName val="0"/>
          <c:showSerName val="0"/>
          <c:showPercent val="0"/>
          <c:showBubbleSize val="0"/>
        </c:dLbls>
        <c:axId val="42832384"/>
        <c:axId val="42832960"/>
      </c:scatterChart>
      <c:valAx>
        <c:axId val="42832384"/>
        <c:scaling>
          <c:orientation val="minMax"/>
        </c:scaling>
        <c:delete val="0"/>
        <c:axPos val="b"/>
        <c:title>
          <c:tx>
            <c:rich>
              <a:bodyPr/>
              <a:lstStyle/>
              <a:p>
                <a:pPr>
                  <a:defRPr/>
                </a:pPr>
                <a:r>
                  <a:rPr lang="en-US"/>
                  <a:t>Q</a:t>
                </a:r>
                <a:r>
                  <a:rPr lang="en-US" baseline="0"/>
                  <a:t> (m3/s)</a:t>
                </a:r>
                <a:endParaRPr lang="en-US"/>
              </a:p>
            </c:rich>
          </c:tx>
          <c:overlay val="0"/>
        </c:title>
        <c:numFmt formatCode="General" sourceLinked="1"/>
        <c:majorTickMark val="out"/>
        <c:minorTickMark val="none"/>
        <c:tickLblPos val="nextTo"/>
        <c:crossAx val="42832960"/>
        <c:crosses val="autoZero"/>
        <c:crossBetween val="midCat"/>
      </c:valAx>
      <c:valAx>
        <c:axId val="42832960"/>
        <c:scaling>
          <c:orientation val="minMax"/>
        </c:scaling>
        <c:delete val="0"/>
        <c:axPos val="l"/>
        <c:majorGridlines>
          <c:spPr>
            <a:ln>
              <a:solidFill>
                <a:schemeClr val="bg1">
                  <a:lumMod val="85000"/>
                </a:schemeClr>
              </a:solidFill>
            </a:ln>
          </c:spPr>
        </c:majorGridlines>
        <c:numFmt formatCode="General" sourceLinked="1"/>
        <c:majorTickMark val="out"/>
        <c:minorTickMark val="none"/>
        <c:tickLblPos val="nextTo"/>
        <c:crossAx val="42832384"/>
        <c:crosses val="autoZero"/>
        <c:crossBetween val="midCat"/>
      </c:valAx>
    </c:plotArea>
    <c:legend>
      <c:legendPos val="r"/>
      <c:layout>
        <c:manualLayout>
          <c:xMode val="edge"/>
          <c:yMode val="edge"/>
          <c:x val="0.81663870587605125"/>
          <c:y val="2.4392206448646567E-3"/>
          <c:w val="0.1833612941239488"/>
          <c:h val="0.52796827403873781"/>
        </c:manualLayout>
      </c:layout>
      <c:overlay val="0"/>
    </c:legend>
    <c:plotVisOnly val="1"/>
    <c:dispBlanksAs val="gap"/>
    <c:showDLblsOverMax val="0"/>
  </c:chart>
  <c:printSettings>
    <c:headerFooter/>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Efficiency</a:t>
            </a:r>
          </a:p>
        </c:rich>
      </c:tx>
      <c:layout>
        <c:manualLayout>
          <c:xMode val="edge"/>
          <c:yMode val="edge"/>
          <c:x val="0.42229921259842518"/>
          <c:y val="0"/>
        </c:manualLayout>
      </c:layout>
      <c:overlay val="1"/>
    </c:title>
    <c:autoTitleDeleted val="0"/>
    <c:plotArea>
      <c:layout>
        <c:manualLayout>
          <c:layoutTarget val="inner"/>
          <c:xMode val="edge"/>
          <c:yMode val="edge"/>
          <c:x val="7.7390111950291926E-2"/>
          <c:y val="5.4424116103134169E-2"/>
          <c:w val="0.76069762708232902"/>
          <c:h val="0.79725876177242561"/>
        </c:manualLayout>
      </c:layout>
      <c:scatterChart>
        <c:scatterStyle val="lineMarker"/>
        <c:varyColors val="0"/>
        <c:ser>
          <c:idx val="0"/>
          <c:order val="0"/>
          <c:tx>
            <c:strRef>
              <c:f>Tuning!$AH$2</c:f>
              <c:strCache>
                <c:ptCount val="1"/>
                <c:pt idx="0">
                  <c:v>point 1</c:v>
                </c:pt>
              </c:strCache>
            </c:strRef>
          </c:tx>
          <c:marker>
            <c:symbol val="none"/>
          </c:marker>
          <c:xVal>
            <c:numRef>
              <c:f>Tuning!$AC$3:$AC$25</c:f>
              <c:numCache>
                <c:formatCode>General</c:formatCode>
                <c:ptCount val="23"/>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numCache>
            </c:numRef>
          </c:xVal>
          <c:yVal>
            <c:numRef>
              <c:f>Tuning!$AH$3:$AH$25</c:f>
              <c:numCache>
                <c:formatCode>General</c:formatCode>
                <c:ptCount val="23"/>
                <c:pt idx="21">
                  <c:v>0</c:v>
                </c:pt>
                <c:pt idx="22">
                  <c:v>0.9</c:v>
                </c:pt>
              </c:numCache>
            </c:numRef>
          </c:yVal>
          <c:smooth val="0"/>
          <c:extLst>
            <c:ext xmlns:c16="http://schemas.microsoft.com/office/drawing/2014/chart" uri="{C3380CC4-5D6E-409C-BE32-E72D297353CC}">
              <c16:uniqueId val="{00000000-5D25-4EB9-AD96-3E288A0650ED}"/>
            </c:ext>
          </c:extLst>
        </c:ser>
        <c:ser>
          <c:idx val="1"/>
          <c:order val="1"/>
          <c:tx>
            <c:strRef>
              <c:f>Tuning!$AM$2</c:f>
              <c:strCache>
                <c:ptCount val="1"/>
                <c:pt idx="0">
                  <c:v>impeller</c:v>
                </c:pt>
              </c:strCache>
            </c:strRef>
          </c:tx>
          <c:marker>
            <c:symbol val="none"/>
          </c:marker>
          <c:xVal>
            <c:numRef>
              <c:f>Tuning!$AC$3:$AC$25</c:f>
              <c:numCache>
                <c:formatCode>General</c:formatCode>
                <c:ptCount val="23"/>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numCache>
            </c:numRef>
          </c:xVal>
          <c:yVal>
            <c:numRef>
              <c:f>Tuning!$AM$3:$AM$25</c:f>
              <c:numCache>
                <c:formatCode>General</c:formatCode>
                <c:ptCount val="23"/>
                <c:pt idx="0">
                  <c:v>0</c:v>
                </c:pt>
                <c:pt idx="1">
                  <c:v>0.16389564672252749</c:v>
                </c:pt>
                <c:pt idx="2">
                  <c:v>0.31218492652603813</c:v>
                </c:pt>
                <c:pt idx="3">
                  <c:v>0.43586456108109323</c:v>
                </c:pt>
                <c:pt idx="4">
                  <c:v>0.53232103329400104</c:v>
                </c:pt>
                <c:pt idx="5">
                  <c:v>0.60327335171229224</c:v>
                </c:pt>
                <c:pt idx="6">
                  <c:v>0.65249204544399786</c:v>
                </c:pt>
                <c:pt idx="7">
                  <c:v>0.68418968214775333</c:v>
                </c:pt>
                <c:pt idx="8">
                  <c:v>0.70217025589329229</c:v>
                </c:pt>
                <c:pt idx="9">
                  <c:v>0.7095032688754469</c:v>
                </c:pt>
                <c:pt idx="10">
                  <c:v>0.70847416795570661</c:v>
                </c:pt>
                <c:pt idx="11">
                  <c:v>0.70064260342341889</c:v>
                </c:pt>
                <c:pt idx="12">
                  <c:v>0.68691300864942384</c:v>
                </c:pt>
                <c:pt idx="13">
                  <c:v>0.66756327764716084</c:v>
                </c:pt>
                <c:pt idx="14">
                  <c:v>0.64218699224132691</c:v>
                </c:pt>
                <c:pt idx="15">
                  <c:v>0.60947966270974963</c:v>
                </c:pt>
                <c:pt idx="16">
                  <c:v>0.56671137229395285</c:v>
                </c:pt>
                <c:pt idx="17">
                  <c:v>0.5084663699827896</c:v>
                </c:pt>
                <c:pt idx="18">
                  <c:v>0.42335694374085731</c:v>
                </c:pt>
                <c:pt idx="19">
                  <c:v>0.28381602582202015</c:v>
                </c:pt>
                <c:pt idx="20">
                  <c:v>3.2135194100911661E-3</c:v>
                </c:pt>
              </c:numCache>
            </c:numRef>
          </c:yVal>
          <c:smooth val="0"/>
          <c:extLst>
            <c:ext xmlns:c16="http://schemas.microsoft.com/office/drawing/2014/chart" uri="{C3380CC4-5D6E-409C-BE32-E72D297353CC}">
              <c16:uniqueId val="{00000001-5D25-4EB9-AD96-3E288A0650ED}"/>
            </c:ext>
          </c:extLst>
        </c:ser>
        <c:ser>
          <c:idx val="2"/>
          <c:order val="2"/>
          <c:tx>
            <c:strRef>
              <c:f>Tuning!$AN$2</c:f>
              <c:strCache>
                <c:ptCount val="1"/>
                <c:pt idx="0">
                  <c:v>motor</c:v>
                </c:pt>
              </c:strCache>
            </c:strRef>
          </c:tx>
          <c:marker>
            <c:symbol val="none"/>
          </c:marker>
          <c:xVal>
            <c:numRef>
              <c:f>Tuning!$AC$3:$AC$25</c:f>
              <c:numCache>
                <c:formatCode>General</c:formatCode>
                <c:ptCount val="23"/>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numCache>
            </c:numRef>
          </c:xVal>
          <c:yVal>
            <c:numRef>
              <c:f>Tuning!$AN$3:$AN$25</c:f>
              <c:numCache>
                <c:formatCode>General</c:formatCode>
                <c:ptCount val="23"/>
                <c:pt idx="0">
                  <c:v>0.72666476282255066</c:v>
                </c:pt>
                <c:pt idx="1">
                  <c:v>0.7237171642359822</c:v>
                </c:pt>
                <c:pt idx="2">
                  <c:v>0.71608145306334792</c:v>
                </c:pt>
                <c:pt idx="3">
                  <c:v>0.70488761188400129</c:v>
                </c:pt>
                <c:pt idx="4">
                  <c:v>0.69127653514489651</c:v>
                </c:pt>
                <c:pt idx="5">
                  <c:v>0.67631427704523361</c:v>
                </c:pt>
                <c:pt idx="6">
                  <c:v>0.66094292335945137</c:v>
                </c:pt>
                <c:pt idx="7">
                  <c:v>0.64596350456882412</c:v>
                </c:pt>
                <c:pt idx="8">
                  <c:v>0.63204268039575662</c:v>
                </c:pt>
                <c:pt idx="9">
                  <c:v>0.6197348262787955</c:v>
                </c:pt>
                <c:pt idx="10">
                  <c:v>0.60951304247425941</c:v>
                </c:pt>
                <c:pt idx="11">
                  <c:v>0.60180521132085152</c:v>
                </c:pt>
                <c:pt idx="12">
                  <c:v>0.59703387269531527</c:v>
                </c:pt>
                <c:pt idx="13">
                  <c:v>0.5956612476555585</c:v>
                </c:pt>
                <c:pt idx="14">
                  <c:v>0.5982435336954558</c:v>
                </c:pt>
                <c:pt idx="15">
                  <c:v>0.60550239185958632</c:v>
                </c:pt>
                <c:pt idx="16">
                  <c:v>0.61842785237533682</c:v>
                </c:pt>
                <c:pt idx="17">
                  <c:v>0.63843878950834243</c:v>
                </c:pt>
                <c:pt idx="18">
                  <c:v>0.66765168082655524</c:v>
                </c:pt>
                <c:pt idx="19">
                  <c:v>0.70936294673449807</c:v>
                </c:pt>
                <c:pt idx="20">
                  <c:v>0.7689821005735249</c:v>
                </c:pt>
              </c:numCache>
            </c:numRef>
          </c:yVal>
          <c:smooth val="0"/>
          <c:extLst>
            <c:ext xmlns:c16="http://schemas.microsoft.com/office/drawing/2014/chart" uri="{C3380CC4-5D6E-409C-BE32-E72D297353CC}">
              <c16:uniqueId val="{00000002-5D25-4EB9-AD96-3E288A0650ED}"/>
            </c:ext>
          </c:extLst>
        </c:ser>
        <c:ser>
          <c:idx val="3"/>
          <c:order val="3"/>
          <c:tx>
            <c:strRef>
              <c:f>Tuning!$AO$2</c:f>
              <c:strCache>
                <c:ptCount val="1"/>
                <c:pt idx="0">
                  <c:v>total</c:v>
                </c:pt>
              </c:strCache>
            </c:strRef>
          </c:tx>
          <c:marker>
            <c:symbol val="none"/>
          </c:marker>
          <c:xVal>
            <c:numRef>
              <c:f>Tuning!$AC$3:$AC$25</c:f>
              <c:numCache>
                <c:formatCode>General</c:formatCode>
                <c:ptCount val="23"/>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numCache>
            </c:numRef>
          </c:xVal>
          <c:yVal>
            <c:numRef>
              <c:f>Tuning!$AO$3:$AO$25</c:f>
              <c:numCache>
                <c:formatCode>General</c:formatCode>
                <c:ptCount val="23"/>
                <c:pt idx="0">
                  <c:v>0</c:v>
                </c:pt>
                <c:pt idx="1">
                  <c:v>7.2024907352181505E-2</c:v>
                </c:pt>
                <c:pt idx="2">
                  <c:v>0.13841359341615714</c:v>
                </c:pt>
                <c:pt idx="3">
                  <c:v>0.19543650520181943</c:v>
                </c:pt>
                <c:pt idx="4">
                  <c:v>0.24134596472774228</c:v>
                </c:pt>
                <c:pt idx="5">
                  <c:v>0.27602841572646614</c:v>
                </c:pt>
                <c:pt idx="6">
                  <c:v>0.30045395078734538</c:v>
                </c:pt>
                <c:pt idx="7">
                  <c:v>0.31614419418882778</c:v>
                </c:pt>
                <c:pt idx="8">
                  <c:v>0.32476787151644121</c:v>
                </c:pt>
                <c:pt idx="9">
                  <c:v>0.3278835434172267</c:v>
                </c:pt>
                <c:pt idx="10">
                  <c:v>0.32680144343739942</c:v>
                </c:pt>
                <c:pt idx="11">
                  <c:v>0.32252179873334269</c:v>
                </c:pt>
                <c:pt idx="12">
                  <c:v>0.31570895965756396</c:v>
                </c:pt>
                <c:pt idx="13">
                  <c:v>0.30666607664678242</c:v>
                </c:pt>
                <c:pt idx="14">
                  <c:v>0.29527529368743316</c:v>
                </c:pt>
                <c:pt idx="15">
                  <c:v>0.2808554368271291</c:v>
                </c:pt>
                <c:pt idx="16">
                  <c:v>0.26184792433599507</c:v>
                </c:pt>
                <c:pt idx="17">
                  <c:v>0.23513214582944392</c:v>
                </c:pt>
                <c:pt idx="18">
                  <c:v>0.19447367007211253</c:v>
                </c:pt>
                <c:pt idx="19">
                  <c:v>0.12671901717675274</c:v>
                </c:pt>
                <c:pt idx="20">
                  <c:v>1.3088606777719612E-3</c:v>
                </c:pt>
              </c:numCache>
            </c:numRef>
          </c:yVal>
          <c:smooth val="0"/>
          <c:extLst>
            <c:ext xmlns:c16="http://schemas.microsoft.com/office/drawing/2014/chart" uri="{C3380CC4-5D6E-409C-BE32-E72D297353CC}">
              <c16:uniqueId val="{00000003-5D25-4EB9-AD96-3E288A0650ED}"/>
            </c:ext>
          </c:extLst>
        </c:ser>
        <c:dLbls>
          <c:showLegendKey val="0"/>
          <c:showVal val="0"/>
          <c:showCatName val="0"/>
          <c:showSerName val="0"/>
          <c:showPercent val="0"/>
          <c:showBubbleSize val="0"/>
        </c:dLbls>
        <c:axId val="42835264"/>
        <c:axId val="59078272"/>
      </c:scatterChart>
      <c:valAx>
        <c:axId val="42835264"/>
        <c:scaling>
          <c:orientation val="minMax"/>
        </c:scaling>
        <c:delete val="0"/>
        <c:axPos val="b"/>
        <c:title>
          <c:tx>
            <c:rich>
              <a:bodyPr/>
              <a:lstStyle/>
              <a:p>
                <a:pPr>
                  <a:defRPr/>
                </a:pPr>
                <a:r>
                  <a:rPr lang="en-US"/>
                  <a:t>Q</a:t>
                </a:r>
                <a:r>
                  <a:rPr lang="en-US" baseline="0"/>
                  <a:t> (m3/s)</a:t>
                </a:r>
                <a:endParaRPr lang="en-US"/>
              </a:p>
            </c:rich>
          </c:tx>
          <c:layout>
            <c:manualLayout>
              <c:xMode val="edge"/>
              <c:yMode val="edge"/>
              <c:x val="0.37632395950506187"/>
              <c:y val="0.9254654932839278"/>
            </c:manualLayout>
          </c:layout>
          <c:overlay val="0"/>
        </c:title>
        <c:numFmt formatCode="General" sourceLinked="1"/>
        <c:majorTickMark val="out"/>
        <c:minorTickMark val="none"/>
        <c:tickLblPos val="nextTo"/>
        <c:crossAx val="59078272"/>
        <c:crosses val="autoZero"/>
        <c:crossBetween val="midCat"/>
      </c:valAx>
      <c:valAx>
        <c:axId val="59078272"/>
        <c:scaling>
          <c:orientation val="minMax"/>
        </c:scaling>
        <c:delete val="0"/>
        <c:axPos val="l"/>
        <c:majorGridlines>
          <c:spPr>
            <a:ln>
              <a:solidFill>
                <a:schemeClr val="bg1">
                  <a:lumMod val="85000"/>
                </a:schemeClr>
              </a:solidFill>
            </a:ln>
          </c:spPr>
        </c:majorGridlines>
        <c:numFmt formatCode="General" sourceLinked="1"/>
        <c:majorTickMark val="out"/>
        <c:minorTickMark val="none"/>
        <c:tickLblPos val="nextTo"/>
        <c:crossAx val="42835264"/>
        <c:crosses val="autoZero"/>
        <c:crossBetween val="midCat"/>
      </c:valAx>
    </c:plotArea>
    <c:legend>
      <c:legendPos val="r"/>
      <c:layout>
        <c:manualLayout>
          <c:xMode val="edge"/>
          <c:yMode val="edge"/>
          <c:x val="0.8270332636991804"/>
          <c:y val="4.0890844526787155E-3"/>
          <c:w val="0.17296673630081955"/>
          <c:h val="0.35456692913385829"/>
        </c:manualLayout>
      </c:layout>
      <c:overlay val="0"/>
    </c:legend>
    <c:plotVisOnly val="1"/>
    <c:dispBlanksAs val="gap"/>
    <c:showDLblsOverMax val="0"/>
  </c:chart>
  <c:printSettings>
    <c:headerFooter/>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Max</a:t>
            </a:r>
            <a:r>
              <a:rPr lang="en-US" sz="1400" baseline="0"/>
              <a:t> speed (rpm)</a:t>
            </a:r>
            <a:endParaRPr lang="en-US" sz="1400"/>
          </a:p>
        </c:rich>
      </c:tx>
      <c:layout>
        <c:manualLayout>
          <c:xMode val="edge"/>
          <c:yMode val="edge"/>
          <c:x val="0.37334018961915472"/>
          <c:y val="0"/>
        </c:manualLayout>
      </c:layout>
      <c:overlay val="1"/>
    </c:title>
    <c:autoTitleDeleted val="0"/>
    <c:plotArea>
      <c:layout>
        <c:manualLayout>
          <c:layoutTarget val="inner"/>
          <c:xMode val="edge"/>
          <c:yMode val="edge"/>
          <c:x val="0.11190701162354706"/>
          <c:y val="5.409266594416258E-2"/>
          <c:w val="0.73381370185869621"/>
          <c:h val="0.79462034967918904"/>
        </c:manualLayout>
      </c:layout>
      <c:scatterChart>
        <c:scatterStyle val="lineMarker"/>
        <c:varyColors val="0"/>
        <c:ser>
          <c:idx val="0"/>
          <c:order val="0"/>
          <c:tx>
            <c:strRef>
              <c:f>Tuning!$AT$2</c:f>
              <c:strCache>
                <c:ptCount val="1"/>
                <c:pt idx="0">
                  <c:v>point 1</c:v>
                </c:pt>
              </c:strCache>
            </c:strRef>
          </c:tx>
          <c:marker>
            <c:symbol val="diamond"/>
            <c:size val="10"/>
          </c:marker>
          <c:xVal>
            <c:numRef>
              <c:f>Tuning!$AC$3:$AC$25</c:f>
              <c:numCache>
                <c:formatCode>General</c:formatCode>
                <c:ptCount val="23"/>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numCache>
            </c:numRef>
          </c:xVal>
          <c:yVal>
            <c:numRef>
              <c:f>Tuning!$AT$3:$AT$25</c:f>
              <c:numCache>
                <c:formatCode>General</c:formatCode>
                <c:ptCount val="23"/>
                <c:pt idx="22">
                  <c:v>44000</c:v>
                </c:pt>
              </c:numCache>
            </c:numRef>
          </c:yVal>
          <c:smooth val="0"/>
          <c:extLst>
            <c:ext xmlns:c16="http://schemas.microsoft.com/office/drawing/2014/chart" uri="{C3380CC4-5D6E-409C-BE32-E72D297353CC}">
              <c16:uniqueId val="{00000000-E822-44E7-B386-8485DE5B7267}"/>
            </c:ext>
          </c:extLst>
        </c:ser>
        <c:ser>
          <c:idx val="1"/>
          <c:order val="1"/>
          <c:tx>
            <c:strRef>
              <c:f>Tuning!$AU$2</c:f>
              <c:strCache>
                <c:ptCount val="1"/>
                <c:pt idx="0">
                  <c:v>max</c:v>
                </c:pt>
              </c:strCache>
            </c:strRef>
          </c:tx>
          <c:marker>
            <c:symbol val="none"/>
          </c:marker>
          <c:xVal>
            <c:numRef>
              <c:f>Tuning!$AC$3:$AC$25</c:f>
              <c:numCache>
                <c:formatCode>General</c:formatCode>
                <c:ptCount val="23"/>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numCache>
            </c:numRef>
          </c:xVal>
          <c:yVal>
            <c:numRef>
              <c:f>Tuning!$AU$3:$AU$25</c:f>
              <c:numCache>
                <c:formatCode>General</c:formatCode>
                <c:ptCount val="23"/>
                <c:pt idx="0">
                  <c:v>71421.586980425753</c:v>
                </c:pt>
                <c:pt idx="1">
                  <c:v>71121.526738272136</c:v>
                </c:pt>
                <c:pt idx="2">
                  <c:v>70353.145178842111</c:v>
                </c:pt>
                <c:pt idx="3">
                  <c:v>69248.943653042268</c:v>
                </c:pt>
                <c:pt idx="4">
                  <c:v>67939.611162730245</c:v>
                </c:pt>
                <c:pt idx="5">
                  <c:v>66539.208974726091</c:v>
                </c:pt>
                <c:pt idx="6">
                  <c:v>65139.368435138858</c:v>
                </c:pt>
                <c:pt idx="7">
                  <c:v>63809.838123691421</c:v>
                </c:pt>
                <c:pt idx="8">
                  <c:v>62602.330564081014</c:v>
                </c:pt>
                <c:pt idx="9">
                  <c:v>61555.491743251652</c:v>
                </c:pt>
                <c:pt idx="10">
                  <c:v>60699.858438209478</c:v>
                </c:pt>
                <c:pt idx="11">
                  <c:v>60062.443008135655</c:v>
                </c:pt>
                <c:pt idx="12">
                  <c:v>59671.070697246432</c:v>
                </c:pt>
                <c:pt idx="13">
                  <c:v>59558.92140507108</c:v>
                </c:pt>
                <c:pt idx="14">
                  <c:v>59770.067382623645</c:v>
                </c:pt>
                <c:pt idx="15">
                  <c:v>60367.377725090308</c:v>
                </c:pt>
                <c:pt idx="16">
                  <c:v>61445.410886507962</c:v>
                </c:pt>
                <c:pt idx="17">
                  <c:v>63153.926010614989</c:v>
                </c:pt>
                <c:pt idx="18">
                  <c:v>65745.705354471502</c:v>
                </c:pt>
                <c:pt idx="19">
                  <c:v>69687.329043398946</c:v>
                </c:pt>
                <c:pt idx="20">
                  <c:v>75966.80193550291</c:v>
                </c:pt>
              </c:numCache>
            </c:numRef>
          </c:yVal>
          <c:smooth val="0"/>
          <c:extLst>
            <c:ext xmlns:c16="http://schemas.microsoft.com/office/drawing/2014/chart" uri="{C3380CC4-5D6E-409C-BE32-E72D297353CC}">
              <c16:uniqueId val="{00000001-E822-44E7-B386-8485DE5B7267}"/>
            </c:ext>
          </c:extLst>
        </c:ser>
        <c:dLbls>
          <c:showLegendKey val="0"/>
          <c:showVal val="0"/>
          <c:showCatName val="0"/>
          <c:showSerName val="0"/>
          <c:showPercent val="0"/>
          <c:showBubbleSize val="0"/>
        </c:dLbls>
        <c:axId val="42828928"/>
        <c:axId val="42830656"/>
      </c:scatterChart>
      <c:valAx>
        <c:axId val="42828928"/>
        <c:scaling>
          <c:orientation val="minMax"/>
        </c:scaling>
        <c:delete val="0"/>
        <c:axPos val="b"/>
        <c:title>
          <c:tx>
            <c:rich>
              <a:bodyPr/>
              <a:lstStyle/>
              <a:p>
                <a:pPr>
                  <a:defRPr/>
                </a:pPr>
                <a:r>
                  <a:rPr lang="en-US"/>
                  <a:t>Q</a:t>
                </a:r>
                <a:r>
                  <a:rPr lang="en-US" baseline="0"/>
                  <a:t> (m3/s)</a:t>
                </a:r>
                <a:endParaRPr lang="en-US"/>
              </a:p>
            </c:rich>
          </c:tx>
          <c:overlay val="0"/>
        </c:title>
        <c:numFmt formatCode="General" sourceLinked="1"/>
        <c:majorTickMark val="out"/>
        <c:minorTickMark val="none"/>
        <c:tickLblPos val="nextTo"/>
        <c:crossAx val="42830656"/>
        <c:crosses val="autoZero"/>
        <c:crossBetween val="midCat"/>
      </c:valAx>
      <c:valAx>
        <c:axId val="42830656"/>
        <c:scaling>
          <c:orientation val="minMax"/>
        </c:scaling>
        <c:delete val="0"/>
        <c:axPos val="l"/>
        <c:majorGridlines>
          <c:spPr>
            <a:ln>
              <a:solidFill>
                <a:schemeClr val="bg1">
                  <a:lumMod val="85000"/>
                </a:schemeClr>
              </a:solidFill>
            </a:ln>
          </c:spPr>
        </c:majorGridlines>
        <c:numFmt formatCode="General" sourceLinked="1"/>
        <c:majorTickMark val="out"/>
        <c:minorTickMark val="none"/>
        <c:tickLblPos val="nextTo"/>
        <c:crossAx val="42828928"/>
        <c:crosses val="autoZero"/>
        <c:crossBetween val="midCat"/>
      </c:valAx>
    </c:plotArea>
    <c:legend>
      <c:legendPos val="r"/>
      <c:layout>
        <c:manualLayout>
          <c:xMode val="edge"/>
          <c:yMode val="edge"/>
          <c:x val="0.84010841501955114"/>
          <c:y val="2.6409122732983705E-3"/>
          <c:w val="0.15989158498044886"/>
          <c:h val="0.17620378451475538"/>
        </c:manualLayout>
      </c:layout>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Power</a:t>
            </a:r>
            <a:r>
              <a:rPr lang="en-US" sz="1400" baseline="0"/>
              <a:t> (W) vs. Speed</a:t>
            </a:r>
            <a:endParaRPr lang="en-US" sz="1400"/>
          </a:p>
        </c:rich>
      </c:tx>
      <c:layout>
        <c:manualLayout>
          <c:xMode val="edge"/>
          <c:yMode val="edge"/>
          <c:x val="0.33179581123788104"/>
          <c:y val="0"/>
        </c:manualLayout>
      </c:layout>
      <c:overlay val="1"/>
    </c:title>
    <c:autoTitleDeleted val="0"/>
    <c:plotArea>
      <c:layout>
        <c:manualLayout>
          <c:layoutTarget val="inner"/>
          <c:xMode val="edge"/>
          <c:yMode val="edge"/>
          <c:x val="9.8111093256200113E-2"/>
          <c:y val="5.3895726626404711E-2"/>
          <c:w val="0.72757533879693614"/>
          <c:h val="0.79536809112453188"/>
        </c:manualLayout>
      </c:layout>
      <c:scatterChart>
        <c:scatterStyle val="lineMarker"/>
        <c:varyColors val="0"/>
        <c:ser>
          <c:idx val="0"/>
          <c:order val="0"/>
          <c:tx>
            <c:strRef>
              <c:f>Tuning!$BN$2</c:f>
              <c:strCache>
                <c:ptCount val="1"/>
                <c:pt idx="0">
                  <c:v>point 1</c:v>
                </c:pt>
              </c:strCache>
            </c:strRef>
          </c:tx>
          <c:marker>
            <c:symbol val="none"/>
          </c:marker>
          <c:xVal>
            <c:numRef>
              <c:f>Tuning!$BD$3:$BD$25</c:f>
              <c:numCache>
                <c:formatCode>General</c:formatCode>
                <c:ptCount val="23"/>
                <c:pt idx="0">
                  <c:v>0</c:v>
                </c:pt>
                <c:pt idx="1">
                  <c:v>2988.3219931901567</c:v>
                </c:pt>
                <c:pt idx="2">
                  <c:v>5976.6439863803134</c:v>
                </c:pt>
                <c:pt idx="3">
                  <c:v>8964.965979570472</c:v>
                </c:pt>
                <c:pt idx="4">
                  <c:v>11953.287972760627</c:v>
                </c:pt>
                <c:pt idx="5">
                  <c:v>14941.609965950784</c:v>
                </c:pt>
                <c:pt idx="6">
                  <c:v>17929.93195914094</c:v>
                </c:pt>
                <c:pt idx="7">
                  <c:v>20918.253952331095</c:v>
                </c:pt>
                <c:pt idx="8">
                  <c:v>23906.57594552125</c:v>
                </c:pt>
                <c:pt idx="9">
                  <c:v>26894.897938711409</c:v>
                </c:pt>
                <c:pt idx="10">
                  <c:v>29883.219931901564</c:v>
                </c:pt>
                <c:pt idx="11">
                  <c:v>32871.541925091718</c:v>
                </c:pt>
                <c:pt idx="12">
                  <c:v>35859.863918281881</c:v>
                </c:pt>
                <c:pt idx="13">
                  <c:v>38848.185911472036</c:v>
                </c:pt>
                <c:pt idx="14">
                  <c:v>41836.507904662198</c:v>
                </c:pt>
                <c:pt idx="15">
                  <c:v>44824.82989785236</c:v>
                </c:pt>
                <c:pt idx="16">
                  <c:v>47813.151891042515</c:v>
                </c:pt>
                <c:pt idx="17">
                  <c:v>50801.473884232677</c:v>
                </c:pt>
                <c:pt idx="18">
                  <c:v>53789.795877422839</c:v>
                </c:pt>
                <c:pt idx="19">
                  <c:v>56778.117870612994</c:v>
                </c:pt>
                <c:pt idx="20">
                  <c:v>59766.439863803149</c:v>
                </c:pt>
                <c:pt idx="21">
                  <c:v>43995.6</c:v>
                </c:pt>
                <c:pt idx="22">
                  <c:v>44000</c:v>
                </c:pt>
              </c:numCache>
            </c:numRef>
          </c:xVal>
          <c:yVal>
            <c:numRef>
              <c:f>Tuning!$BN$3:$BN$25</c:f>
              <c:numCache>
                <c:formatCode>General</c:formatCode>
                <c:ptCount val="23"/>
                <c:pt idx="21">
                  <c:v>0</c:v>
                </c:pt>
                <c:pt idx="22">
                  <c:v>87.999999999999986</c:v>
                </c:pt>
              </c:numCache>
            </c:numRef>
          </c:yVal>
          <c:smooth val="0"/>
          <c:extLst>
            <c:ext xmlns:c16="http://schemas.microsoft.com/office/drawing/2014/chart" uri="{C3380CC4-5D6E-409C-BE32-E72D297353CC}">
              <c16:uniqueId val="{00000000-3D85-4381-A5DA-8BF3AA20EED9}"/>
            </c:ext>
          </c:extLst>
        </c:ser>
        <c:ser>
          <c:idx val="1"/>
          <c:order val="1"/>
          <c:tx>
            <c:strRef>
              <c:f>Tuning!$BO$2</c:f>
              <c:strCache>
                <c:ptCount val="1"/>
                <c:pt idx="0">
                  <c:v>total</c:v>
                </c:pt>
              </c:strCache>
            </c:strRef>
          </c:tx>
          <c:marker>
            <c:symbol val="none"/>
          </c:marker>
          <c:xVal>
            <c:numRef>
              <c:f>Tuning!$BD$3:$BD$25</c:f>
              <c:numCache>
                <c:formatCode>General</c:formatCode>
                <c:ptCount val="23"/>
                <c:pt idx="0">
                  <c:v>0</c:v>
                </c:pt>
                <c:pt idx="1">
                  <c:v>2988.3219931901567</c:v>
                </c:pt>
                <c:pt idx="2">
                  <c:v>5976.6439863803134</c:v>
                </c:pt>
                <c:pt idx="3">
                  <c:v>8964.965979570472</c:v>
                </c:pt>
                <c:pt idx="4">
                  <c:v>11953.287972760627</c:v>
                </c:pt>
                <c:pt idx="5">
                  <c:v>14941.609965950784</c:v>
                </c:pt>
                <c:pt idx="6">
                  <c:v>17929.93195914094</c:v>
                </c:pt>
                <c:pt idx="7">
                  <c:v>20918.253952331095</c:v>
                </c:pt>
                <c:pt idx="8">
                  <c:v>23906.57594552125</c:v>
                </c:pt>
                <c:pt idx="9">
                  <c:v>26894.897938711409</c:v>
                </c:pt>
                <c:pt idx="10">
                  <c:v>29883.219931901564</c:v>
                </c:pt>
                <c:pt idx="11">
                  <c:v>32871.541925091718</c:v>
                </c:pt>
                <c:pt idx="12">
                  <c:v>35859.863918281881</c:v>
                </c:pt>
                <c:pt idx="13">
                  <c:v>38848.185911472036</c:v>
                </c:pt>
                <c:pt idx="14">
                  <c:v>41836.507904662198</c:v>
                </c:pt>
                <c:pt idx="15">
                  <c:v>44824.82989785236</c:v>
                </c:pt>
                <c:pt idx="16">
                  <c:v>47813.151891042515</c:v>
                </c:pt>
                <c:pt idx="17">
                  <c:v>50801.473884232677</c:v>
                </c:pt>
                <c:pt idx="18">
                  <c:v>53789.795877422839</c:v>
                </c:pt>
                <c:pt idx="19">
                  <c:v>56778.117870612994</c:v>
                </c:pt>
                <c:pt idx="20">
                  <c:v>59766.439863803149</c:v>
                </c:pt>
                <c:pt idx="21">
                  <c:v>43995.6</c:v>
                </c:pt>
                <c:pt idx="22">
                  <c:v>44000</c:v>
                </c:pt>
              </c:numCache>
            </c:numRef>
          </c:xVal>
          <c:yVal>
            <c:numRef>
              <c:f>Tuning!$BO$3:$BO$25</c:f>
              <c:numCache>
                <c:formatCode>General</c:formatCode>
                <c:ptCount val="23"/>
                <c:pt idx="0">
                  <c:v>17</c:v>
                </c:pt>
                <c:pt idx="1">
                  <c:v>17.023601881831294</c:v>
                </c:pt>
                <c:pt idx="2">
                  <c:v>17.154944426420968</c:v>
                </c:pt>
                <c:pt idx="3">
                  <c:v>17.494748504846431</c:v>
                </c:pt>
                <c:pt idx="4">
                  <c:v>18.156955684763354</c:v>
                </c:pt>
                <c:pt idx="5">
                  <c:v>19.268728230405689</c:v>
                </c:pt>
                <c:pt idx="6">
                  <c:v>20.970449102585654</c:v>
                </c:pt>
                <c:pt idx="7">
                  <c:v>23.415721958693748</c:v>
                </c:pt>
                <c:pt idx="8">
                  <c:v>26.771371152698734</c:v>
                </c:pt>
                <c:pt idx="9">
                  <c:v>31.217441735147666</c:v>
                </c:pt>
                <c:pt idx="10">
                  <c:v>36.947199453165858</c:v>
                </c:pt>
                <c:pt idx="11">
                  <c:v>44.167130750456877</c:v>
                </c:pt>
                <c:pt idx="12">
                  <c:v>53.096942767302629</c:v>
                </c:pt>
                <c:pt idx="13">
                  <c:v>63.969563340563205</c:v>
                </c:pt>
                <c:pt idx="14">
                  <c:v>77.031141003677078</c:v>
                </c:pt>
                <c:pt idx="15">
                  <c:v>92.541044986660893</c:v>
                </c:pt>
                <c:pt idx="16">
                  <c:v>110.77186521610955</c:v>
                </c:pt>
                <c:pt idx="17">
                  <c:v>132.00941231519636</c:v>
                </c:pt>
                <c:pt idx="18">
                  <c:v>156.55271760367282</c:v>
                </c:pt>
                <c:pt idx="19">
                  <c:v>184.71403309786874</c:v>
                </c:pt>
                <c:pt idx="20">
                  <c:v>216.81883151069181</c:v>
                </c:pt>
              </c:numCache>
            </c:numRef>
          </c:yVal>
          <c:smooth val="0"/>
          <c:extLst>
            <c:ext xmlns:c16="http://schemas.microsoft.com/office/drawing/2014/chart" uri="{C3380CC4-5D6E-409C-BE32-E72D297353CC}">
              <c16:uniqueId val="{00000001-3D85-4381-A5DA-8BF3AA20EED9}"/>
            </c:ext>
          </c:extLst>
        </c:ser>
        <c:ser>
          <c:idx val="2"/>
          <c:order val="2"/>
          <c:tx>
            <c:strRef>
              <c:f>Tuning!$BP$2</c:f>
              <c:strCache>
                <c:ptCount val="1"/>
                <c:pt idx="0">
                  <c:v>motor</c:v>
                </c:pt>
              </c:strCache>
            </c:strRef>
          </c:tx>
          <c:marker>
            <c:symbol val="none"/>
          </c:marker>
          <c:xVal>
            <c:numRef>
              <c:f>Tuning!$BD$3:$BD$25</c:f>
              <c:numCache>
                <c:formatCode>General</c:formatCode>
                <c:ptCount val="23"/>
                <c:pt idx="0">
                  <c:v>0</c:v>
                </c:pt>
                <c:pt idx="1">
                  <c:v>2988.3219931901567</c:v>
                </c:pt>
                <c:pt idx="2">
                  <c:v>5976.6439863803134</c:v>
                </c:pt>
                <c:pt idx="3">
                  <c:v>8964.965979570472</c:v>
                </c:pt>
                <c:pt idx="4">
                  <c:v>11953.287972760627</c:v>
                </c:pt>
                <c:pt idx="5">
                  <c:v>14941.609965950784</c:v>
                </c:pt>
                <c:pt idx="6">
                  <c:v>17929.93195914094</c:v>
                </c:pt>
                <c:pt idx="7">
                  <c:v>20918.253952331095</c:v>
                </c:pt>
                <c:pt idx="8">
                  <c:v>23906.57594552125</c:v>
                </c:pt>
                <c:pt idx="9">
                  <c:v>26894.897938711409</c:v>
                </c:pt>
                <c:pt idx="10">
                  <c:v>29883.219931901564</c:v>
                </c:pt>
                <c:pt idx="11">
                  <c:v>32871.541925091718</c:v>
                </c:pt>
                <c:pt idx="12">
                  <c:v>35859.863918281881</c:v>
                </c:pt>
                <c:pt idx="13">
                  <c:v>38848.185911472036</c:v>
                </c:pt>
                <c:pt idx="14">
                  <c:v>41836.507904662198</c:v>
                </c:pt>
                <c:pt idx="15">
                  <c:v>44824.82989785236</c:v>
                </c:pt>
                <c:pt idx="16">
                  <c:v>47813.151891042515</c:v>
                </c:pt>
                <c:pt idx="17">
                  <c:v>50801.473884232677</c:v>
                </c:pt>
                <c:pt idx="18">
                  <c:v>53789.795877422839</c:v>
                </c:pt>
                <c:pt idx="19">
                  <c:v>56778.117870612994</c:v>
                </c:pt>
                <c:pt idx="20">
                  <c:v>59766.439863803149</c:v>
                </c:pt>
                <c:pt idx="21">
                  <c:v>43995.6</c:v>
                </c:pt>
                <c:pt idx="22">
                  <c:v>44000</c:v>
                </c:pt>
              </c:numCache>
            </c:numRef>
          </c:xVal>
          <c:yVal>
            <c:numRef>
              <c:f>Tuning!$BP$3:$BP$25</c:f>
              <c:numCache>
                <c:formatCode>General</c:formatCode>
                <c:ptCount val="23"/>
                <c:pt idx="0">
                  <c:v>0</c:v>
                </c:pt>
                <c:pt idx="1">
                  <c:v>2.3601881831292717E-2</c:v>
                </c:pt>
                <c:pt idx="2">
                  <c:v>0.15494442642096901</c:v>
                </c:pt>
                <c:pt idx="3">
                  <c:v>0.49474850484643135</c:v>
                </c:pt>
                <c:pt idx="4">
                  <c:v>1.1569556847633546</c:v>
                </c:pt>
                <c:pt idx="5">
                  <c:v>2.2687282304056886</c:v>
                </c:pt>
                <c:pt idx="6">
                  <c:v>3.9704491025856541</c:v>
                </c:pt>
                <c:pt idx="7">
                  <c:v>6.415721958693748</c:v>
                </c:pt>
                <c:pt idx="8">
                  <c:v>9.7713711526987357</c:v>
                </c:pt>
                <c:pt idx="9">
                  <c:v>14.217441735147666</c:v>
                </c:pt>
                <c:pt idx="10">
                  <c:v>19.947199453165858</c:v>
                </c:pt>
                <c:pt idx="11">
                  <c:v>27.167130750456874</c:v>
                </c:pt>
                <c:pt idx="12">
                  <c:v>36.096942767302629</c:v>
                </c:pt>
                <c:pt idx="13">
                  <c:v>46.969563340563205</c:v>
                </c:pt>
                <c:pt idx="14">
                  <c:v>60.031141003677078</c:v>
                </c:pt>
                <c:pt idx="15">
                  <c:v>75.541044986660893</c:v>
                </c:pt>
                <c:pt idx="16">
                  <c:v>93.771865216109546</c:v>
                </c:pt>
                <c:pt idx="17">
                  <c:v>115.00941231519637</c:v>
                </c:pt>
                <c:pt idx="18">
                  <c:v>139.55271760367282</c:v>
                </c:pt>
                <c:pt idx="19">
                  <c:v>167.71403309786874</c:v>
                </c:pt>
                <c:pt idx="20">
                  <c:v>199.81883151069181</c:v>
                </c:pt>
              </c:numCache>
            </c:numRef>
          </c:yVal>
          <c:smooth val="0"/>
          <c:extLst>
            <c:ext xmlns:c16="http://schemas.microsoft.com/office/drawing/2014/chart" uri="{C3380CC4-5D6E-409C-BE32-E72D297353CC}">
              <c16:uniqueId val="{00000002-3D85-4381-A5DA-8BF3AA20EED9}"/>
            </c:ext>
          </c:extLst>
        </c:ser>
        <c:ser>
          <c:idx val="3"/>
          <c:order val="3"/>
          <c:tx>
            <c:strRef>
              <c:f>Tuning!$BQ$2</c:f>
              <c:strCache>
                <c:ptCount val="1"/>
                <c:pt idx="0">
                  <c:v>shaft</c:v>
                </c:pt>
              </c:strCache>
            </c:strRef>
          </c:tx>
          <c:marker>
            <c:symbol val="none"/>
          </c:marker>
          <c:xVal>
            <c:numRef>
              <c:f>Tuning!$BD$3:$BD$25</c:f>
              <c:numCache>
                <c:formatCode>General</c:formatCode>
                <c:ptCount val="23"/>
                <c:pt idx="0">
                  <c:v>0</c:v>
                </c:pt>
                <c:pt idx="1">
                  <c:v>2988.3219931901567</c:v>
                </c:pt>
                <c:pt idx="2">
                  <c:v>5976.6439863803134</c:v>
                </c:pt>
                <c:pt idx="3">
                  <c:v>8964.965979570472</c:v>
                </c:pt>
                <c:pt idx="4">
                  <c:v>11953.287972760627</c:v>
                </c:pt>
                <c:pt idx="5">
                  <c:v>14941.609965950784</c:v>
                </c:pt>
                <c:pt idx="6">
                  <c:v>17929.93195914094</c:v>
                </c:pt>
                <c:pt idx="7">
                  <c:v>20918.253952331095</c:v>
                </c:pt>
                <c:pt idx="8">
                  <c:v>23906.57594552125</c:v>
                </c:pt>
                <c:pt idx="9">
                  <c:v>26894.897938711409</c:v>
                </c:pt>
                <c:pt idx="10">
                  <c:v>29883.219931901564</c:v>
                </c:pt>
                <c:pt idx="11">
                  <c:v>32871.541925091718</c:v>
                </c:pt>
                <c:pt idx="12">
                  <c:v>35859.863918281881</c:v>
                </c:pt>
                <c:pt idx="13">
                  <c:v>38848.185911472036</c:v>
                </c:pt>
                <c:pt idx="14">
                  <c:v>41836.507904662198</c:v>
                </c:pt>
                <c:pt idx="15">
                  <c:v>44824.82989785236</c:v>
                </c:pt>
                <c:pt idx="16">
                  <c:v>47813.151891042515</c:v>
                </c:pt>
                <c:pt idx="17">
                  <c:v>50801.473884232677</c:v>
                </c:pt>
                <c:pt idx="18">
                  <c:v>53789.795877422839</c:v>
                </c:pt>
                <c:pt idx="19">
                  <c:v>56778.117870612994</c:v>
                </c:pt>
                <c:pt idx="20">
                  <c:v>59766.439863803149</c:v>
                </c:pt>
                <c:pt idx="21">
                  <c:v>43995.6</c:v>
                </c:pt>
                <c:pt idx="22">
                  <c:v>44000</c:v>
                </c:pt>
              </c:numCache>
            </c:numRef>
          </c:xVal>
          <c:yVal>
            <c:numRef>
              <c:f>Tuning!$BQ$3:$BQ$25</c:f>
              <c:numCache>
                <c:formatCode>General</c:formatCode>
                <c:ptCount val="23"/>
                <c:pt idx="0">
                  <c:v>0</c:v>
                </c:pt>
                <c:pt idx="1">
                  <c:v>2.1949995597677588E-2</c:v>
                </c:pt>
                <c:pt idx="2">
                  <c:v>0.13850207801766665</c:v>
                </c:pt>
                <c:pt idx="3">
                  <c:v>0.42570939070040192</c:v>
                </c:pt>
                <c:pt idx="4">
                  <c:v>0.95962507708631706</c:v>
                </c:pt>
                <c:pt idx="5">
                  <c:v>1.8163022806158475</c:v>
                </c:pt>
                <c:pt idx="6">
                  <c:v>3.0717941447294272</c:v>
                </c:pt>
                <c:pt idx="7">
                  <c:v>4.8021538128674894</c:v>
                </c:pt>
                <c:pt idx="8">
                  <c:v>7.0834344284704684</c:v>
                </c:pt>
                <c:pt idx="9">
                  <c:v>9.9916891349788024</c:v>
                </c:pt>
                <c:pt idx="10">
                  <c:v>13.602971075832924</c:v>
                </c:pt>
                <c:pt idx="11">
                  <c:v>17.993333394473265</c:v>
                </c:pt>
                <c:pt idx="12">
                  <c:v>23.238829234340272</c:v>
                </c:pt>
                <c:pt idx="13">
                  <c:v>29.415511738874358</c:v>
                </c:pt>
                <c:pt idx="14">
                  <c:v>36.599434051515992</c:v>
                </c:pt>
                <c:pt idx="15">
                  <c:v>44.866649315705587</c:v>
                </c:pt>
                <c:pt idx="16">
                  <c:v>54.293210674883554</c:v>
                </c:pt>
                <c:pt idx="17">
                  <c:v>64.955171272490361</c:v>
                </c:pt>
                <c:pt idx="18">
                  <c:v>76.928584251966456</c:v>
                </c:pt>
                <c:pt idx="19">
                  <c:v>90.289502756752242</c:v>
                </c:pt>
                <c:pt idx="20">
                  <c:v>105.11397993028808</c:v>
                </c:pt>
              </c:numCache>
            </c:numRef>
          </c:yVal>
          <c:smooth val="0"/>
          <c:extLst>
            <c:ext xmlns:c16="http://schemas.microsoft.com/office/drawing/2014/chart" uri="{C3380CC4-5D6E-409C-BE32-E72D297353CC}">
              <c16:uniqueId val="{00000003-3D85-4381-A5DA-8BF3AA20EED9}"/>
            </c:ext>
          </c:extLst>
        </c:ser>
        <c:ser>
          <c:idx val="4"/>
          <c:order val="4"/>
          <c:tx>
            <c:strRef>
              <c:f>Tuning!$BR$2</c:f>
              <c:strCache>
                <c:ptCount val="1"/>
                <c:pt idx="0">
                  <c:v>impeller</c:v>
                </c:pt>
              </c:strCache>
            </c:strRef>
          </c:tx>
          <c:marker>
            <c:symbol val="none"/>
          </c:marker>
          <c:xVal>
            <c:numRef>
              <c:f>Tuning!$BD$3:$BD$25</c:f>
              <c:numCache>
                <c:formatCode>General</c:formatCode>
                <c:ptCount val="23"/>
                <c:pt idx="0">
                  <c:v>0</c:v>
                </c:pt>
                <c:pt idx="1">
                  <c:v>2988.3219931901567</c:v>
                </c:pt>
                <c:pt idx="2">
                  <c:v>5976.6439863803134</c:v>
                </c:pt>
                <c:pt idx="3">
                  <c:v>8964.965979570472</c:v>
                </c:pt>
                <c:pt idx="4">
                  <c:v>11953.287972760627</c:v>
                </c:pt>
                <c:pt idx="5">
                  <c:v>14941.609965950784</c:v>
                </c:pt>
                <c:pt idx="6">
                  <c:v>17929.93195914094</c:v>
                </c:pt>
                <c:pt idx="7">
                  <c:v>20918.253952331095</c:v>
                </c:pt>
                <c:pt idx="8">
                  <c:v>23906.57594552125</c:v>
                </c:pt>
                <c:pt idx="9">
                  <c:v>26894.897938711409</c:v>
                </c:pt>
                <c:pt idx="10">
                  <c:v>29883.219931901564</c:v>
                </c:pt>
                <c:pt idx="11">
                  <c:v>32871.541925091718</c:v>
                </c:pt>
                <c:pt idx="12">
                  <c:v>35859.863918281881</c:v>
                </c:pt>
                <c:pt idx="13">
                  <c:v>38848.185911472036</c:v>
                </c:pt>
                <c:pt idx="14">
                  <c:v>41836.507904662198</c:v>
                </c:pt>
                <c:pt idx="15">
                  <c:v>44824.82989785236</c:v>
                </c:pt>
                <c:pt idx="16">
                  <c:v>47813.151891042515</c:v>
                </c:pt>
                <c:pt idx="17">
                  <c:v>50801.473884232677</c:v>
                </c:pt>
                <c:pt idx="18">
                  <c:v>53789.795877422839</c:v>
                </c:pt>
                <c:pt idx="19">
                  <c:v>56778.117870612994</c:v>
                </c:pt>
                <c:pt idx="20">
                  <c:v>59766.439863803149</c:v>
                </c:pt>
                <c:pt idx="21">
                  <c:v>43995.6</c:v>
                </c:pt>
                <c:pt idx="22">
                  <c:v>44000</c:v>
                </c:pt>
              </c:numCache>
            </c:numRef>
          </c:xVal>
          <c:yVal>
            <c:numRef>
              <c:f>Tuning!$BR$3:$BR$25</c:f>
              <c:numCache>
                <c:formatCode>General</c:formatCode>
                <c:ptCount val="23"/>
                <c:pt idx="0">
                  <c:v>0</c:v>
                </c:pt>
                <c:pt idx="1">
                  <c:v>1.2675523906739077E-2</c:v>
                </c:pt>
                <c:pt idx="2">
                  <c:v>0.10140419125391262</c:v>
                </c:pt>
                <c:pt idx="3">
                  <c:v>0.34223914548195528</c:v>
                </c:pt>
                <c:pt idx="4">
                  <c:v>0.81123353003130094</c:v>
                </c:pt>
                <c:pt idx="5">
                  <c:v>1.5844404883423848</c:v>
                </c:pt>
                <c:pt idx="6">
                  <c:v>2.7379131638556409</c:v>
                </c:pt>
                <c:pt idx="7">
                  <c:v>4.3477047000115023</c:v>
                </c:pt>
                <c:pt idx="8">
                  <c:v>6.489868240250404</c:v>
                </c:pt>
                <c:pt idx="9">
                  <c:v>9.2404569280127831</c:v>
                </c:pt>
                <c:pt idx="10">
                  <c:v>12.675523906739073</c:v>
                </c:pt>
                <c:pt idx="11">
                  <c:v>16.871122319869706</c:v>
                </c:pt>
                <c:pt idx="12">
                  <c:v>21.903305310845127</c:v>
                </c:pt>
                <c:pt idx="13">
                  <c:v>27.848126023105749</c:v>
                </c:pt>
                <c:pt idx="14">
                  <c:v>34.781637600092047</c:v>
                </c:pt>
                <c:pt idx="15">
                  <c:v>42.779893185244418</c:v>
                </c:pt>
                <c:pt idx="16">
                  <c:v>51.918945922003296</c:v>
                </c:pt>
                <c:pt idx="17">
                  <c:v>62.274848953809133</c:v>
                </c:pt>
                <c:pt idx="18">
                  <c:v>73.923655424102378</c:v>
                </c:pt>
                <c:pt idx="19">
                  <c:v>86.941418476323435</c:v>
                </c:pt>
                <c:pt idx="20">
                  <c:v>101.40419125391267</c:v>
                </c:pt>
              </c:numCache>
            </c:numRef>
          </c:yVal>
          <c:smooth val="0"/>
          <c:extLst>
            <c:ext xmlns:c16="http://schemas.microsoft.com/office/drawing/2014/chart" uri="{C3380CC4-5D6E-409C-BE32-E72D297353CC}">
              <c16:uniqueId val="{00000004-3D85-4381-A5DA-8BF3AA20EED9}"/>
            </c:ext>
          </c:extLst>
        </c:ser>
        <c:ser>
          <c:idx val="5"/>
          <c:order val="5"/>
          <c:tx>
            <c:strRef>
              <c:f>Tuning!$BS$2</c:f>
              <c:strCache>
                <c:ptCount val="1"/>
                <c:pt idx="0">
                  <c:v>hydraulic</c:v>
                </c:pt>
              </c:strCache>
            </c:strRef>
          </c:tx>
          <c:marker>
            <c:symbol val="none"/>
          </c:marker>
          <c:xVal>
            <c:numRef>
              <c:f>Tuning!$BD$3:$BD$25</c:f>
              <c:numCache>
                <c:formatCode>General</c:formatCode>
                <c:ptCount val="23"/>
                <c:pt idx="0">
                  <c:v>0</c:v>
                </c:pt>
                <c:pt idx="1">
                  <c:v>2988.3219931901567</c:v>
                </c:pt>
                <c:pt idx="2">
                  <c:v>5976.6439863803134</c:v>
                </c:pt>
                <c:pt idx="3">
                  <c:v>8964.965979570472</c:v>
                </c:pt>
                <c:pt idx="4">
                  <c:v>11953.287972760627</c:v>
                </c:pt>
                <c:pt idx="5">
                  <c:v>14941.609965950784</c:v>
                </c:pt>
                <c:pt idx="6">
                  <c:v>17929.93195914094</c:v>
                </c:pt>
                <c:pt idx="7">
                  <c:v>20918.253952331095</c:v>
                </c:pt>
                <c:pt idx="8">
                  <c:v>23906.57594552125</c:v>
                </c:pt>
                <c:pt idx="9">
                  <c:v>26894.897938711409</c:v>
                </c:pt>
                <c:pt idx="10">
                  <c:v>29883.219931901564</c:v>
                </c:pt>
                <c:pt idx="11">
                  <c:v>32871.541925091718</c:v>
                </c:pt>
                <c:pt idx="12">
                  <c:v>35859.863918281881</c:v>
                </c:pt>
                <c:pt idx="13">
                  <c:v>38848.185911472036</c:v>
                </c:pt>
                <c:pt idx="14">
                  <c:v>41836.507904662198</c:v>
                </c:pt>
                <c:pt idx="15">
                  <c:v>44824.82989785236</c:v>
                </c:pt>
                <c:pt idx="16">
                  <c:v>47813.151891042515</c:v>
                </c:pt>
                <c:pt idx="17">
                  <c:v>50801.473884232677</c:v>
                </c:pt>
                <c:pt idx="18">
                  <c:v>53789.795877422839</c:v>
                </c:pt>
                <c:pt idx="19">
                  <c:v>56778.117870612994</c:v>
                </c:pt>
                <c:pt idx="20">
                  <c:v>59766.439863803149</c:v>
                </c:pt>
                <c:pt idx="21">
                  <c:v>43995.6</c:v>
                </c:pt>
                <c:pt idx="22">
                  <c:v>44000</c:v>
                </c:pt>
              </c:numCache>
            </c:numRef>
          </c:xVal>
          <c:yVal>
            <c:numRef>
              <c:f>Tuning!$BS$3:$BS$25</c:f>
              <c:numCache>
                <c:formatCode>General</c:formatCode>
                <c:ptCount val="23"/>
                <c:pt idx="0">
                  <c:v>0</c:v>
                </c:pt>
                <c:pt idx="1">
                  <c:v>8.7697566566272093E-3</c:v>
                </c:pt>
                <c:pt idx="2">
                  <c:v>7.0158053253017674E-2</c:v>
                </c:pt>
                <c:pt idx="3">
                  <c:v>0.23678342972893468</c:v>
                </c:pt>
                <c:pt idx="4">
                  <c:v>0.56126442602414139</c:v>
                </c:pt>
                <c:pt idx="5">
                  <c:v>1.0962195820784013</c:v>
                </c:pt>
                <c:pt idx="6">
                  <c:v>1.8942674378314766</c:v>
                </c:pt>
                <c:pt idx="7">
                  <c:v>3.0080265332231315</c:v>
                </c:pt>
                <c:pt idx="8">
                  <c:v>4.4901154081931276</c:v>
                </c:pt>
                <c:pt idx="9">
                  <c:v>6.3931526026812335</c:v>
                </c:pt>
                <c:pt idx="10">
                  <c:v>8.7697566566272034</c:v>
                </c:pt>
                <c:pt idx="11">
                  <c:v>11.67254610997081</c:v>
                </c:pt>
                <c:pt idx="12">
                  <c:v>15.154139502651812</c:v>
                </c:pt>
                <c:pt idx="13">
                  <c:v>19.267155374609981</c:v>
                </c:pt>
                <c:pt idx="14">
                  <c:v>24.06421226578507</c:v>
                </c:pt>
                <c:pt idx="15">
                  <c:v>29.597928716116837</c:v>
                </c:pt>
                <c:pt idx="16">
                  <c:v>35.920923265545056</c:v>
                </c:pt>
                <c:pt idx="17">
                  <c:v>43.085814454009501</c:v>
                </c:pt>
                <c:pt idx="18">
                  <c:v>51.145220821449925</c:v>
                </c:pt>
                <c:pt idx="19">
                  <c:v>60.151760907806079</c:v>
                </c:pt>
                <c:pt idx="20">
                  <c:v>70.158053253017684</c:v>
                </c:pt>
              </c:numCache>
            </c:numRef>
          </c:yVal>
          <c:smooth val="0"/>
          <c:extLst>
            <c:ext xmlns:c16="http://schemas.microsoft.com/office/drawing/2014/chart" uri="{C3380CC4-5D6E-409C-BE32-E72D297353CC}">
              <c16:uniqueId val="{00000005-3D85-4381-A5DA-8BF3AA20EED9}"/>
            </c:ext>
          </c:extLst>
        </c:ser>
        <c:dLbls>
          <c:showLegendKey val="0"/>
          <c:showVal val="0"/>
          <c:showCatName val="0"/>
          <c:showSerName val="0"/>
          <c:showPercent val="0"/>
          <c:showBubbleSize val="0"/>
        </c:dLbls>
        <c:axId val="45347904"/>
        <c:axId val="45348480"/>
      </c:scatterChart>
      <c:valAx>
        <c:axId val="45347904"/>
        <c:scaling>
          <c:orientation val="minMax"/>
        </c:scaling>
        <c:delete val="0"/>
        <c:axPos val="b"/>
        <c:title>
          <c:tx>
            <c:rich>
              <a:bodyPr/>
              <a:lstStyle/>
              <a:p>
                <a:pPr>
                  <a:defRPr/>
                </a:pPr>
                <a:r>
                  <a:rPr lang="en-US"/>
                  <a:t>N</a:t>
                </a:r>
                <a:r>
                  <a:rPr lang="en-US" baseline="0"/>
                  <a:t> (rpm)</a:t>
                </a:r>
                <a:endParaRPr lang="en-US"/>
              </a:p>
            </c:rich>
          </c:tx>
          <c:overlay val="0"/>
        </c:title>
        <c:numFmt formatCode="General" sourceLinked="1"/>
        <c:majorTickMark val="out"/>
        <c:minorTickMark val="none"/>
        <c:tickLblPos val="nextTo"/>
        <c:crossAx val="45348480"/>
        <c:crosses val="autoZero"/>
        <c:crossBetween val="midCat"/>
      </c:valAx>
      <c:valAx>
        <c:axId val="45348480"/>
        <c:scaling>
          <c:orientation val="minMax"/>
        </c:scaling>
        <c:delete val="0"/>
        <c:axPos val="l"/>
        <c:majorGridlines>
          <c:spPr>
            <a:ln>
              <a:solidFill>
                <a:schemeClr val="bg1">
                  <a:lumMod val="85000"/>
                </a:schemeClr>
              </a:solidFill>
            </a:ln>
          </c:spPr>
        </c:majorGridlines>
        <c:numFmt formatCode="General" sourceLinked="1"/>
        <c:majorTickMark val="out"/>
        <c:minorTickMark val="none"/>
        <c:tickLblPos val="nextTo"/>
        <c:crossAx val="45347904"/>
        <c:crosses val="autoZero"/>
        <c:crossBetween val="midCat"/>
      </c:valAx>
    </c:plotArea>
    <c:legend>
      <c:legendPos val="r"/>
      <c:layout>
        <c:manualLayout>
          <c:xMode val="edge"/>
          <c:yMode val="edge"/>
          <c:x val="0.81663870587605125"/>
          <c:y val="3.6468924394159564E-3"/>
          <c:w val="0.1833612941239488"/>
          <c:h val="0.52668679764543991"/>
        </c:manualLayout>
      </c:layout>
      <c:overlay val="0"/>
    </c:legend>
    <c:plotVisOnly val="1"/>
    <c:dispBlanksAs val="gap"/>
    <c:showDLblsOverMax val="0"/>
  </c:chart>
  <c:printSettings>
    <c:headerFooter/>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400"/>
              <a:t>Delta-Pressure</a:t>
            </a:r>
            <a:r>
              <a:rPr lang="en-US" sz="1400" baseline="0"/>
              <a:t> (kPa)</a:t>
            </a:r>
            <a:endParaRPr lang="en-US" sz="1400"/>
          </a:p>
        </c:rich>
      </c:tx>
      <c:layout>
        <c:manualLayout>
          <c:xMode val="edge"/>
          <c:yMode val="edge"/>
          <c:x val="0.33484681638978436"/>
          <c:y val="0"/>
        </c:manualLayout>
      </c:layout>
      <c:overlay val="1"/>
    </c:title>
    <c:autoTitleDeleted val="0"/>
    <c:plotArea>
      <c:layout>
        <c:manualLayout>
          <c:layoutTarget val="inner"/>
          <c:xMode val="edge"/>
          <c:yMode val="edge"/>
          <c:x val="0.11621539652426606"/>
          <c:y val="5.4424116103134169E-2"/>
          <c:w val="0.70288670253229146"/>
          <c:h val="0.79826385672379196"/>
        </c:manualLayout>
      </c:layout>
      <c:scatterChart>
        <c:scatterStyle val="lineMarker"/>
        <c:varyColors val="0"/>
        <c:ser>
          <c:idx val="0"/>
          <c:order val="0"/>
          <c:tx>
            <c:strRef>
              <c:f>Tuning!$AF$2</c:f>
              <c:strCache>
                <c:ptCount val="1"/>
                <c:pt idx="0">
                  <c:v>point 1</c:v>
                </c:pt>
              </c:strCache>
            </c:strRef>
          </c:tx>
          <c:marker>
            <c:symbol val="none"/>
          </c:marker>
          <c:xVal>
            <c:numRef>
              <c:f>Tuning!$AC$3:$AC$27</c:f>
              <c:numCache>
                <c:formatCode>General</c:formatCode>
                <c:ptCount val="25"/>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pt idx="23">
                  <c:v>5.6690161257534647E-3</c:v>
                </c:pt>
                <c:pt idx="24">
                  <c:v>5.6695830840618709E-3</c:v>
                </c:pt>
              </c:numCache>
            </c:numRef>
          </c:xVal>
          <c:yVal>
            <c:numRef>
              <c:f>Tuning!$AF$3:$AF$27</c:f>
              <c:numCache>
                <c:formatCode>General</c:formatCode>
                <c:ptCount val="25"/>
                <c:pt idx="21">
                  <c:v>0</c:v>
                </c:pt>
                <c:pt idx="22">
                  <c:v>3.9539406048000001</c:v>
                </c:pt>
              </c:numCache>
            </c:numRef>
          </c:yVal>
          <c:smooth val="0"/>
          <c:extLst>
            <c:ext xmlns:c16="http://schemas.microsoft.com/office/drawing/2014/chart" uri="{C3380CC4-5D6E-409C-BE32-E72D297353CC}">
              <c16:uniqueId val="{00000000-1524-44C8-9F92-BD45352C0513}"/>
            </c:ext>
          </c:extLst>
        </c:ser>
        <c:ser>
          <c:idx val="1"/>
          <c:order val="1"/>
          <c:tx>
            <c:strRef>
              <c:f>Tuning!$AG$2</c:f>
              <c:strCache>
                <c:ptCount val="1"/>
                <c:pt idx="0">
                  <c:v>BEP</c:v>
                </c:pt>
              </c:strCache>
            </c:strRef>
          </c:tx>
          <c:marker>
            <c:symbol val="none"/>
          </c:marker>
          <c:xVal>
            <c:numRef>
              <c:f>Tuning!$AC$3:$AC$27</c:f>
              <c:numCache>
                <c:formatCode>General</c:formatCode>
                <c:ptCount val="25"/>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pt idx="23">
                  <c:v>5.6690161257534647E-3</c:v>
                </c:pt>
                <c:pt idx="24">
                  <c:v>5.6695830840618709E-3</c:v>
                </c:pt>
              </c:numCache>
            </c:numRef>
          </c:xVal>
          <c:yVal>
            <c:numRef>
              <c:f>Tuning!$AG$3:$AG$27</c:f>
              <c:numCache>
                <c:formatCode>General</c:formatCode>
                <c:ptCount val="25"/>
                <c:pt idx="23">
                  <c:v>0</c:v>
                </c:pt>
                <c:pt idx="24">
                  <c:v>4.6879391731368676</c:v>
                </c:pt>
              </c:numCache>
            </c:numRef>
          </c:yVal>
          <c:smooth val="0"/>
          <c:extLst>
            <c:ext xmlns:c16="http://schemas.microsoft.com/office/drawing/2014/chart" uri="{C3380CC4-5D6E-409C-BE32-E72D297353CC}">
              <c16:uniqueId val="{00000001-1524-44C8-9F92-BD45352C0513}"/>
            </c:ext>
          </c:extLst>
        </c:ser>
        <c:ser>
          <c:idx val="2"/>
          <c:order val="2"/>
          <c:tx>
            <c:strRef>
              <c:f>Tuning!$AJ$2</c:f>
              <c:strCache>
                <c:ptCount val="1"/>
                <c:pt idx="0">
                  <c:v>impeller</c:v>
                </c:pt>
              </c:strCache>
            </c:strRef>
          </c:tx>
          <c:marker>
            <c:symbol val="none"/>
          </c:marker>
          <c:xVal>
            <c:numRef>
              <c:f>Tuning!$AC$3:$AC$27</c:f>
              <c:numCache>
                <c:formatCode>General</c:formatCode>
                <c:ptCount val="25"/>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pt idx="23">
                  <c:v>5.6690161257534647E-3</c:v>
                </c:pt>
                <c:pt idx="24">
                  <c:v>5.6695830840618709E-3</c:v>
                </c:pt>
              </c:numCache>
            </c:numRef>
          </c:xVal>
          <c:yVal>
            <c:numRef>
              <c:f>Tuning!$AJ$3:$AJ$27</c:f>
              <c:numCache>
                <c:formatCode>General</c:formatCode>
                <c:ptCount val="25"/>
                <c:pt idx="0">
                  <c:v>6</c:v>
                </c:pt>
                <c:pt idx="1">
                  <c:v>5.9850112594108982</c:v>
                </c:pt>
                <c:pt idx="2">
                  <c:v>5.9400450376435945</c:v>
                </c:pt>
                <c:pt idx="3">
                  <c:v>5.8651013346980871</c:v>
                </c:pt>
                <c:pt idx="4">
                  <c:v>5.760180150574377</c:v>
                </c:pt>
                <c:pt idx="5">
                  <c:v>5.6252814852724642</c:v>
                </c:pt>
                <c:pt idx="6">
                  <c:v>5.4604053387923486</c:v>
                </c:pt>
                <c:pt idx="7">
                  <c:v>5.2655517111340302</c:v>
                </c:pt>
                <c:pt idx="8">
                  <c:v>5.0407206022975091</c:v>
                </c:pt>
                <c:pt idx="9">
                  <c:v>4.7859120122827843</c:v>
                </c:pt>
                <c:pt idx="10">
                  <c:v>4.5011259410898576</c:v>
                </c:pt>
                <c:pt idx="11">
                  <c:v>4.1863623887187273</c:v>
                </c:pt>
                <c:pt idx="12">
                  <c:v>3.8416213551693947</c:v>
                </c:pt>
                <c:pt idx="13">
                  <c:v>3.4669028404418589</c:v>
                </c:pt>
                <c:pt idx="14">
                  <c:v>3.0622068445361199</c:v>
                </c:pt>
                <c:pt idx="15">
                  <c:v>2.6275333674521777</c:v>
                </c:pt>
                <c:pt idx="16">
                  <c:v>2.1628824091900336</c:v>
                </c:pt>
                <c:pt idx="17">
                  <c:v>1.668253969749685</c:v>
                </c:pt>
                <c:pt idx="18">
                  <c:v>1.1436480491311354</c:v>
                </c:pt>
                <c:pt idx="19">
                  <c:v>0.58906464733438124</c:v>
                </c:pt>
                <c:pt idx="20">
                  <c:v>4.5037643594270094E-3</c:v>
                </c:pt>
              </c:numCache>
            </c:numRef>
          </c:yVal>
          <c:smooth val="0"/>
          <c:extLst>
            <c:ext xmlns:c16="http://schemas.microsoft.com/office/drawing/2014/chart" uri="{C3380CC4-5D6E-409C-BE32-E72D297353CC}">
              <c16:uniqueId val="{00000002-1524-44C8-9F92-BD45352C0513}"/>
            </c:ext>
          </c:extLst>
        </c:ser>
        <c:ser>
          <c:idx val="3"/>
          <c:order val="3"/>
          <c:tx>
            <c:strRef>
              <c:f>Tuning!$AK$2</c:f>
              <c:strCache>
                <c:ptCount val="1"/>
                <c:pt idx="0">
                  <c:v>system</c:v>
                </c:pt>
              </c:strCache>
            </c:strRef>
          </c:tx>
          <c:marker>
            <c:symbol val="none"/>
          </c:marker>
          <c:xVal>
            <c:numRef>
              <c:f>Tuning!$AC$3:$AC$27</c:f>
              <c:numCache>
                <c:formatCode>General</c:formatCode>
                <c:ptCount val="25"/>
                <c:pt idx="0">
                  <c:v>0</c:v>
                </c:pt>
                <c:pt idx="1">
                  <c:v>6.0597779568259897E-4</c:v>
                </c:pt>
                <c:pt idx="2">
                  <c:v>1.2119555913651979E-3</c:v>
                </c:pt>
                <c:pt idx="3">
                  <c:v>1.8179333870477971E-3</c:v>
                </c:pt>
                <c:pt idx="4">
                  <c:v>2.4239111827303959E-3</c:v>
                </c:pt>
                <c:pt idx="5">
                  <c:v>3.0298889784129948E-3</c:v>
                </c:pt>
                <c:pt idx="6">
                  <c:v>3.6358667740955938E-3</c:v>
                </c:pt>
                <c:pt idx="7">
                  <c:v>4.2418445697781923E-3</c:v>
                </c:pt>
                <c:pt idx="8">
                  <c:v>4.8478223654607917E-3</c:v>
                </c:pt>
                <c:pt idx="9">
                  <c:v>5.4538001611433903E-3</c:v>
                </c:pt>
                <c:pt idx="10">
                  <c:v>6.0597779568259888E-3</c:v>
                </c:pt>
                <c:pt idx="11">
                  <c:v>6.6657557525085882E-3</c:v>
                </c:pt>
                <c:pt idx="12">
                  <c:v>7.2717335481911876E-3</c:v>
                </c:pt>
                <c:pt idx="13">
                  <c:v>7.8777113438737861E-3</c:v>
                </c:pt>
                <c:pt idx="14">
                  <c:v>8.4836891395563864E-3</c:v>
                </c:pt>
                <c:pt idx="15">
                  <c:v>9.0896669352389867E-3</c:v>
                </c:pt>
                <c:pt idx="16">
                  <c:v>9.6956447309215852E-3</c:v>
                </c:pt>
                <c:pt idx="17">
                  <c:v>1.0301622526604185E-2</c:v>
                </c:pt>
                <c:pt idx="18">
                  <c:v>1.0907600322286784E-2</c:v>
                </c:pt>
                <c:pt idx="19">
                  <c:v>1.1513578117969384E-2</c:v>
                </c:pt>
                <c:pt idx="20">
                  <c:v>1.2119555913651983E-2</c:v>
                </c:pt>
                <c:pt idx="21">
                  <c:v>7.079292E-3</c:v>
                </c:pt>
                <c:pt idx="22">
                  <c:v>7.0800000000000004E-3</c:v>
                </c:pt>
                <c:pt idx="23">
                  <c:v>5.6690161257534647E-3</c:v>
                </c:pt>
                <c:pt idx="24">
                  <c:v>5.6695830840618709E-3</c:v>
                </c:pt>
              </c:numCache>
            </c:numRef>
          </c:xVal>
          <c:yVal>
            <c:numRef>
              <c:f>Tuning!$AK$3:$AK$27</c:f>
              <c:numCache>
                <c:formatCode>General</c:formatCode>
                <c:ptCount val="25"/>
                <c:pt idx="0">
                  <c:v>0</c:v>
                </c:pt>
                <c:pt idx="1">
                  <c:v>2.896523442530316E-2</c:v>
                </c:pt>
                <c:pt idx="2">
                  <c:v>0.11586093770121264</c:v>
                </c:pt>
                <c:pt idx="3">
                  <c:v>0.26068710982772852</c:v>
                </c:pt>
                <c:pt idx="4">
                  <c:v>0.46344375080485056</c:v>
                </c:pt>
                <c:pt idx="5">
                  <c:v>0.72413086063257892</c:v>
                </c:pt>
                <c:pt idx="6">
                  <c:v>1.0427484393109137</c:v>
                </c:pt>
                <c:pt idx="7">
                  <c:v>1.4192964868398545</c:v>
                </c:pt>
                <c:pt idx="8">
                  <c:v>1.8537750032194023</c:v>
                </c:pt>
                <c:pt idx="9">
                  <c:v>2.3461839884495559</c:v>
                </c:pt>
                <c:pt idx="10">
                  <c:v>2.8965234425303152</c:v>
                </c:pt>
                <c:pt idx="11">
                  <c:v>3.5047933654616816</c:v>
                </c:pt>
                <c:pt idx="12">
                  <c:v>4.1709937572436546</c:v>
                </c:pt>
                <c:pt idx="13">
                  <c:v>4.8951246178762338</c:v>
                </c:pt>
                <c:pt idx="14">
                  <c:v>5.6771859473594208</c:v>
                </c:pt>
                <c:pt idx="15">
                  <c:v>6.5171777456932132</c:v>
                </c:pt>
                <c:pt idx="16">
                  <c:v>7.4151000128776117</c:v>
                </c:pt>
                <c:pt idx="17">
                  <c:v>8.3709527489126181</c:v>
                </c:pt>
                <c:pt idx="18">
                  <c:v>9.3847359537982289</c:v>
                </c:pt>
                <c:pt idx="19">
                  <c:v>10.456449627534449</c:v>
                </c:pt>
                <c:pt idx="20">
                  <c:v>11.58609377012127</c:v>
                </c:pt>
              </c:numCache>
            </c:numRef>
          </c:yVal>
          <c:smooth val="0"/>
          <c:extLst>
            <c:ext xmlns:c16="http://schemas.microsoft.com/office/drawing/2014/chart" uri="{C3380CC4-5D6E-409C-BE32-E72D297353CC}">
              <c16:uniqueId val="{00000003-1524-44C8-9F92-BD45352C0513}"/>
            </c:ext>
          </c:extLst>
        </c:ser>
        <c:dLbls>
          <c:showLegendKey val="0"/>
          <c:showVal val="0"/>
          <c:showCatName val="0"/>
          <c:showSerName val="0"/>
          <c:showPercent val="0"/>
          <c:showBubbleSize val="0"/>
        </c:dLbls>
        <c:axId val="42831232"/>
        <c:axId val="45343872"/>
      </c:scatterChart>
      <c:valAx>
        <c:axId val="42831232"/>
        <c:scaling>
          <c:orientation val="minMax"/>
        </c:scaling>
        <c:delete val="0"/>
        <c:axPos val="b"/>
        <c:title>
          <c:tx>
            <c:rich>
              <a:bodyPr/>
              <a:lstStyle/>
              <a:p>
                <a:pPr>
                  <a:defRPr/>
                </a:pPr>
                <a:r>
                  <a:rPr lang="en-US"/>
                  <a:t>Q</a:t>
                </a:r>
                <a:r>
                  <a:rPr lang="en-US" baseline="0"/>
                  <a:t> (m3/s)</a:t>
                </a:r>
                <a:endParaRPr lang="en-US"/>
              </a:p>
            </c:rich>
          </c:tx>
          <c:overlay val="0"/>
        </c:title>
        <c:numFmt formatCode="General" sourceLinked="1"/>
        <c:majorTickMark val="out"/>
        <c:minorTickMark val="none"/>
        <c:tickLblPos val="nextTo"/>
        <c:crossAx val="45343872"/>
        <c:crosses val="autoZero"/>
        <c:crossBetween val="midCat"/>
      </c:valAx>
      <c:valAx>
        <c:axId val="45343872"/>
        <c:scaling>
          <c:orientation val="minMax"/>
        </c:scaling>
        <c:delete val="0"/>
        <c:axPos val="l"/>
        <c:majorGridlines>
          <c:spPr>
            <a:ln>
              <a:solidFill>
                <a:schemeClr val="bg1">
                  <a:lumMod val="85000"/>
                </a:schemeClr>
              </a:solidFill>
            </a:ln>
          </c:spPr>
        </c:majorGridlines>
        <c:numFmt formatCode="General" sourceLinked="1"/>
        <c:majorTickMark val="out"/>
        <c:minorTickMark val="none"/>
        <c:tickLblPos val="nextTo"/>
        <c:crossAx val="42831232"/>
        <c:crosses val="autoZero"/>
        <c:crossBetween val="midCat"/>
      </c:valAx>
    </c:plotArea>
    <c:legend>
      <c:legendPos val="r"/>
      <c:layout>
        <c:manualLayout>
          <c:xMode val="edge"/>
          <c:yMode val="edge"/>
          <c:x val="0.79511595297163196"/>
          <c:y val="4.0890844526787155E-3"/>
          <c:w val="0.20488404702836802"/>
          <c:h val="0.35456692913385829"/>
        </c:manualLayout>
      </c:layout>
      <c:overlay val="0"/>
    </c:legend>
    <c:plotVisOnly val="1"/>
    <c:dispBlanksAs val="gap"/>
    <c:showDLblsOverMax val="0"/>
  </c:chart>
  <c:printSettings>
    <c:headerFooter/>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'Impeller Curve'!$R$50</c:f>
              <c:strCache>
                <c:ptCount val="1"/>
                <c:pt idx="0">
                  <c:v>AAA (Ns=5.0)</c:v>
                </c:pt>
              </c:strCache>
            </c:strRef>
          </c:tx>
          <c:marker>
            <c:symbol val="none"/>
          </c:marker>
          <c:xVal>
            <c:numRef>
              <c:f>'Impeller Curve'!$A$51:$A$83</c:f>
              <c:numCache>
                <c:formatCode>General</c:formatCode>
                <c:ptCount val="33"/>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pt idx="21">
                  <c:v>1.0500000000000003</c:v>
                </c:pt>
                <c:pt idx="22">
                  <c:v>1.1000000000000003</c:v>
                </c:pt>
                <c:pt idx="23">
                  <c:v>1.1500000000000004</c:v>
                </c:pt>
                <c:pt idx="24">
                  <c:v>1.2000000000000004</c:v>
                </c:pt>
                <c:pt idx="25">
                  <c:v>1.2500000000000004</c:v>
                </c:pt>
                <c:pt idx="26">
                  <c:v>1.3000000000000005</c:v>
                </c:pt>
                <c:pt idx="27">
                  <c:v>1.3500000000000005</c:v>
                </c:pt>
                <c:pt idx="28">
                  <c:v>1.4000000000000006</c:v>
                </c:pt>
                <c:pt idx="29">
                  <c:v>1.4500000000000006</c:v>
                </c:pt>
                <c:pt idx="30">
                  <c:v>1.5000000000000007</c:v>
                </c:pt>
                <c:pt idx="31">
                  <c:v>1.5500000000000007</c:v>
                </c:pt>
                <c:pt idx="32">
                  <c:v>1.6000000000000008</c:v>
                </c:pt>
              </c:numCache>
            </c:numRef>
          </c:xVal>
          <c:yVal>
            <c:numRef>
              <c:f>'Impeller Curve'!$R$51:$R$83</c:f>
              <c:numCache>
                <c:formatCode>General</c:formatCode>
                <c:ptCount val="33"/>
                <c:pt idx="0">
                  <c:v>1.7046322175885982</c:v>
                </c:pt>
                <c:pt idx="1">
                  <c:v>1.4512633143347351</c:v>
                </c:pt>
                <c:pt idx="2">
                  <c:v>1.2431475636917209</c:v>
                </c:pt>
                <c:pt idx="3">
                  <c:v>1.0765697435994031</c:v>
                </c:pt>
                <c:pt idx="4">
                  <c:v>0.94781463199763083</c:v>
                </c:pt>
                <c:pt idx="5">
                  <c:v>0.85316700682625313</c:v>
                </c:pt>
                <c:pt idx="6">
                  <c:v>0.78891164602511821</c:v>
                </c:pt>
                <c:pt idx="7">
                  <c:v>0.75133332753407522</c:v>
                </c:pt>
                <c:pt idx="8">
                  <c:v>0.73671682929297189</c:v>
                </c:pt>
                <c:pt idx="9">
                  <c:v>0.74134692924165846</c:v>
                </c:pt>
                <c:pt idx="10">
                  <c:v>0.76150840531998187</c:v>
                </c:pt>
                <c:pt idx="11">
                  <c:v>0.79348603546779206</c:v>
                </c:pt>
                <c:pt idx="12">
                  <c:v>0.83356459762493718</c:v>
                </c:pt>
                <c:pt idx="13">
                  <c:v>0.87802886973126559</c:v>
                </c:pt>
                <c:pt idx="14">
                  <c:v>0.92316362972662702</c:v>
                </c:pt>
                <c:pt idx="15">
                  <c:v>0.96525365555086973</c:v>
                </c:pt>
                <c:pt idx="16">
                  <c:v>1.0005837251438419</c:v>
                </c:pt>
                <c:pt idx="17">
                  <c:v>1.0254386164453924</c:v>
                </c:pt>
                <c:pt idx="18">
                  <c:v>1.0361031073953699</c:v>
                </c:pt>
                <c:pt idx="19">
                  <c:v>1.0288619759336226</c:v>
                </c:pt>
                <c:pt idx="20">
                  <c:v>1</c:v>
                </c:pt>
                <c:pt idx="21">
                  <c:v>0.94580195753435015</c:v>
                </c:pt>
                <c:pt idx="22">
                  <c:v>0.86255262647652198</c:v>
                </c:pt>
                <c:pt idx="23">
                  <c:v>0.74653678476636531</c:v>
                </c:pt>
                <c:pt idx="24">
                  <c:v>0.59403921034372986</c:v>
                </c:pt>
                <c:pt idx="25">
                  <c:v>0.40134468114845784</c:v>
                </c:pt>
                <c:pt idx="26">
                  <c:v>0.16473797512040414</c:v>
                </c:pt>
              </c:numCache>
            </c:numRef>
          </c:yVal>
          <c:smooth val="0"/>
          <c:extLst>
            <c:ext xmlns:c16="http://schemas.microsoft.com/office/drawing/2014/chart" uri="{C3380CC4-5D6E-409C-BE32-E72D297353CC}">
              <c16:uniqueId val="{00000000-25E2-43D5-8F46-956445E73B4C}"/>
            </c:ext>
          </c:extLst>
        </c:ser>
        <c:ser>
          <c:idx val="1"/>
          <c:order val="1"/>
          <c:tx>
            <c:strRef>
              <c:f>'Impeller Curve'!$S$50</c:f>
              <c:strCache>
                <c:ptCount val="1"/>
                <c:pt idx="0">
                  <c:v>IMV (Ns=3.2)</c:v>
                </c:pt>
              </c:strCache>
            </c:strRef>
          </c:tx>
          <c:marker>
            <c:symbol val="none"/>
          </c:marker>
          <c:xVal>
            <c:numRef>
              <c:f>'Impeller Curve'!$A$51:$A$83</c:f>
              <c:numCache>
                <c:formatCode>General</c:formatCode>
                <c:ptCount val="33"/>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pt idx="21">
                  <c:v>1.0500000000000003</c:v>
                </c:pt>
                <c:pt idx="22">
                  <c:v>1.1000000000000003</c:v>
                </c:pt>
                <c:pt idx="23">
                  <c:v>1.1500000000000004</c:v>
                </c:pt>
                <c:pt idx="24">
                  <c:v>1.2000000000000004</c:v>
                </c:pt>
                <c:pt idx="25">
                  <c:v>1.2500000000000004</c:v>
                </c:pt>
                <c:pt idx="26">
                  <c:v>1.3000000000000005</c:v>
                </c:pt>
                <c:pt idx="27">
                  <c:v>1.3500000000000005</c:v>
                </c:pt>
                <c:pt idx="28">
                  <c:v>1.4000000000000006</c:v>
                </c:pt>
                <c:pt idx="29">
                  <c:v>1.4500000000000006</c:v>
                </c:pt>
                <c:pt idx="30">
                  <c:v>1.5000000000000007</c:v>
                </c:pt>
                <c:pt idx="31">
                  <c:v>1.5500000000000007</c:v>
                </c:pt>
                <c:pt idx="32">
                  <c:v>1.6000000000000008</c:v>
                </c:pt>
              </c:numCache>
            </c:numRef>
          </c:xVal>
          <c:yVal>
            <c:numRef>
              <c:f>'Impeller Curve'!$S$51:$S$83</c:f>
              <c:numCache>
                <c:formatCode>General</c:formatCode>
                <c:ptCount val="33"/>
                <c:pt idx="0">
                  <c:v>1.3190145806838203</c:v>
                </c:pt>
                <c:pt idx="1">
                  <c:v>1.080905973832633</c:v>
                </c:pt>
                <c:pt idx="2">
                  <c:v>0.90945938969516471</c:v>
                </c:pt>
                <c:pt idx="3">
                  <c:v>0.7937222101056588</c:v>
                </c:pt>
                <c:pt idx="4">
                  <c:v>0.72377797024110102</c:v>
                </c:pt>
                <c:pt idx="5">
                  <c:v>0.69069754508949344</c:v>
                </c:pt>
                <c:pt idx="6">
                  <c:v>0.68649033591812614</c:v>
                </c:pt>
                <c:pt idx="7">
                  <c:v>0.70405545674185321</c:v>
                </c:pt>
                <c:pt idx="8">
                  <c:v>0.73713292079136239</c:v>
                </c:pt>
                <c:pt idx="9">
                  <c:v>0.78025482698145132</c:v>
                </c:pt>
                <c:pt idx="10">
                  <c:v>0.82869654637930013</c:v>
                </c:pt>
                <c:pt idx="11">
                  <c:v>0.87842790867274223</c:v>
                </c:pt>
                <c:pt idx="12">
                  <c:v>0.92606438863854068</c:v>
                </c:pt>
                <c:pt idx="13">
                  <c:v>0.96881829261065755</c:v>
                </c:pt>
                <c:pt idx="14">
                  <c:v>1.0044499449485376</c:v>
                </c:pt>
                <c:pt idx="15">
                  <c:v>1.0312188745053597</c:v>
                </c:pt>
                <c:pt idx="16">
                  <c:v>1.0478350010963378</c:v>
                </c:pt>
                <c:pt idx="17">
                  <c:v>1.0534098219669734</c:v>
                </c:pt>
                <c:pt idx="18">
                  <c:v>1.0474075982613349</c:v>
                </c:pt>
                <c:pt idx="19">
                  <c:v>1.0295965414903345</c:v>
                </c:pt>
                <c:pt idx="20">
                  <c:v>1.0000000000000013</c:v>
                </c:pt>
                <c:pt idx="21">
                  <c:v>0.95884764543973999</c:v>
                </c:pt>
                <c:pt idx="22">
                  <c:v>0.90652665923062115</c:v>
                </c:pt>
                <c:pt idx="23">
                  <c:v>0.84353291903365735</c:v>
                </c:pt>
                <c:pt idx="24">
                  <c:v>0.77042218521806571</c:v>
                </c:pt>
                <c:pt idx="25">
                  <c:v>0.68776128732952657</c:v>
                </c:pt>
                <c:pt idx="26">
                  <c:v>0.59607931055849384</c:v>
                </c:pt>
                <c:pt idx="27">
                  <c:v>0.49581878220843972</c:v>
                </c:pt>
                <c:pt idx="28">
                  <c:v>0.38728685816413844</c:v>
                </c:pt>
                <c:pt idx="29">
                  <c:v>0.27060650935992198</c:v>
                </c:pt>
                <c:pt idx="30">
                  <c:v>0.1456677082480034</c:v>
                </c:pt>
                <c:pt idx="31">
                  <c:v>1.2078615266685508E-2</c:v>
                </c:pt>
              </c:numCache>
            </c:numRef>
          </c:yVal>
          <c:smooth val="0"/>
          <c:extLst>
            <c:ext xmlns:c16="http://schemas.microsoft.com/office/drawing/2014/chart" uri="{C3380CC4-5D6E-409C-BE32-E72D297353CC}">
              <c16:uniqueId val="{00000001-25E2-43D5-8F46-956445E73B4C}"/>
            </c:ext>
          </c:extLst>
        </c:ser>
        <c:ser>
          <c:idx val="2"/>
          <c:order val="2"/>
          <c:tx>
            <c:strRef>
              <c:f>'Impeller Curve'!$T$50</c:f>
              <c:strCache>
                <c:ptCount val="1"/>
                <c:pt idx="0">
                  <c:v>CCAA/Cabin (Ns=1.5)</c:v>
                </c:pt>
              </c:strCache>
            </c:strRef>
          </c:tx>
          <c:marker>
            <c:symbol val="none"/>
          </c:marker>
          <c:xVal>
            <c:numRef>
              <c:f>'Impeller Curve'!$A$51:$A$83</c:f>
              <c:numCache>
                <c:formatCode>General</c:formatCode>
                <c:ptCount val="33"/>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pt idx="21">
                  <c:v>1.0500000000000003</c:v>
                </c:pt>
                <c:pt idx="22">
                  <c:v>1.1000000000000003</c:v>
                </c:pt>
                <c:pt idx="23">
                  <c:v>1.1500000000000004</c:v>
                </c:pt>
                <c:pt idx="24">
                  <c:v>1.2000000000000004</c:v>
                </c:pt>
                <c:pt idx="25">
                  <c:v>1.2500000000000004</c:v>
                </c:pt>
                <c:pt idx="26">
                  <c:v>1.3000000000000005</c:v>
                </c:pt>
                <c:pt idx="27">
                  <c:v>1.3500000000000005</c:v>
                </c:pt>
                <c:pt idx="28">
                  <c:v>1.4000000000000006</c:v>
                </c:pt>
                <c:pt idx="29">
                  <c:v>1.4500000000000006</c:v>
                </c:pt>
                <c:pt idx="30">
                  <c:v>1.5000000000000007</c:v>
                </c:pt>
                <c:pt idx="31">
                  <c:v>1.5500000000000007</c:v>
                </c:pt>
                <c:pt idx="32">
                  <c:v>1.6000000000000008</c:v>
                </c:pt>
              </c:numCache>
            </c:numRef>
          </c:xVal>
          <c:yVal>
            <c:numRef>
              <c:f>'Impeller Curve'!$T$51:$T$83</c:f>
              <c:numCache>
                <c:formatCode>General</c:formatCode>
                <c:ptCount val="33"/>
                <c:pt idx="0">
                  <c:v>1.4030745091122552</c:v>
                </c:pt>
                <c:pt idx="1">
                  <c:v>1.3642435943869546</c:v>
                </c:pt>
                <c:pt idx="2">
                  <c:v>1.3265980829556321</c:v>
                </c:pt>
                <c:pt idx="3">
                  <c:v>1.2911234902186597</c:v>
                </c:pt>
                <c:pt idx="4">
                  <c:v>1.2585407587049662</c:v>
                </c:pt>
                <c:pt idx="5">
                  <c:v>1.22932603910695</c:v>
                </c:pt>
                <c:pt idx="6">
                  <c:v>1.2037304713153869</c:v>
                </c:pt>
                <c:pt idx="7">
                  <c:v>1.1817999654543421</c:v>
                </c:pt>
                <c:pt idx="8">
                  <c:v>1.1633949829160806</c:v>
                </c:pt>
                <c:pt idx="9">
                  <c:v>1.148210317395977</c:v>
                </c:pt>
                <c:pt idx="10">
                  <c:v>1.1357948759274277</c:v>
                </c:pt>
                <c:pt idx="11">
                  <c:v>1.125571459916759</c:v>
                </c:pt>
                <c:pt idx="12">
                  <c:v>1.116856546178139</c:v>
                </c:pt>
                <c:pt idx="13">
                  <c:v>1.1088800679684887</c:v>
                </c:pt>
                <c:pt idx="14">
                  <c:v>1.1008051960223906</c:v>
                </c:pt>
                <c:pt idx="15">
                  <c:v>1.0917481195870016</c:v>
                </c:pt>
                <c:pt idx="16">
                  <c:v>1.0807978274569605</c:v>
                </c:pt>
                <c:pt idx="17">
                  <c:v>1.067035889009303</c:v>
                </c:pt>
                <c:pt idx="18">
                  <c:v>1.0495562352383665</c:v>
                </c:pt>
                <c:pt idx="19">
                  <c:v>1.0274849397907055</c:v>
                </c:pt>
                <c:pt idx="20">
                  <c:v>1</c:v>
                </c:pt>
                <c:pt idx="21">
                  <c:v>0.96635111792196426</c:v>
                </c:pt>
                <c:pt idx="22">
                  <c:v>0.92587948136926312</c:v>
                </c:pt>
                <c:pt idx="23">
                  <c:v>0.87803754494641395</c:v>
                </c:pt>
                <c:pt idx="24">
                  <c:v>0.82240881108470587</c:v>
                </c:pt>
                <c:pt idx="25">
                  <c:v>0.7587276110771024</c:v>
                </c:pt>
                <c:pt idx="26">
                  <c:v>0.6868988861131593</c:v>
                </c:pt>
                <c:pt idx="27">
                  <c:v>0.60701796831393129</c:v>
                </c:pt>
                <c:pt idx="28">
                  <c:v>0.51939036176688047</c:v>
                </c:pt>
                <c:pt idx="29">
                  <c:v>0.42455152356078901</c:v>
                </c:pt>
                <c:pt idx="30">
                  <c:v>0.32328664482067249</c:v>
                </c:pt>
                <c:pt idx="31">
                  <c:v>0.21665043174268608</c:v>
                </c:pt>
                <c:pt idx="32">
                  <c:v>0.1059868866290359</c:v>
                </c:pt>
              </c:numCache>
            </c:numRef>
          </c:yVal>
          <c:smooth val="0"/>
          <c:extLst>
            <c:ext xmlns:c16="http://schemas.microsoft.com/office/drawing/2014/chart" uri="{C3380CC4-5D6E-409C-BE32-E72D297353CC}">
              <c16:uniqueId val="{00000002-25E2-43D5-8F46-956445E73B4C}"/>
            </c:ext>
          </c:extLst>
        </c:ser>
        <c:ser>
          <c:idx val="3"/>
          <c:order val="3"/>
          <c:tx>
            <c:strRef>
              <c:f>'Impeller Curve'!$U$50</c:f>
              <c:strCache>
                <c:ptCount val="1"/>
                <c:pt idx="0">
                  <c:v>ITCS (Ns=0.4)</c:v>
                </c:pt>
              </c:strCache>
            </c:strRef>
          </c:tx>
          <c:marker>
            <c:symbol val="none"/>
          </c:marker>
          <c:xVal>
            <c:numRef>
              <c:f>'Impeller Curve'!$A$51:$A$83</c:f>
              <c:numCache>
                <c:formatCode>General</c:formatCode>
                <c:ptCount val="33"/>
                <c:pt idx="0">
                  <c:v>0</c:v>
                </c:pt>
                <c:pt idx="1">
                  <c:v>0.05</c:v>
                </c:pt>
                <c:pt idx="2">
                  <c:v>0.1</c:v>
                </c:pt>
                <c:pt idx="3">
                  <c:v>0.15000000000000002</c:v>
                </c:pt>
                <c:pt idx="4">
                  <c:v>0.2</c:v>
                </c:pt>
                <c:pt idx="5">
                  <c:v>0.25</c:v>
                </c:pt>
                <c:pt idx="6">
                  <c:v>0.3</c:v>
                </c:pt>
                <c:pt idx="7">
                  <c:v>0.35</c:v>
                </c:pt>
                <c:pt idx="8">
                  <c:v>0.39999999999999997</c:v>
                </c:pt>
                <c:pt idx="9">
                  <c:v>0.44999999999999996</c:v>
                </c:pt>
                <c:pt idx="10">
                  <c:v>0.49999999999999994</c:v>
                </c:pt>
                <c:pt idx="11">
                  <c:v>0.54999999999999993</c:v>
                </c:pt>
                <c:pt idx="12">
                  <c:v>0.6</c:v>
                </c:pt>
                <c:pt idx="13">
                  <c:v>0.65</c:v>
                </c:pt>
                <c:pt idx="14">
                  <c:v>0.70000000000000007</c:v>
                </c:pt>
                <c:pt idx="15">
                  <c:v>0.75000000000000011</c:v>
                </c:pt>
                <c:pt idx="16">
                  <c:v>0.80000000000000016</c:v>
                </c:pt>
                <c:pt idx="17">
                  <c:v>0.8500000000000002</c:v>
                </c:pt>
                <c:pt idx="18">
                  <c:v>0.90000000000000024</c:v>
                </c:pt>
                <c:pt idx="19">
                  <c:v>0.95000000000000029</c:v>
                </c:pt>
                <c:pt idx="20">
                  <c:v>1.0000000000000002</c:v>
                </c:pt>
                <c:pt idx="21">
                  <c:v>1.0500000000000003</c:v>
                </c:pt>
                <c:pt idx="22">
                  <c:v>1.1000000000000003</c:v>
                </c:pt>
                <c:pt idx="23">
                  <c:v>1.1500000000000004</c:v>
                </c:pt>
                <c:pt idx="24">
                  <c:v>1.2000000000000004</c:v>
                </c:pt>
                <c:pt idx="25">
                  <c:v>1.2500000000000004</c:v>
                </c:pt>
                <c:pt idx="26">
                  <c:v>1.3000000000000005</c:v>
                </c:pt>
                <c:pt idx="27">
                  <c:v>1.3500000000000005</c:v>
                </c:pt>
                <c:pt idx="28">
                  <c:v>1.4000000000000006</c:v>
                </c:pt>
                <c:pt idx="29">
                  <c:v>1.4500000000000006</c:v>
                </c:pt>
                <c:pt idx="30">
                  <c:v>1.5000000000000007</c:v>
                </c:pt>
                <c:pt idx="31">
                  <c:v>1.5500000000000007</c:v>
                </c:pt>
                <c:pt idx="32">
                  <c:v>1.6000000000000008</c:v>
                </c:pt>
              </c:numCache>
            </c:numRef>
          </c:xVal>
          <c:yVal>
            <c:numRef>
              <c:f>'Impeller Curve'!$U$51:$U$83</c:f>
              <c:numCache>
                <c:formatCode>General</c:formatCode>
                <c:ptCount val="33"/>
                <c:pt idx="0">
                  <c:v>1.114017277175033</c:v>
                </c:pt>
                <c:pt idx="1">
                  <c:v>1.1183101161292062</c:v>
                </c:pt>
                <c:pt idx="2">
                  <c:v>1.1213607221381769</c:v>
                </c:pt>
                <c:pt idx="3">
                  <c:v>1.1229958188019016</c:v>
                </c:pt>
                <c:pt idx="4">
                  <c:v>1.1231780885217322</c:v>
                </c:pt>
                <c:pt idx="5">
                  <c:v>1.1219787579562079</c:v>
                </c:pt>
                <c:pt idx="6">
                  <c:v>1.1195501834768502</c:v>
                </c:pt>
                <c:pt idx="7">
                  <c:v>1.1160984366239548</c:v>
                </c:pt>
                <c:pt idx="8">
                  <c:v>1.1118558895623873</c:v>
                </c:pt>
                <c:pt idx="9">
                  <c:v>1.1070538005373745</c:v>
                </c:pt>
                <c:pt idx="10">
                  <c:v>1.1018948993302984</c:v>
                </c:pt>
                <c:pt idx="11">
                  <c:v>1.0965259727144905</c:v>
                </c:pt>
                <c:pt idx="12">
                  <c:v>1.0910104499110251</c:v>
                </c:pt>
                <c:pt idx="13">
                  <c:v>1.0853009880445124</c:v>
                </c:pt>
                <c:pt idx="14">
                  <c:v>1.0792120575988915</c:v>
                </c:pt>
                <c:pt idx="15">
                  <c:v>1.0723925278732254</c:v>
                </c:pt>
                <c:pt idx="16">
                  <c:v>1.0642982524374931</c:v>
                </c:pt>
                <c:pt idx="17">
                  <c:v>1.054164654588384</c:v>
                </c:pt>
                <c:pt idx="18">
                  <c:v>1.0409793128050908</c:v>
                </c:pt>
                <c:pt idx="19">
                  <c:v>1.0234545462051026</c:v>
                </c:pt>
                <c:pt idx="20">
                  <c:v>0.99999999999999989</c:v>
                </c:pt>
                <c:pt idx="21">
                  <c:v>0.96869523095124688</c:v>
                </c:pt>
                <c:pt idx="22">
                  <c:v>0.92726229282598538</c:v>
                </c:pt>
                <c:pt idx="23">
                  <c:v>0.87303832185282715</c:v>
                </c:pt>
                <c:pt idx="24">
                  <c:v>0.80294812217764999</c:v>
                </c:pt>
                <c:pt idx="25">
                  <c:v>0.71347675131938892</c:v>
                </c:pt>
                <c:pt idx="26">
                  <c:v>0.60064210562582987</c:v>
                </c:pt>
                <c:pt idx="27">
                  <c:v>0.45996750572940565</c:v>
                </c:pt>
                <c:pt idx="28">
                  <c:v>0.2864542820029824</c:v>
                </c:pt>
                <c:pt idx="29">
                  <c:v>7.4554360015666843E-2</c:v>
                </c:pt>
              </c:numCache>
            </c:numRef>
          </c:yVal>
          <c:smooth val="0"/>
          <c:extLst>
            <c:ext xmlns:c16="http://schemas.microsoft.com/office/drawing/2014/chart" uri="{C3380CC4-5D6E-409C-BE32-E72D297353CC}">
              <c16:uniqueId val="{00000003-25E2-43D5-8F46-956445E73B4C}"/>
            </c:ext>
          </c:extLst>
        </c:ser>
        <c:dLbls>
          <c:showLegendKey val="0"/>
          <c:showVal val="0"/>
          <c:showCatName val="0"/>
          <c:showSerName val="0"/>
          <c:showPercent val="0"/>
          <c:showBubbleSize val="0"/>
        </c:dLbls>
        <c:axId val="45346176"/>
        <c:axId val="45346752"/>
      </c:scatterChart>
      <c:valAx>
        <c:axId val="45346176"/>
        <c:scaling>
          <c:orientation val="minMax"/>
        </c:scaling>
        <c:delete val="0"/>
        <c:axPos val="b"/>
        <c:numFmt formatCode="General" sourceLinked="1"/>
        <c:majorTickMark val="out"/>
        <c:minorTickMark val="none"/>
        <c:tickLblPos val="nextTo"/>
        <c:crossAx val="45346752"/>
        <c:crosses val="autoZero"/>
        <c:crossBetween val="midCat"/>
      </c:valAx>
      <c:valAx>
        <c:axId val="45346752"/>
        <c:scaling>
          <c:orientation val="minMax"/>
        </c:scaling>
        <c:delete val="0"/>
        <c:axPos val="l"/>
        <c:majorGridlines/>
        <c:numFmt formatCode="General" sourceLinked="1"/>
        <c:majorTickMark val="out"/>
        <c:minorTickMark val="none"/>
        <c:tickLblPos val="nextTo"/>
        <c:crossAx val="45346176"/>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'Impeller Curve'!$N$50</c:f>
              <c:strCache>
                <c:ptCount val="1"/>
                <c:pt idx="0">
                  <c:v>From</c:v>
                </c:pt>
              </c:strCache>
            </c:strRef>
          </c:tx>
          <c:marker>
            <c:symbol val="none"/>
          </c:marker>
          <c:xVal>
            <c:numRef>
              <c:f>'Impeller Curve'!$F$51:$F$84</c:f>
              <c:numCache>
                <c:formatCode>General</c:formatCode>
                <c:ptCount val="34"/>
                <c:pt idx="0">
                  <c:v>0</c:v>
                </c:pt>
                <c:pt idx="1">
                  <c:v>8.5000000000000006E-3</c:v>
                </c:pt>
                <c:pt idx="2">
                  <c:v>1.7000000000000001E-2</c:v>
                </c:pt>
                <c:pt idx="3">
                  <c:v>2.5500000000000005E-2</c:v>
                </c:pt>
                <c:pt idx="4">
                  <c:v>3.4000000000000002E-2</c:v>
                </c:pt>
                <c:pt idx="5">
                  <c:v>4.2500000000000003E-2</c:v>
                </c:pt>
                <c:pt idx="6">
                  <c:v>5.1000000000000004E-2</c:v>
                </c:pt>
                <c:pt idx="7">
                  <c:v>5.9499999999999997E-2</c:v>
                </c:pt>
                <c:pt idx="8">
                  <c:v>6.8000000000000005E-2</c:v>
                </c:pt>
                <c:pt idx="9">
                  <c:v>7.6499999999999999E-2</c:v>
                </c:pt>
                <c:pt idx="10">
                  <c:v>8.4999999999999992E-2</c:v>
                </c:pt>
                <c:pt idx="11">
                  <c:v>9.35E-2</c:v>
                </c:pt>
                <c:pt idx="12">
                  <c:v>0.10200000000000001</c:v>
                </c:pt>
                <c:pt idx="13">
                  <c:v>0.11050000000000001</c:v>
                </c:pt>
                <c:pt idx="14">
                  <c:v>0.11900000000000002</c:v>
                </c:pt>
                <c:pt idx="15">
                  <c:v>0.12750000000000003</c:v>
                </c:pt>
                <c:pt idx="16">
                  <c:v>0.13600000000000004</c:v>
                </c:pt>
                <c:pt idx="17">
                  <c:v>0.14450000000000005</c:v>
                </c:pt>
                <c:pt idx="18">
                  <c:v>0.15300000000000005</c:v>
                </c:pt>
                <c:pt idx="19">
                  <c:v>0.16150000000000006</c:v>
                </c:pt>
                <c:pt idx="20">
                  <c:v>0.17000000000000004</c:v>
                </c:pt>
                <c:pt idx="21">
                  <c:v>0.17850000000000005</c:v>
                </c:pt>
                <c:pt idx="22">
                  <c:v>0.18700000000000006</c:v>
                </c:pt>
                <c:pt idx="23">
                  <c:v>0.19550000000000006</c:v>
                </c:pt>
                <c:pt idx="24">
                  <c:v>0.20400000000000007</c:v>
                </c:pt>
                <c:pt idx="25">
                  <c:v>0.21250000000000008</c:v>
                </c:pt>
                <c:pt idx="26">
                  <c:v>0.22100000000000009</c:v>
                </c:pt>
                <c:pt idx="27">
                  <c:v>0.22950000000000012</c:v>
                </c:pt>
                <c:pt idx="28">
                  <c:v>0.23800000000000013</c:v>
                </c:pt>
                <c:pt idx="29">
                  <c:v>0.24650000000000014</c:v>
                </c:pt>
                <c:pt idx="30">
                  <c:v>0.25500000000000012</c:v>
                </c:pt>
                <c:pt idx="31">
                  <c:v>0.26350000000000012</c:v>
                </c:pt>
                <c:pt idx="32">
                  <c:v>0.27200000000000013</c:v>
                </c:pt>
                <c:pt idx="33">
                  <c:v>0.28050000000000014</c:v>
                </c:pt>
              </c:numCache>
            </c:numRef>
          </c:xVal>
          <c:yVal>
            <c:numRef>
              <c:f>'Impeller Curve'!$N$51:$N$84</c:f>
              <c:numCache>
                <c:formatCode>General</c:formatCode>
                <c:ptCount val="34"/>
                <c:pt idx="0">
                  <c:v>1.4503999999999999</c:v>
                </c:pt>
                <c:pt idx="1">
                  <c:v>1.4102755410499104</c:v>
                </c:pt>
                <c:pt idx="2">
                  <c:v>1.3713750143505381</c:v>
                </c:pt>
                <c:pt idx="3">
                  <c:v>1.334716100811443</c:v>
                </c:pt>
                <c:pt idx="4">
                  <c:v>1.3010434141516223</c:v>
                </c:pt>
                <c:pt idx="5">
                  <c:v>1.2708489074392773</c:v>
                </c:pt>
                <c:pt idx="6">
                  <c:v>1.2443922796315825</c:v>
                </c:pt>
                <c:pt idx="7">
                  <c:v>1.2217213821144541</c:v>
                </c:pt>
                <c:pt idx="8">
                  <c:v>1.2026926252423167</c:v>
                </c:pt>
                <c:pt idx="9">
                  <c:v>1.1869913848778737</c:v>
                </c:pt>
                <c:pt idx="10">
                  <c:v>1.1741524089318751</c:v>
                </c:pt>
                <c:pt idx="11">
                  <c:v>1.1635802239028827</c:v>
                </c:pt>
                <c:pt idx="12">
                  <c:v>1.1545695414170432</c:v>
                </c:pt>
                <c:pt idx="13">
                  <c:v>1.1463256647678528</c:v>
                </c:pt>
                <c:pt idx="14">
                  <c:v>1.1379848954559273</c:v>
                </c:pt>
                <c:pt idx="15">
                  <c:v>1.1286349397287692</c:v>
                </c:pt>
                <c:pt idx="16">
                  <c:v>1.1173353151205376</c:v>
                </c:pt>
                <c:pt idx="17">
                  <c:v>1.1031377569918135</c:v>
                </c:pt>
                <c:pt idx="18">
                  <c:v>1.0851066250693717</c:v>
                </c:pt>
                <c:pt idx="19">
                  <c:v>1.0623393099859459</c:v>
                </c:pt>
                <c:pt idx="20">
                  <c:v>1.0339866398199997</c:v>
                </c:pt>
                <c:pt idx="21">
                  <c:v>0.99927328663549164</c:v>
                </c:pt>
                <c:pt idx="22">
                  <c:v>0.95751817302164788</c:v>
                </c:pt>
                <c:pt idx="23">
                  <c:v>0.9081548786327247</c:v>
                </c:pt>
                <c:pt idx="24">
                  <c:v>0.8507520467277816</c:v>
                </c:pt>
                <c:pt idx="25">
                  <c:v>0.78503379071044899</c:v>
                </c:pt>
                <c:pt idx="26">
                  <c:v>0.71090010066869125</c:v>
                </c:pt>
                <c:pt idx="27">
                  <c:v>0.62844724991458367</c:v>
                </c:pt>
                <c:pt idx="28">
                  <c:v>0.53798820152407423</c:v>
                </c:pt>
                <c:pt idx="29">
                  <c:v>0.44007301487675443</c:v>
                </c:pt>
                <c:pt idx="30">
                  <c:v>0.33550925219562533</c:v>
                </c:pt>
                <c:pt idx="31">
                  <c:v>0.22538238508686259</c:v>
                </c:pt>
                <c:pt idx="32">
                  <c:v>0.11107620107960159</c:v>
                </c:pt>
                <c:pt idx="33">
                  <c:v>0</c:v>
                </c:pt>
              </c:numCache>
            </c:numRef>
          </c:yVal>
          <c:smooth val="0"/>
          <c:extLst>
            <c:ext xmlns:c16="http://schemas.microsoft.com/office/drawing/2014/chart" uri="{C3380CC4-5D6E-409C-BE32-E72D297353CC}">
              <c16:uniqueId val="{00000000-9BB4-4074-92C5-760B12C7D448}"/>
            </c:ext>
          </c:extLst>
        </c:ser>
        <c:ser>
          <c:idx val="1"/>
          <c:order val="1"/>
          <c:tx>
            <c:strRef>
              <c:f>'Impeller Curve'!$O$50</c:f>
              <c:strCache>
                <c:ptCount val="1"/>
                <c:pt idx="0">
                  <c:v>To</c:v>
                </c:pt>
              </c:strCache>
            </c:strRef>
          </c:tx>
          <c:marker>
            <c:symbol val="none"/>
          </c:marker>
          <c:xVal>
            <c:numRef>
              <c:f>'Impeller Curve'!$G$51:$G$84</c:f>
              <c:numCache>
                <c:formatCode>General</c:formatCode>
                <c:ptCount val="34"/>
                <c:pt idx="0">
                  <c:v>0</c:v>
                </c:pt>
                <c:pt idx="1">
                  <c:v>2.0000000000000004E-2</c:v>
                </c:pt>
                <c:pt idx="2">
                  <c:v>4.0000000000000008E-2</c:v>
                </c:pt>
                <c:pt idx="3">
                  <c:v>6.0000000000000012E-2</c:v>
                </c:pt>
                <c:pt idx="4">
                  <c:v>8.0000000000000016E-2</c:v>
                </c:pt>
                <c:pt idx="5">
                  <c:v>0.1</c:v>
                </c:pt>
                <c:pt idx="6">
                  <c:v>0.12</c:v>
                </c:pt>
                <c:pt idx="7">
                  <c:v>0.13999999999999999</c:v>
                </c:pt>
                <c:pt idx="8">
                  <c:v>0.16</c:v>
                </c:pt>
                <c:pt idx="9">
                  <c:v>0.18</c:v>
                </c:pt>
                <c:pt idx="10">
                  <c:v>0.19999999999999998</c:v>
                </c:pt>
                <c:pt idx="11">
                  <c:v>0.21999999999999997</c:v>
                </c:pt>
                <c:pt idx="12">
                  <c:v>0.24</c:v>
                </c:pt>
                <c:pt idx="13">
                  <c:v>0.26</c:v>
                </c:pt>
                <c:pt idx="14">
                  <c:v>0.28000000000000003</c:v>
                </c:pt>
                <c:pt idx="15">
                  <c:v>0.30000000000000004</c:v>
                </c:pt>
                <c:pt idx="16">
                  <c:v>0.32000000000000006</c:v>
                </c:pt>
                <c:pt idx="17">
                  <c:v>0.34000000000000008</c:v>
                </c:pt>
                <c:pt idx="18">
                  <c:v>0.3600000000000001</c:v>
                </c:pt>
                <c:pt idx="19">
                  <c:v>0.38000000000000012</c:v>
                </c:pt>
                <c:pt idx="20">
                  <c:v>0.40000000000000013</c:v>
                </c:pt>
                <c:pt idx="21">
                  <c:v>0.42000000000000015</c:v>
                </c:pt>
                <c:pt idx="22">
                  <c:v>0.44000000000000017</c:v>
                </c:pt>
                <c:pt idx="23">
                  <c:v>0.46000000000000019</c:v>
                </c:pt>
                <c:pt idx="24">
                  <c:v>0.4800000000000002</c:v>
                </c:pt>
                <c:pt idx="25">
                  <c:v>0.50000000000000022</c:v>
                </c:pt>
                <c:pt idx="26">
                  <c:v>0.52000000000000024</c:v>
                </c:pt>
                <c:pt idx="27">
                  <c:v>0.54000000000000026</c:v>
                </c:pt>
                <c:pt idx="28">
                  <c:v>0.56000000000000028</c:v>
                </c:pt>
                <c:pt idx="29">
                  <c:v>0.58000000000000029</c:v>
                </c:pt>
                <c:pt idx="30">
                  <c:v>0.60000000000000031</c:v>
                </c:pt>
                <c:pt idx="31">
                  <c:v>0.62000000000000033</c:v>
                </c:pt>
                <c:pt idx="32">
                  <c:v>0.64000000000000035</c:v>
                </c:pt>
                <c:pt idx="33">
                  <c:v>0.66000000000000036</c:v>
                </c:pt>
              </c:numCache>
            </c:numRef>
          </c:xVal>
          <c:yVal>
            <c:numRef>
              <c:f>'Impeller Curve'!$O$51:$O$84</c:f>
              <c:numCache>
                <c:formatCode>General</c:formatCode>
                <c:ptCount val="34"/>
                <c:pt idx="0">
                  <c:v>3.5068151370226852</c:v>
                </c:pt>
                <c:pt idx="1">
                  <c:v>3.4098011684546909</c:v>
                </c:pt>
                <c:pt idx="2">
                  <c:v>3.3157464553634646</c:v>
                </c:pt>
                <c:pt idx="3">
                  <c:v>3.2271115733269888</c:v>
                </c:pt>
                <c:pt idx="4">
                  <c:v>3.1456968689124265</c:v>
                </c:pt>
                <c:pt idx="5">
                  <c:v>3.0726917991428566</c:v>
                </c:pt>
                <c:pt idx="6">
                  <c:v>3.0087242709640099</c:v>
                </c:pt>
                <c:pt idx="7">
                  <c:v>2.9539099807110061</c:v>
                </c:pt>
                <c:pt idx="8">
                  <c:v>2.907901753575088</c:v>
                </c:pt>
                <c:pt idx="9">
                  <c:v>2.8699388830703589</c:v>
                </c:pt>
                <c:pt idx="10">
                  <c:v>2.8388964705005164</c:v>
                </c:pt>
                <c:pt idx="11">
                  <c:v>2.8133347644255897</c:v>
                </c:pt>
                <c:pt idx="12">
                  <c:v>2.7915485001286733</c:v>
                </c:pt>
                <c:pt idx="13">
                  <c:v>2.7716162390826664</c:v>
                </c:pt>
                <c:pt idx="14">
                  <c:v>2.7514497084170055</c:v>
                </c:pt>
                <c:pt idx="15">
                  <c:v>2.7288431403844005</c:v>
                </c:pt>
                <c:pt idx="16">
                  <c:v>2.7015226118275741</c:v>
                </c:pt>
                <c:pt idx="17">
                  <c:v>2.6671953836459905</c:v>
                </c:pt>
                <c:pt idx="18">
                  <c:v>2.6235992402625983</c:v>
                </c:pt>
                <c:pt idx="19">
                  <c:v>2.5685518290905627</c:v>
                </c:pt>
                <c:pt idx="20">
                  <c:v>2.5</c:v>
                </c:pt>
                <c:pt idx="21">
                  <c:v>2.4160691447847165</c:v>
                </c:pt>
                <c:pt idx="22">
                  <c:v>2.3151125366289458</c:v>
                </c:pt>
                <c:pt idx="23">
                  <c:v>2.1957606695740752</c:v>
                </c:pt>
                <c:pt idx="24">
                  <c:v>2.0569705979853965</c:v>
                </c:pt>
                <c:pt idx="25">
                  <c:v>1.8980752760188251</c:v>
                </c:pt>
                <c:pt idx="26">
                  <c:v>1.7188328970876476</c:v>
                </c:pt>
                <c:pt idx="27">
                  <c:v>1.5194762333292529</c:v>
                </c:pt>
                <c:pt idx="28">
                  <c:v>1.3007619750718717</c:v>
                </c:pt>
                <c:pt idx="29">
                  <c:v>1.064020070301309</c:v>
                </c:pt>
                <c:pt idx="30">
                  <c:v>0.81120306412767285</c:v>
                </c:pt>
                <c:pt idx="31">
                  <c:v>0.54493543825213564</c:v>
                </c:pt>
                <c:pt idx="32">
                  <c:v>0.26856295043362266</c:v>
                </c:pt>
                <c:pt idx="33">
                  <c:v>0</c:v>
                </c:pt>
              </c:numCache>
            </c:numRef>
          </c:yVal>
          <c:smooth val="0"/>
          <c:extLst>
            <c:ext xmlns:c16="http://schemas.microsoft.com/office/drawing/2014/chart" uri="{C3380CC4-5D6E-409C-BE32-E72D297353CC}">
              <c16:uniqueId val="{00000001-9BB4-4074-92C5-760B12C7D448}"/>
            </c:ext>
          </c:extLst>
        </c:ser>
        <c:dLbls>
          <c:showLegendKey val="0"/>
          <c:showVal val="0"/>
          <c:showCatName val="0"/>
          <c:showSerName val="0"/>
          <c:showPercent val="0"/>
          <c:showBubbleSize val="0"/>
        </c:dLbls>
        <c:axId val="45350208"/>
        <c:axId val="59080000"/>
      </c:scatterChart>
      <c:valAx>
        <c:axId val="45350208"/>
        <c:scaling>
          <c:orientation val="minMax"/>
        </c:scaling>
        <c:delete val="0"/>
        <c:axPos val="b"/>
        <c:numFmt formatCode="General" sourceLinked="1"/>
        <c:majorTickMark val="out"/>
        <c:minorTickMark val="none"/>
        <c:tickLblPos val="nextTo"/>
        <c:crossAx val="59080000"/>
        <c:crosses val="autoZero"/>
        <c:crossBetween val="midCat"/>
      </c:valAx>
      <c:valAx>
        <c:axId val="59080000"/>
        <c:scaling>
          <c:orientation val="minMax"/>
        </c:scaling>
        <c:delete val="0"/>
        <c:axPos val="l"/>
        <c:majorGridlines/>
        <c:numFmt formatCode="General" sourceLinked="1"/>
        <c:majorTickMark val="out"/>
        <c:minorTickMark val="none"/>
        <c:tickLblPos val="nextTo"/>
        <c:crossAx val="4535020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'Impeller Curve'!$P$50</c:f>
              <c:strCache>
                <c:ptCount val="1"/>
                <c:pt idx="0">
                  <c:v>From</c:v>
                </c:pt>
              </c:strCache>
            </c:strRef>
          </c:tx>
          <c:marker>
            <c:symbol val="none"/>
          </c:marker>
          <c:xVal>
            <c:numRef>
              <c:f>'Impeller Curve'!$H$51:$H$84</c:f>
              <c:numCache>
                <c:formatCode>General</c:formatCode>
                <c:ptCount val="34"/>
                <c:pt idx="0">
                  <c:v>0</c:v>
                </c:pt>
                <c:pt idx="1">
                  <c:v>8.5000000000000006E-3</c:v>
                </c:pt>
                <c:pt idx="2">
                  <c:v>1.7000000000000001E-2</c:v>
                </c:pt>
                <c:pt idx="3">
                  <c:v>2.5500000000000005E-2</c:v>
                </c:pt>
                <c:pt idx="4">
                  <c:v>3.4000000000000002E-2</c:v>
                </c:pt>
                <c:pt idx="5">
                  <c:v>4.2500000000000003E-2</c:v>
                </c:pt>
                <c:pt idx="6">
                  <c:v>5.1000000000000004E-2</c:v>
                </c:pt>
                <c:pt idx="7">
                  <c:v>5.9499999999999997E-2</c:v>
                </c:pt>
                <c:pt idx="8">
                  <c:v>6.8000000000000005E-2</c:v>
                </c:pt>
                <c:pt idx="9">
                  <c:v>7.6499999999999999E-2</c:v>
                </c:pt>
                <c:pt idx="10">
                  <c:v>8.4999999999999992E-2</c:v>
                </c:pt>
                <c:pt idx="11">
                  <c:v>9.35E-2</c:v>
                </c:pt>
                <c:pt idx="12">
                  <c:v>0.10200000000000001</c:v>
                </c:pt>
                <c:pt idx="13">
                  <c:v>0.11050000000000001</c:v>
                </c:pt>
                <c:pt idx="14">
                  <c:v>0.11900000000000002</c:v>
                </c:pt>
                <c:pt idx="15">
                  <c:v>0.12750000000000003</c:v>
                </c:pt>
                <c:pt idx="16">
                  <c:v>0.13600000000000004</c:v>
                </c:pt>
                <c:pt idx="17">
                  <c:v>0.14450000000000005</c:v>
                </c:pt>
                <c:pt idx="18">
                  <c:v>0.15300000000000005</c:v>
                </c:pt>
                <c:pt idx="19">
                  <c:v>0.16150000000000006</c:v>
                </c:pt>
                <c:pt idx="20">
                  <c:v>0.17000000000000004</c:v>
                </c:pt>
                <c:pt idx="21">
                  <c:v>0.17850000000000005</c:v>
                </c:pt>
                <c:pt idx="22">
                  <c:v>0.18700000000000006</c:v>
                </c:pt>
                <c:pt idx="23">
                  <c:v>0.19550000000000006</c:v>
                </c:pt>
                <c:pt idx="24">
                  <c:v>0.20400000000000007</c:v>
                </c:pt>
                <c:pt idx="25">
                  <c:v>0.21250000000000008</c:v>
                </c:pt>
                <c:pt idx="26">
                  <c:v>0.22100000000000009</c:v>
                </c:pt>
                <c:pt idx="27">
                  <c:v>0.22950000000000012</c:v>
                </c:pt>
                <c:pt idx="28">
                  <c:v>0.23800000000000013</c:v>
                </c:pt>
                <c:pt idx="29">
                  <c:v>0.24650000000000014</c:v>
                </c:pt>
                <c:pt idx="30">
                  <c:v>0.25500000000000012</c:v>
                </c:pt>
                <c:pt idx="31">
                  <c:v>0.26350000000000012</c:v>
                </c:pt>
                <c:pt idx="32">
                  <c:v>0.27200000000000013</c:v>
                </c:pt>
                <c:pt idx="33">
                  <c:v>0.28050000000000014</c:v>
                </c:pt>
              </c:numCache>
            </c:numRef>
          </c:xVal>
          <c:yVal>
            <c:numRef>
              <c:f>'Impeller Curve'!$P$51:$P$84</c:f>
              <c:numCache>
                <c:formatCode>General</c:formatCode>
                <c:ptCount val="34"/>
                <c:pt idx="0">
                  <c:v>1.4503999999999999</c:v>
                </c:pt>
                <c:pt idx="1">
                  <c:v>1.4102755410499104</c:v>
                </c:pt>
                <c:pt idx="2">
                  <c:v>1.3713750143505381</c:v>
                </c:pt>
                <c:pt idx="3">
                  <c:v>1.334716100811443</c:v>
                </c:pt>
                <c:pt idx="4">
                  <c:v>1.3010434141516223</c:v>
                </c:pt>
                <c:pt idx="5">
                  <c:v>1.2708489074392773</c:v>
                </c:pt>
                <c:pt idx="6">
                  <c:v>1.2443922796315825</c:v>
                </c:pt>
                <c:pt idx="7">
                  <c:v>1.2217213821144541</c:v>
                </c:pt>
                <c:pt idx="8">
                  <c:v>1.2026926252423167</c:v>
                </c:pt>
                <c:pt idx="9">
                  <c:v>1.1869913848778737</c:v>
                </c:pt>
                <c:pt idx="10">
                  <c:v>1.1741524089318751</c:v>
                </c:pt>
                <c:pt idx="11">
                  <c:v>1.1635802239028827</c:v>
                </c:pt>
                <c:pt idx="12">
                  <c:v>1.1545695414170432</c:v>
                </c:pt>
                <c:pt idx="13">
                  <c:v>1.1463256647678528</c:v>
                </c:pt>
                <c:pt idx="14">
                  <c:v>1.1379848954559273</c:v>
                </c:pt>
                <c:pt idx="15">
                  <c:v>1.1286349397287692</c:v>
                </c:pt>
                <c:pt idx="16">
                  <c:v>1.1173353151205376</c:v>
                </c:pt>
                <c:pt idx="17">
                  <c:v>1.1031377569918135</c:v>
                </c:pt>
                <c:pt idx="18">
                  <c:v>1.0851066250693717</c:v>
                </c:pt>
                <c:pt idx="19">
                  <c:v>1.0623393099859459</c:v>
                </c:pt>
                <c:pt idx="20">
                  <c:v>1.0339866398199997</c:v>
                </c:pt>
                <c:pt idx="21">
                  <c:v>0.99927328663549164</c:v>
                </c:pt>
                <c:pt idx="22">
                  <c:v>0.95751817302164788</c:v>
                </c:pt>
                <c:pt idx="23">
                  <c:v>0.9081548786327247</c:v>
                </c:pt>
                <c:pt idx="24">
                  <c:v>0.8507520467277816</c:v>
                </c:pt>
                <c:pt idx="25">
                  <c:v>0.78503379071044899</c:v>
                </c:pt>
                <c:pt idx="26">
                  <c:v>0.71090010066869125</c:v>
                </c:pt>
                <c:pt idx="27">
                  <c:v>0.62844724991458367</c:v>
                </c:pt>
                <c:pt idx="28">
                  <c:v>0.53798820152407423</c:v>
                </c:pt>
                <c:pt idx="29">
                  <c:v>0.44007301487675443</c:v>
                </c:pt>
                <c:pt idx="30">
                  <c:v>0.33550925219562533</c:v>
                </c:pt>
                <c:pt idx="31">
                  <c:v>0.22538238508686259</c:v>
                </c:pt>
                <c:pt idx="32">
                  <c:v>0.11107620107960159</c:v>
                </c:pt>
                <c:pt idx="33">
                  <c:v>0</c:v>
                </c:pt>
              </c:numCache>
            </c:numRef>
          </c:yVal>
          <c:smooth val="0"/>
          <c:extLst>
            <c:ext xmlns:c16="http://schemas.microsoft.com/office/drawing/2014/chart" uri="{C3380CC4-5D6E-409C-BE32-E72D297353CC}">
              <c16:uniqueId val="{00000000-EDD6-4EB3-8A45-A5E03A174A1E}"/>
            </c:ext>
          </c:extLst>
        </c:ser>
        <c:ser>
          <c:idx val="1"/>
          <c:order val="1"/>
          <c:tx>
            <c:strRef>
              <c:f>'Impeller Curve'!$Q$50</c:f>
              <c:strCache>
                <c:ptCount val="1"/>
                <c:pt idx="0">
                  <c:v>To</c:v>
                </c:pt>
              </c:strCache>
            </c:strRef>
          </c:tx>
          <c:marker>
            <c:symbol val="none"/>
          </c:marker>
          <c:xVal>
            <c:numRef>
              <c:f>'Impeller Curve'!$I$51:$I$84</c:f>
              <c:numCache>
                <c:formatCode>General</c:formatCode>
                <c:ptCount val="34"/>
                <c:pt idx="0">
                  <c:v>0</c:v>
                </c:pt>
                <c:pt idx="1">
                  <c:v>1.1402439024390247E-2</c:v>
                </c:pt>
                <c:pt idx="2">
                  <c:v>2.2804878048780494E-2</c:v>
                </c:pt>
                <c:pt idx="3">
                  <c:v>3.4207317073170741E-2</c:v>
                </c:pt>
                <c:pt idx="4">
                  <c:v>4.5609756097560988E-2</c:v>
                </c:pt>
                <c:pt idx="5">
                  <c:v>5.7012195121951229E-2</c:v>
                </c:pt>
                <c:pt idx="6">
                  <c:v>6.8414634146341469E-2</c:v>
                </c:pt>
                <c:pt idx="7">
                  <c:v>7.9817073170731709E-2</c:v>
                </c:pt>
                <c:pt idx="8">
                  <c:v>9.1219512195121963E-2</c:v>
                </c:pt>
                <c:pt idx="9">
                  <c:v>0.1026219512195122</c:v>
                </c:pt>
                <c:pt idx="10">
                  <c:v>0.11402439024390244</c:v>
                </c:pt>
                <c:pt idx="11">
                  <c:v>0.12542682926829268</c:v>
                </c:pt>
                <c:pt idx="12">
                  <c:v>0.13682926829268294</c:v>
                </c:pt>
                <c:pt idx="13">
                  <c:v>0.14823170731707319</c:v>
                </c:pt>
                <c:pt idx="14">
                  <c:v>0.15963414634146345</c:v>
                </c:pt>
                <c:pt idx="15">
                  <c:v>0.1710365853658537</c:v>
                </c:pt>
                <c:pt idx="16">
                  <c:v>0.18243902439024395</c:v>
                </c:pt>
                <c:pt idx="17">
                  <c:v>0.19384146341463424</c:v>
                </c:pt>
                <c:pt idx="18">
                  <c:v>0.20524390243902449</c:v>
                </c:pt>
                <c:pt idx="19">
                  <c:v>0.21664634146341474</c:v>
                </c:pt>
                <c:pt idx="20">
                  <c:v>0.22804878048780497</c:v>
                </c:pt>
                <c:pt idx="21">
                  <c:v>0.23945121951219522</c:v>
                </c:pt>
                <c:pt idx="22">
                  <c:v>0.25085365853658548</c:v>
                </c:pt>
                <c:pt idx="23">
                  <c:v>0.26225609756097573</c:v>
                </c:pt>
                <c:pt idx="24">
                  <c:v>0.27365853658536599</c:v>
                </c:pt>
                <c:pt idx="25">
                  <c:v>0.28506097560975624</c:v>
                </c:pt>
                <c:pt idx="26">
                  <c:v>0.29646341463414649</c:v>
                </c:pt>
                <c:pt idx="27">
                  <c:v>0.30786585365853675</c:v>
                </c:pt>
                <c:pt idx="28">
                  <c:v>0.319268292682927</c:v>
                </c:pt>
                <c:pt idx="29">
                  <c:v>0.33067073170731726</c:v>
                </c:pt>
                <c:pt idx="30">
                  <c:v>0.34207317073170751</c:v>
                </c:pt>
                <c:pt idx="31">
                  <c:v>0.35347560975609776</c:v>
                </c:pt>
                <c:pt idx="32">
                  <c:v>0.36487804878048802</c:v>
                </c:pt>
                <c:pt idx="33">
                  <c:v>0.37628048780487827</c:v>
                </c:pt>
              </c:numCache>
            </c:numRef>
          </c:xVal>
          <c:yVal>
            <c:numRef>
              <c:f>'Impeller Curve'!$Q$51:$Q$84</c:f>
              <c:numCache>
                <c:formatCode>General</c:formatCode>
                <c:ptCount val="34"/>
                <c:pt idx="0">
                  <c:v>2.7093734368856901</c:v>
                </c:pt>
                <c:pt idx="1">
                  <c:v>2.634420221738984</c:v>
                </c:pt>
                <c:pt idx="2">
                  <c:v>2.5617533341768342</c:v>
                </c:pt>
                <c:pt idx="3">
                  <c:v>2.4932738205475506</c:v>
                </c:pt>
                <c:pt idx="4">
                  <c:v>2.4303726327478441</c:v>
                </c:pt>
                <c:pt idx="5">
                  <c:v>2.373968748008259</c:v>
                </c:pt>
                <c:pt idx="6">
                  <c:v>2.3245472886785987</c:v>
                </c:pt>
                <c:pt idx="7">
                  <c:v>2.2821976420133576</c:v>
                </c:pt>
                <c:pt idx="8">
                  <c:v>2.2466515799571489</c:v>
                </c:pt>
                <c:pt idx="9">
                  <c:v>2.2173213789301371</c:v>
                </c:pt>
                <c:pt idx="10">
                  <c:v>2.1933379396134627</c:v>
                </c:pt>
                <c:pt idx="11">
                  <c:v>2.1735889067346763</c:v>
                </c:pt>
                <c:pt idx="12">
                  <c:v>2.1567567888531642</c:v>
                </c:pt>
                <c:pt idx="13">
                  <c:v>2.1413570781455809</c:v>
                </c:pt>
                <c:pt idx="14">
                  <c:v>2.1257763701912773</c:v>
                </c:pt>
                <c:pt idx="15">
                  <c:v>2.1083104837577284</c:v>
                </c:pt>
                <c:pt idx="16">
                  <c:v>2.0872025805859669</c:v>
                </c:pt>
                <c:pt idx="17">
                  <c:v>2.0606812851760075</c:v>
                </c:pt>
                <c:pt idx="18">
                  <c:v>2.0269988045722802</c:v>
                </c:pt>
                <c:pt idx="19">
                  <c:v>1.9844690481490592</c:v>
                </c:pt>
                <c:pt idx="20">
                  <c:v>1.9315057473958908</c:v>
                </c:pt>
                <c:pt idx="21">
                  <c:v>1.8666605757030224</c:v>
                </c:pt>
                <c:pt idx="22">
                  <c:v>1.7886612681468352</c:v>
                </c:pt>
                <c:pt idx="23">
                  <c:v>1.6964497412752717</c:v>
                </c:pt>
                <c:pt idx="24">
                  <c:v>1.5892202128932618</c:v>
                </c:pt>
                <c:pt idx="25">
                  <c:v>1.4664573218481611</c:v>
                </c:pt>
                <c:pt idx="26">
                  <c:v>1.3279742478151673</c:v>
                </c:pt>
                <c:pt idx="27">
                  <c:v>1.173950831082764</c:v>
                </c:pt>
                <c:pt idx="28">
                  <c:v>1.0049716923381418</c:v>
                </c:pt>
                <c:pt idx="29">
                  <c:v>0.82206435245261922</c:v>
                </c:pt>
                <c:pt idx="30">
                  <c:v>0.6267373522671047</c:v>
                </c:pt>
                <c:pt idx="31">
                  <c:v>0.4210183723774783</c:v>
                </c:pt>
                <c:pt idx="32">
                  <c:v>0.2074923529200543</c:v>
                </c:pt>
                <c:pt idx="33">
                  <c:v>0</c:v>
                </c:pt>
              </c:numCache>
            </c:numRef>
          </c:yVal>
          <c:smooth val="0"/>
          <c:extLst>
            <c:ext xmlns:c16="http://schemas.microsoft.com/office/drawing/2014/chart" uri="{C3380CC4-5D6E-409C-BE32-E72D297353CC}">
              <c16:uniqueId val="{00000001-EDD6-4EB3-8A45-A5E03A174A1E}"/>
            </c:ext>
          </c:extLst>
        </c:ser>
        <c:dLbls>
          <c:showLegendKey val="0"/>
          <c:showVal val="0"/>
          <c:showCatName val="0"/>
          <c:showSerName val="0"/>
          <c:showPercent val="0"/>
          <c:showBubbleSize val="0"/>
        </c:dLbls>
        <c:axId val="94185152"/>
        <c:axId val="94185728"/>
      </c:scatterChart>
      <c:valAx>
        <c:axId val="94185152"/>
        <c:scaling>
          <c:orientation val="minMax"/>
        </c:scaling>
        <c:delete val="0"/>
        <c:axPos val="b"/>
        <c:numFmt formatCode="General" sourceLinked="1"/>
        <c:majorTickMark val="out"/>
        <c:minorTickMark val="none"/>
        <c:tickLblPos val="nextTo"/>
        <c:crossAx val="94185728"/>
        <c:crosses val="autoZero"/>
        <c:crossBetween val="midCat"/>
      </c:valAx>
      <c:valAx>
        <c:axId val="94185728"/>
        <c:scaling>
          <c:orientation val="minMax"/>
        </c:scaling>
        <c:delete val="0"/>
        <c:axPos val="l"/>
        <c:majorGridlines/>
        <c:numFmt formatCode="General" sourceLinked="1"/>
        <c:majorTickMark val="out"/>
        <c:minorTickMark val="none"/>
        <c:tickLblPos val="nextTo"/>
        <c:crossAx val="9418515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9</xdr:col>
      <xdr:colOff>3174</xdr:colOff>
      <xdr:row>17</xdr:row>
      <xdr:rowOff>158750</xdr:rowOff>
    </xdr:from>
    <xdr:to>
      <xdr:col>13</xdr:col>
      <xdr:colOff>933449</xdr:colOff>
      <xdr:row>34</xdr:row>
      <xdr:rowOff>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18</xdr:row>
      <xdr:rowOff>1</xdr:rowOff>
    </xdr:from>
    <xdr:to>
      <xdr:col>20</xdr:col>
      <xdr:colOff>0</xdr:colOff>
      <xdr:row>34</xdr:row>
      <xdr:rowOff>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20</xdr:col>
      <xdr:colOff>0</xdr:colOff>
      <xdr:row>16</xdr:row>
      <xdr:rowOff>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36</xdr:row>
      <xdr:rowOff>3175</xdr:rowOff>
    </xdr:from>
    <xdr:to>
      <xdr:col>14</xdr:col>
      <xdr:colOff>0</xdr:colOff>
      <xdr:row>51</xdr:row>
      <xdr:rowOff>152400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36</xdr:row>
      <xdr:rowOff>3175</xdr:rowOff>
    </xdr:from>
    <xdr:to>
      <xdr:col>20</xdr:col>
      <xdr:colOff>0</xdr:colOff>
      <xdr:row>52</xdr:row>
      <xdr:rowOff>0</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3174</xdr:colOff>
      <xdr:row>0</xdr:row>
      <xdr:rowOff>0</xdr:rowOff>
    </xdr:from>
    <xdr:to>
      <xdr:col>14</xdr:col>
      <xdr:colOff>0</xdr:colOff>
      <xdr:row>16</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152400</xdr:colOff>
      <xdr:row>36</xdr:row>
      <xdr:rowOff>50800</xdr:rowOff>
    </xdr:from>
    <xdr:to>
      <xdr:col>10</xdr:col>
      <xdr:colOff>914400</xdr:colOff>
      <xdr:row>52</xdr:row>
      <xdr:rowOff>152400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152400</xdr:colOff>
      <xdr:row>0</xdr:row>
      <xdr:rowOff>0</xdr:rowOff>
    </xdr:from>
    <xdr:to>
      <xdr:col>10</xdr:col>
      <xdr:colOff>914400</xdr:colOff>
      <xdr:row>16</xdr:row>
      <xdr:rowOff>101600</xdr:rowOff>
    </xdr:to>
    <xdr:graphicFrame macro="">
      <xdr:nvGraphicFramePr>
        <xdr:cNvPr id="11" name="Chart 10">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152400</xdr:colOff>
      <xdr:row>18</xdr:row>
      <xdr:rowOff>0</xdr:rowOff>
    </xdr:from>
    <xdr:to>
      <xdr:col>10</xdr:col>
      <xdr:colOff>914400</xdr:colOff>
      <xdr:row>34</xdr:row>
      <xdr:rowOff>101600</xdr:rowOff>
    </xdr:to>
    <xdr:graphicFrame macro="">
      <xdr:nvGraphicFramePr>
        <xdr:cNvPr id="12" name="Chart 11">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Y1103"/>
  <sheetViews>
    <sheetView tabSelected="1" workbookViewId="0">
      <selection activeCell="A2" sqref="A2"/>
    </sheetView>
  </sheetViews>
  <sheetFormatPr defaultColWidth="11" defaultRowHeight="12.75"/>
  <cols>
    <col min="2" max="2" width="32" customWidth="1"/>
    <col min="4" max="4" width="14.5" customWidth="1"/>
    <col min="5" max="7" width="7.75" customWidth="1"/>
    <col min="8" max="8" width="12.25" bestFit="1" customWidth="1"/>
    <col min="9" max="9" width="1.25" customWidth="1"/>
    <col min="10" max="10" width="12.25" customWidth="1"/>
    <col min="11" max="11" width="12.25" bestFit="1" customWidth="1"/>
    <col min="12" max="12" width="12.25" customWidth="1"/>
    <col min="13" max="13" width="12.25" bestFit="1" customWidth="1"/>
    <col min="14" max="14" width="12.25" customWidth="1"/>
    <col min="15" max="15" width="1.25" customWidth="1"/>
    <col min="16" max="18" width="12.25" bestFit="1" customWidth="1"/>
    <col min="19" max="20" width="12.25" customWidth="1"/>
    <col min="27" max="28" width="12" bestFit="1" customWidth="1"/>
    <col min="29" max="29" width="11" bestFit="1" customWidth="1"/>
    <col min="33" max="33" width="11" bestFit="1" customWidth="1"/>
    <col min="34" max="34" width="13.375" customWidth="1"/>
    <col min="35" max="35" width="13" bestFit="1" customWidth="1"/>
    <col min="38" max="38" width="11.75" bestFit="1" customWidth="1"/>
    <col min="44" max="44" width="12" bestFit="1" customWidth="1"/>
    <col min="45" max="45" width="12.25" bestFit="1" customWidth="1"/>
    <col min="51" max="52" width="12" bestFit="1" customWidth="1"/>
    <col min="61" max="62" width="12" bestFit="1" customWidth="1"/>
    <col min="68" max="69" width="12" bestFit="1" customWidth="1"/>
    <col min="78" max="78" width="12" bestFit="1" customWidth="1"/>
    <col min="85" max="85" width="12" bestFit="1" customWidth="1"/>
    <col min="89" max="89" width="12.25" bestFit="1" customWidth="1"/>
    <col min="91" max="91" width="12.25" bestFit="1" customWidth="1"/>
    <col min="92" max="92" width="13" bestFit="1" customWidth="1"/>
    <col min="113" max="113" width="12.25" bestFit="1" customWidth="1"/>
  </cols>
  <sheetData>
    <row r="1" spans="1:129">
      <c r="A1" s="17" t="s">
        <v>0</v>
      </c>
      <c r="B1" s="41"/>
      <c r="C1" s="13" t="s">
        <v>1</v>
      </c>
      <c r="D1" s="41"/>
      <c r="E1" s="41"/>
      <c r="F1" s="41"/>
      <c r="G1" s="41"/>
      <c r="H1" s="41"/>
      <c r="I1" s="41"/>
      <c r="J1" s="41"/>
      <c r="K1" s="41"/>
      <c r="L1" s="41"/>
      <c r="M1" s="41"/>
      <c r="N1" s="41"/>
      <c r="O1" s="41"/>
      <c r="P1" s="41"/>
      <c r="Q1" s="41"/>
      <c r="R1" s="41"/>
      <c r="S1" s="41"/>
      <c r="T1" s="41"/>
      <c r="U1" s="41"/>
      <c r="V1" s="41"/>
      <c r="W1" s="41"/>
      <c r="X1" s="41"/>
      <c r="Y1" s="41"/>
      <c r="Z1" s="41"/>
      <c r="AA1" s="41" t="s">
        <v>2</v>
      </c>
      <c r="AB1" s="41"/>
      <c r="AC1" s="41"/>
      <c r="AD1" s="41" t="s">
        <v>3</v>
      </c>
      <c r="AE1" s="41"/>
      <c r="AF1" s="41" t="s">
        <v>4</v>
      </c>
      <c r="AG1" s="41"/>
      <c r="AH1" s="41" t="s">
        <v>5</v>
      </c>
      <c r="AI1" s="41"/>
      <c r="AJ1" s="41" t="s">
        <v>6</v>
      </c>
      <c r="AK1" s="41"/>
      <c r="AL1" s="41"/>
      <c r="AM1" s="41" t="s">
        <v>7</v>
      </c>
      <c r="AN1" s="41"/>
      <c r="AO1" s="41"/>
      <c r="AP1" s="41"/>
      <c r="AQ1" s="41"/>
      <c r="AR1" s="41"/>
      <c r="AS1" s="41"/>
      <c r="AT1" s="41" t="s">
        <v>8</v>
      </c>
      <c r="AU1" s="41"/>
      <c r="AV1" s="41" t="s">
        <v>3</v>
      </c>
      <c r="AW1" s="41"/>
      <c r="AX1" s="41"/>
      <c r="AY1" s="41"/>
      <c r="AZ1" s="41"/>
      <c r="BA1" s="41"/>
      <c r="BB1" s="41"/>
      <c r="BC1" s="41" t="s">
        <v>9</v>
      </c>
      <c r="BD1" s="41"/>
      <c r="BE1" s="41"/>
      <c r="BF1" s="41"/>
      <c r="BG1" s="41"/>
      <c r="BH1" s="41"/>
      <c r="BI1" s="41"/>
      <c r="BJ1" s="41" t="s">
        <v>10</v>
      </c>
      <c r="BK1" s="41"/>
      <c r="BL1" s="41"/>
      <c r="BM1" s="41"/>
      <c r="BN1" s="41"/>
      <c r="BO1" s="41" t="s">
        <v>3</v>
      </c>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17" t="s">
        <v>11</v>
      </c>
      <c r="DB1" s="41" t="s">
        <v>12</v>
      </c>
      <c r="DC1" s="41"/>
      <c r="DD1" s="41"/>
      <c r="DE1" s="41"/>
      <c r="DF1" s="41"/>
      <c r="DG1" s="41"/>
      <c r="DH1" s="17" t="s">
        <v>13</v>
      </c>
      <c r="DI1" s="41" t="s">
        <v>14</v>
      </c>
      <c r="DJ1" s="41"/>
      <c r="DK1" s="41"/>
      <c r="DL1" s="41"/>
      <c r="DM1" s="41"/>
      <c r="DN1" s="41"/>
      <c r="DO1" s="41"/>
      <c r="DP1" s="41"/>
      <c r="DQ1" s="41"/>
      <c r="DR1" s="41"/>
      <c r="DS1" s="41"/>
      <c r="DT1" s="41"/>
      <c r="DU1" s="41"/>
      <c r="DV1" s="41"/>
      <c r="DW1" s="41"/>
      <c r="DX1" s="41"/>
      <c r="DY1" s="41"/>
    </row>
    <row r="2" spans="1:129">
      <c r="A2" s="41" t="s">
        <v>15</v>
      </c>
      <c r="B2" s="41"/>
      <c r="C2" s="17"/>
      <c r="D2" s="41"/>
      <c r="E2" s="41"/>
      <c r="F2" s="41"/>
      <c r="G2" s="41"/>
      <c r="H2" s="41"/>
      <c r="I2" s="41"/>
      <c r="J2" s="41"/>
      <c r="K2" s="41"/>
      <c r="L2" s="41"/>
      <c r="M2" s="41"/>
      <c r="N2" s="41"/>
      <c r="O2" s="41"/>
      <c r="P2" s="41"/>
      <c r="Q2" s="41"/>
      <c r="R2" s="41"/>
      <c r="S2" s="41"/>
      <c r="T2" s="41"/>
      <c r="U2" s="41"/>
      <c r="V2" s="41"/>
      <c r="W2" s="41"/>
      <c r="X2" s="41"/>
      <c r="Y2" s="41"/>
      <c r="Z2" s="41"/>
      <c r="AA2" s="41" t="s">
        <v>16</v>
      </c>
      <c r="AB2" s="41" t="s">
        <v>17</v>
      </c>
      <c r="AC2" s="41" t="s">
        <v>18</v>
      </c>
      <c r="AD2" s="41" t="s">
        <v>19</v>
      </c>
      <c r="AE2" s="41" t="s">
        <v>20</v>
      </c>
      <c r="AF2" s="41" t="s">
        <v>19</v>
      </c>
      <c r="AG2" s="41" t="s">
        <v>21</v>
      </c>
      <c r="AH2" s="41" t="s">
        <v>19</v>
      </c>
      <c r="AI2" s="41" t="s">
        <v>21</v>
      </c>
      <c r="AJ2" s="41" t="s">
        <v>22</v>
      </c>
      <c r="AK2" s="41" t="s">
        <v>23</v>
      </c>
      <c r="AL2" s="41" t="s">
        <v>24</v>
      </c>
      <c r="AM2" s="41" t="s">
        <v>22</v>
      </c>
      <c r="AN2" s="41" t="s">
        <v>25</v>
      </c>
      <c r="AO2" s="41" t="s">
        <v>26</v>
      </c>
      <c r="AP2" s="41" t="s">
        <v>27</v>
      </c>
      <c r="AQ2" s="41" t="s">
        <v>28</v>
      </c>
      <c r="AR2" s="41" t="s">
        <v>29</v>
      </c>
      <c r="AS2" s="41" t="s">
        <v>30</v>
      </c>
      <c r="AT2" s="41" t="s">
        <v>19</v>
      </c>
      <c r="AU2" s="41" t="s">
        <v>31</v>
      </c>
      <c r="AV2" s="41" t="s">
        <v>26</v>
      </c>
      <c r="AW2" s="41" t="s">
        <v>25</v>
      </c>
      <c r="AX2" s="41" t="s">
        <v>32</v>
      </c>
      <c r="AY2" s="41" t="s">
        <v>22</v>
      </c>
      <c r="AZ2" s="41" t="s">
        <v>33</v>
      </c>
      <c r="BA2" s="41"/>
      <c r="BB2" s="41"/>
      <c r="BC2" s="41" t="s">
        <v>34</v>
      </c>
      <c r="BD2" s="41" t="s">
        <v>35</v>
      </c>
      <c r="BE2" s="41" t="s">
        <v>36</v>
      </c>
      <c r="BF2" s="41" t="s">
        <v>37</v>
      </c>
      <c r="BG2" s="41" t="s">
        <v>38</v>
      </c>
      <c r="BH2" s="41" t="s">
        <v>39</v>
      </c>
      <c r="BI2" s="41" t="s">
        <v>19</v>
      </c>
      <c r="BJ2" s="41" t="s">
        <v>40</v>
      </c>
      <c r="BK2" s="41" t="s">
        <v>41</v>
      </c>
      <c r="BL2" s="41" t="s">
        <v>42</v>
      </c>
      <c r="BM2" s="41" t="s">
        <v>29</v>
      </c>
      <c r="BN2" s="41" t="s">
        <v>19</v>
      </c>
      <c r="BO2" s="41" t="s">
        <v>26</v>
      </c>
      <c r="BP2" s="41" t="s">
        <v>25</v>
      </c>
      <c r="BQ2" s="41" t="s">
        <v>32</v>
      </c>
      <c r="BR2" s="41" t="s">
        <v>22</v>
      </c>
      <c r="BS2" s="41" t="s">
        <v>33</v>
      </c>
      <c r="BT2" s="41"/>
      <c r="BU2" s="41"/>
      <c r="BV2" s="41"/>
      <c r="BW2" s="41"/>
      <c r="BX2" s="41"/>
      <c r="BY2" s="41"/>
      <c r="BZ2" s="41"/>
      <c r="CA2" s="41"/>
      <c r="CB2" s="41"/>
      <c r="CC2" s="41"/>
      <c r="CD2" s="41"/>
      <c r="CE2" s="41"/>
      <c r="CF2" s="41"/>
      <c r="CG2" s="41"/>
      <c r="CH2" s="41"/>
      <c r="CI2" s="41"/>
      <c r="CJ2" s="41"/>
      <c r="CK2" s="41"/>
      <c r="CL2" s="41"/>
      <c r="CM2" s="41"/>
      <c r="CN2" s="41"/>
      <c r="CO2" s="41"/>
      <c r="CP2" s="41"/>
      <c r="CQ2" s="41"/>
      <c r="CR2" s="41"/>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row>
    <row r="3" spans="1:129">
      <c r="A3" s="17" t="s">
        <v>43</v>
      </c>
      <c r="B3" s="18" t="s">
        <v>44</v>
      </c>
      <c r="C3" s="41"/>
      <c r="D3" s="41"/>
      <c r="E3" s="41"/>
      <c r="F3" s="41"/>
      <c r="G3" s="41"/>
      <c r="H3" s="41"/>
      <c r="I3" s="41"/>
      <c r="J3" s="41"/>
      <c r="K3" s="41"/>
      <c r="L3" s="41"/>
      <c r="M3" s="41"/>
      <c r="N3" s="41"/>
      <c r="O3" s="41"/>
      <c r="P3" s="41"/>
      <c r="Q3" s="41"/>
      <c r="R3" s="41"/>
      <c r="S3" s="41"/>
      <c r="T3" s="41"/>
      <c r="U3" s="41"/>
      <c r="V3" s="41"/>
      <c r="W3" s="41"/>
      <c r="X3" s="41" t="s">
        <v>45</v>
      </c>
      <c r="Y3" s="41" t="s">
        <v>46</v>
      </c>
      <c r="Z3" s="41"/>
      <c r="AA3" s="41">
        <v>0</v>
      </c>
      <c r="AB3" s="41">
        <f t="shared" ref="AB3:AB23" si="0">AC3/$X$16</f>
        <v>0</v>
      </c>
      <c r="AC3" s="41">
        <f t="shared" ref="AC3:AC23" si="1">AA3*$X$15</f>
        <v>0</v>
      </c>
      <c r="AD3" s="41"/>
      <c r="AE3" s="41"/>
      <c r="AF3" s="41"/>
      <c r="AG3" s="41"/>
      <c r="AH3" s="41"/>
      <c r="AI3" s="41"/>
      <c r="AJ3" s="41">
        <f>$X$8+$X$9*AC3+$X$10*AC3^2+$X$11*AC3^3+$X$12*AC3^4+$X$13*AC3^5</f>
        <v>6</v>
      </c>
      <c r="AK3" s="41">
        <f>$X$17*AC3^2</f>
        <v>0</v>
      </c>
      <c r="AL3" s="41">
        <f t="shared" ref="AL3:AL23" si="2">AY3/$AC$51</f>
        <v>4.7256447015845259E-3</v>
      </c>
      <c r="AM3" s="41">
        <f t="shared" ref="AM3:AM23" si="3">AZ3/AY3</f>
        <v>0</v>
      </c>
      <c r="AN3" s="41">
        <f t="shared" ref="AN3:AN23" si="4">AX3/AW3</f>
        <v>0.72666476282255066</v>
      </c>
      <c r="AO3" s="41">
        <f t="shared" ref="AO3:AO23" si="5">AZ3/AV3</f>
        <v>0</v>
      </c>
      <c r="AP3" s="41">
        <f>AL3+$X$18</f>
        <v>5.1620182892496633E-3</v>
      </c>
      <c r="AQ3" s="41">
        <f t="shared" ref="AQ3:AQ23" si="6">AP3/$C$40</f>
        <v>0.49529026669536169</v>
      </c>
      <c r="AR3" s="41">
        <f t="shared" ref="AR3:AR23" si="7">AQ3*$C$39+$C$40*$AC$51</f>
        <v>66.085615452019823</v>
      </c>
      <c r="AS3" s="41">
        <f t="shared" ref="AS3:AS23" si="8">AY3/$AC$51^3</f>
        <v>2.2258632395346995E-10</v>
      </c>
      <c r="AT3" s="41"/>
      <c r="AU3" s="41">
        <f t="shared" ref="AU3:AU23" si="9">(-$AV$32+SQRT($AV$32^2-4*AS3*$AV$33))/(2*AS3)*30/PI()</f>
        <v>71421.586980425753</v>
      </c>
      <c r="AV3" s="41">
        <f t="shared" ref="AV3:AV23" si="10">AW3+$C$30</f>
        <v>49.731562101958012</v>
      </c>
      <c r="AW3" s="41">
        <f t="shared" ref="AW3:AW23" si="11">AR3*AQ3</f>
        <v>32.731562101958012</v>
      </c>
      <c r="AX3" s="41">
        <f t="shared" ref="AX3:AX23" si="12">AP3*$AC$51</f>
        <v>23.784872811630908</v>
      </c>
      <c r="AY3" s="41">
        <f t="shared" ref="AY3:AY23" si="13">$AC$54*($AC$42+$AC$43*AB3+$AC$44*AB3^2+$AC$45*AB3^3)</f>
        <v>21.774207661027763</v>
      </c>
      <c r="AZ3" s="41">
        <f t="shared" ref="AZ3:AZ23" si="14">AJ3*AC3*1000</f>
        <v>0</v>
      </c>
      <c r="BA3" s="41"/>
      <c r="BB3" s="41"/>
      <c r="BC3" s="41">
        <v>0</v>
      </c>
      <c r="BD3" s="41">
        <f t="shared" ref="BD3:BD23" si="15">BC3*$AU$28</f>
        <v>0</v>
      </c>
      <c r="BE3" s="41">
        <f>BD3*PI()/30</f>
        <v>0</v>
      </c>
      <c r="BF3" s="41">
        <f t="shared" ref="BF3:BF23" si="16">$C$22*BD3/$C$20</f>
        <v>0</v>
      </c>
      <c r="BG3" s="41">
        <f>$X$17*BF3^2</f>
        <v>0</v>
      </c>
      <c r="BH3" s="41">
        <v>0</v>
      </c>
      <c r="BI3" s="41"/>
      <c r="BJ3" s="41">
        <f t="shared" ref="BJ3:BJ23" si="17">BO3/$C$15</f>
        <v>0.13709677419354838</v>
      </c>
      <c r="BK3" s="41">
        <f t="shared" ref="BK3:BK23" si="18">BP3/$C$15</f>
        <v>0</v>
      </c>
      <c r="BL3" s="41">
        <f t="shared" ref="BL3:BL23" si="19">BH3/$C$40</f>
        <v>0</v>
      </c>
      <c r="BM3" s="41">
        <f t="shared" ref="BM3:BM23" si="20">BL3*$C$39+$C$40*BE3</f>
        <v>0</v>
      </c>
      <c r="BN3" s="41"/>
      <c r="BO3" s="41">
        <f t="shared" ref="BO3:BO23" si="21">BP3+$C$30</f>
        <v>17</v>
      </c>
      <c r="BP3" s="41">
        <f t="shared" ref="BP3:BP23" si="22">BL3*BM3</f>
        <v>0</v>
      </c>
      <c r="BQ3" s="41">
        <f t="shared" ref="BQ3:BQ23" si="23">BR3+$AC$77*BE3^2</f>
        <v>0</v>
      </c>
      <c r="BR3" s="41">
        <f t="shared" ref="BR3:BR23" si="24">$AC$54*$AC$56*(BD3/$C$20)^3</f>
        <v>0</v>
      </c>
      <c r="BS3" s="41">
        <f t="shared" ref="BS3:BS23" si="25">BF3*BG3*1000</f>
        <v>0</v>
      </c>
      <c r="BT3" s="41"/>
      <c r="BU3" s="41"/>
      <c r="BV3" s="41"/>
      <c r="BW3" s="41"/>
      <c r="BX3" s="41"/>
      <c r="BY3" s="41"/>
      <c r="BZ3" s="41"/>
      <c r="CA3" s="41"/>
      <c r="CB3" s="41"/>
      <c r="CC3" s="41"/>
      <c r="CD3" s="41"/>
      <c r="CE3" s="41"/>
      <c r="CF3" s="41"/>
      <c r="CG3" s="41"/>
      <c r="CH3" s="41"/>
      <c r="CI3" s="41"/>
      <c r="CJ3" s="41"/>
      <c r="CK3" s="41"/>
      <c r="CL3" s="41"/>
      <c r="CM3" s="41"/>
      <c r="CN3" s="41"/>
      <c r="CO3" s="41"/>
      <c r="CP3" s="41"/>
      <c r="CQ3" s="41"/>
      <c r="CR3" s="41"/>
      <c r="CS3" s="41"/>
      <c r="CT3" s="41"/>
      <c r="CU3" s="41"/>
      <c r="CV3" s="41"/>
      <c r="CW3" s="41"/>
      <c r="CX3" s="41"/>
      <c r="CY3" s="41"/>
      <c r="CZ3" s="41"/>
      <c r="DA3" s="41" t="s">
        <v>47</v>
      </c>
      <c r="DB3" s="41"/>
      <c r="DC3" s="41">
        <f>C6</f>
        <v>6</v>
      </c>
      <c r="DD3" s="41" t="s">
        <v>48</v>
      </c>
      <c r="DE3" s="41"/>
      <c r="DF3" s="41"/>
      <c r="DG3" s="41"/>
      <c r="DH3" s="41"/>
      <c r="DI3" s="41"/>
      <c r="DJ3" s="41"/>
      <c r="DK3" s="41"/>
      <c r="DL3" s="41"/>
      <c r="DM3" s="41"/>
      <c r="DN3" s="41"/>
      <c r="DO3" s="41"/>
      <c r="DP3" s="41"/>
      <c r="DQ3" s="41"/>
      <c r="DR3" s="41"/>
      <c r="DS3" s="41"/>
      <c r="DT3" s="41"/>
      <c r="DU3" s="41"/>
      <c r="DV3" s="41"/>
      <c r="DW3" s="41"/>
      <c r="DX3" s="41"/>
      <c r="DY3" s="41"/>
    </row>
    <row r="4" spans="1:129">
      <c r="A4" s="41"/>
      <c r="B4" s="41" t="s">
        <v>49</v>
      </c>
      <c r="C4" s="34">
        <v>1.175</v>
      </c>
      <c r="D4" s="41" t="s">
        <v>50</v>
      </c>
      <c r="E4" s="41"/>
      <c r="F4" s="41"/>
      <c r="G4" s="41"/>
      <c r="H4" s="41"/>
      <c r="I4" s="41"/>
      <c r="J4" s="41"/>
      <c r="K4" s="41"/>
      <c r="L4" s="41"/>
      <c r="M4" s="41"/>
      <c r="N4" s="41"/>
      <c r="O4" s="41"/>
      <c r="P4" s="41"/>
      <c r="Q4" s="41"/>
      <c r="R4" s="41"/>
      <c r="S4" s="41"/>
      <c r="T4" s="41"/>
      <c r="U4" s="41"/>
      <c r="V4" s="41" t="s">
        <v>51</v>
      </c>
      <c r="W4" s="41"/>
      <c r="X4" s="41">
        <f>C17/C4</f>
        <v>1</v>
      </c>
      <c r="Y4" s="41">
        <f>X4</f>
        <v>1</v>
      </c>
      <c r="Z4" s="41"/>
      <c r="AA4" s="41">
        <f>AA3+0.05</f>
        <v>0.05</v>
      </c>
      <c r="AB4" s="41">
        <f t="shared" si="0"/>
        <v>0.10688224984057507</v>
      </c>
      <c r="AC4" s="41">
        <f t="shared" si="1"/>
        <v>6.0597779568259897E-4</v>
      </c>
      <c r="AD4" s="41"/>
      <c r="AE4" s="41"/>
      <c r="AF4" s="41"/>
      <c r="AG4" s="41"/>
      <c r="AH4" s="41"/>
      <c r="AI4" s="41"/>
      <c r="AJ4" s="41">
        <f t="shared" ref="AJ4:AJ23" si="26">$X$8+$X$9*AC4+$X$10*AC4^2+$X$11*AC4^3+$X$12*AC4^4+$X$13*AC4^5</f>
        <v>5.9850112594108982</v>
      </c>
      <c r="AK4" s="41">
        <f t="shared" ref="AK4:AK23" si="27">$X$17*AC4^2</f>
        <v>2.896523442530316E-2</v>
      </c>
      <c r="AL4" s="41">
        <f t="shared" si="2"/>
        <v>4.8025618868412345E-3</v>
      </c>
      <c r="AM4" s="41">
        <f t="shared" si="3"/>
        <v>0.16389564672252749</v>
      </c>
      <c r="AN4" s="41">
        <f t="shared" si="4"/>
        <v>0.7237171642359822</v>
      </c>
      <c r="AO4" s="41">
        <f t="shared" si="5"/>
        <v>7.2024907352181505E-2</v>
      </c>
      <c r="AP4" s="41">
        <f t="shared" ref="AP4:AP23" si="28">AL4+$X$18</f>
        <v>5.2389354745063718E-3</v>
      </c>
      <c r="AQ4" s="41">
        <f t="shared" si="6"/>
        <v>0.50267039033393746</v>
      </c>
      <c r="AR4" s="41">
        <f t="shared" si="7"/>
        <v>66.35477290236787</v>
      </c>
      <c r="AS4" s="41">
        <f t="shared" si="8"/>
        <v>2.262092610543904E-10</v>
      </c>
      <c r="AT4" s="41"/>
      <c r="AU4" s="41">
        <f t="shared" si="9"/>
        <v>71121.526738272136</v>
      </c>
      <c r="AV4" s="41">
        <f t="shared" si="10"/>
        <v>50.35457959535303</v>
      </c>
      <c r="AW4" s="41">
        <f t="shared" si="11"/>
        <v>33.35457959535303</v>
      </c>
      <c r="AX4" s="41">
        <f t="shared" si="12"/>
        <v>24.139281759032251</v>
      </c>
      <c r="AY4" s="41">
        <f t="shared" si="13"/>
        <v>22.128616608429105</v>
      </c>
      <c r="AZ4" s="41">
        <f t="shared" si="14"/>
        <v>3.6267839301133513</v>
      </c>
      <c r="BA4" s="41"/>
      <c r="BB4" s="41"/>
      <c r="BC4" s="41">
        <f>BC3+0.05</f>
        <v>0.05</v>
      </c>
      <c r="BD4" s="41">
        <f t="shared" si="15"/>
        <v>2988.3219931901567</v>
      </c>
      <c r="BE4" s="41">
        <f t="shared" ref="BE4:BE26" si="29">BD4*PI()/30</f>
        <v>312.93634734556679</v>
      </c>
      <c r="BF4" s="41">
        <f t="shared" si="16"/>
        <v>4.8084817526787072E-4</v>
      </c>
      <c r="BG4" s="41">
        <f t="shared" ref="BG4:BG26" si="30">$X$17*BF4^2</f>
        <v>1.8238099066803688E-2</v>
      </c>
      <c r="BH4" s="41">
        <f t="shared" ref="BH4:BH23" si="31">BQ4/BE4</f>
        <v>7.0142045767022476E-5</v>
      </c>
      <c r="BI4" s="41"/>
      <c r="BJ4" s="41">
        <f t="shared" si="17"/>
        <v>0.13728711195025237</v>
      </c>
      <c r="BK4" s="41">
        <f t="shared" si="18"/>
        <v>1.9033775670397352E-4</v>
      </c>
      <c r="BL4" s="41">
        <f t="shared" si="19"/>
        <v>6.7300560764879886E-3</v>
      </c>
      <c r="BM4" s="41">
        <f t="shared" si="20"/>
        <v>3.5069368758676256</v>
      </c>
      <c r="BN4" s="41"/>
      <c r="BO4" s="41">
        <f t="shared" si="21"/>
        <v>17.023601881831294</v>
      </c>
      <c r="BP4" s="41">
        <f t="shared" si="22"/>
        <v>2.3601881831292717E-2</v>
      </c>
      <c r="BQ4" s="41">
        <f t="shared" si="23"/>
        <v>2.1949995597677588E-2</v>
      </c>
      <c r="BR4" s="41">
        <f t="shared" si="24"/>
        <v>1.2675523906739077E-2</v>
      </c>
      <c r="BS4" s="41">
        <f t="shared" si="25"/>
        <v>8.7697566566272093E-3</v>
      </c>
      <c r="BT4" s="41"/>
      <c r="BU4" s="41"/>
      <c r="BV4" s="41"/>
      <c r="BW4" s="41"/>
      <c r="BX4" s="41"/>
      <c r="BY4" s="41"/>
      <c r="BZ4" s="41"/>
      <c r="CA4" s="41"/>
      <c r="CB4" s="41"/>
      <c r="CC4" s="41"/>
      <c r="CD4" s="41"/>
      <c r="CE4" s="41"/>
      <c r="CF4" s="41"/>
      <c r="CG4" s="41"/>
      <c r="CH4" s="41"/>
      <c r="CI4" s="41"/>
      <c r="CJ4" s="41"/>
      <c r="CK4" s="41"/>
      <c r="CL4" s="41"/>
      <c r="CM4" s="41"/>
      <c r="CN4" s="41"/>
      <c r="CO4" s="41"/>
      <c r="CP4" s="41"/>
      <c r="CQ4" s="41"/>
      <c r="CR4" s="41"/>
      <c r="CS4" s="41"/>
      <c r="CT4" s="41"/>
      <c r="CU4" s="41"/>
      <c r="CV4" s="41"/>
      <c r="CW4" s="41"/>
      <c r="CX4" s="41"/>
      <c r="CY4" s="41"/>
      <c r="CZ4" s="41"/>
      <c r="DA4" s="41" t="s">
        <v>52</v>
      </c>
      <c r="DB4" s="41"/>
      <c r="DC4" s="41">
        <v>0.2</v>
      </c>
      <c r="DD4" s="41" t="s">
        <v>53</v>
      </c>
      <c r="DE4" s="41"/>
      <c r="DF4" s="41"/>
      <c r="DG4" s="41"/>
      <c r="DH4" s="41"/>
      <c r="DI4" s="41"/>
      <c r="DJ4" s="41"/>
      <c r="DK4" s="41"/>
      <c r="DL4" s="41"/>
      <c r="DM4" s="41"/>
      <c r="DN4" s="41"/>
      <c r="DO4" s="41"/>
      <c r="DP4" s="41"/>
      <c r="DQ4" s="41"/>
      <c r="DR4" s="41"/>
      <c r="DS4" s="41"/>
      <c r="DT4" s="41"/>
      <c r="DU4" s="41"/>
      <c r="DV4" s="41"/>
      <c r="DW4" s="41"/>
      <c r="DX4" s="41"/>
      <c r="DY4" s="41"/>
    </row>
    <row r="5" spans="1:129">
      <c r="A5" s="41"/>
      <c r="B5" s="41" t="s">
        <v>54</v>
      </c>
      <c r="C5" s="34">
        <v>44000</v>
      </c>
      <c r="D5" s="41" t="s">
        <v>55</v>
      </c>
      <c r="E5" s="41">
        <f>C5*PI()/30</f>
        <v>4607.6692252650291</v>
      </c>
      <c r="F5" s="41" t="s">
        <v>56</v>
      </c>
      <c r="G5" s="41"/>
      <c r="H5" s="41"/>
      <c r="I5" s="41"/>
      <c r="J5" s="41"/>
      <c r="K5" s="41"/>
      <c r="L5" s="41"/>
      <c r="M5" s="41"/>
      <c r="N5" s="41"/>
      <c r="O5" s="41"/>
      <c r="P5" s="41"/>
      <c r="Q5" s="41"/>
      <c r="R5" s="41"/>
      <c r="S5" s="41"/>
      <c r="T5" s="41"/>
      <c r="U5" s="41"/>
      <c r="V5" s="41" t="s">
        <v>57</v>
      </c>
      <c r="W5" s="41"/>
      <c r="X5" s="41">
        <f>AC52</f>
        <v>1</v>
      </c>
      <c r="Y5" s="41">
        <f>AD52</f>
        <v>0.68181818181818177</v>
      </c>
      <c r="Z5" s="41"/>
      <c r="AA5" s="41">
        <f t="shared" ref="AA5:AA23" si="32">AA4+0.05</f>
        <v>0.1</v>
      </c>
      <c r="AB5" s="41">
        <f t="shared" si="0"/>
        <v>0.21376449968115013</v>
      </c>
      <c r="AC5" s="41">
        <f t="shared" si="1"/>
        <v>1.2119555913651979E-3</v>
      </c>
      <c r="AD5" s="41"/>
      <c r="AE5" s="41"/>
      <c r="AF5" s="41"/>
      <c r="AG5" s="41"/>
      <c r="AH5" s="41"/>
      <c r="AI5" s="41"/>
      <c r="AJ5" s="41">
        <f t="shared" si="26"/>
        <v>5.9400450376435945</v>
      </c>
      <c r="AK5" s="41">
        <f t="shared" si="27"/>
        <v>0.11586093770121264</v>
      </c>
      <c r="AL5" s="41">
        <f t="shared" si="2"/>
        <v>5.0047595870423081E-3</v>
      </c>
      <c r="AM5" s="41">
        <f t="shared" si="3"/>
        <v>0.31218492652603813</v>
      </c>
      <c r="AN5" s="41">
        <f t="shared" si="4"/>
        <v>0.71608145306334792</v>
      </c>
      <c r="AO5" s="41">
        <f t="shared" si="5"/>
        <v>0.13841359341615714</v>
      </c>
      <c r="AP5" s="41">
        <f t="shared" si="28"/>
        <v>5.4411331747074455E-3</v>
      </c>
      <c r="AQ5" s="41">
        <f t="shared" si="6"/>
        <v>0.52207104861256892</v>
      </c>
      <c r="AR5" s="41">
        <f t="shared" si="7"/>
        <v>67.062326321941498</v>
      </c>
      <c r="AS5" s="41">
        <f t="shared" si="8"/>
        <v>2.3573313465083577E-10</v>
      </c>
      <c r="AT5" s="41"/>
      <c r="AU5" s="41">
        <f t="shared" si="9"/>
        <v>70353.145178842111</v>
      </c>
      <c r="AV5" s="41">
        <f t="shared" si="10"/>
        <v>52.011299025294278</v>
      </c>
      <c r="AW5" s="41">
        <f t="shared" si="11"/>
        <v>35.011299025294278</v>
      </c>
      <c r="AX5" s="41">
        <f t="shared" si="12"/>
        <v>25.070941879668105</v>
      </c>
      <c r="AY5" s="41">
        <f t="shared" si="13"/>
        <v>23.06027672906496</v>
      </c>
      <c r="AZ5" s="41">
        <f t="shared" si="14"/>
        <v>7.1990707963332516</v>
      </c>
      <c r="BA5" s="41"/>
      <c r="BB5" s="41"/>
      <c r="BC5" s="41">
        <f t="shared" ref="BC5:BC23" si="33">BC4+0.05</f>
        <v>0.1</v>
      </c>
      <c r="BD5" s="41">
        <f t="shared" si="15"/>
        <v>5976.6439863803134</v>
      </c>
      <c r="BE5" s="41">
        <f t="shared" si="29"/>
        <v>625.87269469113357</v>
      </c>
      <c r="BF5" s="41">
        <f t="shared" si="16"/>
        <v>9.6169635053574144E-4</v>
      </c>
      <c r="BG5" s="41">
        <f t="shared" si="30"/>
        <v>7.2952396267214753E-2</v>
      </c>
      <c r="BH5" s="41">
        <f t="shared" si="31"/>
        <v>2.2129432901049796E-4</v>
      </c>
      <c r="BI5" s="41"/>
      <c r="BJ5" s="41">
        <f t="shared" si="17"/>
        <v>0.13834632601952393</v>
      </c>
      <c r="BK5" s="41">
        <f t="shared" si="18"/>
        <v>1.2495518259755564E-3</v>
      </c>
      <c r="BL5" s="41">
        <f t="shared" si="19"/>
        <v>2.1232959879673833E-2</v>
      </c>
      <c r="BM5" s="41">
        <f t="shared" si="20"/>
        <v>7.2973540805912904</v>
      </c>
      <c r="BN5" s="41"/>
      <c r="BO5" s="41">
        <f t="shared" si="21"/>
        <v>17.154944426420968</v>
      </c>
      <c r="BP5" s="41">
        <f t="shared" si="22"/>
        <v>0.15494442642096901</v>
      </c>
      <c r="BQ5" s="41">
        <f t="shared" si="23"/>
        <v>0.13850207801766665</v>
      </c>
      <c r="BR5" s="41">
        <f t="shared" si="24"/>
        <v>0.10140419125391262</v>
      </c>
      <c r="BS5" s="41">
        <f t="shared" si="25"/>
        <v>7.0158053253017674E-2</v>
      </c>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c r="CV5" s="41"/>
      <c r="CW5" s="41"/>
      <c r="CX5" s="41"/>
      <c r="CY5" s="41"/>
      <c r="CZ5" s="41"/>
      <c r="DA5" s="41" t="s">
        <v>58</v>
      </c>
      <c r="DB5" s="41"/>
      <c r="DC5" s="41">
        <f>(DC4/E5/(C4/DC3/1000)^0.75)^2</f>
        <v>6.8749172963179642E-4</v>
      </c>
      <c r="DD5" s="41" t="s">
        <v>59</v>
      </c>
      <c r="DE5" s="41"/>
      <c r="DF5" s="41"/>
      <c r="DG5" s="41"/>
      <c r="DH5" s="41"/>
      <c r="DI5" s="41"/>
      <c r="DJ5" s="41"/>
      <c r="DK5" s="41"/>
      <c r="DL5" s="41"/>
      <c r="DM5" s="41"/>
      <c r="DN5" s="41"/>
      <c r="DO5" s="41"/>
      <c r="DP5" s="41"/>
      <c r="DQ5" s="41"/>
      <c r="DR5" s="41"/>
      <c r="DS5" s="41"/>
      <c r="DT5" s="41"/>
      <c r="DU5" s="41"/>
      <c r="DV5" s="41"/>
      <c r="DW5" s="41"/>
      <c r="DX5" s="41"/>
      <c r="DY5" s="41"/>
    </row>
    <row r="6" spans="1:129">
      <c r="A6" s="41"/>
      <c r="B6" s="41" t="s">
        <v>60</v>
      </c>
      <c r="C6" s="34">
        <v>6</v>
      </c>
      <c r="D6" s="19" t="s">
        <v>61</v>
      </c>
      <c r="E6" s="41"/>
      <c r="F6" s="41"/>
      <c r="G6" s="41"/>
      <c r="H6" s="41"/>
      <c r="I6" s="41"/>
      <c r="J6" s="41"/>
      <c r="K6" s="41"/>
      <c r="L6" s="41"/>
      <c r="M6" s="41"/>
      <c r="N6" s="41"/>
      <c r="O6" s="41"/>
      <c r="P6" s="41"/>
      <c r="Q6" s="41"/>
      <c r="R6" s="41"/>
      <c r="S6" s="41"/>
      <c r="T6" s="41"/>
      <c r="U6" s="41"/>
      <c r="V6" s="41" t="s">
        <v>62</v>
      </c>
      <c r="W6" s="41"/>
      <c r="X6" s="41">
        <f>X5^3</f>
        <v>1</v>
      </c>
      <c r="Y6" s="41">
        <f>Y5^3</f>
        <v>0.31696093163035305</v>
      </c>
      <c r="Z6" s="41"/>
      <c r="AA6" s="41">
        <f t="shared" si="32"/>
        <v>0.15000000000000002</v>
      </c>
      <c r="AB6" s="41">
        <f t="shared" si="0"/>
        <v>0.32064674952172523</v>
      </c>
      <c r="AC6" s="41">
        <f t="shared" si="1"/>
        <v>1.8179333870477971E-3</v>
      </c>
      <c r="AD6" s="41"/>
      <c r="AE6" s="41"/>
      <c r="AF6" s="41"/>
      <c r="AG6" s="41"/>
      <c r="AH6" s="41"/>
      <c r="AI6" s="41"/>
      <c r="AJ6" s="41">
        <f t="shared" si="26"/>
        <v>5.8651013346980871</v>
      </c>
      <c r="AK6" s="41">
        <f t="shared" si="27"/>
        <v>0.26068710982772852</v>
      </c>
      <c r="AL6" s="41">
        <f t="shared" si="2"/>
        <v>5.3090966566804463E-3</v>
      </c>
      <c r="AM6" s="41">
        <f t="shared" si="3"/>
        <v>0.43586456108109323</v>
      </c>
      <c r="AN6" s="41">
        <f t="shared" si="4"/>
        <v>0.70488761188400129</v>
      </c>
      <c r="AO6" s="41">
        <f t="shared" si="5"/>
        <v>0.19543650520181943</v>
      </c>
      <c r="AP6" s="41">
        <f t="shared" si="28"/>
        <v>5.7454702443455836E-3</v>
      </c>
      <c r="AQ6" s="41">
        <f t="shared" si="6"/>
        <v>0.55127187277475309</v>
      </c>
      <c r="AR6" s="41">
        <f t="shared" si="7"/>
        <v>68.127297556091747</v>
      </c>
      <c r="AS6" s="41">
        <f t="shared" si="8"/>
        <v>2.5006795536869687E-10</v>
      </c>
      <c r="AT6" s="41"/>
      <c r="AU6" s="41">
        <f t="shared" si="9"/>
        <v>69248.943653042268</v>
      </c>
      <c r="AV6" s="41">
        <f t="shared" si="10"/>
        <v>54.556662910829559</v>
      </c>
      <c r="AW6" s="41">
        <f t="shared" si="11"/>
        <v>37.556662910829559</v>
      </c>
      <c r="AX6" s="41">
        <f t="shared" si="12"/>
        <v>26.473226429547093</v>
      </c>
      <c r="AY6" s="41">
        <f t="shared" si="13"/>
        <v>24.462561278943948</v>
      </c>
      <c r="AZ6" s="41">
        <f t="shared" si="14"/>
        <v>10.66236353476625</v>
      </c>
      <c r="BA6" s="41"/>
      <c r="BB6" s="41"/>
      <c r="BC6" s="41">
        <f t="shared" si="33"/>
        <v>0.15000000000000002</v>
      </c>
      <c r="BD6" s="41">
        <f t="shared" si="15"/>
        <v>8964.965979570472</v>
      </c>
      <c r="BE6" s="41">
        <f t="shared" si="29"/>
        <v>938.80904203670059</v>
      </c>
      <c r="BF6" s="41">
        <f t="shared" si="16"/>
        <v>1.4425445258036123E-3</v>
      </c>
      <c r="BG6" s="41">
        <f t="shared" si="30"/>
        <v>0.16414289160123322</v>
      </c>
      <c r="BH6" s="41">
        <f t="shared" si="31"/>
        <v>4.5345684973042662E-4</v>
      </c>
      <c r="BI6" s="41"/>
      <c r="BJ6" s="41">
        <f t="shared" si="17"/>
        <v>0.14108668149069703</v>
      </c>
      <c r="BK6" s="41">
        <f t="shared" si="18"/>
        <v>3.9899072971486399E-3</v>
      </c>
      <c r="BL6" s="41">
        <f t="shared" si="19"/>
        <v>4.3508711409557546E-2</v>
      </c>
      <c r="BM6" s="41">
        <f t="shared" si="20"/>
        <v>11.371251614170998</v>
      </c>
      <c r="BN6" s="41"/>
      <c r="BO6" s="41">
        <f t="shared" si="21"/>
        <v>17.494748504846431</v>
      </c>
      <c r="BP6" s="41">
        <f t="shared" si="22"/>
        <v>0.49474850484643135</v>
      </c>
      <c r="BQ6" s="41">
        <f t="shared" si="23"/>
        <v>0.42570939070040192</v>
      </c>
      <c r="BR6" s="41">
        <f t="shared" si="24"/>
        <v>0.34223914548195528</v>
      </c>
      <c r="BS6" s="41">
        <f t="shared" si="25"/>
        <v>0.23678342972893468</v>
      </c>
      <c r="BT6" s="41"/>
      <c r="BU6" s="41"/>
      <c r="BV6" s="41"/>
      <c r="BW6" s="41"/>
      <c r="BX6" s="41"/>
      <c r="BY6" s="41"/>
      <c r="BZ6" s="41"/>
      <c r="CA6" s="41"/>
      <c r="CB6" s="41"/>
      <c r="CC6" s="41"/>
      <c r="CD6" s="41"/>
      <c r="CE6" s="41"/>
      <c r="CF6" s="41"/>
      <c r="CG6" s="41"/>
      <c r="CH6" s="41"/>
      <c r="CI6" s="41"/>
      <c r="CJ6" s="41"/>
      <c r="CK6" s="41"/>
      <c r="CL6" s="41"/>
      <c r="CM6" s="41"/>
      <c r="CN6" s="41"/>
      <c r="CO6" s="41"/>
      <c r="CP6" s="41"/>
      <c r="CQ6" s="41"/>
      <c r="CR6" s="41"/>
      <c r="CS6" s="41"/>
      <c r="CT6" s="41"/>
      <c r="CU6" s="41"/>
      <c r="CV6" s="41"/>
      <c r="CW6" s="41"/>
      <c r="CX6" s="41"/>
      <c r="CY6" s="41"/>
      <c r="CZ6" s="41"/>
      <c r="DA6" s="41" t="s">
        <v>18</v>
      </c>
      <c r="DB6" s="41" t="s">
        <v>63</v>
      </c>
      <c r="DC6" s="41"/>
      <c r="DD6" s="41"/>
      <c r="DE6" s="41"/>
      <c r="DF6" s="41"/>
      <c r="DG6" s="41"/>
      <c r="DH6" s="41" t="s">
        <v>64</v>
      </c>
      <c r="DI6" s="41">
        <f>DE11/100</f>
        <v>1.2119555913651979E-4</v>
      </c>
      <c r="DJ6" s="41" t="s">
        <v>59</v>
      </c>
      <c r="DK6" s="41"/>
      <c r="DL6" s="41"/>
      <c r="DM6" s="41"/>
      <c r="DN6" s="41"/>
      <c r="DO6" s="41"/>
      <c r="DP6" s="41"/>
      <c r="DQ6" s="41"/>
      <c r="DR6" s="41"/>
      <c r="DS6" s="41"/>
      <c r="DT6" s="41"/>
      <c r="DU6" s="41"/>
      <c r="DV6" s="41"/>
      <c r="DW6" s="41"/>
      <c r="DX6" s="41"/>
      <c r="DY6" s="41"/>
    </row>
    <row r="7" spans="1:129">
      <c r="A7" s="41"/>
      <c r="B7" s="41" t="s">
        <v>65</v>
      </c>
      <c r="C7" s="34">
        <v>0</v>
      </c>
      <c r="D7" s="41"/>
      <c r="E7" s="41"/>
      <c r="F7" s="41"/>
      <c r="G7" s="41"/>
      <c r="H7" s="41"/>
      <c r="I7" s="41"/>
      <c r="J7" s="41"/>
      <c r="K7" s="41"/>
      <c r="L7" s="41"/>
      <c r="M7" s="41"/>
      <c r="N7" s="41"/>
      <c r="O7" s="41"/>
      <c r="P7" s="41"/>
      <c r="Q7" s="41"/>
      <c r="R7" s="41"/>
      <c r="S7" s="41"/>
      <c r="T7" s="41"/>
      <c r="U7" s="41"/>
      <c r="V7" s="41" t="s">
        <v>66</v>
      </c>
      <c r="W7" s="41" t="s">
        <v>67</v>
      </c>
      <c r="X7" s="41"/>
      <c r="Y7" s="41"/>
      <c r="Z7" s="41"/>
      <c r="AA7" s="41">
        <f t="shared" si="32"/>
        <v>0.2</v>
      </c>
      <c r="AB7" s="41">
        <f t="shared" si="0"/>
        <v>0.42752899936230027</v>
      </c>
      <c r="AC7" s="41">
        <f t="shared" si="1"/>
        <v>2.4239111827303959E-3</v>
      </c>
      <c r="AD7" s="41"/>
      <c r="AE7" s="41"/>
      <c r="AF7" s="41"/>
      <c r="AG7" s="41"/>
      <c r="AH7" s="41"/>
      <c r="AI7" s="41"/>
      <c r="AJ7" s="41">
        <f t="shared" si="26"/>
        <v>5.760180150574377</v>
      </c>
      <c r="AK7" s="41">
        <f t="shared" si="27"/>
        <v>0.46344375080485056</v>
      </c>
      <c r="AL7" s="41">
        <f t="shared" si="2"/>
        <v>5.6924319502483414E-3</v>
      </c>
      <c r="AM7" s="41">
        <f t="shared" si="3"/>
        <v>0.53232103329400104</v>
      </c>
      <c r="AN7" s="41">
        <f t="shared" si="4"/>
        <v>0.69127653514489651</v>
      </c>
      <c r="AO7" s="41">
        <f t="shared" si="5"/>
        <v>0.24134596472774228</v>
      </c>
      <c r="AP7" s="41">
        <f t="shared" si="28"/>
        <v>6.1288055379134787E-3</v>
      </c>
      <c r="AQ7" s="41">
        <f t="shared" si="6"/>
        <v>0.5880524940639863</v>
      </c>
      <c r="AR7" s="41">
        <f t="shared" si="7"/>
        <v>69.468708450169657</v>
      </c>
      <c r="AS7" s="41">
        <f t="shared" si="8"/>
        <v>2.6812373383386418E-10</v>
      </c>
      <c r="AT7" s="41"/>
      <c r="AU7" s="41">
        <f t="shared" si="9"/>
        <v>67939.611162730245</v>
      </c>
      <c r="AV7" s="41">
        <f t="shared" si="10"/>
        <v>57.85124726352619</v>
      </c>
      <c r="AW7" s="41">
        <f t="shared" si="11"/>
        <v>40.85124726352619</v>
      </c>
      <c r="AX7" s="41">
        <f t="shared" si="12"/>
        <v>28.239508664677818</v>
      </c>
      <c r="AY7" s="41">
        <f t="shared" si="13"/>
        <v>26.228843514074672</v>
      </c>
      <c r="AZ7" s="41">
        <f t="shared" si="14"/>
        <v>13.962165081518888</v>
      </c>
      <c r="BA7" s="41"/>
      <c r="BB7" s="41"/>
      <c r="BC7" s="41">
        <f t="shared" si="33"/>
        <v>0.2</v>
      </c>
      <c r="BD7" s="41">
        <f t="shared" si="15"/>
        <v>11953.287972760627</v>
      </c>
      <c r="BE7" s="41">
        <f t="shared" si="29"/>
        <v>1251.7453893822671</v>
      </c>
      <c r="BF7" s="41">
        <f t="shared" si="16"/>
        <v>1.9233927010714829E-3</v>
      </c>
      <c r="BG7" s="41">
        <f t="shared" si="30"/>
        <v>0.29180958506885901</v>
      </c>
      <c r="BH7" s="41">
        <f t="shared" si="31"/>
        <v>7.6662960792680797E-4</v>
      </c>
      <c r="BI7" s="41"/>
      <c r="BJ7" s="41">
        <f t="shared" si="17"/>
        <v>0.14642706197389802</v>
      </c>
      <c r="BK7" s="41">
        <f t="shared" si="18"/>
        <v>9.3302877803496335E-3</v>
      </c>
      <c r="BL7" s="41">
        <f t="shared" si="19"/>
        <v>7.3557310666139089E-2</v>
      </c>
      <c r="BM7" s="41">
        <f t="shared" si="20"/>
        <v>15.72862947660674</v>
      </c>
      <c r="BN7" s="41"/>
      <c r="BO7" s="41">
        <f t="shared" si="21"/>
        <v>18.156955684763354</v>
      </c>
      <c r="BP7" s="41">
        <f t="shared" si="22"/>
        <v>1.1569556847633546</v>
      </c>
      <c r="BQ7" s="41">
        <f t="shared" si="23"/>
        <v>0.95962507708631706</v>
      </c>
      <c r="BR7" s="41">
        <f t="shared" si="24"/>
        <v>0.81123353003130094</v>
      </c>
      <c r="BS7" s="41">
        <f t="shared" si="25"/>
        <v>0.56126442602414139</v>
      </c>
      <c r="BT7" s="41"/>
      <c r="BU7" s="41"/>
      <c r="BV7" s="41"/>
      <c r="BW7" s="41"/>
      <c r="BX7" s="41"/>
      <c r="BY7" s="41"/>
      <c r="BZ7" s="41"/>
      <c r="CA7" s="41"/>
      <c r="CB7" s="41"/>
      <c r="CC7" s="41"/>
      <c r="CD7" s="41"/>
      <c r="CE7" s="41"/>
      <c r="CF7" s="41"/>
      <c r="CG7" s="41"/>
      <c r="CH7" s="41"/>
      <c r="CI7" s="41"/>
      <c r="CJ7" s="41"/>
      <c r="CK7" s="41"/>
      <c r="CL7" s="41"/>
      <c r="CM7" s="41"/>
      <c r="CN7" s="41"/>
      <c r="CO7" s="41"/>
      <c r="CP7" s="41"/>
      <c r="CQ7" s="41"/>
      <c r="CR7" s="41"/>
      <c r="CS7" s="41"/>
      <c r="CT7" s="41"/>
      <c r="CU7" s="41"/>
      <c r="CV7" s="41"/>
      <c r="CW7" s="41"/>
      <c r="CX7" s="41"/>
      <c r="CY7" s="41"/>
      <c r="CZ7" s="41"/>
      <c r="DA7" s="41">
        <v>0</v>
      </c>
      <c r="DB7" s="14">
        <f t="shared" ref="DB7:DB70" si="34">$C$6+$C$7*DA7+$C$8*DA7^2+$C$9*DA7^3+$C$10*DA7^4+$C$11*DA7^5</f>
        <v>6</v>
      </c>
      <c r="DC7" s="41"/>
      <c r="DD7" s="41" t="s">
        <v>68</v>
      </c>
      <c r="DE7" s="41" t="s">
        <v>18</v>
      </c>
      <c r="DF7" s="41" t="s">
        <v>63</v>
      </c>
      <c r="DG7" s="41"/>
      <c r="DH7" s="41" t="s">
        <v>69</v>
      </c>
      <c r="DI7" s="41">
        <f>MATCH(0,DV12:DV110,-1)</f>
        <v>53</v>
      </c>
      <c r="DJ7" s="41">
        <f>MATCH(1,DW12:DW110,1)</f>
        <v>99</v>
      </c>
      <c r="DK7" s="41"/>
      <c r="DL7" s="41"/>
      <c r="DM7" s="41"/>
      <c r="DN7" s="41"/>
      <c r="DO7" s="41"/>
      <c r="DP7" s="41"/>
      <c r="DQ7" s="41"/>
      <c r="DR7" s="41"/>
      <c r="DS7" s="41"/>
      <c r="DT7" s="41"/>
      <c r="DU7" s="41"/>
      <c r="DV7" s="41"/>
      <c r="DW7" s="41"/>
      <c r="DX7" s="41"/>
      <c r="DY7" s="41"/>
    </row>
    <row r="8" spans="1:129">
      <c r="A8" s="41"/>
      <c r="B8" s="41" t="s">
        <v>70</v>
      </c>
      <c r="C8" s="34">
        <v>-40818</v>
      </c>
      <c r="D8" s="41"/>
      <c r="E8" s="41"/>
      <c r="F8" s="41"/>
      <c r="G8" s="41"/>
      <c r="H8" s="41"/>
      <c r="I8" s="41"/>
      <c r="J8" s="41"/>
      <c r="K8" s="41"/>
      <c r="L8" s="41"/>
      <c r="M8" s="41"/>
      <c r="N8" s="41"/>
      <c r="O8" s="41"/>
      <c r="P8" s="41"/>
      <c r="Q8" s="41"/>
      <c r="R8" s="41"/>
      <c r="S8" s="41"/>
      <c r="T8" s="41"/>
      <c r="U8" s="41"/>
      <c r="V8" s="41"/>
      <c r="W8" s="41">
        <v>0</v>
      </c>
      <c r="X8" s="41">
        <f t="shared" ref="X8:Y13" si="35">$C6*X$4*X$5^(2-$W8)</f>
        <v>6</v>
      </c>
      <c r="Y8" s="41">
        <f t="shared" si="35"/>
        <v>2.7892561983471071</v>
      </c>
      <c r="Z8" s="41"/>
      <c r="AA8" s="41">
        <f t="shared" si="32"/>
        <v>0.25</v>
      </c>
      <c r="AB8" s="41">
        <f t="shared" si="0"/>
        <v>0.5344112492028753</v>
      </c>
      <c r="AC8" s="41">
        <f t="shared" si="1"/>
        <v>3.0298889784129948E-3</v>
      </c>
      <c r="AD8" s="41"/>
      <c r="AE8" s="41"/>
      <c r="AF8" s="41"/>
      <c r="AG8" s="41"/>
      <c r="AH8" s="41"/>
      <c r="AI8" s="41"/>
      <c r="AJ8" s="41">
        <f t="shared" si="26"/>
        <v>5.6252814852724642</v>
      </c>
      <c r="AK8" s="41">
        <f t="shared" si="27"/>
        <v>0.72413086063257892</v>
      </c>
      <c r="AL8" s="41">
        <f t="shared" si="2"/>
        <v>6.1316243222386919E-3</v>
      </c>
      <c r="AM8" s="41">
        <f t="shared" si="3"/>
        <v>0.60327335171229224</v>
      </c>
      <c r="AN8" s="41">
        <f t="shared" si="4"/>
        <v>0.67631427704523361</v>
      </c>
      <c r="AO8" s="41">
        <f t="shared" si="5"/>
        <v>0.27602841572646614</v>
      </c>
      <c r="AP8" s="41">
        <f t="shared" si="28"/>
        <v>6.5679979099038293E-3</v>
      </c>
      <c r="AQ8" s="41">
        <f t="shared" si="6"/>
        <v>0.63019254372376554</v>
      </c>
      <c r="AR8" s="41">
        <f t="shared" si="7"/>
        <v>71.005580849526311</v>
      </c>
      <c r="AS8" s="41">
        <f t="shared" si="8"/>
        <v>2.8881048067222857E-10</v>
      </c>
      <c r="AT8" s="41"/>
      <c r="AU8" s="41">
        <f t="shared" si="9"/>
        <v>66539.208974726091</v>
      </c>
      <c r="AV8" s="41">
        <f t="shared" si="10"/>
        <v>61.747187614146476</v>
      </c>
      <c r="AW8" s="41">
        <f t="shared" si="11"/>
        <v>44.747187614146476</v>
      </c>
      <c r="AX8" s="41">
        <f t="shared" si="12"/>
        <v>30.263161841068907</v>
      </c>
      <c r="AY8" s="41">
        <f t="shared" si="13"/>
        <v>28.252496690465762</v>
      </c>
      <c r="AZ8" s="41">
        <f t="shared" si="14"/>
        <v>17.043978372697723</v>
      </c>
      <c r="BA8" s="41"/>
      <c r="BB8" s="41"/>
      <c r="BC8" s="41">
        <f t="shared" si="33"/>
        <v>0.25</v>
      </c>
      <c r="BD8" s="41">
        <f t="shared" si="15"/>
        <v>14941.609965950784</v>
      </c>
      <c r="BE8" s="41">
        <f t="shared" si="29"/>
        <v>1564.681736727834</v>
      </c>
      <c r="BF8" s="41">
        <f t="shared" si="16"/>
        <v>2.4042408763393537E-3</v>
      </c>
      <c r="BG8" s="41">
        <f t="shared" si="30"/>
        <v>0.45595247667009225</v>
      </c>
      <c r="BH8" s="41">
        <f t="shared" si="31"/>
        <v>1.1608126035996425E-3</v>
      </c>
      <c r="BI8" s="41"/>
      <c r="BJ8" s="41">
        <f t="shared" si="17"/>
        <v>0.15539296960004587</v>
      </c>
      <c r="BK8" s="41">
        <f t="shared" si="18"/>
        <v>1.829619540649749E-2</v>
      </c>
      <c r="BL8" s="41">
        <f t="shared" si="19"/>
        <v>0.11137875764941849</v>
      </c>
      <c r="BM8" s="41">
        <f t="shared" si="20"/>
        <v>20.369487667898525</v>
      </c>
      <c r="BN8" s="41"/>
      <c r="BO8" s="41">
        <f t="shared" si="21"/>
        <v>19.268728230405689</v>
      </c>
      <c r="BP8" s="41">
        <f t="shared" si="22"/>
        <v>2.2687282304056886</v>
      </c>
      <c r="BQ8" s="41">
        <f t="shared" si="23"/>
        <v>1.8163022806158475</v>
      </c>
      <c r="BR8" s="41">
        <f t="shared" si="24"/>
        <v>1.5844404883423848</v>
      </c>
      <c r="BS8" s="41">
        <f t="shared" si="25"/>
        <v>1.0962195820784013</v>
      </c>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f>DA7+$DC$5</f>
        <v>6.8749172963179642E-4</v>
      </c>
      <c r="DB8" s="14">
        <f t="shared" si="34"/>
        <v>5.9807075813570556</v>
      </c>
      <c r="DC8" s="41"/>
      <c r="DD8" s="41">
        <f>MATCH(0,DB7:DB1103,-1)</f>
        <v>18</v>
      </c>
      <c r="DE8" s="41">
        <f>INDEX(DA7:DA1103,DD8)</f>
        <v>1.1687359403740535E-2</v>
      </c>
      <c r="DF8" s="41">
        <f>INDEX(DA7:DB1103,DD8,2)</f>
        <v>0.42449101218916585</v>
      </c>
      <c r="DG8" s="41"/>
      <c r="DH8" s="17" t="s">
        <v>71</v>
      </c>
      <c r="DI8" s="17">
        <f>IF(DJ7=DI7+1,INDEX(DH12:DH110,DJ7),INDEX(DY12:DY110,DI7))</f>
        <v>5.6695830840618709E-3</v>
      </c>
      <c r="DJ8" s="17" t="s">
        <v>59</v>
      </c>
      <c r="DK8" s="41"/>
      <c r="DL8" s="41"/>
      <c r="DM8" s="41"/>
      <c r="DN8" s="41"/>
      <c r="DO8" s="41"/>
      <c r="DP8" s="41"/>
      <c r="DQ8" s="41"/>
      <c r="DR8" s="41"/>
      <c r="DS8" s="41"/>
      <c r="DT8" s="41"/>
      <c r="DU8" s="41"/>
      <c r="DV8" s="41"/>
      <c r="DW8" s="41"/>
      <c r="DX8" s="41"/>
      <c r="DY8" s="41"/>
    </row>
    <row r="9" spans="1:129">
      <c r="A9" s="41"/>
      <c r="B9" s="41" t="s">
        <v>72</v>
      </c>
      <c r="C9" s="34">
        <v>0</v>
      </c>
      <c r="D9" s="41"/>
      <c r="E9" s="41"/>
      <c r="F9" s="41"/>
      <c r="G9" s="41"/>
      <c r="H9" s="41"/>
      <c r="I9" s="41"/>
      <c r="J9" s="41"/>
      <c r="K9" s="41"/>
      <c r="L9" s="41"/>
      <c r="M9" s="41"/>
      <c r="N9" s="41"/>
      <c r="O9" s="41"/>
      <c r="P9" s="41"/>
      <c r="Q9" s="41"/>
      <c r="R9" s="41"/>
      <c r="S9" s="41"/>
      <c r="T9" s="41"/>
      <c r="U9" s="41"/>
      <c r="V9" s="41"/>
      <c r="W9" s="41">
        <v>1</v>
      </c>
      <c r="X9" s="41">
        <f t="shared" si="35"/>
        <v>0</v>
      </c>
      <c r="Y9" s="41">
        <f t="shared" si="35"/>
        <v>0</v>
      </c>
      <c r="Z9" s="41"/>
      <c r="AA9" s="41">
        <f t="shared" si="32"/>
        <v>0.3</v>
      </c>
      <c r="AB9" s="41">
        <f t="shared" si="0"/>
        <v>0.64129349904345034</v>
      </c>
      <c r="AC9" s="41">
        <f t="shared" si="1"/>
        <v>3.6358667740955938E-3</v>
      </c>
      <c r="AD9" s="41"/>
      <c r="AE9" s="41"/>
      <c r="AF9" s="41"/>
      <c r="AG9" s="41"/>
      <c r="AH9" s="41"/>
      <c r="AI9" s="41"/>
      <c r="AJ9" s="41">
        <f t="shared" si="26"/>
        <v>5.4604053387923486</v>
      </c>
      <c r="AK9" s="41">
        <f t="shared" si="27"/>
        <v>1.0427484393109137</v>
      </c>
      <c r="AL9" s="41">
        <f t="shared" si="2"/>
        <v>6.6035326271441921E-3</v>
      </c>
      <c r="AM9" s="41">
        <f t="shared" si="3"/>
        <v>0.65249204544399786</v>
      </c>
      <c r="AN9" s="41">
        <f t="shared" si="4"/>
        <v>0.66094292335945137</v>
      </c>
      <c r="AO9" s="41">
        <f t="shared" si="5"/>
        <v>0.30045395078734538</v>
      </c>
      <c r="AP9" s="41">
        <f t="shared" si="28"/>
        <v>7.0399062148093295E-3</v>
      </c>
      <c r="AQ9" s="41">
        <f t="shared" si="6"/>
        <v>0.67547165299758716</v>
      </c>
      <c r="AR9" s="41">
        <f t="shared" si="7"/>
        <v>72.656936599512747</v>
      </c>
      <c r="AS9" s="41">
        <f t="shared" si="8"/>
        <v>3.1103820650968057E-10</v>
      </c>
      <c r="AT9" s="41"/>
      <c r="AU9" s="41">
        <f t="shared" si="9"/>
        <v>65139.368435138858</v>
      </c>
      <c r="AV9" s="41">
        <f t="shared" si="10"/>
        <v>66.07770106661377</v>
      </c>
      <c r="AW9" s="41">
        <f t="shared" si="11"/>
        <v>49.077701066613763</v>
      </c>
      <c r="AX9" s="41">
        <f t="shared" si="12"/>
        <v>32.437559214728964</v>
      </c>
      <c r="AY9" s="41">
        <f t="shared" si="13"/>
        <v>30.426894064125822</v>
      </c>
      <c r="AZ9" s="41">
        <f t="shared" si="14"/>
        <v>19.853306344409294</v>
      </c>
      <c r="BA9" s="41"/>
      <c r="BB9" s="41"/>
      <c r="BC9" s="41">
        <f t="shared" si="33"/>
        <v>0.3</v>
      </c>
      <c r="BD9" s="41">
        <f t="shared" si="15"/>
        <v>17929.93195914094</v>
      </c>
      <c r="BE9" s="41">
        <f t="shared" si="29"/>
        <v>1877.618084073401</v>
      </c>
      <c r="BF9" s="41">
        <f t="shared" si="16"/>
        <v>2.8850890516072241E-3</v>
      </c>
      <c r="BG9" s="41">
        <f t="shared" si="30"/>
        <v>0.65657156640493264</v>
      </c>
      <c r="BH9" s="41">
        <f t="shared" si="31"/>
        <v>1.63600583674893E-3</v>
      </c>
      <c r="BI9" s="41"/>
      <c r="BJ9" s="41">
        <f t="shared" si="17"/>
        <v>0.16911652502085206</v>
      </c>
      <c r="BK9" s="41">
        <f t="shared" si="18"/>
        <v>3.2019750827303663E-2</v>
      </c>
      <c r="BL9" s="41">
        <f t="shared" si="19"/>
        <v>0.15697305235939574</v>
      </c>
      <c r="BM9" s="41">
        <f t="shared" si="20"/>
        <v>25.293826188046346</v>
      </c>
      <c r="BN9" s="41"/>
      <c r="BO9" s="41">
        <f t="shared" si="21"/>
        <v>20.970449102585654</v>
      </c>
      <c r="BP9" s="41">
        <f t="shared" si="22"/>
        <v>3.9704491025856541</v>
      </c>
      <c r="BQ9" s="41">
        <f t="shared" si="23"/>
        <v>3.0717941447294272</v>
      </c>
      <c r="BR9" s="41">
        <f t="shared" si="24"/>
        <v>2.7379131638556409</v>
      </c>
      <c r="BS9" s="41">
        <f t="shared" si="25"/>
        <v>1.8942674378314766</v>
      </c>
      <c r="BT9" s="41"/>
      <c r="BU9" s="41"/>
      <c r="BV9" s="41"/>
      <c r="BW9" s="41"/>
      <c r="BX9" s="41"/>
      <c r="BY9" s="41"/>
      <c r="BZ9" s="41"/>
      <c r="CA9" s="41"/>
      <c r="CB9" s="41"/>
      <c r="CC9" s="41"/>
      <c r="CD9" s="41"/>
      <c r="CE9" s="41"/>
      <c r="CF9" s="41"/>
      <c r="CG9" s="41"/>
      <c r="CH9" s="41"/>
      <c r="CI9" s="41"/>
      <c r="CJ9" s="41"/>
      <c r="CK9" s="41"/>
      <c r="CL9" s="41"/>
      <c r="CM9" s="41"/>
      <c r="CN9" s="41"/>
      <c r="CO9" s="41"/>
      <c r="CP9" s="41"/>
      <c r="CQ9" s="41"/>
      <c r="CR9" s="41"/>
      <c r="CS9" s="41"/>
      <c r="CT9" s="41"/>
      <c r="CU9" s="41"/>
      <c r="CV9" s="41"/>
      <c r="CW9" s="41"/>
      <c r="CX9" s="41"/>
      <c r="CY9" s="41"/>
      <c r="CZ9" s="41"/>
      <c r="DA9" s="41">
        <f t="shared" ref="DA9:DA72" si="36">DA8+$DC$5</f>
        <v>1.3749834592635928E-3</v>
      </c>
      <c r="DB9" s="14">
        <f t="shared" si="34"/>
        <v>5.9228303254282233</v>
      </c>
      <c r="DC9" s="41"/>
      <c r="DD9" s="41">
        <f>DD8+1</f>
        <v>19</v>
      </c>
      <c r="DE9" s="41">
        <f>INDEX(DA7:DA1103,DD9)</f>
        <v>1.2374851133372331E-2</v>
      </c>
      <c r="DF9" s="41">
        <f>INDEX(DA7:DB1103,DD9,2)</f>
        <v>-0.25074364031387653</v>
      </c>
      <c r="DG9" s="41"/>
      <c r="DH9" s="41"/>
      <c r="DI9" s="41"/>
      <c r="DJ9" s="41"/>
      <c r="DK9" s="41"/>
      <c r="DL9" s="41"/>
      <c r="DM9" s="41"/>
      <c r="DN9" s="41"/>
      <c r="DO9" s="41"/>
      <c r="DP9" s="41"/>
      <c r="DQ9" s="41"/>
      <c r="DR9" s="41"/>
      <c r="DS9" s="41"/>
      <c r="DT9" s="41"/>
      <c r="DU9" s="41"/>
      <c r="DV9" s="41"/>
      <c r="DW9" s="41"/>
      <c r="DX9" s="41"/>
      <c r="DY9" s="41"/>
    </row>
    <row r="10" spans="1:129">
      <c r="A10" s="41"/>
      <c r="B10" s="41" t="s">
        <v>73</v>
      </c>
      <c r="C10" s="34">
        <v>0</v>
      </c>
      <c r="D10" s="41"/>
      <c r="E10" s="41"/>
      <c r="F10" s="41"/>
      <c r="G10" s="41"/>
      <c r="H10" s="41"/>
      <c r="I10" s="41"/>
      <c r="J10" s="41"/>
      <c r="K10" s="41"/>
      <c r="L10" s="41"/>
      <c r="M10" s="41"/>
      <c r="N10" s="41"/>
      <c r="O10" s="41"/>
      <c r="P10" s="41"/>
      <c r="Q10" s="41"/>
      <c r="R10" s="41"/>
      <c r="S10" s="41"/>
      <c r="T10" s="41"/>
      <c r="U10" s="41"/>
      <c r="V10" s="41"/>
      <c r="W10" s="41">
        <v>2</v>
      </c>
      <c r="X10" s="41">
        <f t="shared" si="35"/>
        <v>-40818</v>
      </c>
      <c r="Y10" s="41">
        <f t="shared" si="35"/>
        <v>-40818</v>
      </c>
      <c r="Z10" s="41"/>
      <c r="AA10" s="41">
        <f t="shared" si="32"/>
        <v>0.35</v>
      </c>
      <c r="AB10" s="41">
        <f t="shared" si="0"/>
        <v>0.74817574888402538</v>
      </c>
      <c r="AC10" s="41">
        <f t="shared" si="1"/>
        <v>4.2418445697781923E-3</v>
      </c>
      <c r="AD10" s="41"/>
      <c r="AE10" s="41"/>
      <c r="AF10" s="41"/>
      <c r="AG10" s="41"/>
      <c r="AH10" s="41"/>
      <c r="AI10" s="41"/>
      <c r="AJ10" s="41">
        <f t="shared" si="26"/>
        <v>5.2655517111340302</v>
      </c>
      <c r="AK10" s="41">
        <f t="shared" si="27"/>
        <v>1.4192964868398545</v>
      </c>
      <c r="AL10" s="41">
        <f t="shared" si="2"/>
        <v>7.0850157194575379E-3</v>
      </c>
      <c r="AM10" s="41">
        <f t="shared" si="3"/>
        <v>0.68418968214775333</v>
      </c>
      <c r="AN10" s="41">
        <f t="shared" si="4"/>
        <v>0.64596350456882412</v>
      </c>
      <c r="AO10" s="41">
        <f t="shared" si="5"/>
        <v>0.31614419418882778</v>
      </c>
      <c r="AP10" s="41">
        <f t="shared" si="28"/>
        <v>7.5213893071226752E-3</v>
      </c>
      <c r="AQ10" s="41">
        <f t="shared" si="6"/>
        <v>0.72166945312894781</v>
      </c>
      <c r="AR10" s="41">
        <f t="shared" si="7"/>
        <v>74.34179754548002</v>
      </c>
      <c r="AS10" s="41">
        <f t="shared" si="8"/>
        <v>3.3371692197211091E-10</v>
      </c>
      <c r="AT10" s="41"/>
      <c r="AU10" s="41">
        <f t="shared" si="9"/>
        <v>63809.838123691421</v>
      </c>
      <c r="AV10" s="41">
        <f t="shared" si="10"/>
        <v>70.650204379269525</v>
      </c>
      <c r="AW10" s="41">
        <f t="shared" si="11"/>
        <v>53.650204379269518</v>
      </c>
      <c r="AX10" s="41">
        <f t="shared" si="12"/>
        <v>34.656074041666614</v>
      </c>
      <c r="AY10" s="41">
        <f t="shared" si="13"/>
        <v>32.645408891063468</v>
      </c>
      <c r="AZ10" s="41">
        <f t="shared" si="14"/>
        <v>22.335651932760154</v>
      </c>
      <c r="BA10" s="41"/>
      <c r="BB10" s="41"/>
      <c r="BC10" s="41">
        <f t="shared" si="33"/>
        <v>0.35</v>
      </c>
      <c r="BD10" s="41">
        <f t="shared" si="15"/>
        <v>20918.253952331095</v>
      </c>
      <c r="BE10" s="41">
        <f t="shared" si="29"/>
        <v>2190.5544314189674</v>
      </c>
      <c r="BF10" s="41">
        <f t="shared" si="16"/>
        <v>3.3659372268750945E-3</v>
      </c>
      <c r="BG10" s="41">
        <f t="shared" si="30"/>
        <v>0.89366685427338044</v>
      </c>
      <c r="BH10" s="41">
        <f t="shared" si="31"/>
        <v>2.1922093073746705E-3</v>
      </c>
      <c r="BI10" s="41"/>
      <c r="BJ10" s="41">
        <f t="shared" si="17"/>
        <v>0.18883646740882054</v>
      </c>
      <c r="BK10" s="41">
        <f t="shared" si="18"/>
        <v>5.1739693215272158E-2</v>
      </c>
      <c r="BL10" s="41">
        <f t="shared" si="19"/>
        <v>0.21034019479607086</v>
      </c>
      <c r="BM10" s="41">
        <f t="shared" si="20"/>
        <v>30.501645037050206</v>
      </c>
      <c r="BN10" s="41"/>
      <c r="BO10" s="41">
        <f t="shared" si="21"/>
        <v>23.415721958693748</v>
      </c>
      <c r="BP10" s="41">
        <f t="shared" si="22"/>
        <v>6.415721958693748</v>
      </c>
      <c r="BQ10" s="41">
        <f t="shared" si="23"/>
        <v>4.8021538128674894</v>
      </c>
      <c r="BR10" s="41">
        <f t="shared" si="24"/>
        <v>4.3477047000115023</v>
      </c>
      <c r="BS10" s="41">
        <f t="shared" si="25"/>
        <v>3.0080265332231315</v>
      </c>
      <c r="BT10" s="41"/>
      <c r="BU10" s="41"/>
      <c r="BV10" s="41"/>
      <c r="BW10" s="41"/>
      <c r="BX10" s="41"/>
      <c r="BY10" s="41"/>
      <c r="BZ10" s="41"/>
      <c r="CA10" s="41"/>
      <c r="CB10" s="41"/>
      <c r="CC10" s="41"/>
      <c r="CD10" s="41"/>
      <c r="CE10" s="41"/>
      <c r="CF10" s="41"/>
      <c r="CG10" s="41"/>
      <c r="CH10" s="41"/>
      <c r="CI10" s="41"/>
      <c r="CJ10" s="41"/>
      <c r="CK10" s="41"/>
      <c r="CL10" s="41"/>
      <c r="CM10" s="41"/>
      <c r="CN10" s="41"/>
      <c r="CO10" s="41"/>
      <c r="CP10" s="41"/>
      <c r="CQ10" s="41"/>
      <c r="CR10" s="41"/>
      <c r="CS10" s="41"/>
      <c r="CT10" s="41"/>
      <c r="CU10" s="41"/>
      <c r="CV10" s="41"/>
      <c r="CW10" s="41"/>
      <c r="CX10" s="41"/>
      <c r="CY10" s="41"/>
      <c r="CZ10" s="41"/>
      <c r="DA10" s="41">
        <f t="shared" si="36"/>
        <v>2.0624751888953892E-3</v>
      </c>
      <c r="DB10" s="14">
        <f t="shared" si="34"/>
        <v>5.8263682322135031</v>
      </c>
      <c r="DC10" s="41"/>
      <c r="DD10" s="41"/>
      <c r="DE10" s="41"/>
      <c r="DF10" s="41"/>
      <c r="DG10" s="41"/>
      <c r="DH10" s="41" t="s">
        <v>74</v>
      </c>
      <c r="DI10" s="41" t="s">
        <v>75</v>
      </c>
      <c r="DJ10" s="41" t="s">
        <v>76</v>
      </c>
      <c r="DK10" s="41" t="s">
        <v>52</v>
      </c>
      <c r="DL10" s="41" t="s">
        <v>77</v>
      </c>
      <c r="DM10" s="41" t="s">
        <v>78</v>
      </c>
      <c r="DN10" s="41" t="s">
        <v>79</v>
      </c>
      <c r="DO10" s="41" t="s">
        <v>80</v>
      </c>
      <c r="DP10" s="41" t="s">
        <v>81</v>
      </c>
      <c r="DQ10" s="41" t="s">
        <v>82</v>
      </c>
      <c r="DR10" s="41" t="s">
        <v>83</v>
      </c>
      <c r="DS10" s="41" t="s">
        <v>84</v>
      </c>
      <c r="DT10" s="41" t="s">
        <v>85</v>
      </c>
      <c r="DU10" s="41" t="s">
        <v>86</v>
      </c>
      <c r="DV10" s="41" t="s">
        <v>87</v>
      </c>
      <c r="DW10" s="41" t="s">
        <v>88</v>
      </c>
      <c r="DX10" s="41" t="s">
        <v>89</v>
      </c>
      <c r="DY10" s="41" t="s">
        <v>90</v>
      </c>
    </row>
    <row r="11" spans="1:129">
      <c r="A11" s="41"/>
      <c r="B11" s="41" t="s">
        <v>91</v>
      </c>
      <c r="C11" s="34">
        <v>0</v>
      </c>
      <c r="D11" s="41"/>
      <c r="E11" s="41"/>
      <c r="F11" s="41"/>
      <c r="G11" s="41"/>
      <c r="H11" s="41"/>
      <c r="I11" s="41"/>
      <c r="J11" s="41"/>
      <c r="K11" s="41"/>
      <c r="L11" s="41"/>
      <c r="M11" s="41"/>
      <c r="N11" s="41"/>
      <c r="O11" s="41"/>
      <c r="P11" s="41"/>
      <c r="Q11" s="41"/>
      <c r="R11" s="41"/>
      <c r="S11" s="41"/>
      <c r="T11" s="41"/>
      <c r="U11" s="41"/>
      <c r="V11" s="41"/>
      <c r="W11" s="41">
        <v>3</v>
      </c>
      <c r="X11" s="41">
        <f t="shared" si="35"/>
        <v>0</v>
      </c>
      <c r="Y11" s="41">
        <f t="shared" si="35"/>
        <v>0</v>
      </c>
      <c r="Z11" s="41"/>
      <c r="AA11" s="41">
        <f t="shared" si="32"/>
        <v>0.39999999999999997</v>
      </c>
      <c r="AB11" s="41">
        <f t="shared" si="0"/>
        <v>0.85505799872460053</v>
      </c>
      <c r="AC11" s="41">
        <f t="shared" si="1"/>
        <v>4.8478223654607917E-3</v>
      </c>
      <c r="AD11" s="41"/>
      <c r="AE11" s="41"/>
      <c r="AF11" s="41"/>
      <c r="AG11" s="41"/>
      <c r="AH11" s="41"/>
      <c r="AI11" s="41"/>
      <c r="AJ11" s="41">
        <f t="shared" si="26"/>
        <v>5.0407206022975091</v>
      </c>
      <c r="AK11" s="41">
        <f t="shared" si="27"/>
        <v>1.8537750032194023</v>
      </c>
      <c r="AL11" s="41">
        <f t="shared" si="2"/>
        <v>7.5529324536714303E-3</v>
      </c>
      <c r="AM11" s="41">
        <f t="shared" si="3"/>
        <v>0.70217025589329229</v>
      </c>
      <c r="AN11" s="41">
        <f t="shared" si="4"/>
        <v>0.63204268039575662</v>
      </c>
      <c r="AO11" s="41">
        <f t="shared" si="5"/>
        <v>0.32476787151644121</v>
      </c>
      <c r="AP11" s="41">
        <f t="shared" si="28"/>
        <v>7.9893060413365677E-3</v>
      </c>
      <c r="AQ11" s="41">
        <f t="shared" si="6"/>
        <v>0.76656557536134484</v>
      </c>
      <c r="AR11" s="41">
        <f t="shared" si="7"/>
        <v>75.979185532779212</v>
      </c>
      <c r="AS11" s="41">
        <f t="shared" si="8"/>
        <v>3.557566376854104E-10</v>
      </c>
      <c r="AT11" s="41"/>
      <c r="AU11" s="41">
        <f t="shared" si="9"/>
        <v>62602.330564081014</v>
      </c>
      <c r="AV11" s="41">
        <f t="shared" si="10"/>
        <v>75.243028073421272</v>
      </c>
      <c r="AW11" s="41">
        <f t="shared" si="11"/>
        <v>58.243028073421264</v>
      </c>
      <c r="AX11" s="41">
        <f t="shared" si="12"/>
        <v>36.812079577890479</v>
      </c>
      <c r="AY11" s="41">
        <f t="shared" si="13"/>
        <v>34.801414427287334</v>
      </c>
      <c r="AZ11" s="41">
        <f t="shared" si="14"/>
        <v>24.43651807385686</v>
      </c>
      <c r="BA11" s="41"/>
      <c r="BB11" s="41"/>
      <c r="BC11" s="41">
        <f t="shared" si="33"/>
        <v>0.39999999999999997</v>
      </c>
      <c r="BD11" s="41">
        <f t="shared" si="15"/>
        <v>23906.57594552125</v>
      </c>
      <c r="BE11" s="41">
        <f t="shared" si="29"/>
        <v>2503.4907787645343</v>
      </c>
      <c r="BF11" s="41">
        <f t="shared" si="16"/>
        <v>3.8467854021429649E-3</v>
      </c>
      <c r="BG11" s="41">
        <f t="shared" si="30"/>
        <v>1.1672383402754354</v>
      </c>
      <c r="BH11" s="41">
        <f t="shared" si="31"/>
        <v>2.829423015476863E-3</v>
      </c>
      <c r="BI11" s="41"/>
      <c r="BJ11" s="41">
        <f t="shared" si="17"/>
        <v>0.21589815445724786</v>
      </c>
      <c r="BK11" s="41">
        <f t="shared" si="18"/>
        <v>7.8801380263699483E-2</v>
      </c>
      <c r="BL11" s="41">
        <f t="shared" si="19"/>
        <v>0.27148018495944376</v>
      </c>
      <c r="BM11" s="41">
        <f t="shared" si="20"/>
        <v>35.992944214910104</v>
      </c>
      <c r="BN11" s="41"/>
      <c r="BO11" s="41">
        <f t="shared" si="21"/>
        <v>26.771371152698734</v>
      </c>
      <c r="BP11" s="41">
        <f t="shared" si="22"/>
        <v>9.7713711526987357</v>
      </c>
      <c r="BQ11" s="41">
        <f t="shared" si="23"/>
        <v>7.0834344284704684</v>
      </c>
      <c r="BR11" s="41">
        <f t="shared" si="24"/>
        <v>6.489868240250404</v>
      </c>
      <c r="BS11" s="41">
        <f t="shared" si="25"/>
        <v>4.4901154081931276</v>
      </c>
      <c r="BT11" s="41"/>
      <c r="BU11" s="41"/>
      <c r="BV11" s="41"/>
      <c r="BW11" s="41"/>
      <c r="BX11" s="41"/>
      <c r="BY11" s="41"/>
      <c r="BZ11" s="41"/>
      <c r="CA11" s="41"/>
      <c r="CB11" s="41"/>
      <c r="CC11" s="41"/>
      <c r="CD11" s="41"/>
      <c r="CE11" s="41"/>
      <c r="CF11" s="41"/>
      <c r="CG11" s="41"/>
      <c r="CH11" s="41"/>
      <c r="CI11" s="41"/>
      <c r="CJ11" s="41"/>
      <c r="CK11" s="41"/>
      <c r="CL11" s="41"/>
      <c r="CM11" s="41"/>
      <c r="CN11" s="41"/>
      <c r="CO11" s="41"/>
      <c r="CP11" s="41"/>
      <c r="CQ11" s="41"/>
      <c r="CR11" s="41"/>
      <c r="CS11" s="41"/>
      <c r="CT11" s="41"/>
      <c r="CU11" s="41"/>
      <c r="CV11" s="41"/>
      <c r="CW11" s="41"/>
      <c r="CX11" s="41"/>
      <c r="CY11" s="41"/>
      <c r="CZ11" s="41"/>
      <c r="DA11" s="41">
        <f t="shared" si="36"/>
        <v>2.7499669185271857E-3</v>
      </c>
      <c r="DB11" s="14">
        <f t="shared" si="34"/>
        <v>5.691321301712895</v>
      </c>
      <c r="DC11" s="41"/>
      <c r="DD11" s="17" t="s">
        <v>92</v>
      </c>
      <c r="DE11" s="17">
        <f>DF8/(DF8-DF9)*(DE9-DE8)+DE8</f>
        <v>1.2119555913651979E-2</v>
      </c>
      <c r="DF11" s="41" t="s">
        <v>59</v>
      </c>
      <c r="DG11" s="41"/>
      <c r="DH11" s="41">
        <f>DE11</f>
        <v>1.2119555913651979E-2</v>
      </c>
      <c r="DI11" s="14">
        <f t="shared" ref="DI11:DI42" si="37">$C$6+$C$7*DH11+$C$8*DH11^2+$C$9*DH11^3+$C$10*DH11^4+$C$11*DH11^5</f>
        <v>4.5037643594296739E-3</v>
      </c>
      <c r="DJ11" s="41">
        <f>DH11*DI11*1000</f>
        <v>5.4583623976020922E-2</v>
      </c>
      <c r="DK11" s="41">
        <f t="shared" ref="DK11:DK42" si="38">MIN(MAX(0.2,$E$5*SQRT(DH11)*($C$4/DI11/1000)^0.75),5)</f>
        <v>5</v>
      </c>
      <c r="DL11" s="41">
        <f t="shared" ref="DL11:DL42" si="39">$AH$42+($AI$42-$AH$42)*($DK11-$AH$41)/($AI$41-$AH$41)</f>
        <v>2</v>
      </c>
      <c r="DM11" s="41">
        <f t="shared" ref="DM11:DM42" si="40">$AH$43+($AI$43-$AH$43)*($DK11-$AH$41)/($AI$41-$AH$41)</f>
        <v>-5.98</v>
      </c>
      <c r="DN11" s="41">
        <f t="shared" ref="DN11:DN42" si="41">$AH$44+($AI$44-$AH$44)*($DK11-$AH$41)/($AI$41-$AH$41)</f>
        <v>8.7799999999999994</v>
      </c>
      <c r="DO11" s="41">
        <f t="shared" ref="DO11:DO42" si="42">$AH$45+($AI$45-$AH$45)*($DK11-$AH$41)/($AI$41-$AH$41)</f>
        <v>-3.8</v>
      </c>
      <c r="DP11" s="41"/>
      <c r="DQ11" s="41"/>
      <c r="DR11" s="41"/>
      <c r="DS11" s="41"/>
      <c r="DT11" s="41"/>
      <c r="DU11" s="41"/>
      <c r="DV11" s="41"/>
      <c r="DW11" s="41"/>
      <c r="DX11" s="41"/>
      <c r="DY11" s="41"/>
    </row>
    <row r="12" spans="1:129">
      <c r="A12" s="41"/>
      <c r="B12" s="41" t="s">
        <v>93</v>
      </c>
      <c r="C12" s="34">
        <v>0.71</v>
      </c>
      <c r="D12" s="41"/>
      <c r="E12" s="41"/>
      <c r="F12" s="41"/>
      <c r="G12" s="41"/>
      <c r="H12" s="41"/>
      <c r="I12" s="41"/>
      <c r="J12" s="41"/>
      <c r="K12" s="41"/>
      <c r="L12" s="41"/>
      <c r="M12" s="41"/>
      <c r="N12" s="41"/>
      <c r="O12" s="41"/>
      <c r="P12" s="41"/>
      <c r="Q12" s="41"/>
      <c r="R12" s="41"/>
      <c r="S12" s="41"/>
      <c r="T12" s="41"/>
      <c r="U12" s="41"/>
      <c r="V12" s="41"/>
      <c r="W12" s="41">
        <v>4</v>
      </c>
      <c r="X12" s="41">
        <f t="shared" si="35"/>
        <v>0</v>
      </c>
      <c r="Y12" s="41">
        <f t="shared" si="35"/>
        <v>0</v>
      </c>
      <c r="Z12" s="41"/>
      <c r="AA12" s="41">
        <f t="shared" si="32"/>
        <v>0.44999999999999996</v>
      </c>
      <c r="AB12" s="41">
        <f t="shared" si="0"/>
        <v>0.96194024856517546</v>
      </c>
      <c r="AC12" s="41">
        <f t="shared" si="1"/>
        <v>5.4538001611433903E-3</v>
      </c>
      <c r="AD12" s="41"/>
      <c r="AE12" s="41"/>
      <c r="AF12" s="41"/>
      <c r="AG12" s="41"/>
      <c r="AH12" s="41"/>
      <c r="AI12" s="41"/>
      <c r="AJ12" s="41">
        <f t="shared" si="26"/>
        <v>4.7859120122827843</v>
      </c>
      <c r="AK12" s="41">
        <f t="shared" si="27"/>
        <v>2.3461839884495559</v>
      </c>
      <c r="AL12" s="41">
        <f t="shared" si="2"/>
        <v>7.9841416842785593E-3</v>
      </c>
      <c r="AM12" s="41">
        <f t="shared" si="3"/>
        <v>0.7095032688754469</v>
      </c>
      <c r="AN12" s="41">
        <f t="shared" si="4"/>
        <v>0.6197348262787955</v>
      </c>
      <c r="AO12" s="41">
        <f t="shared" si="5"/>
        <v>0.3278835434172267</v>
      </c>
      <c r="AP12" s="41">
        <f t="shared" si="28"/>
        <v>8.4205152719436967E-3</v>
      </c>
      <c r="AQ12" s="41">
        <f t="shared" si="6"/>
        <v>0.80793965093827402</v>
      </c>
      <c r="AR12" s="41">
        <f t="shared" si="7"/>
        <v>77.488122406761335</v>
      </c>
      <c r="AS12" s="41">
        <f t="shared" si="8"/>
        <v>3.7606736427546958E-10</v>
      </c>
      <c r="AT12" s="41"/>
      <c r="AU12" s="41">
        <f t="shared" si="9"/>
        <v>61555.491743251652</v>
      </c>
      <c r="AV12" s="41">
        <f t="shared" si="10"/>
        <v>79.605726569181002</v>
      </c>
      <c r="AW12" s="41">
        <f t="shared" si="11"/>
        <v>62.605726569181002</v>
      </c>
      <c r="AX12" s="41">
        <f t="shared" si="12"/>
        <v>38.798949079409162</v>
      </c>
      <c r="AY12" s="41">
        <f t="shared" si="13"/>
        <v>36.788283928806017</v>
      </c>
      <c r="AZ12" s="41">
        <f t="shared" si="14"/>
        <v>26.101407703805936</v>
      </c>
      <c r="BA12" s="41"/>
      <c r="BB12" s="41"/>
      <c r="BC12" s="41">
        <f t="shared" si="33"/>
        <v>0.44999999999999996</v>
      </c>
      <c r="BD12" s="41">
        <f t="shared" si="15"/>
        <v>26894.897938711409</v>
      </c>
      <c r="BE12" s="41">
        <f t="shared" si="29"/>
        <v>2816.4271261101012</v>
      </c>
      <c r="BF12" s="41">
        <f t="shared" si="16"/>
        <v>4.3276335774108362E-3</v>
      </c>
      <c r="BG12" s="41">
        <f t="shared" si="30"/>
        <v>1.4772860244110986</v>
      </c>
      <c r="BH12" s="41">
        <f t="shared" si="31"/>
        <v>3.5476469610555093E-3</v>
      </c>
      <c r="BI12" s="41"/>
      <c r="BJ12" s="41">
        <f t="shared" si="17"/>
        <v>0.25175356238022312</v>
      </c>
      <c r="BK12" s="41">
        <f t="shared" si="18"/>
        <v>0.11465678818667473</v>
      </c>
      <c r="BL12" s="41">
        <f t="shared" si="19"/>
        <v>0.34039302284951456</v>
      </c>
      <c r="BM12" s="41">
        <f t="shared" si="20"/>
        <v>41.767723721626048</v>
      </c>
      <c r="BN12" s="41"/>
      <c r="BO12" s="41">
        <f t="shared" si="21"/>
        <v>31.217441735147666</v>
      </c>
      <c r="BP12" s="41">
        <f t="shared" si="22"/>
        <v>14.217441735147666</v>
      </c>
      <c r="BQ12" s="41">
        <f t="shared" si="23"/>
        <v>9.9916891349788024</v>
      </c>
      <c r="BR12" s="41">
        <f t="shared" si="24"/>
        <v>9.2404569280127831</v>
      </c>
      <c r="BS12" s="41">
        <f t="shared" si="25"/>
        <v>6.3931526026812335</v>
      </c>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f t="shared" si="36"/>
        <v>3.4374586481589822E-3</v>
      </c>
      <c r="DB12" s="14">
        <f t="shared" si="34"/>
        <v>5.517689533926398</v>
      </c>
      <c r="DC12" s="41"/>
      <c r="DD12" s="41"/>
      <c r="DE12" s="41"/>
      <c r="DF12" s="41"/>
      <c r="DG12" s="41"/>
      <c r="DH12" s="41">
        <f t="shared" ref="DH12:DH43" si="43">DH11-$DI$6</f>
        <v>1.199836035451546E-2</v>
      </c>
      <c r="DI12" s="14">
        <f t="shared" si="37"/>
        <v>0.12381413944867603</v>
      </c>
      <c r="DJ12" s="41">
        <f>DH12*DI12*1000</f>
        <v>1.4855666620894432</v>
      </c>
      <c r="DK12" s="41">
        <f t="shared" si="38"/>
        <v>5</v>
      </c>
      <c r="DL12" s="41">
        <f t="shared" si="39"/>
        <v>2</v>
      </c>
      <c r="DM12" s="41">
        <f t="shared" si="40"/>
        <v>-5.98</v>
      </c>
      <c r="DN12" s="41">
        <f t="shared" si="41"/>
        <v>8.7799999999999994</v>
      </c>
      <c r="DO12" s="41">
        <f t="shared" si="42"/>
        <v>-3.8</v>
      </c>
      <c r="DP12" s="41">
        <f>($DL12+$DM12*($DH11/$DH12)+$DN12*($DH11/$DH12)^2+$DO12*($DH11/$DH12)^3)</f>
        <v>1.0015469458383439</v>
      </c>
      <c r="DQ12" s="41">
        <f>(DL12+DM12+DN12+DO12)</f>
        <v>0.99999999999999911</v>
      </c>
      <c r="DR12" s="41">
        <f>($DL12+$DM12*($DH13/$DH12)+$DN12*($DH13/$DH12)^2+$DO12*($DH13/$DH12)^3)</f>
        <v>0.99791841483913712</v>
      </c>
      <c r="DS12" s="41">
        <f>DJ11/DP12</f>
        <v>5.4499316485191567E-2</v>
      </c>
      <c r="DT12" s="41">
        <f>DJ12/DQ12</f>
        <v>1.4855666620894445</v>
      </c>
      <c r="DU12" s="41">
        <f>DJ13/DR12</f>
        <v>2.8793817038264033</v>
      </c>
      <c r="DV12" s="41">
        <f>DU12-DS12</f>
        <v>2.8248823873412117</v>
      </c>
      <c r="DW12" s="41">
        <f>IF((DT12-DS12)*(DU12-DT12)&lt;0,1,0)</f>
        <v>0</v>
      </c>
      <c r="DX12" s="41">
        <f t="shared" ref="DX12:DX45" si="44">ABS(DV12)/(ABS(DV12)+ABS(DV13))</f>
        <v>0.50725001617451793</v>
      </c>
      <c r="DY12" s="41">
        <f t="shared" ref="DY12:DY45" si="45">DH12+DX12*(DH13-DH12)</f>
        <v>1.1936883905183181E-2</v>
      </c>
    </row>
    <row r="13" spans="1:129">
      <c r="A13" s="41"/>
      <c r="B13" s="41"/>
      <c r="C13" s="41"/>
      <c r="D13" s="41"/>
      <c r="E13" s="41"/>
      <c r="F13" s="41"/>
      <c r="G13" s="41"/>
      <c r="H13" s="41"/>
      <c r="I13" s="41"/>
      <c r="J13" s="41"/>
      <c r="K13" s="41"/>
      <c r="L13" s="41"/>
      <c r="M13" s="41"/>
      <c r="N13" s="41"/>
      <c r="O13" s="41"/>
      <c r="P13" s="41"/>
      <c r="Q13" s="41"/>
      <c r="R13" s="41"/>
      <c r="S13" s="41"/>
      <c r="T13" s="41"/>
      <c r="U13" s="41"/>
      <c r="V13" s="41"/>
      <c r="W13" s="41">
        <v>5</v>
      </c>
      <c r="X13" s="41">
        <f t="shared" si="35"/>
        <v>0</v>
      </c>
      <c r="Y13" s="41">
        <f t="shared" si="35"/>
        <v>0</v>
      </c>
      <c r="Z13" s="41"/>
      <c r="AA13" s="41">
        <f t="shared" si="32"/>
        <v>0.49999999999999994</v>
      </c>
      <c r="AB13" s="41">
        <f t="shared" si="0"/>
        <v>1.0688224984057504</v>
      </c>
      <c r="AC13" s="41">
        <f t="shared" si="1"/>
        <v>6.0597779568259888E-3</v>
      </c>
      <c r="AD13" s="41"/>
      <c r="AE13" s="41"/>
      <c r="AF13" s="41"/>
      <c r="AG13" s="41"/>
      <c r="AH13" s="41"/>
      <c r="AI13" s="41"/>
      <c r="AJ13" s="41">
        <f t="shared" si="26"/>
        <v>4.5011259410898576</v>
      </c>
      <c r="AK13" s="41">
        <f t="shared" si="27"/>
        <v>2.8965234425303152</v>
      </c>
      <c r="AL13" s="41">
        <f t="shared" si="2"/>
        <v>8.355502265771626E-3</v>
      </c>
      <c r="AM13" s="41">
        <f t="shared" si="3"/>
        <v>0.70847416795570661</v>
      </c>
      <c r="AN13" s="41">
        <f t="shared" si="4"/>
        <v>0.60951304247425941</v>
      </c>
      <c r="AO13" s="41">
        <f t="shared" si="5"/>
        <v>0.32680144343739942</v>
      </c>
      <c r="AP13" s="41">
        <f t="shared" si="28"/>
        <v>8.7918758534367633E-3</v>
      </c>
      <c r="AQ13" s="41">
        <f t="shared" si="6"/>
        <v>0.8435713111032328</v>
      </c>
      <c r="AR13" s="41">
        <f t="shared" si="7"/>
        <v>78.78763001277747</v>
      </c>
      <c r="AS13" s="41">
        <f t="shared" si="8"/>
        <v>3.9355911236817922E-10</v>
      </c>
      <c r="AT13" s="41"/>
      <c r="AU13" s="41">
        <f t="shared" si="9"/>
        <v>60699.858438209478</v>
      </c>
      <c r="AV13" s="41">
        <f t="shared" si="10"/>
        <v>83.4629843485951</v>
      </c>
      <c r="AW13" s="41">
        <f t="shared" si="11"/>
        <v>66.4629843485951</v>
      </c>
      <c r="AX13" s="41">
        <f t="shared" si="12"/>
        <v>40.510055802231285</v>
      </c>
      <c r="AY13" s="41">
        <f t="shared" si="13"/>
        <v>38.49939065162814</v>
      </c>
      <c r="AZ13" s="41">
        <f t="shared" si="14"/>
        <v>27.275823758713955</v>
      </c>
      <c r="BA13" s="41"/>
      <c r="BB13" s="41"/>
      <c r="BC13" s="41">
        <f t="shared" si="33"/>
        <v>0.49999999999999994</v>
      </c>
      <c r="BD13" s="41">
        <f t="shared" si="15"/>
        <v>29883.219931901564</v>
      </c>
      <c r="BE13" s="41">
        <f t="shared" si="29"/>
        <v>3129.3634734556676</v>
      </c>
      <c r="BF13" s="41">
        <f t="shared" si="16"/>
        <v>4.8084817526787066E-3</v>
      </c>
      <c r="BG13" s="41">
        <f t="shared" si="30"/>
        <v>1.8238099066803681</v>
      </c>
      <c r="BH13" s="41">
        <f t="shared" si="31"/>
        <v>4.3468811441106101E-3</v>
      </c>
      <c r="BI13" s="41"/>
      <c r="BJ13" s="41">
        <f t="shared" si="17"/>
        <v>0.29796128591262788</v>
      </c>
      <c r="BK13" s="41">
        <f t="shared" si="18"/>
        <v>0.16086451171907951</v>
      </c>
      <c r="BL13" s="41">
        <f t="shared" si="19"/>
        <v>0.41707870846628337</v>
      </c>
      <c r="BM13" s="41">
        <f t="shared" si="20"/>
        <v>47.825983557198029</v>
      </c>
      <c r="BN13" s="41"/>
      <c r="BO13" s="41">
        <f t="shared" si="21"/>
        <v>36.947199453165858</v>
      </c>
      <c r="BP13" s="41">
        <f t="shared" si="22"/>
        <v>19.947199453165858</v>
      </c>
      <c r="BQ13" s="41">
        <f t="shared" si="23"/>
        <v>13.602971075832924</v>
      </c>
      <c r="BR13" s="41">
        <f t="shared" si="24"/>
        <v>12.675523906739073</v>
      </c>
      <c r="BS13" s="41">
        <f t="shared" si="25"/>
        <v>8.7697566566272034</v>
      </c>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c r="CX13" s="41"/>
      <c r="CY13" s="41"/>
      <c r="CZ13" s="41"/>
      <c r="DA13" s="41">
        <f t="shared" si="36"/>
        <v>4.1249503777907783E-3</v>
      </c>
      <c r="DB13" s="14">
        <f t="shared" si="34"/>
        <v>5.3054729288540132</v>
      </c>
      <c r="DC13" s="41"/>
      <c r="DD13" s="41"/>
      <c r="DE13" s="41"/>
      <c r="DF13" s="41"/>
      <c r="DG13" s="41"/>
      <c r="DH13" s="41">
        <f t="shared" si="43"/>
        <v>1.1877164795378941E-2</v>
      </c>
      <c r="DI13" s="14">
        <f t="shared" si="37"/>
        <v>0.24192541529079481</v>
      </c>
      <c r="DJ13" s="41">
        <f t="shared" ref="DJ13:DJ76" si="46">DH13*DI13*1000</f>
        <v>2.8733880255992581</v>
      </c>
      <c r="DK13" s="41">
        <f t="shared" si="38"/>
        <v>5</v>
      </c>
      <c r="DL13" s="41">
        <f t="shared" si="39"/>
        <v>2</v>
      </c>
      <c r="DM13" s="41">
        <f t="shared" si="40"/>
        <v>-5.98</v>
      </c>
      <c r="DN13" s="41">
        <f t="shared" si="41"/>
        <v>8.7799999999999994</v>
      </c>
      <c r="DO13" s="41">
        <f t="shared" si="42"/>
        <v>-3.8</v>
      </c>
      <c r="DP13" s="41">
        <f t="shared" ref="DP13:DP76" si="47">($DL13+$DM13*($DH12/$DH13)+$DN13*($DH12/$DH13)^2+$DO13*($DH12/$DH13)^3)</f>
        <v>1.0015598942617432</v>
      </c>
      <c r="DQ13" s="41">
        <f t="shared" ref="DQ13:DQ76" si="48">(DL13+DM13+DN13+DO13)</f>
        <v>0.99999999999999911</v>
      </c>
      <c r="DR13" s="41">
        <f t="shared" ref="DR13:DR76" si="49">($DL13+$DM13*($DH14/$DH13)+$DN13*($DH14/$DH13)^2+$DO13*($DH14/$DH13)^3)</f>
        <v>0.99789449974075284</v>
      </c>
      <c r="DS13" s="41">
        <f t="shared" ref="DS13:DS76" si="50">DJ12/DP13</f>
        <v>1.4832529443328646</v>
      </c>
      <c r="DT13" s="41">
        <f t="shared" ref="DT13:DT76" si="51">DJ13/DQ13</f>
        <v>2.8733880255992608</v>
      </c>
      <c r="DU13" s="41">
        <f t="shared" ref="DU13:DU76" si="52">DJ14/DR13</f>
        <v>4.2273844500721776</v>
      </c>
      <c r="DV13" s="41">
        <f t="shared" ref="DV13:DV76" si="53">DU13-DS13</f>
        <v>2.744131505739313</v>
      </c>
      <c r="DW13" s="41">
        <f t="shared" ref="DW13:DW76" si="54">IF((DT13-DS13)*(DU13-DT13)&lt;0,1,0)</f>
        <v>0</v>
      </c>
      <c r="DX13" s="41">
        <f t="shared" si="44"/>
        <v>0.50738968853685229</v>
      </c>
      <c r="DY13" s="41">
        <f t="shared" si="45"/>
        <v>1.1815671418376613E-2</v>
      </c>
    </row>
    <row r="14" spans="1:129">
      <c r="A14" s="17" t="s">
        <v>94</v>
      </c>
      <c r="B14" s="18" t="s">
        <v>95</v>
      </c>
      <c r="C14" s="41"/>
      <c r="D14" s="41"/>
      <c r="E14" s="41"/>
      <c r="F14" s="41"/>
      <c r="G14" s="41"/>
      <c r="H14" s="41"/>
      <c r="I14" s="41"/>
      <c r="J14" s="41"/>
      <c r="K14" s="41"/>
      <c r="L14" s="41"/>
      <c r="M14" s="41"/>
      <c r="N14" s="41"/>
      <c r="O14" s="41"/>
      <c r="P14" s="41"/>
      <c r="Q14" s="41"/>
      <c r="R14" s="41"/>
      <c r="S14" s="41"/>
      <c r="T14" s="41"/>
      <c r="U14" s="41"/>
      <c r="V14" s="41"/>
      <c r="W14" s="41"/>
      <c r="X14" s="41"/>
      <c r="Y14" s="41"/>
      <c r="Z14" s="41"/>
      <c r="AA14" s="41">
        <f t="shared" si="32"/>
        <v>0.54999999999999993</v>
      </c>
      <c r="AB14" s="41">
        <f t="shared" si="0"/>
        <v>1.1757047482463256</v>
      </c>
      <c r="AC14" s="41">
        <f t="shared" si="1"/>
        <v>6.6657557525085882E-3</v>
      </c>
      <c r="AD14" s="41"/>
      <c r="AE14" s="41"/>
      <c r="AF14" s="41"/>
      <c r="AG14" s="41"/>
      <c r="AH14" s="41"/>
      <c r="AI14" s="41"/>
      <c r="AJ14" s="41">
        <f t="shared" si="26"/>
        <v>4.1863623887187273</v>
      </c>
      <c r="AK14" s="41">
        <f t="shared" si="27"/>
        <v>3.5047933654616816</v>
      </c>
      <c r="AL14" s="41">
        <f t="shared" si="2"/>
        <v>8.6438730526433184E-3</v>
      </c>
      <c r="AM14" s="41">
        <f t="shared" si="3"/>
        <v>0.70064260342341889</v>
      </c>
      <c r="AN14" s="41">
        <f t="shared" si="4"/>
        <v>0.60180521132085152</v>
      </c>
      <c r="AO14" s="41">
        <f t="shared" si="5"/>
        <v>0.32252179873334269</v>
      </c>
      <c r="AP14" s="41">
        <f t="shared" si="28"/>
        <v>9.0802466403084557E-3</v>
      </c>
      <c r="AQ14" s="41">
        <f t="shared" si="6"/>
        <v>0.87124018709971685</v>
      </c>
      <c r="AR14" s="41">
        <f t="shared" si="7"/>
        <v>79.796730196178657</v>
      </c>
      <c r="AS14" s="41">
        <f t="shared" si="8"/>
        <v>4.0714189258942981E-10</v>
      </c>
      <c r="AT14" s="41"/>
      <c r="AU14" s="41">
        <f t="shared" si="9"/>
        <v>60062.443008135655</v>
      </c>
      <c r="AV14" s="41">
        <f t="shared" si="10"/>
        <v>86.522118146064315</v>
      </c>
      <c r="AW14" s="41">
        <f t="shared" si="11"/>
        <v>69.522118146064315</v>
      </c>
      <c r="AX14" s="41">
        <f t="shared" si="12"/>
        <v>41.838773002365443</v>
      </c>
      <c r="AY14" s="41">
        <f t="shared" si="13"/>
        <v>39.828107851762304</v>
      </c>
      <c r="AZ14" s="41">
        <f t="shared" si="14"/>
        <v>27.905269174687451</v>
      </c>
      <c r="BA14" s="41"/>
      <c r="BB14" s="41"/>
      <c r="BC14" s="41">
        <f t="shared" si="33"/>
        <v>0.54999999999999993</v>
      </c>
      <c r="BD14" s="41">
        <f t="shared" si="15"/>
        <v>32871.541925091718</v>
      </c>
      <c r="BE14" s="41">
        <f t="shared" si="29"/>
        <v>3442.2998208012345</v>
      </c>
      <c r="BF14" s="41">
        <f t="shared" si="16"/>
        <v>5.2893299279465769E-3</v>
      </c>
      <c r="BG14" s="41">
        <f t="shared" si="30"/>
        <v>2.2068099870832456</v>
      </c>
      <c r="BH14" s="41">
        <f t="shared" si="31"/>
        <v>5.2271255646421612E-3</v>
      </c>
      <c r="BI14" s="41"/>
      <c r="BJ14" s="41">
        <f t="shared" si="17"/>
        <v>0.35618653831013608</v>
      </c>
      <c r="BK14" s="41">
        <f t="shared" si="18"/>
        <v>0.2190897641165877</v>
      </c>
      <c r="BL14" s="41">
        <f t="shared" si="19"/>
        <v>0.50153724180974968</v>
      </c>
      <c r="BM14" s="41">
        <f t="shared" si="20"/>
        <v>54.167723721626039</v>
      </c>
      <c r="BN14" s="41"/>
      <c r="BO14" s="41">
        <f t="shared" si="21"/>
        <v>44.167130750456877</v>
      </c>
      <c r="BP14" s="41">
        <f t="shared" si="22"/>
        <v>27.167130750456874</v>
      </c>
      <c r="BQ14" s="41">
        <f t="shared" si="23"/>
        <v>17.993333394473265</v>
      </c>
      <c r="BR14" s="41">
        <f t="shared" si="24"/>
        <v>16.871122319869706</v>
      </c>
      <c r="BS14" s="41">
        <f t="shared" si="25"/>
        <v>11.67254610997081</v>
      </c>
      <c r="BT14" s="41"/>
      <c r="BU14" s="41"/>
      <c r="BV14" s="41"/>
      <c r="BW14" s="41"/>
      <c r="BX14" s="41"/>
      <c r="BY14" s="41"/>
      <c r="BZ14" s="41"/>
      <c r="CA14" s="41"/>
      <c r="CB14" s="41"/>
      <c r="CC14" s="41"/>
      <c r="CD14" s="41"/>
      <c r="CE14" s="41"/>
      <c r="CF14" s="41"/>
      <c r="CG14" s="41"/>
      <c r="CH14" s="41"/>
      <c r="CI14" s="41"/>
      <c r="CJ14" s="41"/>
      <c r="CK14" s="41"/>
      <c r="CL14" s="41"/>
      <c r="CM14" s="41"/>
      <c r="CN14" s="41"/>
      <c r="CO14" s="41"/>
      <c r="CP14" s="41"/>
      <c r="CQ14" s="41"/>
      <c r="CR14" s="41"/>
      <c r="CS14" s="41"/>
      <c r="CT14" s="41"/>
      <c r="CU14" s="41"/>
      <c r="CV14" s="41"/>
      <c r="CW14" s="41"/>
      <c r="CX14" s="41"/>
      <c r="CY14" s="41"/>
      <c r="CZ14" s="41"/>
      <c r="DA14" s="41">
        <f t="shared" si="36"/>
        <v>4.8124421074225744E-3</v>
      </c>
      <c r="DB14" s="14">
        <f t="shared" si="34"/>
        <v>5.0546714864957405</v>
      </c>
      <c r="DC14" s="41"/>
      <c r="DD14" s="41"/>
      <c r="DE14" s="14"/>
      <c r="DF14" s="41"/>
      <c r="DG14" s="41"/>
      <c r="DH14" s="41">
        <f t="shared" si="43"/>
        <v>1.1755969236242421E-2</v>
      </c>
      <c r="DI14" s="14">
        <f t="shared" si="37"/>
        <v>0.35883759188578601</v>
      </c>
      <c r="DJ14" s="41">
        <f t="shared" si="46"/>
        <v>4.2184836910166128</v>
      </c>
      <c r="DK14" s="41">
        <f t="shared" si="38"/>
        <v>5</v>
      </c>
      <c r="DL14" s="41">
        <f t="shared" si="39"/>
        <v>2</v>
      </c>
      <c r="DM14" s="41">
        <f t="shared" si="40"/>
        <v>-5.98</v>
      </c>
      <c r="DN14" s="41">
        <f t="shared" si="41"/>
        <v>8.7799999999999994</v>
      </c>
      <c r="DO14" s="41">
        <f t="shared" si="42"/>
        <v>-3.8</v>
      </c>
      <c r="DP14" s="41">
        <f t="shared" si="47"/>
        <v>1.0015730497122175</v>
      </c>
      <c r="DQ14" s="41">
        <f t="shared" si="48"/>
        <v>0.99999999999999911</v>
      </c>
      <c r="DR14" s="41">
        <f t="shared" si="49"/>
        <v>0.99787003669441177</v>
      </c>
      <c r="DS14" s="41">
        <f t="shared" si="50"/>
        <v>2.8688751423821461</v>
      </c>
      <c r="DT14" s="41">
        <f t="shared" si="51"/>
        <v>4.2184836910166164</v>
      </c>
      <c r="DU14" s="41">
        <f t="shared" si="52"/>
        <v>5.5330748813169226</v>
      </c>
      <c r="DV14" s="41">
        <f t="shared" si="53"/>
        <v>2.6641997389347765</v>
      </c>
      <c r="DW14" s="41">
        <f t="shared" si="54"/>
        <v>0</v>
      </c>
      <c r="DX14" s="41">
        <f t="shared" si="44"/>
        <v>0.50753556404892619</v>
      </c>
      <c r="DY14" s="41">
        <f t="shared" si="45"/>
        <v>1.1694458179775843E-2</v>
      </c>
    </row>
    <row r="15" spans="1:129">
      <c r="A15" s="41"/>
      <c r="B15" s="41" t="s">
        <v>96</v>
      </c>
      <c r="C15" s="34">
        <v>124</v>
      </c>
      <c r="D15" s="41" t="s">
        <v>97</v>
      </c>
      <c r="E15" s="41"/>
      <c r="F15" s="41"/>
      <c r="G15" s="41"/>
      <c r="H15" s="41"/>
      <c r="I15" s="41"/>
      <c r="J15" s="41"/>
      <c r="K15" s="41"/>
      <c r="L15" s="41"/>
      <c r="M15" s="41"/>
      <c r="N15" s="41"/>
      <c r="O15" s="41"/>
      <c r="P15" s="41"/>
      <c r="Q15" s="41"/>
      <c r="R15" s="41"/>
      <c r="S15" s="41"/>
      <c r="T15" s="41"/>
      <c r="U15" s="41"/>
      <c r="V15" s="41" t="s">
        <v>98</v>
      </c>
      <c r="W15" s="41"/>
      <c r="X15" s="41">
        <f>DE11*X5</f>
        <v>1.2119555913651979E-2</v>
      </c>
      <c r="Y15" s="41">
        <f>DE11*Y5</f>
        <v>8.2633335774899858E-3</v>
      </c>
      <c r="Z15" s="41"/>
      <c r="AA15" s="41">
        <f t="shared" si="32"/>
        <v>0.6</v>
      </c>
      <c r="AB15" s="41">
        <f t="shared" si="0"/>
        <v>1.2825869980869007</v>
      </c>
      <c r="AC15" s="41">
        <f t="shared" si="1"/>
        <v>7.2717335481911876E-3</v>
      </c>
      <c r="AD15" s="41"/>
      <c r="AE15" s="41"/>
      <c r="AF15" s="41"/>
      <c r="AG15" s="41"/>
      <c r="AH15" s="41"/>
      <c r="AI15" s="41"/>
      <c r="AJ15" s="41">
        <f t="shared" si="26"/>
        <v>3.8416213551693947</v>
      </c>
      <c r="AK15" s="41">
        <f t="shared" si="27"/>
        <v>4.1709937572436546</v>
      </c>
      <c r="AL15" s="41">
        <f t="shared" si="2"/>
        <v>8.826112899386342E-3</v>
      </c>
      <c r="AM15" s="41">
        <f t="shared" si="3"/>
        <v>0.68691300864942384</v>
      </c>
      <c r="AN15" s="41">
        <f t="shared" si="4"/>
        <v>0.59703387269531527</v>
      </c>
      <c r="AO15" s="41">
        <f t="shared" si="5"/>
        <v>0.31570895965756396</v>
      </c>
      <c r="AP15" s="41">
        <f t="shared" si="28"/>
        <v>9.2624864870514793E-3</v>
      </c>
      <c r="AQ15" s="41">
        <f t="shared" si="6"/>
        <v>0.88872591017122382</v>
      </c>
      <c r="AR15" s="41">
        <f t="shared" si="7"/>
        <v>80.434444802315966</v>
      </c>
      <c r="AS15" s="41">
        <f t="shared" si="8"/>
        <v>4.1572571556511223E-10</v>
      </c>
      <c r="AT15" s="41"/>
      <c r="AU15" s="41">
        <f t="shared" si="9"/>
        <v>59671.070697246432</v>
      </c>
      <c r="AV15" s="41">
        <f t="shared" si="10"/>
        <v>88.484175166055323</v>
      </c>
      <c r="AW15" s="41">
        <f t="shared" si="11"/>
        <v>71.484175166055323</v>
      </c>
      <c r="AX15" s="41">
        <f t="shared" si="12"/>
        <v>42.678473935820293</v>
      </c>
      <c r="AY15" s="41">
        <f t="shared" si="13"/>
        <v>40.667808785217147</v>
      </c>
      <c r="AZ15" s="41">
        <f t="shared" si="14"/>
        <v>27.935246887832982</v>
      </c>
      <c r="BA15" s="41"/>
      <c r="BB15" s="41"/>
      <c r="BC15" s="41">
        <f t="shared" si="33"/>
        <v>0.6</v>
      </c>
      <c r="BD15" s="41">
        <f t="shared" si="15"/>
        <v>35859.863918281881</v>
      </c>
      <c r="BE15" s="41">
        <f t="shared" si="29"/>
        <v>3755.2361681468019</v>
      </c>
      <c r="BF15" s="41">
        <f t="shared" si="16"/>
        <v>5.7701781032144482E-3</v>
      </c>
      <c r="BG15" s="41">
        <f t="shared" si="30"/>
        <v>2.6262862656197306</v>
      </c>
      <c r="BH15" s="41">
        <f t="shared" si="31"/>
        <v>6.1883802226501685E-3</v>
      </c>
      <c r="BI15" s="41"/>
      <c r="BJ15" s="41">
        <f t="shared" si="17"/>
        <v>0.42820115134921477</v>
      </c>
      <c r="BK15" s="41">
        <f t="shared" si="18"/>
        <v>0.29110437715566634</v>
      </c>
      <c r="BL15" s="41">
        <f t="shared" si="19"/>
        <v>0.59376862287991428</v>
      </c>
      <c r="BM15" s="41">
        <f t="shared" si="20"/>
        <v>60.792944214910108</v>
      </c>
      <c r="BN15" s="41"/>
      <c r="BO15" s="41">
        <f t="shared" si="21"/>
        <v>53.096942767302629</v>
      </c>
      <c r="BP15" s="41">
        <f t="shared" si="22"/>
        <v>36.096942767302629</v>
      </c>
      <c r="BQ15" s="41">
        <f t="shared" si="23"/>
        <v>23.238829234340272</v>
      </c>
      <c r="BR15" s="41">
        <f t="shared" si="24"/>
        <v>21.903305310845127</v>
      </c>
      <c r="BS15" s="41">
        <f t="shared" si="25"/>
        <v>15.154139502651812</v>
      </c>
      <c r="BT15" s="41"/>
      <c r="BU15" s="41"/>
      <c r="BV15" s="41"/>
      <c r="BW15" s="41"/>
      <c r="BX15" s="41"/>
      <c r="BY15" s="41"/>
      <c r="BZ15" s="41"/>
      <c r="CA15" s="41"/>
      <c r="CB15" s="41"/>
      <c r="CC15" s="41"/>
      <c r="CD15" s="41"/>
      <c r="CE15" s="41"/>
      <c r="CF15" s="41"/>
      <c r="CG15" s="41"/>
      <c r="CH15" s="41"/>
      <c r="CI15" s="41"/>
      <c r="CJ15" s="41"/>
      <c r="CK15" s="41"/>
      <c r="CL15" s="41"/>
      <c r="CM15" s="41"/>
      <c r="CN15" s="41"/>
      <c r="CO15" s="41"/>
      <c r="CP15" s="41"/>
      <c r="CQ15" s="41"/>
      <c r="CR15" s="41"/>
      <c r="CS15" s="41"/>
      <c r="CT15" s="41"/>
      <c r="CU15" s="41"/>
      <c r="CV15" s="41"/>
      <c r="CW15" s="41"/>
      <c r="CX15" s="41"/>
      <c r="CY15" s="41"/>
      <c r="CZ15" s="41"/>
      <c r="DA15" s="41">
        <f t="shared" si="36"/>
        <v>5.4999338370543705E-3</v>
      </c>
      <c r="DB15" s="14">
        <f t="shared" si="34"/>
        <v>4.7652852068515799</v>
      </c>
      <c r="DC15" s="41"/>
      <c r="DD15" s="41"/>
      <c r="DE15" s="14"/>
      <c r="DF15" s="41"/>
      <c r="DG15" s="41"/>
      <c r="DH15" s="41">
        <f t="shared" si="43"/>
        <v>1.1634773677105902E-2</v>
      </c>
      <c r="DI15" s="14">
        <f t="shared" si="37"/>
        <v>0.47455066923364875</v>
      </c>
      <c r="DJ15" s="41">
        <f t="shared" si="46"/>
        <v>5.5212896348526455</v>
      </c>
      <c r="DK15" s="41">
        <f t="shared" si="38"/>
        <v>5</v>
      </c>
      <c r="DL15" s="41">
        <f t="shared" si="39"/>
        <v>2</v>
      </c>
      <c r="DM15" s="41">
        <f t="shared" si="40"/>
        <v>-5.98</v>
      </c>
      <c r="DN15" s="41">
        <f t="shared" si="41"/>
        <v>8.7799999999999994</v>
      </c>
      <c r="DO15" s="41">
        <f t="shared" si="42"/>
        <v>-3.8</v>
      </c>
      <c r="DP15" s="41">
        <f t="shared" si="47"/>
        <v>1.0015864167390029</v>
      </c>
      <c r="DQ15" s="41">
        <f t="shared" si="48"/>
        <v>0.99999999999999911</v>
      </c>
      <c r="DR15" s="41">
        <f t="shared" si="49"/>
        <v>0.99784500687210587</v>
      </c>
      <c r="DS15" s="41">
        <f t="shared" si="50"/>
        <v>4.2118020177942173</v>
      </c>
      <c r="DT15" s="41">
        <f t="shared" si="51"/>
        <v>5.5212896348526508</v>
      </c>
      <c r="DU15" s="41">
        <f t="shared" si="52"/>
        <v>6.7968890828831858</v>
      </c>
      <c r="DV15" s="41">
        <f t="shared" si="53"/>
        <v>2.5850870650889686</v>
      </c>
      <c r="DW15" s="41">
        <f t="shared" si="54"/>
        <v>0</v>
      </c>
      <c r="DX15" s="41">
        <f t="shared" si="44"/>
        <v>0.50740637698297786</v>
      </c>
      <c r="DY15" s="41">
        <f t="shared" si="45"/>
        <v>1.1573278277538014E-2</v>
      </c>
    </row>
    <row r="16" spans="1:129">
      <c r="A16" s="41"/>
      <c r="B16" s="41" t="s">
        <v>99</v>
      </c>
      <c r="C16" s="34">
        <v>3.4</v>
      </c>
      <c r="D16" s="41" t="s">
        <v>100</v>
      </c>
      <c r="E16" s="41"/>
      <c r="F16" s="41"/>
      <c r="G16" s="41"/>
      <c r="H16" s="41"/>
      <c r="I16" s="41"/>
      <c r="J16" s="41"/>
      <c r="K16" s="41"/>
      <c r="L16" s="41"/>
      <c r="M16" s="41"/>
      <c r="N16" s="41"/>
      <c r="O16" s="41"/>
      <c r="P16" s="41"/>
      <c r="Q16" s="41"/>
      <c r="R16" s="41"/>
      <c r="S16" s="41"/>
      <c r="T16" s="41"/>
      <c r="U16" s="41"/>
      <c r="V16" s="41" t="s">
        <v>101</v>
      </c>
      <c r="W16" s="41"/>
      <c r="X16" s="41">
        <f>AC53</f>
        <v>5.6695830840618709E-3</v>
      </c>
      <c r="Y16" s="41">
        <f>AD53</f>
        <v>3.8656248300421845E-3</v>
      </c>
      <c r="Z16" s="41"/>
      <c r="AA16" s="41">
        <f t="shared" si="32"/>
        <v>0.65</v>
      </c>
      <c r="AB16" s="41">
        <f t="shared" si="0"/>
        <v>1.3894692479274757</v>
      </c>
      <c r="AC16" s="41">
        <f t="shared" si="1"/>
        <v>7.8777113438737861E-3</v>
      </c>
      <c r="AD16" s="41"/>
      <c r="AE16" s="41"/>
      <c r="AF16" s="41"/>
      <c r="AG16" s="41"/>
      <c r="AH16" s="41"/>
      <c r="AI16" s="41"/>
      <c r="AJ16" s="41">
        <f t="shared" si="26"/>
        <v>3.4669028404418589</v>
      </c>
      <c r="AK16" s="41">
        <f t="shared" si="27"/>
        <v>4.8951246178762338</v>
      </c>
      <c r="AL16" s="41">
        <f t="shared" si="2"/>
        <v>8.8790806604933867E-3</v>
      </c>
      <c r="AM16" s="41">
        <f t="shared" si="3"/>
        <v>0.66756327764716084</v>
      </c>
      <c r="AN16" s="41">
        <f t="shared" si="4"/>
        <v>0.5956612476555585</v>
      </c>
      <c r="AO16" s="41">
        <f t="shared" si="5"/>
        <v>0.30666607664678242</v>
      </c>
      <c r="AP16" s="41">
        <f t="shared" si="28"/>
        <v>9.315454248158524E-3</v>
      </c>
      <c r="AQ16" s="41">
        <f t="shared" si="6"/>
        <v>0.89380811156124984</v>
      </c>
      <c r="AR16" s="41">
        <f t="shared" si="7"/>
        <v>80.619795676540434</v>
      </c>
      <c r="AS16" s="41">
        <f t="shared" si="8"/>
        <v>4.1822059192111707E-10</v>
      </c>
      <c r="AT16" s="41"/>
      <c r="AU16" s="41">
        <f t="shared" si="9"/>
        <v>59558.92140507108</v>
      </c>
      <c r="AV16" s="41">
        <f t="shared" si="10"/>
        <v>89.058627328102418</v>
      </c>
      <c r="AW16" s="41">
        <f t="shared" si="11"/>
        <v>72.058627328102418</v>
      </c>
      <c r="AX16" s="41">
        <f t="shared" si="12"/>
        <v>42.922531858604408</v>
      </c>
      <c r="AY16" s="41">
        <f t="shared" si="13"/>
        <v>40.91186670800127</v>
      </c>
      <c r="AZ16" s="41">
        <f t="shared" si="14"/>
        <v>27.311259834257086</v>
      </c>
      <c r="BA16" s="41"/>
      <c r="BB16" s="41"/>
      <c r="BC16" s="41">
        <f t="shared" si="33"/>
        <v>0.65</v>
      </c>
      <c r="BD16" s="41">
        <f t="shared" si="15"/>
        <v>38848.185911472036</v>
      </c>
      <c r="BE16" s="41">
        <f t="shared" si="29"/>
        <v>4068.1725154923683</v>
      </c>
      <c r="BF16" s="41">
        <f t="shared" si="16"/>
        <v>6.2510262784823195E-3</v>
      </c>
      <c r="BG16" s="41">
        <f t="shared" si="30"/>
        <v>3.0822387422898232</v>
      </c>
      <c r="BH16" s="41">
        <f t="shared" si="31"/>
        <v>7.230645118134627E-3</v>
      </c>
      <c r="BI16" s="41"/>
      <c r="BJ16" s="41">
        <f t="shared" si="17"/>
        <v>0.51588357532712259</v>
      </c>
      <c r="BK16" s="41">
        <f t="shared" si="18"/>
        <v>0.37878680113357421</v>
      </c>
      <c r="BL16" s="41">
        <f t="shared" si="19"/>
        <v>0.69377285167677649</v>
      </c>
      <c r="BM16" s="41">
        <f t="shared" si="20"/>
        <v>67.701645037050213</v>
      </c>
      <c r="BN16" s="41"/>
      <c r="BO16" s="41">
        <f t="shared" si="21"/>
        <v>63.969563340563205</v>
      </c>
      <c r="BP16" s="41">
        <f t="shared" si="22"/>
        <v>46.969563340563205</v>
      </c>
      <c r="BQ16" s="41">
        <f t="shared" si="23"/>
        <v>29.415511738874358</v>
      </c>
      <c r="BR16" s="41">
        <f t="shared" si="24"/>
        <v>27.848126023105749</v>
      </c>
      <c r="BS16" s="41">
        <f t="shared" si="25"/>
        <v>19.267155374609981</v>
      </c>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f t="shared" si="36"/>
        <v>6.1874255666861666E-3</v>
      </c>
      <c r="DB16" s="14">
        <f t="shared" si="34"/>
        <v>4.4373140899215304</v>
      </c>
      <c r="DC16" s="41"/>
      <c r="DD16" s="41"/>
      <c r="DE16" s="14"/>
      <c r="DF16" s="41"/>
      <c r="DG16" s="41"/>
      <c r="DH16" s="41">
        <f t="shared" si="43"/>
        <v>1.1513578117969383E-2</v>
      </c>
      <c r="DI16" s="14">
        <f t="shared" si="37"/>
        <v>0.58906464733438391</v>
      </c>
      <c r="DJ16" s="41">
        <f t="shared" si="46"/>
        <v>6.7822418336185137</v>
      </c>
      <c r="DK16" s="41">
        <f t="shared" si="38"/>
        <v>4.6665146206727304</v>
      </c>
      <c r="DL16" s="41">
        <f t="shared" si="39"/>
        <v>1.8902277293047736</v>
      </c>
      <c r="DM16" s="41">
        <f t="shared" si="40"/>
        <v>-5.516594274976482</v>
      </c>
      <c r="DN16" s="41">
        <f t="shared" si="41"/>
        <v>8.1623572870376186</v>
      </c>
      <c r="DO16" s="41">
        <f t="shared" si="42"/>
        <v>-3.5359907413659117</v>
      </c>
      <c r="DP16" s="41">
        <f t="shared" si="47"/>
        <v>1.0018317153720608</v>
      </c>
      <c r="DQ16" s="41">
        <f t="shared" si="48"/>
        <v>0.99999999999999822</v>
      </c>
      <c r="DR16" s="41">
        <f t="shared" si="49"/>
        <v>0.99762632009894814</v>
      </c>
      <c r="DS16" s="41">
        <f t="shared" si="50"/>
        <v>5.5111946948117385</v>
      </c>
      <c r="DT16" s="41">
        <f t="shared" si="51"/>
        <v>6.7822418336185262</v>
      </c>
      <c r="DU16" s="41">
        <f t="shared" si="52"/>
        <v>8.0208151114454349</v>
      </c>
      <c r="DV16" s="41">
        <f t="shared" si="53"/>
        <v>2.5096204166336964</v>
      </c>
      <c r="DW16" s="41">
        <f t="shared" si="54"/>
        <v>0</v>
      </c>
      <c r="DX16" s="41">
        <f t="shared" si="44"/>
        <v>0.5071589558845051</v>
      </c>
      <c r="DY16" s="41">
        <f t="shared" si="45"/>
        <v>1.1452112704739866E-2</v>
      </c>
    </row>
    <row r="17" spans="1:129">
      <c r="A17" s="41"/>
      <c r="B17" s="41" t="s">
        <v>102</v>
      </c>
      <c r="C17" s="34">
        <v>1.175</v>
      </c>
      <c r="D17" s="41" t="s">
        <v>50</v>
      </c>
      <c r="E17" s="41"/>
      <c r="F17" s="41"/>
      <c r="G17" s="41"/>
      <c r="H17" s="41"/>
      <c r="I17" s="41"/>
      <c r="J17" s="41"/>
      <c r="K17" s="41"/>
      <c r="L17" s="41"/>
      <c r="M17" s="41"/>
      <c r="N17" s="42" t="s">
        <v>103</v>
      </c>
      <c r="O17" s="41"/>
      <c r="P17" s="17" t="s">
        <v>104</v>
      </c>
      <c r="Q17" s="41"/>
      <c r="R17" s="41"/>
      <c r="S17" s="41"/>
      <c r="T17" s="41"/>
      <c r="U17" s="41"/>
      <c r="V17" s="41" t="s">
        <v>105</v>
      </c>
      <c r="W17" s="41"/>
      <c r="X17" s="41">
        <f>AJ28/AC28^2</f>
        <v>78879.404960260465</v>
      </c>
      <c r="Y17" s="41"/>
      <c r="Z17" s="41" t="s">
        <v>106</v>
      </c>
      <c r="AA17" s="41">
        <f t="shared" si="32"/>
        <v>0.70000000000000007</v>
      </c>
      <c r="AB17" s="41">
        <f t="shared" si="0"/>
        <v>1.496351497768051</v>
      </c>
      <c r="AC17" s="41">
        <f t="shared" si="1"/>
        <v>8.4836891395563864E-3</v>
      </c>
      <c r="AD17" s="41"/>
      <c r="AE17" s="41"/>
      <c r="AF17" s="41"/>
      <c r="AG17" s="41"/>
      <c r="AH17" s="41"/>
      <c r="AI17" s="41"/>
      <c r="AJ17" s="41">
        <f t="shared" si="26"/>
        <v>3.0622068445361199</v>
      </c>
      <c r="AK17" s="41">
        <f t="shared" si="27"/>
        <v>5.6771859473594208</v>
      </c>
      <c r="AL17" s="41">
        <f t="shared" si="2"/>
        <v>8.7796351904571544E-3</v>
      </c>
      <c r="AM17" s="41">
        <f t="shared" si="3"/>
        <v>0.64218699224132691</v>
      </c>
      <c r="AN17" s="41">
        <f t="shared" si="4"/>
        <v>0.5982435336954558</v>
      </c>
      <c r="AO17" s="41">
        <f t="shared" si="5"/>
        <v>0.29527529368743316</v>
      </c>
      <c r="AP17" s="41">
        <f t="shared" si="28"/>
        <v>9.2160087781222918E-3</v>
      </c>
      <c r="AQ17" s="41">
        <f t="shared" si="6"/>
        <v>0.88426642251329213</v>
      </c>
      <c r="AR17" s="41">
        <f t="shared" si="7"/>
        <v>80.27180466420316</v>
      </c>
      <c r="AS17" s="41">
        <f t="shared" si="8"/>
        <v>4.1353653228333515E-10</v>
      </c>
      <c r="AT17" s="41"/>
      <c r="AU17" s="41">
        <f t="shared" si="9"/>
        <v>59770.067382623645</v>
      </c>
      <c r="AV17" s="41">
        <f t="shared" si="10"/>
        <v>87.981661539100728</v>
      </c>
      <c r="AW17" s="41">
        <f t="shared" si="11"/>
        <v>70.981661539100728</v>
      </c>
      <c r="AX17" s="41">
        <f t="shared" si="12"/>
        <v>42.464320026726448</v>
      </c>
      <c r="AY17" s="41">
        <f t="shared" si="13"/>
        <v>40.453654876123302</v>
      </c>
      <c r="AZ17" s="41">
        <f t="shared" si="14"/>
        <v>25.978810950066311</v>
      </c>
      <c r="BA17" s="41"/>
      <c r="BB17" s="41"/>
      <c r="BC17" s="41">
        <f t="shared" si="33"/>
        <v>0.70000000000000007</v>
      </c>
      <c r="BD17" s="41">
        <f t="shared" si="15"/>
        <v>41836.507904662198</v>
      </c>
      <c r="BE17" s="41">
        <f t="shared" si="29"/>
        <v>4381.1088628379357</v>
      </c>
      <c r="BF17" s="41">
        <f t="shared" si="16"/>
        <v>6.7318744537501907E-3</v>
      </c>
      <c r="BG17" s="41">
        <f t="shared" si="30"/>
        <v>3.5746674170935235</v>
      </c>
      <c r="BH17" s="41">
        <f t="shared" si="31"/>
        <v>8.3539202510955427E-3</v>
      </c>
      <c r="BI17" s="41"/>
      <c r="BJ17" s="41">
        <f t="shared" si="17"/>
        <v>0.62121887906191187</v>
      </c>
      <c r="BK17" s="41">
        <f t="shared" si="18"/>
        <v>0.48412210486836355</v>
      </c>
      <c r="BL17" s="41">
        <f t="shared" si="19"/>
        <v>0.80154992820033699</v>
      </c>
      <c r="BM17" s="41">
        <f t="shared" si="20"/>
        <v>74.893826188046361</v>
      </c>
      <c r="BN17" s="41"/>
      <c r="BO17" s="41">
        <f t="shared" si="21"/>
        <v>77.031141003677078</v>
      </c>
      <c r="BP17" s="41">
        <f t="shared" si="22"/>
        <v>60.031141003677078</v>
      </c>
      <c r="BQ17" s="41">
        <f t="shared" si="23"/>
        <v>36.599434051515992</v>
      </c>
      <c r="BR17" s="41">
        <f t="shared" si="24"/>
        <v>34.781637600092047</v>
      </c>
      <c r="BS17" s="41">
        <f t="shared" si="25"/>
        <v>24.06421226578507</v>
      </c>
      <c r="BT17" s="41"/>
      <c r="BU17" s="41"/>
      <c r="BV17" s="41"/>
      <c r="BW17" s="41"/>
      <c r="BX17" s="41"/>
      <c r="BY17" s="41"/>
      <c r="BZ17" s="41"/>
      <c r="CA17" s="41"/>
      <c r="CB17" s="41"/>
      <c r="CC17" s="41"/>
      <c r="CD17" s="41"/>
      <c r="CE17" s="41"/>
      <c r="CF17" s="41"/>
      <c r="CG17" s="41"/>
      <c r="CH17" s="41"/>
      <c r="CI17" s="41"/>
      <c r="CJ17" s="41"/>
      <c r="CK17" s="41"/>
      <c r="CL17" s="41"/>
      <c r="CM17" s="41"/>
      <c r="CN17" s="41"/>
      <c r="CO17" s="41"/>
      <c r="CP17" s="41"/>
      <c r="CQ17" s="41"/>
      <c r="CR17" s="41"/>
      <c r="CS17" s="41"/>
      <c r="CT17" s="41"/>
      <c r="CU17" s="41"/>
      <c r="CV17" s="41"/>
      <c r="CW17" s="41"/>
      <c r="CX17" s="41"/>
      <c r="CY17" s="41"/>
      <c r="CZ17" s="41"/>
      <c r="DA17" s="41">
        <f t="shared" si="36"/>
        <v>6.8749172963179627E-3</v>
      </c>
      <c r="DB17" s="14">
        <f t="shared" si="34"/>
        <v>4.0707581357055931</v>
      </c>
      <c r="DC17" s="41"/>
      <c r="DD17" s="41"/>
      <c r="DE17" s="14"/>
      <c r="DF17" s="41"/>
      <c r="DG17" s="41"/>
      <c r="DH17" s="41">
        <f t="shared" si="43"/>
        <v>1.1392382558832863E-2</v>
      </c>
      <c r="DI17" s="14">
        <f t="shared" si="37"/>
        <v>0.70237952618798971</v>
      </c>
      <c r="DJ17" s="41">
        <f t="shared" si="46"/>
        <v>8.0017762638253433</v>
      </c>
      <c r="DK17" s="41">
        <f t="shared" si="38"/>
        <v>4.0680669504399578</v>
      </c>
      <c r="DL17" s="41">
        <f t="shared" si="39"/>
        <v>1.6932387045198194</v>
      </c>
      <c r="DM17" s="41">
        <f t="shared" si="40"/>
        <v>-4.6850013665488586</v>
      </c>
      <c r="DN17" s="41">
        <f t="shared" si="41"/>
        <v>7.0539823311273375</v>
      </c>
      <c r="DO17" s="41">
        <f t="shared" si="42"/>
        <v>-3.0622196690983001</v>
      </c>
      <c r="DP17" s="41">
        <f t="shared" si="47"/>
        <v>1.0022688263500958</v>
      </c>
      <c r="DQ17" s="41">
        <f t="shared" si="48"/>
        <v>0.99999999999999822</v>
      </c>
      <c r="DR17" s="41">
        <f t="shared" si="49"/>
        <v>0.99724844918720956</v>
      </c>
      <c r="DS17" s="41">
        <f t="shared" si="50"/>
        <v>6.7668889376885142</v>
      </c>
      <c r="DT17" s="41">
        <f t="shared" si="51"/>
        <v>8.0017762638253576</v>
      </c>
      <c r="DU17" s="41">
        <f t="shared" si="52"/>
        <v>9.2056587397719856</v>
      </c>
      <c r="DV17" s="41">
        <f t="shared" si="53"/>
        <v>2.4387698020834714</v>
      </c>
      <c r="DW17" s="41">
        <f t="shared" si="54"/>
        <v>0</v>
      </c>
      <c r="DX17" s="41">
        <f t="shared" si="44"/>
        <v>0.50726451994668675</v>
      </c>
      <c r="DY17" s="41">
        <f t="shared" si="45"/>
        <v>1.1330904351707806E-2</v>
      </c>
    </row>
    <row r="18" spans="1:129">
      <c r="A18" s="41"/>
      <c r="B18" s="41"/>
      <c r="C18" s="41"/>
      <c r="D18" s="41"/>
      <c r="E18" s="41"/>
      <c r="F18" s="41"/>
      <c r="G18" s="41"/>
      <c r="H18" s="41"/>
      <c r="I18" s="41"/>
      <c r="J18" s="41"/>
      <c r="K18" s="41"/>
      <c r="L18" s="41"/>
      <c r="M18" s="41"/>
      <c r="N18" s="41"/>
      <c r="O18" s="41"/>
      <c r="P18" s="41"/>
      <c r="Q18" s="41"/>
      <c r="R18" s="41"/>
      <c r="S18" s="41"/>
      <c r="T18" s="41"/>
      <c r="U18" s="41"/>
      <c r="V18" s="41" t="s">
        <v>107</v>
      </c>
      <c r="W18" s="41"/>
      <c r="X18" s="41">
        <f>AC77*AC51</f>
        <v>4.3637358766513708E-4</v>
      </c>
      <c r="Y18" s="41"/>
      <c r="Z18" s="41" t="s">
        <v>108</v>
      </c>
      <c r="AA18" s="41">
        <f t="shared" si="32"/>
        <v>0.75000000000000011</v>
      </c>
      <c r="AB18" s="41">
        <f t="shared" si="0"/>
        <v>1.6032337476086262</v>
      </c>
      <c r="AC18" s="41">
        <f t="shared" si="1"/>
        <v>9.0896669352389867E-3</v>
      </c>
      <c r="AD18" s="41"/>
      <c r="AE18" s="41"/>
      <c r="AF18" s="41"/>
      <c r="AG18" s="41"/>
      <c r="AH18" s="41"/>
      <c r="AI18" s="41"/>
      <c r="AJ18" s="41">
        <f t="shared" si="26"/>
        <v>2.6275333674521777</v>
      </c>
      <c r="AK18" s="41">
        <f t="shared" si="27"/>
        <v>6.5171777456932132</v>
      </c>
      <c r="AL18" s="41">
        <f t="shared" si="2"/>
        <v>8.5046353437703299E-3</v>
      </c>
      <c r="AM18" s="41">
        <f t="shared" si="3"/>
        <v>0.60947966270974963</v>
      </c>
      <c r="AN18" s="41">
        <f t="shared" si="4"/>
        <v>0.60550239185958632</v>
      </c>
      <c r="AO18" s="41">
        <f t="shared" si="5"/>
        <v>0.2808554368271291</v>
      </c>
      <c r="AP18" s="41">
        <f t="shared" si="28"/>
        <v>8.9410089314354672E-3</v>
      </c>
      <c r="AQ18" s="41">
        <f t="shared" si="6"/>
        <v>0.85788047427084624</v>
      </c>
      <c r="AR18" s="41">
        <f t="shared" si="7"/>
        <v>79.309493610655139</v>
      </c>
      <c r="AS18" s="41">
        <f t="shared" si="8"/>
        <v>4.0058354727765676E-10</v>
      </c>
      <c r="AT18" s="41"/>
      <c r="AU18" s="41">
        <f t="shared" si="9"/>
        <v>60367.377725090308</v>
      </c>
      <c r="AV18" s="41">
        <f t="shared" si="10"/>
        <v>85.038065992889486</v>
      </c>
      <c r="AW18" s="41">
        <f t="shared" si="11"/>
        <v>68.038065992889486</v>
      </c>
      <c r="AX18" s="41">
        <f t="shared" si="12"/>
        <v>41.197211696194962</v>
      </c>
      <c r="AY18" s="41">
        <f t="shared" si="13"/>
        <v>39.186546545591824</v>
      </c>
      <c r="AZ18" s="41">
        <f t="shared" si="14"/>
        <v>23.88340317136721</v>
      </c>
      <c r="BA18" s="41"/>
      <c r="BB18" s="41"/>
      <c r="BC18" s="41">
        <f t="shared" si="33"/>
        <v>0.75000000000000011</v>
      </c>
      <c r="BD18" s="41">
        <f t="shared" si="15"/>
        <v>44824.82989785236</v>
      </c>
      <c r="BE18" s="41">
        <f t="shared" si="29"/>
        <v>4694.0452101835026</v>
      </c>
      <c r="BF18" s="41">
        <f t="shared" si="16"/>
        <v>7.2127226290180611E-3</v>
      </c>
      <c r="BG18" s="41">
        <f t="shared" si="30"/>
        <v>4.1035722900308302</v>
      </c>
      <c r="BH18" s="41">
        <f t="shared" si="31"/>
        <v>9.5582056215329104E-3</v>
      </c>
      <c r="BI18" s="41"/>
      <c r="BJ18" s="41">
        <f t="shared" si="17"/>
        <v>0.74629874989242651</v>
      </c>
      <c r="BK18" s="41">
        <f t="shared" si="18"/>
        <v>0.60920197569887813</v>
      </c>
      <c r="BL18" s="41">
        <f t="shared" si="19"/>
        <v>0.91709985245059533</v>
      </c>
      <c r="BM18" s="41">
        <f t="shared" si="20"/>
        <v>82.369487667898554</v>
      </c>
      <c r="BN18" s="41"/>
      <c r="BO18" s="41">
        <f t="shared" si="21"/>
        <v>92.541044986660893</v>
      </c>
      <c r="BP18" s="41">
        <f t="shared" si="22"/>
        <v>75.541044986660893</v>
      </c>
      <c r="BQ18" s="41">
        <f t="shared" si="23"/>
        <v>44.866649315705587</v>
      </c>
      <c r="BR18" s="41">
        <f t="shared" si="24"/>
        <v>42.779893185244418</v>
      </c>
      <c r="BS18" s="41">
        <f t="shared" si="25"/>
        <v>29.597928716116837</v>
      </c>
      <c r="BT18" s="41"/>
      <c r="BU18" s="41"/>
      <c r="BV18" s="41"/>
      <c r="BW18" s="41"/>
      <c r="BX18" s="41"/>
      <c r="BY18" s="41"/>
      <c r="BZ18" s="41"/>
      <c r="CA18" s="41"/>
      <c r="CB18" s="41"/>
      <c r="CC18" s="41"/>
      <c r="CD18" s="41"/>
      <c r="CE18" s="41"/>
      <c r="CF18" s="41"/>
      <c r="CG18" s="41"/>
      <c r="CH18" s="41"/>
      <c r="CI18" s="41"/>
      <c r="CJ18" s="41"/>
      <c r="CK18" s="41"/>
      <c r="CL18" s="41"/>
      <c r="CM18" s="41"/>
      <c r="CN18" s="41"/>
      <c r="CO18" s="41"/>
      <c r="CP18" s="41"/>
      <c r="CQ18" s="41"/>
      <c r="CR18" s="41"/>
      <c r="CS18" s="41"/>
      <c r="CT18" s="41"/>
      <c r="CU18" s="41"/>
      <c r="CV18" s="41"/>
      <c r="CW18" s="41"/>
      <c r="CX18" s="41"/>
      <c r="CY18" s="41"/>
      <c r="CZ18" s="41"/>
      <c r="DA18" s="41">
        <f t="shared" si="36"/>
        <v>7.5624090259497588E-3</v>
      </c>
      <c r="DB18" s="14">
        <f t="shared" si="34"/>
        <v>3.6656173442037678</v>
      </c>
      <c r="DC18" s="41"/>
      <c r="DD18" s="41"/>
      <c r="DE18" s="14"/>
      <c r="DF18" s="41"/>
      <c r="DG18" s="41"/>
      <c r="DH18" s="41">
        <f t="shared" si="43"/>
        <v>1.1271186999696344E-2</v>
      </c>
      <c r="DI18" s="14">
        <f t="shared" si="37"/>
        <v>0.81449530579446705</v>
      </c>
      <c r="DJ18" s="41">
        <f t="shared" si="46"/>
        <v>9.1803289019842946</v>
      </c>
      <c r="DK18" s="41">
        <f t="shared" si="38"/>
        <v>3.6209963143218937</v>
      </c>
      <c r="DL18" s="41">
        <f t="shared" si="39"/>
        <v>1.5460779534642901</v>
      </c>
      <c r="DM18" s="41">
        <f t="shared" si="40"/>
        <v>-4.0637594617764652</v>
      </c>
      <c r="DN18" s="41">
        <f t="shared" si="41"/>
        <v>6.2259702571503395</v>
      </c>
      <c r="DO18" s="41">
        <f t="shared" si="42"/>
        <v>-2.7082887488381657</v>
      </c>
      <c r="DP18" s="41">
        <f t="shared" si="47"/>
        <v>1.0026084240473039</v>
      </c>
      <c r="DQ18" s="41">
        <f t="shared" si="48"/>
        <v>0.99999999999999867</v>
      </c>
      <c r="DR18" s="41">
        <f t="shared" si="49"/>
        <v>0.99695247409366639</v>
      </c>
      <c r="DS18" s="41">
        <f t="shared" si="50"/>
        <v>7.9809585396499854</v>
      </c>
      <c r="DT18" s="41">
        <f t="shared" si="51"/>
        <v>9.1803289019843071</v>
      </c>
      <c r="DU18" s="41">
        <f t="shared" si="52"/>
        <v>10.349877243633891</v>
      </c>
      <c r="DV18" s="41">
        <f t="shared" si="53"/>
        <v>2.3689187039839057</v>
      </c>
      <c r="DW18" s="41">
        <f t="shared" si="54"/>
        <v>0</v>
      </c>
      <c r="DX18" s="41">
        <f t="shared" si="44"/>
        <v>0.50738029679315488</v>
      </c>
      <c r="DY18" s="41">
        <f t="shared" si="45"/>
        <v>1.1209694760931645E-2</v>
      </c>
    </row>
    <row r="19" spans="1:129">
      <c r="A19" s="17" t="s">
        <v>109</v>
      </c>
      <c r="B19" s="18" t="s">
        <v>110</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f t="shared" si="32"/>
        <v>0.80000000000000016</v>
      </c>
      <c r="AB19" s="41">
        <f t="shared" si="0"/>
        <v>1.7101159974492013</v>
      </c>
      <c r="AC19" s="41">
        <f t="shared" si="1"/>
        <v>9.6956447309215852E-3</v>
      </c>
      <c r="AD19" s="41"/>
      <c r="AE19" s="41"/>
      <c r="AF19" s="41"/>
      <c r="AG19" s="41"/>
      <c r="AH19" s="41"/>
      <c r="AI19" s="41"/>
      <c r="AJ19" s="41">
        <f t="shared" si="26"/>
        <v>2.1628824091900336</v>
      </c>
      <c r="AK19" s="41">
        <f t="shared" si="27"/>
        <v>7.4151000128776117</v>
      </c>
      <c r="AL19" s="41">
        <f t="shared" si="2"/>
        <v>8.0309399749256237E-3</v>
      </c>
      <c r="AM19" s="41">
        <f t="shared" si="3"/>
        <v>0.56671137229395285</v>
      </c>
      <c r="AN19" s="41">
        <f t="shared" si="4"/>
        <v>0.61842785237533682</v>
      </c>
      <c r="AO19" s="41">
        <f t="shared" si="5"/>
        <v>0.26184792433599507</v>
      </c>
      <c r="AP19" s="41">
        <f t="shared" si="28"/>
        <v>8.4673135625907611E-3</v>
      </c>
      <c r="AQ19" s="41">
        <f t="shared" si="6"/>
        <v>0.81242989807741017</v>
      </c>
      <c r="AR19" s="41">
        <f t="shared" si="7"/>
        <v>77.651884361247468</v>
      </c>
      <c r="AS19" s="41">
        <f t="shared" si="8"/>
        <v>3.7827164752997312E-10</v>
      </c>
      <c r="AT19" s="41"/>
      <c r="AU19" s="41">
        <f t="shared" si="9"/>
        <v>61445.410886507962</v>
      </c>
      <c r="AV19" s="41">
        <f t="shared" si="10"/>
        <v>80.086712497127124</v>
      </c>
      <c r="AW19" s="41">
        <f t="shared" si="11"/>
        <v>63.086712497127124</v>
      </c>
      <c r="AX19" s="41">
        <f t="shared" si="12"/>
        <v>39.014580123018646</v>
      </c>
      <c r="AY19" s="41">
        <f t="shared" si="13"/>
        <v>37.003914972415501</v>
      </c>
      <c r="AZ19" s="41">
        <f t="shared" si="14"/>
        <v>20.970539434266335</v>
      </c>
      <c r="BA19" s="41"/>
      <c r="BB19" s="41"/>
      <c r="BC19" s="41">
        <f t="shared" si="33"/>
        <v>0.80000000000000016</v>
      </c>
      <c r="BD19" s="41">
        <f t="shared" si="15"/>
        <v>47813.151891042515</v>
      </c>
      <c r="BE19" s="41">
        <f t="shared" si="29"/>
        <v>5006.9815575290695</v>
      </c>
      <c r="BF19" s="41">
        <f t="shared" si="16"/>
        <v>7.6935708042859324E-3</v>
      </c>
      <c r="BG19" s="41">
        <f t="shared" si="30"/>
        <v>4.6689533611017451</v>
      </c>
      <c r="BH19" s="41">
        <f t="shared" si="31"/>
        <v>1.0843501229446727E-2</v>
      </c>
      <c r="BI19" s="41"/>
      <c r="BJ19" s="41">
        <f t="shared" si="17"/>
        <v>0.89332149367830282</v>
      </c>
      <c r="BK19" s="41">
        <f t="shared" si="18"/>
        <v>0.75622471948475445</v>
      </c>
      <c r="BL19" s="41">
        <f t="shared" si="19"/>
        <v>1.040422624427551</v>
      </c>
      <c r="BM19" s="41">
        <f t="shared" si="20"/>
        <v>90.128629476606775</v>
      </c>
      <c r="BN19" s="41"/>
      <c r="BO19" s="41">
        <f t="shared" si="21"/>
        <v>110.77186521610955</v>
      </c>
      <c r="BP19" s="41">
        <f t="shared" si="22"/>
        <v>93.771865216109546</v>
      </c>
      <c r="BQ19" s="41">
        <f t="shared" si="23"/>
        <v>54.293210674883554</v>
      </c>
      <c r="BR19" s="41">
        <f t="shared" si="24"/>
        <v>51.918945922003296</v>
      </c>
      <c r="BS19" s="41">
        <f t="shared" si="25"/>
        <v>35.920923265545056</v>
      </c>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f t="shared" si="36"/>
        <v>8.2499007555815549E-3</v>
      </c>
      <c r="DB19" s="14">
        <f t="shared" si="34"/>
        <v>3.2218917154160547</v>
      </c>
      <c r="DC19" s="41"/>
      <c r="DD19" s="41"/>
      <c r="DE19" s="14"/>
      <c r="DF19" s="41"/>
      <c r="DG19" s="41"/>
      <c r="DH19" s="41">
        <f t="shared" si="43"/>
        <v>1.1149991440559824E-2</v>
      </c>
      <c r="DI19" s="14">
        <f t="shared" si="37"/>
        <v>0.92541198615381859</v>
      </c>
      <c r="DJ19" s="41">
        <f t="shared" si="46"/>
        <v>10.318335724606545</v>
      </c>
      <c r="DK19" s="41">
        <f t="shared" si="38"/>
        <v>3.2726203091917401</v>
      </c>
      <c r="DL19" s="41">
        <f t="shared" si="39"/>
        <v>1.4314041851089478</v>
      </c>
      <c r="DM19" s="41">
        <f t="shared" si="40"/>
        <v>-3.5796619713143554</v>
      </c>
      <c r="DN19" s="41">
        <f t="shared" si="41"/>
        <v>5.5807488643155345</v>
      </c>
      <c r="DO19" s="41">
        <f t="shared" si="42"/>
        <v>-2.4324910781101274</v>
      </c>
      <c r="DP19" s="41">
        <f t="shared" si="47"/>
        <v>1.0028849465529674</v>
      </c>
      <c r="DQ19" s="41">
        <f t="shared" si="48"/>
        <v>0.99999999999999956</v>
      </c>
      <c r="DR19" s="41">
        <f t="shared" si="49"/>
        <v>0.99670940024050703</v>
      </c>
      <c r="DS19" s="41">
        <f t="shared" si="50"/>
        <v>9.1539203310790089</v>
      </c>
      <c r="DT19" s="41">
        <f t="shared" si="51"/>
        <v>10.31833572460655</v>
      </c>
      <c r="DU19" s="41">
        <f t="shared" si="52"/>
        <v>11.453922984420986</v>
      </c>
      <c r="DV19" s="41">
        <f t="shared" si="53"/>
        <v>2.3000026533419771</v>
      </c>
      <c r="DW19" s="41">
        <f t="shared" si="54"/>
        <v>0</v>
      </c>
      <c r="DX19" s="41">
        <f t="shared" si="44"/>
        <v>0.50750482952020026</v>
      </c>
      <c r="DY19" s="41">
        <f t="shared" si="45"/>
        <v>1.1088484108981641E-2</v>
      </c>
    </row>
    <row r="20" spans="1:129">
      <c r="A20" s="41"/>
      <c r="B20" s="41" t="s">
        <v>111</v>
      </c>
      <c r="C20" s="34">
        <v>44000</v>
      </c>
      <c r="D20" s="41" t="s">
        <v>55</v>
      </c>
      <c r="E20" s="41"/>
      <c r="F20" s="41"/>
      <c r="G20" s="41"/>
      <c r="H20" s="41"/>
      <c r="I20" s="41"/>
      <c r="J20" s="41"/>
      <c r="K20" s="41"/>
      <c r="L20" s="41"/>
      <c r="M20" s="41"/>
      <c r="N20" s="41"/>
      <c r="O20" s="41"/>
      <c r="P20" s="41"/>
      <c r="Q20" s="41"/>
      <c r="R20" s="41"/>
      <c r="S20" s="41"/>
      <c r="T20" s="41"/>
      <c r="U20" s="41"/>
      <c r="V20" s="41"/>
      <c r="W20" s="41"/>
      <c r="X20" s="41"/>
      <c r="Y20" s="41"/>
      <c r="Z20" s="41"/>
      <c r="AA20" s="41">
        <f t="shared" si="32"/>
        <v>0.8500000000000002</v>
      </c>
      <c r="AB20" s="41">
        <f t="shared" si="0"/>
        <v>1.8169982472897765</v>
      </c>
      <c r="AC20" s="41">
        <f t="shared" si="1"/>
        <v>1.0301622526604185E-2</v>
      </c>
      <c r="AD20" s="41"/>
      <c r="AE20" s="41"/>
      <c r="AF20" s="41"/>
      <c r="AG20" s="41"/>
      <c r="AH20" s="41"/>
      <c r="AI20" s="41"/>
      <c r="AJ20" s="41">
        <f t="shared" si="26"/>
        <v>1.668253969749685</v>
      </c>
      <c r="AK20" s="41">
        <f t="shared" si="27"/>
        <v>8.3709527489126181</v>
      </c>
      <c r="AL20" s="41">
        <f t="shared" si="2"/>
        <v>7.3354079384157188E-3</v>
      </c>
      <c r="AM20" s="41">
        <f t="shared" si="3"/>
        <v>0.5084663699827896</v>
      </c>
      <c r="AN20" s="41">
        <f t="shared" si="4"/>
        <v>0.63843878950834243</v>
      </c>
      <c r="AO20" s="41">
        <f t="shared" si="5"/>
        <v>0.23513214582944392</v>
      </c>
      <c r="AP20" s="41">
        <f t="shared" si="28"/>
        <v>7.7717815260808561E-3</v>
      </c>
      <c r="AQ20" s="41">
        <f t="shared" si="6"/>
        <v>0.74569432517647938</v>
      </c>
      <c r="AR20" s="41">
        <f t="shared" si="7"/>
        <v>75.217998761331174</v>
      </c>
      <c r="AS20" s="41">
        <f t="shared" si="8"/>
        <v>3.4551084366617433E-10</v>
      </c>
      <c r="AT20" s="41"/>
      <c r="AU20" s="41">
        <f t="shared" si="9"/>
        <v>63153.926010614989</v>
      </c>
      <c r="AV20" s="41">
        <f t="shared" si="10"/>
        <v>73.089634827456109</v>
      </c>
      <c r="AW20" s="41">
        <f t="shared" si="11"/>
        <v>56.089634827456109</v>
      </c>
      <c r="AX20" s="41">
        <f t="shared" si="12"/>
        <v>35.809798563206044</v>
      </c>
      <c r="AY20" s="41">
        <f t="shared" si="13"/>
        <v>33.799133412602899</v>
      </c>
      <c r="AZ20" s="41">
        <f t="shared" si="14"/>
        <v>17.185722674870213</v>
      </c>
      <c r="BA20" s="41"/>
      <c r="BB20" s="41"/>
      <c r="BC20" s="41">
        <f t="shared" si="33"/>
        <v>0.8500000000000002</v>
      </c>
      <c r="BD20" s="41">
        <f t="shared" si="15"/>
        <v>50801.473884232677</v>
      </c>
      <c r="BE20" s="41">
        <f t="shared" si="29"/>
        <v>5319.9179048746364</v>
      </c>
      <c r="BF20" s="41">
        <f t="shared" si="16"/>
        <v>8.1744189795538037E-3</v>
      </c>
      <c r="BG20" s="41">
        <f t="shared" si="30"/>
        <v>5.2708106303062676</v>
      </c>
      <c r="BH20" s="41">
        <f t="shared" si="31"/>
        <v>1.2209807074836999E-2</v>
      </c>
      <c r="BI20" s="41"/>
      <c r="BJ20" s="41">
        <f t="shared" si="17"/>
        <v>1.0645920347999707</v>
      </c>
      <c r="BK20" s="41">
        <f t="shared" si="18"/>
        <v>0.9274952606064224</v>
      </c>
      <c r="BL20" s="41">
        <f t="shared" si="19"/>
        <v>1.1715182441312049</v>
      </c>
      <c r="BM20" s="41">
        <f t="shared" si="20"/>
        <v>98.171251614171041</v>
      </c>
      <c r="BN20" s="41"/>
      <c r="BO20" s="41">
        <f t="shared" si="21"/>
        <v>132.00941231519636</v>
      </c>
      <c r="BP20" s="41">
        <f t="shared" si="22"/>
        <v>115.00941231519637</v>
      </c>
      <c r="BQ20" s="41">
        <f t="shared" si="23"/>
        <v>64.955171272490361</v>
      </c>
      <c r="BR20" s="41">
        <f t="shared" si="24"/>
        <v>62.274848953809133</v>
      </c>
      <c r="BS20" s="41">
        <f t="shared" si="25"/>
        <v>43.085814454009501</v>
      </c>
      <c r="BT20" s="41"/>
      <c r="BU20" s="41"/>
      <c r="BV20" s="41"/>
      <c r="BW20" s="41"/>
      <c r="BX20" s="41"/>
      <c r="BY20" s="41"/>
      <c r="BZ20" s="41"/>
      <c r="CA20" s="41"/>
      <c r="CB20" s="41"/>
      <c r="CC20" s="41"/>
      <c r="CD20" s="41"/>
      <c r="CE20" s="41"/>
      <c r="CF20" s="41"/>
      <c r="CG20" s="41"/>
      <c r="CH20" s="41"/>
      <c r="CI20" s="41"/>
      <c r="CJ20" s="41"/>
      <c r="CK20" s="41"/>
      <c r="CL20" s="41"/>
      <c r="CM20" s="41"/>
      <c r="CN20" s="41"/>
      <c r="CO20" s="41"/>
      <c r="CP20" s="41"/>
      <c r="CQ20" s="41"/>
      <c r="CR20" s="41"/>
      <c r="CS20" s="41"/>
      <c r="CT20" s="41"/>
      <c r="CU20" s="41"/>
      <c r="CV20" s="41"/>
      <c r="CW20" s="41"/>
      <c r="CX20" s="41"/>
      <c r="CY20" s="41"/>
      <c r="CZ20" s="41"/>
      <c r="DA20" s="41">
        <f t="shared" si="36"/>
        <v>8.937392485213351E-3</v>
      </c>
      <c r="DB20" s="14">
        <f t="shared" si="34"/>
        <v>2.7395812493424527</v>
      </c>
      <c r="DC20" s="41"/>
      <c r="DD20" s="41"/>
      <c r="DE20" s="14"/>
      <c r="DF20" s="41"/>
      <c r="DG20" s="41"/>
      <c r="DH20" s="41">
        <f t="shared" si="43"/>
        <v>1.1028795881423305E-2</v>
      </c>
      <c r="DI20" s="14">
        <f t="shared" si="37"/>
        <v>1.0351295672660408</v>
      </c>
      <c r="DJ20" s="41">
        <f t="shared" si="46"/>
        <v>11.4162327082032</v>
      </c>
      <c r="DK20" s="41">
        <f t="shared" si="38"/>
        <v>2.992455552660533</v>
      </c>
      <c r="DL20" s="41">
        <f t="shared" si="39"/>
        <v>1.339183286084092</v>
      </c>
      <c r="DM20" s="41">
        <f t="shared" si="40"/>
        <v>-3.1903496950511991</v>
      </c>
      <c r="DN20" s="41">
        <f t="shared" si="41"/>
        <v>5.0618603881566937</v>
      </c>
      <c r="DO20" s="41">
        <f t="shared" si="42"/>
        <v>-2.2106939791895885</v>
      </c>
      <c r="DP20" s="41">
        <f t="shared" si="47"/>
        <v>1.0031183187038089</v>
      </c>
      <c r="DQ20" s="41">
        <f t="shared" si="48"/>
        <v>0.99999999999999778</v>
      </c>
      <c r="DR20" s="41">
        <f t="shared" si="49"/>
        <v>0.99650244652999698</v>
      </c>
      <c r="DS20" s="41">
        <f t="shared" si="50"/>
        <v>10.286259888005539</v>
      </c>
      <c r="DT20" s="41">
        <f t="shared" si="51"/>
        <v>11.416232708203225</v>
      </c>
      <c r="DU20" s="41">
        <f t="shared" si="52"/>
        <v>12.518239039676965</v>
      </c>
      <c r="DV20" s="41">
        <f t="shared" si="53"/>
        <v>2.2319791516714265</v>
      </c>
      <c r="DW20" s="41">
        <f t="shared" si="54"/>
        <v>0</v>
      </c>
      <c r="DX20" s="41">
        <f t="shared" si="44"/>
        <v>0.50763744448753656</v>
      </c>
      <c r="DY20" s="41">
        <f t="shared" si="45"/>
        <v>1.0967272477500005E-2</v>
      </c>
    </row>
    <row r="21" spans="1:129">
      <c r="A21" s="41"/>
      <c r="B21" s="41" t="s">
        <v>112</v>
      </c>
      <c r="C21" s="34">
        <v>88</v>
      </c>
      <c r="D21" s="41" t="s">
        <v>113</v>
      </c>
      <c r="E21" s="41"/>
      <c r="F21" s="41"/>
      <c r="G21" s="41"/>
      <c r="H21" s="41"/>
      <c r="I21" s="41"/>
      <c r="J21" s="41"/>
      <c r="K21" s="41"/>
      <c r="L21" s="41"/>
      <c r="M21" s="41"/>
      <c r="N21" s="41"/>
      <c r="O21" s="41"/>
      <c r="P21" s="41"/>
      <c r="Q21" s="41"/>
      <c r="R21" s="41"/>
      <c r="S21" s="41"/>
      <c r="T21" s="41"/>
      <c r="U21" s="41"/>
      <c r="V21" s="41"/>
      <c r="W21" s="41"/>
      <c r="X21" s="41"/>
      <c r="Y21" s="41"/>
      <c r="Z21" s="41"/>
      <c r="AA21" s="41">
        <f t="shared" si="32"/>
        <v>0.90000000000000024</v>
      </c>
      <c r="AB21" s="41">
        <f t="shared" si="0"/>
        <v>1.9238804971303516</v>
      </c>
      <c r="AC21" s="41">
        <f t="shared" si="1"/>
        <v>1.0907600322286784E-2</v>
      </c>
      <c r="AD21" s="41"/>
      <c r="AE21" s="41"/>
      <c r="AF21" s="41"/>
      <c r="AG21" s="41"/>
      <c r="AH21" s="41"/>
      <c r="AI21" s="41"/>
      <c r="AJ21" s="41">
        <f t="shared" si="26"/>
        <v>1.1436480491311354</v>
      </c>
      <c r="AK21" s="41">
        <f t="shared" si="27"/>
        <v>9.3847359537982289</v>
      </c>
      <c r="AL21" s="41">
        <f t="shared" si="2"/>
        <v>6.3948980887333189E-3</v>
      </c>
      <c r="AM21" s="41">
        <f t="shared" si="3"/>
        <v>0.42335694374085731</v>
      </c>
      <c r="AN21" s="41">
        <f t="shared" si="4"/>
        <v>0.66765168082655524</v>
      </c>
      <c r="AO21" s="41">
        <f t="shared" si="5"/>
        <v>0.19447367007211253</v>
      </c>
      <c r="AP21" s="41">
        <f t="shared" si="28"/>
        <v>6.8312716763984562E-3</v>
      </c>
      <c r="AQ21" s="41">
        <f t="shared" si="6"/>
        <v>0.6554533868115513</v>
      </c>
      <c r="AR21" s="41">
        <f t="shared" si="7"/>
        <v>71.926858656257323</v>
      </c>
      <c r="AS21" s="41">
        <f t="shared" si="8"/>
        <v>3.0121114631215151E-10</v>
      </c>
      <c r="AT21" s="41"/>
      <c r="AU21" s="41">
        <f t="shared" si="9"/>
        <v>65745.705354471502</v>
      </c>
      <c r="AV21" s="41">
        <f t="shared" si="10"/>
        <v>64.144703108959618</v>
      </c>
      <c r="AW21" s="41">
        <f t="shared" si="11"/>
        <v>47.144703108959611</v>
      </c>
      <c r="AX21" s="41">
        <f t="shared" si="12"/>
        <v>31.476240272765811</v>
      </c>
      <c r="AY21" s="41">
        <f t="shared" si="13"/>
        <v>29.465575122162665</v>
      </c>
      <c r="AZ21" s="41">
        <f t="shared" si="14"/>
        <v>12.474455829285423</v>
      </c>
      <c r="BA21" s="41"/>
      <c r="BB21" s="41"/>
      <c r="BC21" s="41">
        <f t="shared" si="33"/>
        <v>0.90000000000000024</v>
      </c>
      <c r="BD21" s="41">
        <f t="shared" si="15"/>
        <v>53789.795877422839</v>
      </c>
      <c r="BE21" s="41">
        <f t="shared" si="29"/>
        <v>5632.8542522202042</v>
      </c>
      <c r="BF21" s="41">
        <f t="shared" si="16"/>
        <v>8.6552671548216758E-3</v>
      </c>
      <c r="BG21" s="41">
        <f t="shared" si="30"/>
        <v>5.9091440976443979</v>
      </c>
      <c r="BH21" s="41">
        <f t="shared" si="31"/>
        <v>1.3657123157703725E-2</v>
      </c>
      <c r="BI21" s="41"/>
      <c r="BJ21" s="41">
        <f t="shared" si="17"/>
        <v>1.2625219161586518</v>
      </c>
      <c r="BK21" s="41">
        <f t="shared" si="18"/>
        <v>1.1254251419651033</v>
      </c>
      <c r="BL21" s="41">
        <f t="shared" si="19"/>
        <v>1.3103867115615566</v>
      </c>
      <c r="BM21" s="41">
        <f t="shared" si="20"/>
        <v>106.49735408059135</v>
      </c>
      <c r="BN21" s="41"/>
      <c r="BO21" s="41">
        <f t="shared" si="21"/>
        <v>156.55271760367282</v>
      </c>
      <c r="BP21" s="41">
        <f t="shared" si="22"/>
        <v>139.55271760367282</v>
      </c>
      <c r="BQ21" s="41">
        <f t="shared" si="23"/>
        <v>76.928584251966456</v>
      </c>
      <c r="BR21" s="41">
        <f t="shared" si="24"/>
        <v>73.923655424102378</v>
      </c>
      <c r="BS21" s="41">
        <f t="shared" si="25"/>
        <v>51.145220821449925</v>
      </c>
      <c r="BT21" s="41"/>
      <c r="BU21" s="41"/>
      <c r="BV21" s="41"/>
      <c r="BW21" s="41"/>
      <c r="BX21" s="41"/>
      <c r="BY21" s="41"/>
      <c r="BZ21" s="41"/>
      <c r="CA21" s="41"/>
      <c r="CB21" s="41"/>
      <c r="CC21" s="41"/>
      <c r="CD21" s="41"/>
      <c r="CE21" s="41"/>
      <c r="CF21" s="41"/>
      <c r="CG21" s="41"/>
      <c r="CH21" s="41"/>
      <c r="CI21" s="41"/>
      <c r="CJ21" s="41"/>
      <c r="CK21" s="41"/>
      <c r="CL21" s="41"/>
      <c r="CM21" s="41"/>
      <c r="CN21" s="41"/>
      <c r="CO21" s="41"/>
      <c r="CP21" s="41"/>
      <c r="CQ21" s="41"/>
      <c r="CR21" s="41"/>
      <c r="CS21" s="41"/>
      <c r="CT21" s="41"/>
      <c r="CU21" s="41"/>
      <c r="CV21" s="41"/>
      <c r="CW21" s="41"/>
      <c r="CX21" s="41"/>
      <c r="CY21" s="41"/>
      <c r="CZ21" s="41"/>
      <c r="DA21" s="41">
        <f t="shared" si="36"/>
        <v>9.6248842148451471E-3</v>
      </c>
      <c r="DB21" s="14">
        <f t="shared" si="34"/>
        <v>2.2186859459829629</v>
      </c>
      <c r="DC21" s="41"/>
      <c r="DD21" s="41"/>
      <c r="DE21" s="14"/>
      <c r="DF21" s="41"/>
      <c r="DG21" s="41"/>
      <c r="DH21" s="41">
        <f t="shared" si="43"/>
        <v>1.0907600322286786E-2</v>
      </c>
      <c r="DI21" s="14">
        <f t="shared" si="37"/>
        <v>1.1436480491311345</v>
      </c>
      <c r="DJ21" s="41">
        <f t="shared" si="46"/>
        <v>12.474455829285416</v>
      </c>
      <c r="DK21" s="41">
        <f t="shared" si="38"/>
        <v>2.7615633309316521</v>
      </c>
      <c r="DL21" s="41">
        <f t="shared" si="39"/>
        <v>1.2631812630983354</v>
      </c>
      <c r="DM21" s="41">
        <f t="shared" si="40"/>
        <v>-2.8695057119404415</v>
      </c>
      <c r="DN21" s="41">
        <f t="shared" si="41"/>
        <v>4.6342287524963295</v>
      </c>
      <c r="DO21" s="41">
        <f t="shared" si="42"/>
        <v>-2.0279043036542244</v>
      </c>
      <c r="DP21" s="41">
        <f t="shared" si="47"/>
        <v>1.0033209238221659</v>
      </c>
      <c r="DQ21" s="41">
        <f t="shared" si="48"/>
        <v>0.99999999999999911</v>
      </c>
      <c r="DR21" s="41">
        <f t="shared" si="49"/>
        <v>0.99632117885475435</v>
      </c>
      <c r="DS21" s="41">
        <f t="shared" si="50"/>
        <v>11.378445756630782</v>
      </c>
      <c r="DT21" s="41">
        <f t="shared" si="51"/>
        <v>12.474455829285427</v>
      </c>
      <c r="DU21" s="41">
        <f t="shared" si="52"/>
        <v>13.543264311489111</v>
      </c>
      <c r="DV21" s="41">
        <f t="shared" si="53"/>
        <v>2.1648185548583285</v>
      </c>
      <c r="DW21" s="41">
        <f t="shared" si="54"/>
        <v>0</v>
      </c>
      <c r="DX21" s="41">
        <f t="shared" si="44"/>
        <v>0.50777789494288406</v>
      </c>
      <c r="DY21" s="41">
        <f t="shared" si="45"/>
        <v>1.0846059896392018E-2</v>
      </c>
    </row>
    <row r="22" spans="1:129">
      <c r="A22" s="41"/>
      <c r="B22" s="41" t="s">
        <v>114</v>
      </c>
      <c r="C22" s="34">
        <v>7.0800000000000004E-3</v>
      </c>
      <c r="D22" s="19" t="s">
        <v>115</v>
      </c>
      <c r="E22" s="41"/>
      <c r="F22" s="19" t="s">
        <v>116</v>
      </c>
      <c r="G22" s="43">
        <f>X15</f>
        <v>1.2119555913651979E-2</v>
      </c>
      <c r="H22" s="19" t="s">
        <v>117</v>
      </c>
      <c r="I22" s="41"/>
      <c r="J22" s="41"/>
      <c r="K22" s="41"/>
      <c r="L22" s="41"/>
      <c r="M22" s="41"/>
      <c r="N22" s="41"/>
      <c r="O22" s="41"/>
      <c r="P22" s="41"/>
      <c r="Q22" s="41"/>
      <c r="R22" s="41"/>
      <c r="S22" s="41"/>
      <c r="T22" s="41"/>
      <c r="U22" s="41"/>
      <c r="V22" s="41"/>
      <c r="W22" s="41"/>
      <c r="X22" s="41"/>
      <c r="Y22" s="41"/>
      <c r="Z22" s="41"/>
      <c r="AA22" s="41">
        <f t="shared" si="32"/>
        <v>0.95000000000000029</v>
      </c>
      <c r="AB22" s="41">
        <f t="shared" si="0"/>
        <v>2.0307627469709271</v>
      </c>
      <c r="AC22" s="41">
        <f t="shared" si="1"/>
        <v>1.1513578117969384E-2</v>
      </c>
      <c r="AD22" s="41"/>
      <c r="AE22" s="41"/>
      <c r="AF22" s="41"/>
      <c r="AG22" s="41"/>
      <c r="AH22" s="41"/>
      <c r="AI22" s="41"/>
      <c r="AJ22" s="41">
        <f t="shared" si="26"/>
        <v>0.58906464733438124</v>
      </c>
      <c r="AK22" s="41">
        <f t="shared" si="27"/>
        <v>10.456449627534449</v>
      </c>
      <c r="AL22" s="41">
        <f t="shared" si="2"/>
        <v>5.186269280371112E-3</v>
      </c>
      <c r="AM22" s="41">
        <f t="shared" si="3"/>
        <v>0.28381602582202015</v>
      </c>
      <c r="AN22" s="41">
        <f t="shared" si="4"/>
        <v>0.70936294673449807</v>
      </c>
      <c r="AO22" s="41">
        <f t="shared" si="5"/>
        <v>0.12671901717675274</v>
      </c>
      <c r="AP22" s="41">
        <f t="shared" si="28"/>
        <v>5.6226428680362494E-3</v>
      </c>
      <c r="AQ22" s="41">
        <f t="shared" si="6"/>
        <v>0.53948671422612182</v>
      </c>
      <c r="AR22" s="41">
        <f t="shared" si="7"/>
        <v>67.697485891376957</v>
      </c>
      <c r="AS22" s="41">
        <f t="shared" si="8"/>
        <v>2.4428256609379494E-10</v>
      </c>
      <c r="AT22" s="41"/>
      <c r="AU22" s="41">
        <f t="shared" si="9"/>
        <v>69687.329043398946</v>
      </c>
      <c r="AV22" s="41">
        <f t="shared" si="10"/>
        <v>53.521894224908195</v>
      </c>
      <c r="AW22" s="41">
        <f t="shared" si="11"/>
        <v>36.521894224908195</v>
      </c>
      <c r="AX22" s="41">
        <f t="shared" si="12"/>
        <v>25.907278507706526</v>
      </c>
      <c r="AY22" s="41">
        <f t="shared" si="13"/>
        <v>23.89661335710338</v>
      </c>
      <c r="AZ22" s="41">
        <f t="shared" si="14"/>
        <v>6.7822418336184844</v>
      </c>
      <c r="BA22" s="41"/>
      <c r="BB22" s="41"/>
      <c r="BC22" s="41">
        <f t="shared" si="33"/>
        <v>0.95000000000000029</v>
      </c>
      <c r="BD22" s="41">
        <f t="shared" si="15"/>
        <v>56778.117870612994</v>
      </c>
      <c r="BE22" s="41">
        <f t="shared" si="29"/>
        <v>5945.7905995657702</v>
      </c>
      <c r="BF22" s="41">
        <f t="shared" si="16"/>
        <v>9.1361153300895462E-3</v>
      </c>
      <c r="BG22" s="41">
        <f t="shared" si="30"/>
        <v>6.5839537631161349</v>
      </c>
      <c r="BH22" s="41">
        <f t="shared" si="31"/>
        <v>1.518544947804691E-2</v>
      </c>
      <c r="BI22" s="41"/>
      <c r="BJ22" s="41">
        <f t="shared" si="17"/>
        <v>1.4896292991763607</v>
      </c>
      <c r="BK22" s="41">
        <f t="shared" si="18"/>
        <v>1.3525325249828124</v>
      </c>
      <c r="BL22" s="41">
        <f t="shared" si="19"/>
        <v>1.4570280267186067</v>
      </c>
      <c r="BM22" s="41">
        <f t="shared" si="20"/>
        <v>115.1069368758677</v>
      </c>
      <c r="BN22" s="41"/>
      <c r="BO22" s="41">
        <f t="shared" si="21"/>
        <v>184.71403309786874</v>
      </c>
      <c r="BP22" s="41">
        <f t="shared" si="22"/>
        <v>167.71403309786874</v>
      </c>
      <c r="BQ22" s="41">
        <f t="shared" si="23"/>
        <v>90.289502756752242</v>
      </c>
      <c r="BR22" s="41">
        <f t="shared" si="24"/>
        <v>86.941418476323435</v>
      </c>
      <c r="BS22" s="41">
        <f t="shared" si="25"/>
        <v>60.151760907806079</v>
      </c>
      <c r="BT22" s="41"/>
      <c r="BU22" s="41"/>
      <c r="BV22" s="41"/>
      <c r="BW22" s="41"/>
      <c r="BX22" s="41"/>
      <c r="BY22" s="41"/>
      <c r="BZ22" s="41"/>
      <c r="CA22" s="41"/>
      <c r="CB22" s="41"/>
      <c r="CC22" s="41"/>
      <c r="CD22" s="41"/>
      <c r="CE22" s="41"/>
      <c r="CF22" s="41"/>
      <c r="CG22" s="41"/>
      <c r="CH22" s="41"/>
      <c r="CI22" s="41"/>
      <c r="CJ22" s="41"/>
      <c r="CK22" s="41"/>
      <c r="CL22" s="41"/>
      <c r="CM22" s="41"/>
      <c r="CN22" s="41"/>
      <c r="CO22" s="41"/>
      <c r="CP22" s="41"/>
      <c r="CQ22" s="41"/>
      <c r="CR22" s="41"/>
      <c r="CS22" s="41"/>
      <c r="CT22" s="41"/>
      <c r="CU22" s="41"/>
      <c r="CV22" s="41"/>
      <c r="CW22" s="41"/>
      <c r="CX22" s="41"/>
      <c r="CY22" s="41"/>
      <c r="CZ22" s="41"/>
      <c r="DA22" s="41">
        <f t="shared" si="36"/>
        <v>1.0312375944476943E-2</v>
      </c>
      <c r="DB22" s="14">
        <f t="shared" si="34"/>
        <v>1.659205805337586</v>
      </c>
      <c r="DC22" s="41"/>
      <c r="DD22" s="41"/>
      <c r="DE22" s="14"/>
      <c r="DF22" s="41"/>
      <c r="DG22" s="41"/>
      <c r="DH22" s="41">
        <f t="shared" si="43"/>
        <v>1.0786404763150266E-2</v>
      </c>
      <c r="DI22" s="14">
        <f t="shared" si="37"/>
        <v>1.2509674317491006</v>
      </c>
      <c r="DJ22" s="41">
        <f t="shared" si="46"/>
        <v>13.493441064364355</v>
      </c>
      <c r="DK22" s="41">
        <f t="shared" si="38"/>
        <v>2.5675183054940423</v>
      </c>
      <c r="DL22" s="41">
        <f t="shared" si="39"/>
        <v>1.199308108891789</v>
      </c>
      <c r="DM22" s="41">
        <f t="shared" si="40"/>
        <v>-2.5998639786760962</v>
      </c>
      <c r="DN22" s="41">
        <f t="shared" si="41"/>
        <v>4.2748411949670899</v>
      </c>
      <c r="DO22" s="41">
        <f t="shared" si="42"/>
        <v>-1.8742853251827833</v>
      </c>
      <c r="DP22" s="41">
        <f t="shared" si="47"/>
        <v>1.0035008941562817</v>
      </c>
      <c r="DQ22" s="41">
        <f t="shared" si="48"/>
        <v>0.99999999999999911</v>
      </c>
      <c r="DR22" s="41">
        <f t="shared" si="49"/>
        <v>0.99615874104619606</v>
      </c>
      <c r="DS22" s="41">
        <f t="shared" si="50"/>
        <v>12.430936436557563</v>
      </c>
      <c r="DT22" s="41">
        <f t="shared" si="51"/>
        <v>13.493441064364367</v>
      </c>
      <c r="DU22" s="41">
        <f t="shared" si="52"/>
        <v>14.529435714985048</v>
      </c>
      <c r="DV22" s="41">
        <f t="shared" si="53"/>
        <v>2.0984992784274858</v>
      </c>
      <c r="DW22" s="41">
        <f t="shared" si="54"/>
        <v>0</v>
      </c>
      <c r="DX22" s="41">
        <f t="shared" si="44"/>
        <v>0.50792619414918716</v>
      </c>
      <c r="DY22" s="41">
        <f t="shared" si="45"/>
        <v>1.0724846364050271E-2</v>
      </c>
    </row>
    <row r="23" spans="1:129">
      <c r="A23" s="41"/>
      <c r="B23" s="41" t="s">
        <v>118</v>
      </c>
      <c r="C23" s="34">
        <v>5</v>
      </c>
      <c r="D23" s="41" t="s">
        <v>119</v>
      </c>
      <c r="E23" s="41"/>
      <c r="F23" s="41"/>
      <c r="G23" s="41"/>
      <c r="H23" s="41"/>
      <c r="I23" s="41"/>
      <c r="J23" s="41"/>
      <c r="K23" s="41"/>
      <c r="L23" s="41"/>
      <c r="M23" s="41"/>
      <c r="N23" s="41"/>
      <c r="O23" s="41"/>
      <c r="P23" s="41"/>
      <c r="Q23" s="41"/>
      <c r="R23" s="41"/>
      <c r="S23" s="41"/>
      <c r="T23" s="41"/>
      <c r="U23" s="41"/>
      <c r="V23" s="41"/>
      <c r="W23" s="41"/>
      <c r="X23" s="41"/>
      <c r="Y23" s="41"/>
      <c r="Z23" s="41"/>
      <c r="AA23" s="41">
        <f t="shared" si="32"/>
        <v>1.0000000000000002</v>
      </c>
      <c r="AB23" s="41">
        <f t="shared" si="0"/>
        <v>2.1376449968115017</v>
      </c>
      <c r="AC23" s="41">
        <f t="shared" si="1"/>
        <v>1.2119555913651983E-2</v>
      </c>
      <c r="AD23" s="41"/>
      <c r="AE23" s="41"/>
      <c r="AF23" s="41"/>
      <c r="AG23" s="41"/>
      <c r="AH23" s="41"/>
      <c r="AI23" s="41"/>
      <c r="AJ23" s="41">
        <f t="shared" si="26"/>
        <v>4.5037643594270094E-3</v>
      </c>
      <c r="AK23" s="41">
        <f t="shared" si="27"/>
        <v>11.58609377012127</v>
      </c>
      <c r="AL23" s="41">
        <f t="shared" si="2"/>
        <v>3.6863803678218081E-3</v>
      </c>
      <c r="AM23" s="41">
        <f t="shared" si="3"/>
        <v>3.2135194100911661E-3</v>
      </c>
      <c r="AN23" s="41">
        <f t="shared" si="4"/>
        <v>0.7689821005735249</v>
      </c>
      <c r="AO23" s="41">
        <f t="shared" si="5"/>
        <v>1.3088606777719612E-3</v>
      </c>
      <c r="AP23" s="41">
        <f t="shared" si="28"/>
        <v>4.1227539554869455E-3</v>
      </c>
      <c r="AQ23" s="41">
        <f t="shared" si="6"/>
        <v>0.3955739386636889</v>
      </c>
      <c r="AR23" s="41">
        <f t="shared" si="7"/>
        <v>62.448902312041163</v>
      </c>
      <c r="AS23" s="41">
        <f t="shared" si="8"/>
        <v>1.7363511363699589E-10</v>
      </c>
      <c r="AT23" s="41"/>
      <c r="AU23" s="41">
        <f t="shared" si="9"/>
        <v>75966.80193550291</v>
      </c>
      <c r="AV23" s="41">
        <f t="shared" si="10"/>
        <v>41.703158252798076</v>
      </c>
      <c r="AW23" s="41">
        <f t="shared" si="11"/>
        <v>24.703158252798072</v>
      </c>
      <c r="AX23" s="41">
        <f t="shared" si="12"/>
        <v>18.996286524036869</v>
      </c>
      <c r="AY23" s="41">
        <f t="shared" si="13"/>
        <v>16.985621373433723</v>
      </c>
      <c r="AZ23" s="41">
        <f t="shared" si="14"/>
        <v>5.4583623975988642E-2</v>
      </c>
      <c r="BA23" s="41"/>
      <c r="BB23" s="41"/>
      <c r="BC23" s="41">
        <f t="shared" si="33"/>
        <v>1.0000000000000002</v>
      </c>
      <c r="BD23" s="41">
        <f t="shared" si="15"/>
        <v>59766.439863803149</v>
      </c>
      <c r="BE23" s="41">
        <f t="shared" si="29"/>
        <v>6258.726946911338</v>
      </c>
      <c r="BF23" s="41">
        <f t="shared" si="16"/>
        <v>9.6169635053574148E-3</v>
      </c>
      <c r="BG23" s="41">
        <f t="shared" si="30"/>
        <v>7.2952396267214761</v>
      </c>
      <c r="BH23" s="41">
        <f t="shared" si="31"/>
        <v>1.6794786035866528E-2</v>
      </c>
      <c r="BI23" s="41"/>
      <c r="BJ23" s="41">
        <f t="shared" si="17"/>
        <v>1.7485389637959017</v>
      </c>
      <c r="BK23" s="41">
        <f t="shared" si="18"/>
        <v>1.6114421896023532</v>
      </c>
      <c r="BL23" s="41">
        <f t="shared" si="19"/>
        <v>1.6114421896023527</v>
      </c>
      <c r="BM23" s="41">
        <f t="shared" si="20"/>
        <v>124.00000000000004</v>
      </c>
      <c r="BN23" s="41"/>
      <c r="BO23" s="41">
        <f t="shared" si="21"/>
        <v>216.81883151069181</v>
      </c>
      <c r="BP23" s="41">
        <f t="shared" si="22"/>
        <v>199.81883151069181</v>
      </c>
      <c r="BQ23" s="41">
        <f t="shared" si="23"/>
        <v>105.11397993028808</v>
      </c>
      <c r="BR23" s="41">
        <f t="shared" si="24"/>
        <v>101.40419125391267</v>
      </c>
      <c r="BS23" s="41">
        <f t="shared" si="25"/>
        <v>70.158053253017684</v>
      </c>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f t="shared" si="36"/>
        <v>1.0999867674108739E-2</v>
      </c>
      <c r="DB23" s="14">
        <f t="shared" si="34"/>
        <v>1.0611408274063194</v>
      </c>
      <c r="DC23" s="41"/>
      <c r="DD23" s="41"/>
      <c r="DE23" s="14"/>
      <c r="DF23" s="41"/>
      <c r="DG23" s="41"/>
      <c r="DH23" s="41">
        <f t="shared" si="43"/>
        <v>1.0665209204013747E-2</v>
      </c>
      <c r="DI23" s="14">
        <f t="shared" si="37"/>
        <v>1.3570877151199374</v>
      </c>
      <c r="DJ23" s="41">
        <f t="shared" si="46"/>
        <v>14.473624389951143</v>
      </c>
      <c r="DK23" s="41">
        <f t="shared" si="38"/>
        <v>2.4018088706506595</v>
      </c>
      <c r="DL23" s="41">
        <f t="shared" si="39"/>
        <v>1.1447620865891754</v>
      </c>
      <c r="DM23" s="41">
        <f t="shared" si="40"/>
        <v>-2.3695969098416456</v>
      </c>
      <c r="DN23" s="41">
        <f t="shared" si="41"/>
        <v>3.967933512517575</v>
      </c>
      <c r="DO23" s="41">
        <f t="shared" si="42"/>
        <v>-1.7430986892651055</v>
      </c>
      <c r="DP23" s="41">
        <f t="shared" si="47"/>
        <v>1.0036638101337947</v>
      </c>
      <c r="DQ23" s="41">
        <f t="shared" si="48"/>
        <v>0.99999999999999933</v>
      </c>
      <c r="DR23" s="41">
        <f t="shared" si="49"/>
        <v>0.99601042474345669</v>
      </c>
      <c r="DS23" s="41">
        <f t="shared" si="50"/>
        <v>13.444184126321735</v>
      </c>
      <c r="DT23" s="41">
        <f t="shared" si="51"/>
        <v>14.473624389951151</v>
      </c>
      <c r="DU23" s="41">
        <f t="shared" si="52"/>
        <v>15.4771891936046</v>
      </c>
      <c r="DV23" s="41">
        <f t="shared" si="53"/>
        <v>2.0330050672828648</v>
      </c>
      <c r="DW23" s="41">
        <f t="shared" si="54"/>
        <v>0</v>
      </c>
      <c r="DX23" s="41">
        <f t="shared" si="44"/>
        <v>0.50808253139483062</v>
      </c>
      <c r="DY23" s="41">
        <f t="shared" si="45"/>
        <v>1.0603631857533852E-2</v>
      </c>
    </row>
    <row r="24" spans="1:129">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f>AC25*0.9999</f>
        <v>7.079292E-3</v>
      </c>
      <c r="AD24" s="41">
        <v>0</v>
      </c>
      <c r="AE24" s="41"/>
      <c r="AF24" s="41">
        <v>0</v>
      </c>
      <c r="AG24" s="41"/>
      <c r="AH24" s="41">
        <v>0</v>
      </c>
      <c r="AI24" s="41"/>
      <c r="AJ24" s="41"/>
      <c r="AK24" s="41"/>
      <c r="AL24" s="41"/>
      <c r="AM24" s="41"/>
      <c r="AN24" s="41"/>
      <c r="AO24" s="41"/>
      <c r="AP24" s="41"/>
      <c r="AQ24" s="41"/>
      <c r="AR24" s="41"/>
      <c r="AS24" s="41"/>
      <c r="AT24" s="41"/>
      <c r="AU24" s="41"/>
      <c r="AV24" s="41"/>
      <c r="AW24" s="41"/>
      <c r="AX24" s="41"/>
      <c r="AY24" s="41"/>
      <c r="AZ24" s="41"/>
      <c r="BA24" s="41"/>
      <c r="BB24" s="41"/>
      <c r="BC24" s="41"/>
      <c r="BD24" s="41">
        <f>BD25*0.9999</f>
        <v>43995.6</v>
      </c>
      <c r="BE24" s="41"/>
      <c r="BF24" s="41"/>
      <c r="BG24" s="41"/>
      <c r="BH24" s="41"/>
      <c r="BI24" s="41">
        <v>0</v>
      </c>
      <c r="BJ24" s="41"/>
      <c r="BK24" s="41"/>
      <c r="BL24" s="41"/>
      <c r="BM24" s="41"/>
      <c r="BN24" s="41">
        <v>0</v>
      </c>
      <c r="BO24" s="41"/>
      <c r="BP24" s="41"/>
      <c r="BQ24" s="41"/>
      <c r="BR24" s="41"/>
      <c r="BS24" s="41"/>
      <c r="BT24" s="41"/>
      <c r="BU24" s="41"/>
      <c r="BV24" s="41"/>
      <c r="BW24" s="41"/>
      <c r="BX24" s="41"/>
      <c r="BY24" s="41"/>
      <c r="BZ24" s="41"/>
      <c r="CA24" s="41"/>
      <c r="CB24" s="41"/>
      <c r="CC24" s="41"/>
      <c r="CD24" s="41"/>
      <c r="CE24" s="41"/>
      <c r="CF24" s="41"/>
      <c r="CG24" s="41"/>
      <c r="CH24" s="41"/>
      <c r="CI24" s="41"/>
      <c r="CJ24" s="41"/>
      <c r="CK24" s="41"/>
      <c r="CL24" s="41"/>
      <c r="CM24" s="41"/>
      <c r="CN24" s="41"/>
      <c r="CO24" s="41"/>
      <c r="CP24" s="41"/>
      <c r="CQ24" s="41"/>
      <c r="CR24" s="41"/>
      <c r="CS24" s="41"/>
      <c r="CT24" s="41"/>
      <c r="CU24" s="41"/>
      <c r="CV24" s="41"/>
      <c r="CW24" s="41"/>
      <c r="CX24" s="41"/>
      <c r="CY24" s="41"/>
      <c r="CZ24" s="41"/>
      <c r="DA24" s="41">
        <f t="shared" si="36"/>
        <v>1.1687359403740535E-2</v>
      </c>
      <c r="DB24" s="14">
        <f t="shared" si="34"/>
        <v>0.42449101218916585</v>
      </c>
      <c r="DC24" s="41"/>
      <c r="DD24" s="41"/>
      <c r="DE24" s="14"/>
      <c r="DF24" s="41"/>
      <c r="DG24" s="41"/>
      <c r="DH24" s="41">
        <f t="shared" si="43"/>
        <v>1.0544013644877228E-2</v>
      </c>
      <c r="DI24" s="14">
        <f t="shared" si="37"/>
        <v>1.4620088992436475</v>
      </c>
      <c r="DJ24" s="41">
        <f t="shared" si="46"/>
        <v>15.415441782556956</v>
      </c>
      <c r="DK24" s="41">
        <f t="shared" si="38"/>
        <v>2.2583963431270337</v>
      </c>
      <c r="DL24" s="41">
        <f t="shared" si="39"/>
        <v>1.0975554629459818</v>
      </c>
      <c r="DM24" s="41">
        <f t="shared" si="40"/>
        <v>-2.1703132518036075</v>
      </c>
      <c r="DN24" s="41">
        <f t="shared" si="41"/>
        <v>3.7023215604998603</v>
      </c>
      <c r="DO24" s="41">
        <f t="shared" si="42"/>
        <v>-1.6295637716422349</v>
      </c>
      <c r="DP24" s="41">
        <f t="shared" si="47"/>
        <v>1.0038136416764363</v>
      </c>
      <c r="DQ24" s="41">
        <f t="shared" si="48"/>
        <v>0.99999999999999978</v>
      </c>
      <c r="DR24" s="41">
        <f t="shared" si="49"/>
        <v>0.99587287708312799</v>
      </c>
      <c r="DS24" s="41">
        <f t="shared" si="50"/>
        <v>14.418636875445543</v>
      </c>
      <c r="DT24" s="41">
        <f t="shared" si="51"/>
        <v>15.415441782556959</v>
      </c>
      <c r="DU24" s="41">
        <f t="shared" si="52"/>
        <v>16.386960217745447</v>
      </c>
      <c r="DV24" s="41">
        <f t="shared" si="53"/>
        <v>1.9683233422999038</v>
      </c>
      <c r="DW24" s="41">
        <f t="shared" si="54"/>
        <v>0</v>
      </c>
      <c r="DX24" s="41">
        <f t="shared" si="44"/>
        <v>0.50824722810355949</v>
      </c>
      <c r="DY24" s="41">
        <f t="shared" si="45"/>
        <v>1.0482416337887631E-2</v>
      </c>
    </row>
    <row r="25" spans="1:129">
      <c r="A25" s="17" t="s">
        <v>120</v>
      </c>
      <c r="B25" s="18" t="s">
        <v>121</v>
      </c>
      <c r="C25" s="41"/>
      <c r="D25" s="41"/>
      <c r="E25" s="41"/>
      <c r="F25" s="41"/>
      <c r="G25" s="41"/>
      <c r="H25" s="41"/>
      <c r="I25" s="41"/>
      <c r="J25" s="41"/>
      <c r="K25" s="41"/>
      <c r="L25" s="41"/>
      <c r="M25" s="41"/>
      <c r="N25" s="41"/>
      <c r="O25" s="41"/>
      <c r="P25" s="41"/>
      <c r="Q25" s="41"/>
      <c r="R25" s="41"/>
      <c r="S25" s="41"/>
      <c r="T25" s="41"/>
      <c r="U25" s="41"/>
      <c r="V25" s="41"/>
      <c r="W25" s="41"/>
      <c r="X25" s="41"/>
      <c r="Y25" s="41"/>
      <c r="Z25" s="41" t="s">
        <v>45</v>
      </c>
      <c r="AA25" s="41"/>
      <c r="AB25" s="41"/>
      <c r="AC25" s="41">
        <f>AC28</f>
        <v>7.0800000000000004E-3</v>
      </c>
      <c r="AD25" s="41">
        <f>AV28</f>
        <v>87.999999999999986</v>
      </c>
      <c r="AE25" s="41"/>
      <c r="AF25" s="41">
        <f>AJ28</f>
        <v>3.9539406048000001</v>
      </c>
      <c r="AG25" s="41"/>
      <c r="AH25" s="41">
        <v>0.9</v>
      </c>
      <c r="AI25" s="41"/>
      <c r="AJ25" s="41"/>
      <c r="AK25" s="41"/>
      <c r="AL25" s="41"/>
      <c r="AM25" s="41"/>
      <c r="AN25" s="41"/>
      <c r="AO25" s="41"/>
      <c r="AP25" s="41"/>
      <c r="AQ25" s="41"/>
      <c r="AR25" s="41"/>
      <c r="AS25" s="41"/>
      <c r="AT25" s="41">
        <f>C20</f>
        <v>44000</v>
      </c>
      <c r="AU25" s="41"/>
      <c r="AV25" s="41"/>
      <c r="AW25" s="41"/>
      <c r="AX25" s="41"/>
      <c r="AY25" s="41"/>
      <c r="AZ25" s="41"/>
      <c r="BA25" s="41"/>
      <c r="BB25" s="41" t="s">
        <v>45</v>
      </c>
      <c r="BC25" s="41"/>
      <c r="BD25" s="41">
        <f>BD26</f>
        <v>44000</v>
      </c>
      <c r="BE25" s="41"/>
      <c r="BF25" s="41"/>
      <c r="BG25" s="41"/>
      <c r="BH25" s="41"/>
      <c r="BI25" s="41">
        <f>BL26</f>
        <v>0.8844293912687794</v>
      </c>
      <c r="BJ25" s="41"/>
      <c r="BK25" s="41"/>
      <c r="BL25" s="41"/>
      <c r="BM25" s="41"/>
      <c r="BN25" s="41">
        <f>BO26</f>
        <v>87.999999999999986</v>
      </c>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f t="shared" si="36"/>
        <v>1.2374851133372331E-2</v>
      </c>
      <c r="DB25" s="14">
        <f t="shared" si="34"/>
        <v>-0.25074364031387653</v>
      </c>
      <c r="DC25" s="41"/>
      <c r="DD25" s="41"/>
      <c r="DE25" s="14"/>
      <c r="DF25" s="41"/>
      <c r="DG25" s="41"/>
      <c r="DH25" s="41">
        <f t="shared" si="43"/>
        <v>1.0422818085740708E-2</v>
      </c>
      <c r="DI25" s="14">
        <f t="shared" si="37"/>
        <v>1.5657309841202292</v>
      </c>
      <c r="DJ25" s="41">
        <f t="shared" si="46"/>
        <v>16.319329218692921</v>
      </c>
      <c r="DK25" s="41">
        <f t="shared" si="38"/>
        <v>2.1328701388198468</v>
      </c>
      <c r="DL25" s="41">
        <f t="shared" si="39"/>
        <v>1.0562364206948662</v>
      </c>
      <c r="DM25" s="41">
        <f t="shared" si="40"/>
        <v>-1.9958841304017456</v>
      </c>
      <c r="DN25" s="41">
        <f t="shared" si="41"/>
        <v>3.4698365696059241</v>
      </c>
      <c r="DO25" s="41">
        <f t="shared" si="42"/>
        <v>-1.5301888598990454</v>
      </c>
      <c r="DP25" s="41">
        <f t="shared" si="47"/>
        <v>1.0039532998918197</v>
      </c>
      <c r="DQ25" s="41">
        <f t="shared" si="48"/>
        <v>0.99999999999999933</v>
      </c>
      <c r="DR25" s="41">
        <f t="shared" si="49"/>
        <v>0.99574363628716966</v>
      </c>
      <c r="DS25" s="41">
        <f t="shared" si="50"/>
        <v>15.354739891006918</v>
      </c>
      <c r="DT25" s="41">
        <f t="shared" si="51"/>
        <v>16.319329218692932</v>
      </c>
      <c r="DU25" s="41">
        <f t="shared" si="52"/>
        <v>17.259184039529103</v>
      </c>
      <c r="DV25" s="41">
        <f t="shared" si="53"/>
        <v>1.9044441485221846</v>
      </c>
      <c r="DW25" s="41">
        <f t="shared" si="54"/>
        <v>0</v>
      </c>
      <c r="DX25" s="41">
        <f t="shared" si="44"/>
        <v>0.50842071509843445</v>
      </c>
      <c r="DY25" s="41">
        <f t="shared" si="45"/>
        <v>1.0361199752897765E-2</v>
      </c>
    </row>
    <row r="26" spans="1:129">
      <c r="A26" s="41"/>
      <c r="B26" s="41" t="s">
        <v>111</v>
      </c>
      <c r="C26" s="34">
        <v>30000</v>
      </c>
      <c r="D26" s="41" t="s">
        <v>55</v>
      </c>
      <c r="E26" s="41"/>
      <c r="F26" s="41"/>
      <c r="G26" s="41"/>
      <c r="H26" s="41"/>
      <c r="I26" s="41"/>
      <c r="J26" s="41"/>
      <c r="K26" s="41"/>
      <c r="L26" s="41"/>
      <c r="M26" s="41"/>
      <c r="N26" s="41"/>
      <c r="O26" s="41"/>
      <c r="P26" s="41"/>
      <c r="Q26" s="41"/>
      <c r="R26" s="41"/>
      <c r="S26" s="41"/>
      <c r="T26" s="41"/>
      <c r="U26" s="41"/>
      <c r="V26" s="41"/>
      <c r="W26" s="41"/>
      <c r="X26" s="41"/>
      <c r="Y26" s="41"/>
      <c r="Z26" s="41"/>
      <c r="AA26" s="41"/>
      <c r="AB26" s="41"/>
      <c r="AC26" s="41">
        <f>AC27*0.9999</f>
        <v>5.6690161257534647E-3</v>
      </c>
      <c r="AD26" s="41"/>
      <c r="AE26" s="41"/>
      <c r="AF26" s="41"/>
      <c r="AG26" s="41">
        <v>0</v>
      </c>
      <c r="AH26" s="41"/>
      <c r="AI26" s="41"/>
      <c r="AJ26" s="41"/>
      <c r="AK26" s="41"/>
      <c r="AL26" s="41"/>
      <c r="AM26" s="41"/>
      <c r="AN26" s="41"/>
      <c r="AO26" s="41"/>
      <c r="AP26" s="41"/>
      <c r="AQ26" s="41"/>
      <c r="AR26" s="41"/>
      <c r="AS26" s="41"/>
      <c r="AT26" s="41"/>
      <c r="AU26" s="41"/>
      <c r="AV26" s="41"/>
      <c r="AW26" s="41"/>
      <c r="AX26" s="41"/>
      <c r="AY26" s="41"/>
      <c r="AZ26" s="41"/>
      <c r="BA26" s="41"/>
      <c r="BB26" s="41" t="s">
        <v>45</v>
      </c>
      <c r="BC26" s="41">
        <f>BD26/AU28</f>
        <v>0.73619911275070105</v>
      </c>
      <c r="BD26" s="41">
        <f>C20</f>
        <v>44000</v>
      </c>
      <c r="BE26" s="41">
        <f t="shared" si="29"/>
        <v>4607.6692252650291</v>
      </c>
      <c r="BF26" s="41">
        <f>$C$22*BD26/$C$20</f>
        <v>7.0800000000000012E-3</v>
      </c>
      <c r="BG26" s="41">
        <f t="shared" si="30"/>
        <v>3.9539406048000014</v>
      </c>
      <c r="BH26" s="41">
        <f>BQ26/BE26</f>
        <v>9.2177072724254697E-3</v>
      </c>
      <c r="BI26" s="41"/>
      <c r="BJ26" s="41">
        <f>BO26/$C$15</f>
        <v>0.70967741935483863</v>
      </c>
      <c r="BK26" s="41">
        <f>BP26/$C$15</f>
        <v>0.57258064516129026</v>
      </c>
      <c r="BL26" s="41">
        <f>BH26/$C$40</f>
        <v>0.8844293912687794</v>
      </c>
      <c r="BM26" s="41">
        <f>BL26*$C$39+$C$40*BE26</f>
        <v>80.277748230579761</v>
      </c>
      <c r="BN26" s="41"/>
      <c r="BO26" s="41">
        <f>BP26+$C$30</f>
        <v>87.999999999999986</v>
      </c>
      <c r="BP26" s="41">
        <f t="shared" ref="BP26" si="55">BL26*BM26</f>
        <v>70.999999999999986</v>
      </c>
      <c r="BQ26" s="41">
        <f>BR26+$AC$77*BE26^2</f>
        <v>42.47214612665649</v>
      </c>
      <c r="BR26" s="41">
        <f>$AC$54*$AC$56*(BD26/$C$20)^3</f>
        <v>40.461480976053345</v>
      </c>
      <c r="BS26" s="41">
        <f>BF26*BG26*1000</f>
        <v>27.993899481984016</v>
      </c>
      <c r="BT26" s="41"/>
      <c r="BU26" s="41"/>
      <c r="BV26" s="41"/>
      <c r="BW26" s="41"/>
      <c r="BX26" s="41"/>
      <c r="BY26" s="41"/>
      <c r="BZ26" s="41"/>
      <c r="CA26" s="41"/>
      <c r="CB26" s="41"/>
      <c r="CC26" s="41"/>
      <c r="CD26" s="41"/>
      <c r="CE26" s="41"/>
      <c r="CF26" s="41"/>
      <c r="CG26" s="41"/>
      <c r="CH26" s="41"/>
      <c r="CI26" s="41"/>
      <c r="CJ26" s="41"/>
      <c r="CK26" s="41"/>
      <c r="CL26" s="41"/>
      <c r="CM26" s="41"/>
      <c r="CN26" s="41"/>
      <c r="CO26" s="41"/>
      <c r="CP26" s="41"/>
      <c r="CQ26" s="41"/>
      <c r="CR26" s="41"/>
      <c r="CS26" s="41"/>
      <c r="CT26" s="41"/>
      <c r="CU26" s="41"/>
      <c r="CV26" s="41"/>
      <c r="CW26" s="41"/>
      <c r="CX26" s="41"/>
      <c r="CY26" s="41"/>
      <c r="CZ26" s="41"/>
      <c r="DA26" s="41">
        <f t="shared" si="36"/>
        <v>1.3062342863004128E-2</v>
      </c>
      <c r="DB26" s="14">
        <f t="shared" si="34"/>
        <v>-0.96456313010280681</v>
      </c>
      <c r="DC26" s="41"/>
      <c r="DD26" s="41"/>
      <c r="DE26" s="14"/>
      <c r="DF26" s="41"/>
      <c r="DG26" s="41"/>
      <c r="DH26" s="41">
        <f t="shared" si="43"/>
        <v>1.0301622526604189E-2</v>
      </c>
      <c r="DI26" s="14">
        <f t="shared" si="37"/>
        <v>1.6682539697496823</v>
      </c>
      <c r="DJ26" s="41">
        <f t="shared" si="46"/>
        <v>17.185722674870192</v>
      </c>
      <c r="DK26" s="41">
        <f t="shared" si="38"/>
        <v>2.0219289259473476</v>
      </c>
      <c r="DL26" s="41">
        <f t="shared" si="39"/>
        <v>1.0197182714576687</v>
      </c>
      <c r="DM26" s="41">
        <f t="shared" si="40"/>
        <v>-1.8417220700143351</v>
      </c>
      <c r="DN26" s="41">
        <f t="shared" si="41"/>
        <v>3.2643641982649831</v>
      </c>
      <c r="DO26" s="41">
        <f t="shared" si="42"/>
        <v>-1.4423603997083168</v>
      </c>
      <c r="DP26" s="41">
        <f t="shared" si="47"/>
        <v>1.0040849757621413</v>
      </c>
      <c r="DQ26" s="41">
        <f t="shared" si="48"/>
        <v>1.0000000000000002</v>
      </c>
      <c r="DR26" s="41">
        <f t="shared" si="49"/>
        <v>0.99562084652135807</v>
      </c>
      <c r="DS26" s="41">
        <f t="shared" si="50"/>
        <v>16.252936367567781</v>
      </c>
      <c r="DT26" s="41">
        <f t="shared" si="51"/>
        <v>17.185722674870188</v>
      </c>
      <c r="DU26" s="41">
        <f t="shared" si="52"/>
        <v>18.094295826110404</v>
      </c>
      <c r="DV26" s="41">
        <f t="shared" si="53"/>
        <v>1.8413594585426232</v>
      </c>
      <c r="DW26" s="41">
        <f t="shared" si="54"/>
        <v>0</v>
      </c>
      <c r="DX26" s="41">
        <f t="shared" si="44"/>
        <v>0.50860352198652159</v>
      </c>
      <c r="DY26" s="41">
        <f t="shared" si="45"/>
        <v>1.0239982038378229E-2</v>
      </c>
    </row>
    <row r="27" spans="1:129">
      <c r="A27" s="41"/>
      <c r="B27" s="41" t="s">
        <v>112</v>
      </c>
      <c r="C27" s="34">
        <v>37.200000000000003</v>
      </c>
      <c r="D27" s="41" t="s">
        <v>113</v>
      </c>
      <c r="E27" s="41">
        <v>19.14</v>
      </c>
      <c r="F27" s="41"/>
      <c r="G27" s="41"/>
      <c r="H27" s="41"/>
      <c r="I27" s="41"/>
      <c r="J27" s="41"/>
      <c r="K27" s="41"/>
      <c r="L27" s="41"/>
      <c r="M27" s="41"/>
      <c r="N27" s="41"/>
      <c r="O27" s="41"/>
      <c r="P27" s="41"/>
      <c r="Q27" s="41"/>
      <c r="R27" s="41"/>
      <c r="S27" s="41"/>
      <c r="T27" s="41"/>
      <c r="U27" s="41"/>
      <c r="V27" s="41"/>
      <c r="W27" s="41"/>
      <c r="X27" s="41"/>
      <c r="Y27" s="41"/>
      <c r="Z27" s="41" t="s">
        <v>122</v>
      </c>
      <c r="AA27" s="41"/>
      <c r="AB27" s="41"/>
      <c r="AC27" s="41">
        <f>AC53</f>
        <v>5.6695830840618709E-3</v>
      </c>
      <c r="AD27" s="41"/>
      <c r="AE27" s="41"/>
      <c r="AF27" s="41"/>
      <c r="AG27" s="41">
        <f>$X$8+$X$9*AC27+$X$10*AC27^2+$X$11*AC27^3+$X$12*AC27^4+$X$13*AC27^5</f>
        <v>4.6879391731368676</v>
      </c>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f t="shared" si="36"/>
        <v>1.3749834592635924E-2</v>
      </c>
      <c r="DB27" s="14">
        <f t="shared" si="34"/>
        <v>-1.716967457177625</v>
      </c>
      <c r="DC27" s="41"/>
      <c r="DD27" s="41"/>
      <c r="DE27" s="14"/>
      <c r="DF27" s="41"/>
      <c r="DG27" s="41"/>
      <c r="DH27" s="41">
        <f t="shared" si="43"/>
        <v>1.018042696746767E-2</v>
      </c>
      <c r="DI27" s="14">
        <f t="shared" si="37"/>
        <v>1.7695778561320079</v>
      </c>
      <c r="DJ27" s="41">
        <f t="shared" si="46"/>
        <v>18.015058127599918</v>
      </c>
      <c r="DK27" s="41">
        <f t="shared" si="38"/>
        <v>1.9230493724746756</v>
      </c>
      <c r="DL27" s="41">
        <f t="shared" si="39"/>
        <v>0.98717041843958087</v>
      </c>
      <c r="DM27" s="41">
        <f t="shared" si="40"/>
        <v>-1.7043206905012678</v>
      </c>
      <c r="DN27" s="41">
        <f t="shared" si="41"/>
        <v>3.0812310252708053</v>
      </c>
      <c r="DO27" s="41">
        <f t="shared" si="42"/>
        <v>-1.3640807532091181</v>
      </c>
      <c r="DP27" s="41">
        <f t="shared" si="47"/>
        <v>1.0042103563128899</v>
      </c>
      <c r="DQ27" s="41">
        <f t="shared" si="48"/>
        <v>1.0000000000000004</v>
      </c>
      <c r="DR27" s="41">
        <f t="shared" si="49"/>
        <v>0.99550307587691855</v>
      </c>
      <c r="DS27" s="41">
        <f t="shared" si="50"/>
        <v>17.11366803462391</v>
      </c>
      <c r="DT27" s="41">
        <f t="shared" si="51"/>
        <v>18.015058127599911</v>
      </c>
      <c r="DU27" s="41">
        <f t="shared" si="52"/>
        <v>18.892730729963699</v>
      </c>
      <c r="DV27" s="41">
        <f t="shared" si="53"/>
        <v>1.779062695339789</v>
      </c>
      <c r="DW27" s="41">
        <f t="shared" si="54"/>
        <v>0</v>
      </c>
      <c r="DX27" s="41">
        <f t="shared" si="44"/>
        <v>0.50879627412855966</v>
      </c>
      <c r="DY27" s="41">
        <f t="shared" si="45"/>
        <v>1.0118763118538081E-2</v>
      </c>
    </row>
    <row r="28" spans="1:129">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t="s">
        <v>45</v>
      </c>
      <c r="AA28" s="41"/>
      <c r="AB28" s="41">
        <f>AC28/$X$16</f>
        <v>1.2487690708516193</v>
      </c>
      <c r="AC28" s="41">
        <f>$C$22</f>
        <v>7.0800000000000004E-3</v>
      </c>
      <c r="AD28" s="41"/>
      <c r="AE28" s="41"/>
      <c r="AF28" s="41"/>
      <c r="AG28" s="41"/>
      <c r="AH28" s="41"/>
      <c r="AI28" s="41"/>
      <c r="AJ28" s="41">
        <f>$X$8+$X$9*AC28+$X$10*AC28^2+$X$11*AC28^3+$X$12*AC28^4+$X$13*AC28^5</f>
        <v>3.9539406048000001</v>
      </c>
      <c r="AK28" s="41">
        <f>$X$17*AC28^2</f>
        <v>3.9539406048000001</v>
      </c>
      <c r="AL28" s="41">
        <f>AY28/$AC$51</f>
        <v>8.7813336847603323E-3</v>
      </c>
      <c r="AM28" s="41">
        <f>AZ28/AY28</f>
        <v>0.6918654188301181</v>
      </c>
      <c r="AN28" s="41">
        <f>AX28/AW28</f>
        <v>0.59819924122051404</v>
      </c>
      <c r="AO28" s="41">
        <f>AZ28/AV28</f>
        <v>0.3181124941134546</v>
      </c>
      <c r="AP28" s="41">
        <f>AL28+$X$18</f>
        <v>9.2177072724254697E-3</v>
      </c>
      <c r="AQ28" s="41">
        <f>AP28/$C$40</f>
        <v>0.8844293912687794</v>
      </c>
      <c r="AR28" s="41">
        <f>AQ28*$C$39+$C$40*$AC$51</f>
        <v>80.277748230579761</v>
      </c>
      <c r="AS28" s="41">
        <f>AY28/$AC$51^3</f>
        <v>4.1361653440517761E-10</v>
      </c>
      <c r="AT28" s="41"/>
      <c r="AU28" s="41">
        <f>(-$AV$32+SQRT($AV$32^2-4*AS28*$AV$33))/(2*AS28)*30/PI()</f>
        <v>59766.439863803134</v>
      </c>
      <c r="AV28" s="41">
        <f>AW28+$C$30</f>
        <v>87.999999999999986</v>
      </c>
      <c r="AW28" s="41">
        <f>AR28*AQ28</f>
        <v>70.999999999999986</v>
      </c>
      <c r="AX28" s="41">
        <f>AP28*$AC$51</f>
        <v>42.47214612665649</v>
      </c>
      <c r="AY28" s="41">
        <f>$AC$54*($AC$42+$AC$43*AB28+$AC$44*AB28^2+$AC$45*AB28^3)</f>
        <v>40.461480976053345</v>
      </c>
      <c r="AZ28" s="41">
        <f>AJ28*AC28*1000</f>
        <v>27.993899481984002</v>
      </c>
      <c r="BA28" s="41"/>
      <c r="BB28" s="41"/>
      <c r="BC28" s="41"/>
      <c r="BD28" s="41"/>
      <c r="BE28" s="41"/>
      <c r="BF28" s="41"/>
      <c r="BG28" s="41"/>
      <c r="BH28" s="41"/>
      <c r="BI28" s="41"/>
      <c r="BJ28" s="41"/>
      <c r="BK28" s="41"/>
      <c r="BL28" s="41"/>
      <c r="BM28" s="41"/>
      <c r="BN28" s="41"/>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1"/>
      <c r="DA28" s="41">
        <f t="shared" si="36"/>
        <v>1.443732632226772E-2</v>
      </c>
      <c r="DB28" s="14">
        <f t="shared" si="34"/>
        <v>-2.507956621538332</v>
      </c>
      <c r="DC28" s="41"/>
      <c r="DD28" s="41"/>
      <c r="DE28" s="14"/>
      <c r="DF28" s="41"/>
      <c r="DG28" s="41"/>
      <c r="DH28" s="41">
        <f t="shared" si="43"/>
        <v>1.005923140833115E-2</v>
      </c>
      <c r="DI28" s="14">
        <f t="shared" si="37"/>
        <v>1.869702643267205</v>
      </c>
      <c r="DJ28" s="41">
        <f t="shared" si="46"/>
        <v>18.807771553393241</v>
      </c>
      <c r="DK28" s="41">
        <f t="shared" si="38"/>
        <v>1.8342675685220451</v>
      </c>
      <c r="DL28" s="41">
        <f t="shared" si="39"/>
        <v>0.95794640797183983</v>
      </c>
      <c r="DM28" s="41">
        <f t="shared" si="40"/>
        <v>-1.5809509754254254</v>
      </c>
      <c r="DN28" s="41">
        <f t="shared" si="41"/>
        <v>2.9167997258668708</v>
      </c>
      <c r="DO28" s="41">
        <f t="shared" si="42"/>
        <v>-1.2937951584132856</v>
      </c>
      <c r="DP28" s="41">
        <f t="shared" si="47"/>
        <v>1.0043307672297623</v>
      </c>
      <c r="DQ28" s="41">
        <f t="shared" si="48"/>
        <v>0.99999999999999978</v>
      </c>
      <c r="DR28" s="41">
        <f t="shared" si="49"/>
        <v>0.99538919626294331</v>
      </c>
      <c r="DS28" s="41">
        <f t="shared" si="50"/>
        <v>17.937375529468952</v>
      </c>
      <c r="DT28" s="41">
        <f t="shared" si="51"/>
        <v>18.807771553393245</v>
      </c>
      <c r="DU28" s="41">
        <f t="shared" si="52"/>
        <v>19.65492392544833</v>
      </c>
      <c r="DV28" s="41">
        <f t="shared" si="53"/>
        <v>1.717548395979378</v>
      </c>
      <c r="DW28" s="41">
        <f t="shared" si="54"/>
        <v>0</v>
      </c>
      <c r="DX28" s="41">
        <f t="shared" si="44"/>
        <v>0.50899969486008101</v>
      </c>
      <c r="DY28" s="41">
        <f t="shared" si="45"/>
        <v>9.9975429057122655E-3</v>
      </c>
    </row>
    <row r="29" spans="1:129">
      <c r="A29" s="17" t="s">
        <v>123</v>
      </c>
      <c r="B29" s="18" t="s">
        <v>124</v>
      </c>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1"/>
      <c r="CU29" s="41"/>
      <c r="CV29" s="41"/>
      <c r="CW29" s="41"/>
      <c r="CX29" s="41"/>
      <c r="CY29" s="41"/>
      <c r="CZ29" s="41"/>
      <c r="DA29" s="41">
        <f t="shared" si="36"/>
        <v>1.5124818051899516E-2</v>
      </c>
      <c r="DB29" s="14">
        <f t="shared" si="34"/>
        <v>-3.3375306231849251</v>
      </c>
      <c r="DC29" s="41"/>
      <c r="DD29" s="41"/>
      <c r="DE29" s="14"/>
      <c r="DF29" s="41"/>
      <c r="DG29" s="41"/>
      <c r="DH29" s="41">
        <f t="shared" si="43"/>
        <v>9.9380358491946309E-3</v>
      </c>
      <c r="DI29" s="14">
        <f t="shared" si="37"/>
        <v>1.9686283311552737</v>
      </c>
      <c r="DJ29" s="41">
        <f t="shared" si="46"/>
        <v>19.564298928761307</v>
      </c>
      <c r="DK29" s="41">
        <f t="shared" si="38"/>
        <v>1.7540306410878115</v>
      </c>
      <c r="DL29" s="41">
        <f t="shared" si="39"/>
        <v>0.931535086024738</v>
      </c>
      <c r="DM29" s="41">
        <f t="shared" si="40"/>
        <v>-1.469455078344938</v>
      </c>
      <c r="DN29" s="41">
        <f t="shared" si="41"/>
        <v>2.768194249848051</v>
      </c>
      <c r="DO29" s="41">
        <f t="shared" si="42"/>
        <v>-1.2302742575278509</v>
      </c>
      <c r="DP29" s="41">
        <f t="shared" si="47"/>
        <v>1.0044472696804885</v>
      </c>
      <c r="DQ29" s="41">
        <f t="shared" si="48"/>
        <v>1.0000000000000002</v>
      </c>
      <c r="DR29" s="41">
        <f t="shared" si="49"/>
        <v>0.99527830184754951</v>
      </c>
      <c r="DS29" s="41">
        <f t="shared" si="50"/>
        <v>18.724498658228157</v>
      </c>
      <c r="DT29" s="41">
        <f t="shared" si="51"/>
        <v>19.564298928761303</v>
      </c>
      <c r="DU29" s="41">
        <f t="shared" si="52"/>
        <v>20.381310626947062</v>
      </c>
      <c r="DV29" s="41">
        <f t="shared" si="53"/>
        <v>1.6568119687189053</v>
      </c>
      <c r="DW29" s="41">
        <f t="shared" si="54"/>
        <v>0</v>
      </c>
      <c r="DX29" s="41">
        <f t="shared" si="44"/>
        <v>0.50921461179013539</v>
      </c>
      <c r="DY29" s="41">
        <f t="shared" si="45"/>
        <v>9.876321299598239E-3</v>
      </c>
    </row>
    <row r="30" spans="1:129">
      <c r="A30" s="41"/>
      <c r="B30" s="41" t="s">
        <v>125</v>
      </c>
      <c r="C30" s="34">
        <v>17</v>
      </c>
      <c r="D30" s="41" t="s">
        <v>126</v>
      </c>
      <c r="E30" s="20">
        <f>MIN(CL149:CL249)</f>
        <v>9.0188577790339455</v>
      </c>
      <c r="F30" s="41" t="s">
        <v>127</v>
      </c>
      <c r="G30" s="20">
        <f>MAX(CL149:CL249)</f>
        <v>17.793962645121031</v>
      </c>
      <c r="H30" s="41" t="s">
        <v>113</v>
      </c>
      <c r="I30" s="41"/>
      <c r="J30" s="41"/>
      <c r="K30" s="41"/>
      <c r="L30" s="41"/>
      <c r="M30" s="41"/>
      <c r="N30" s="41"/>
      <c r="O30" s="41"/>
      <c r="P30" s="41"/>
      <c r="Q30" s="41"/>
      <c r="R30" s="41"/>
      <c r="S30" s="41"/>
      <c r="T30" s="41"/>
      <c r="U30" s="41"/>
      <c r="V30" s="41"/>
      <c r="W30" s="41"/>
      <c r="X30" s="41"/>
      <c r="Y30" s="41"/>
      <c r="Z30" s="41"/>
      <c r="AA30" s="41" t="s">
        <v>128</v>
      </c>
      <c r="AB30" s="41"/>
      <c r="AC30" s="41" t="s">
        <v>129</v>
      </c>
      <c r="AD30" s="41" t="s">
        <v>46</v>
      </c>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1"/>
      <c r="CU30" s="41"/>
      <c r="CV30" s="41"/>
      <c r="CW30" s="41"/>
      <c r="CX30" s="41"/>
      <c r="CY30" s="41"/>
      <c r="CZ30" s="41"/>
      <c r="DA30" s="41">
        <f t="shared" si="36"/>
        <v>1.5812309781531312E-2</v>
      </c>
      <c r="DB30" s="14">
        <f t="shared" si="34"/>
        <v>-4.2056894621174088</v>
      </c>
      <c r="DC30" s="41"/>
      <c r="DD30" s="41"/>
      <c r="DE30" s="14"/>
      <c r="DF30" s="41"/>
      <c r="DG30" s="41"/>
      <c r="DH30" s="41">
        <f t="shared" si="43"/>
        <v>9.8168402900581115E-3</v>
      </c>
      <c r="DI30" s="14">
        <f t="shared" si="37"/>
        <v>2.0663549197962152</v>
      </c>
      <c r="DJ30" s="41">
        <f t="shared" si="46"/>
        <v>20.285076230215285</v>
      </c>
      <c r="DK30" s="41">
        <f t="shared" si="38"/>
        <v>1.6810934973073757</v>
      </c>
      <c r="DL30" s="41">
        <f t="shared" si="39"/>
        <v>0.90752660953034447</v>
      </c>
      <c r="DM30" s="41">
        <f t="shared" si="40"/>
        <v>-1.3681028389667076</v>
      </c>
      <c r="DN30" s="41">
        <f t="shared" si="41"/>
        <v>2.6331085814713688</v>
      </c>
      <c r="DO30" s="41">
        <f t="shared" si="42"/>
        <v>-1.1725323520350059</v>
      </c>
      <c r="DP30" s="41">
        <f t="shared" si="47"/>
        <v>1.004560727711457</v>
      </c>
      <c r="DQ30" s="41">
        <f t="shared" si="48"/>
        <v>1</v>
      </c>
      <c r="DR30" s="41">
        <f t="shared" si="49"/>
        <v>0.99516965226884069</v>
      </c>
      <c r="DS30" s="41">
        <f t="shared" si="50"/>
        <v>19.475476583015318</v>
      </c>
      <c r="DT30" s="41">
        <f t="shared" si="51"/>
        <v>20.285076230215285</v>
      </c>
      <c r="DU30" s="41">
        <f t="shared" si="52"/>
        <v>21.072326096818312</v>
      </c>
      <c r="DV30" s="41">
        <f t="shared" si="53"/>
        <v>1.5968495138029937</v>
      </c>
      <c r="DW30" s="41">
        <f t="shared" si="54"/>
        <v>0</v>
      </c>
      <c r="DX30" s="41">
        <f t="shared" si="44"/>
        <v>0.5094419666659149</v>
      </c>
      <c r="DY30" s="41">
        <f t="shared" si="45"/>
        <v>9.7550981860604277E-3</v>
      </c>
    </row>
    <row r="31" spans="1:129" ht="13.5" thickBot="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17" t="s">
        <v>11</v>
      </c>
      <c r="AB31" s="41" t="s">
        <v>130</v>
      </c>
      <c r="AC31" s="41"/>
      <c r="AD31" s="41"/>
      <c r="AE31" s="41"/>
      <c r="AF31" s="41"/>
      <c r="AG31" s="41"/>
      <c r="AH31" s="41"/>
      <c r="AI31" s="41"/>
      <c r="AJ31" s="41"/>
      <c r="AK31" s="41"/>
      <c r="AL31" s="41"/>
      <c r="AM31" s="41"/>
      <c r="AN31" s="41"/>
      <c r="AO31" s="41"/>
      <c r="AP31" s="41"/>
      <c r="AQ31" s="41"/>
      <c r="AR31" s="41"/>
      <c r="AS31" s="41"/>
      <c r="AT31" s="41" t="s">
        <v>131</v>
      </c>
      <c r="AU31" s="41" t="s">
        <v>132</v>
      </c>
      <c r="AV31" s="41"/>
      <c r="AW31" s="41"/>
      <c r="AX31" s="41"/>
      <c r="AY31" s="41"/>
      <c r="AZ31" s="41"/>
      <c r="BA31" s="41"/>
      <c r="BB31" s="41"/>
      <c r="BC31" s="41"/>
      <c r="BD31" s="41"/>
      <c r="BE31" s="41"/>
      <c r="BF31" s="41"/>
      <c r="BG31" s="41"/>
      <c r="BH31" s="41"/>
      <c r="BI31" s="41"/>
      <c r="BJ31" s="41"/>
      <c r="BK31" s="41"/>
      <c r="BL31" s="41"/>
      <c r="BM31" s="41"/>
      <c r="BN31" s="41"/>
      <c r="BO31" s="41"/>
      <c r="BP31" s="41"/>
      <c r="BQ31" s="41"/>
      <c r="BR31" s="41"/>
      <c r="BS31" s="41"/>
      <c r="BT31" s="41"/>
      <c r="BU31" s="41"/>
      <c r="BV31" s="41"/>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1"/>
      <c r="CU31" s="41"/>
      <c r="CV31" s="41"/>
      <c r="CW31" s="41"/>
      <c r="CX31" s="41"/>
      <c r="CY31" s="41"/>
      <c r="CZ31" s="41"/>
      <c r="DA31" s="41">
        <f t="shared" si="36"/>
        <v>1.649980151116311E-2</v>
      </c>
      <c r="DB31" s="14">
        <f t="shared" si="34"/>
        <v>-5.1124331383357813</v>
      </c>
      <c r="DC31" s="41"/>
      <c r="DD31" s="41"/>
      <c r="DE31" s="14"/>
      <c r="DF31" s="41"/>
      <c r="DG31" s="41"/>
      <c r="DH31" s="41">
        <f t="shared" si="43"/>
        <v>9.6956447309215921E-3</v>
      </c>
      <c r="DI31" s="14">
        <f t="shared" si="37"/>
        <v>2.1628824091900283</v>
      </c>
      <c r="DJ31" s="41">
        <f t="shared" si="46"/>
        <v>20.970539434266296</v>
      </c>
      <c r="DK31" s="41">
        <f t="shared" si="38"/>
        <v>1.6144453923458766</v>
      </c>
      <c r="DL31" s="41">
        <f t="shared" si="39"/>
        <v>0.88558827498051773</v>
      </c>
      <c r="DM31" s="41">
        <f t="shared" si="40"/>
        <v>-1.2754897431139578</v>
      </c>
      <c r="DN31" s="41">
        <f t="shared" si="41"/>
        <v>2.5096707370739257</v>
      </c>
      <c r="DO31" s="41">
        <f t="shared" si="42"/>
        <v>-1.1197692689404857</v>
      </c>
      <c r="DP31" s="41">
        <f t="shared" si="47"/>
        <v>1.0046718562111541</v>
      </c>
      <c r="DQ31" s="41">
        <f t="shared" si="48"/>
        <v>1</v>
      </c>
      <c r="DR31" s="41">
        <f t="shared" si="49"/>
        <v>0.99506263220454971</v>
      </c>
      <c r="DS31" s="41">
        <f t="shared" si="50"/>
        <v>20.190747958955392</v>
      </c>
      <c r="DT31" s="41">
        <f t="shared" si="51"/>
        <v>20.970539434266296</v>
      </c>
      <c r="DU31" s="41">
        <f t="shared" si="52"/>
        <v>21.728405647717015</v>
      </c>
      <c r="DV31" s="41">
        <f t="shared" si="53"/>
        <v>1.5376576887616231</v>
      </c>
      <c r="DW31" s="41">
        <f t="shared" si="54"/>
        <v>0</v>
      </c>
      <c r="DX31" s="41">
        <f t="shared" si="44"/>
        <v>0.50968282871099213</v>
      </c>
      <c r="DY31" s="41">
        <f t="shared" si="45"/>
        <v>9.6338734355136801E-3</v>
      </c>
    </row>
    <row r="32" spans="1:129" ht="13.5" thickTop="1">
      <c r="A32" s="44" t="s">
        <v>133</v>
      </c>
      <c r="B32" s="45" t="s">
        <v>134</v>
      </c>
      <c r="C32" s="22"/>
      <c r="D32" s="23"/>
      <c r="E32" s="41"/>
      <c r="F32" s="41"/>
      <c r="G32" s="41"/>
      <c r="H32" s="41"/>
      <c r="I32" s="41"/>
      <c r="J32" s="41"/>
      <c r="K32" s="41"/>
      <c r="L32" s="41"/>
      <c r="M32" s="41"/>
      <c r="N32" s="41"/>
      <c r="O32" s="41"/>
      <c r="P32" s="41"/>
      <c r="Q32" s="41"/>
      <c r="R32" s="41"/>
      <c r="S32" s="41"/>
      <c r="T32" s="41"/>
      <c r="U32" s="41"/>
      <c r="V32" s="41"/>
      <c r="W32" s="41"/>
      <c r="X32" s="41"/>
      <c r="Y32" s="41"/>
      <c r="Z32" s="41"/>
      <c r="AA32" s="41"/>
      <c r="AB32" s="41" t="s">
        <v>135</v>
      </c>
      <c r="AC32" s="41">
        <f>DE11</f>
        <v>1.2119555913651979E-2</v>
      </c>
      <c r="AD32" s="41" t="s">
        <v>59</v>
      </c>
      <c r="AE32" s="41"/>
      <c r="AF32" s="41"/>
      <c r="AG32" s="41"/>
      <c r="AH32" s="41"/>
      <c r="AI32" s="41"/>
      <c r="AJ32" s="41"/>
      <c r="AK32" s="41"/>
      <c r="AL32" s="41"/>
      <c r="AM32" s="41"/>
      <c r="AN32" s="41"/>
      <c r="AO32" s="41"/>
      <c r="AP32" s="41"/>
      <c r="AQ32" s="41"/>
      <c r="AR32" s="41"/>
      <c r="AS32" s="41"/>
      <c r="AT32" s="41" t="s">
        <v>136</v>
      </c>
      <c r="AU32" s="41" t="s">
        <v>137</v>
      </c>
      <c r="AV32" s="41">
        <f>AC77+C40^2/C39</f>
        <v>3.0730627200511283E-6</v>
      </c>
      <c r="AW32" s="41"/>
      <c r="AX32" s="41"/>
      <c r="AY32" s="41"/>
      <c r="AZ32" s="41"/>
      <c r="BA32" s="41"/>
      <c r="BB32" s="41"/>
      <c r="BC32" s="41"/>
      <c r="BD32" s="41"/>
      <c r="BE32" s="41"/>
      <c r="BF32" s="41"/>
      <c r="BG32" s="41"/>
      <c r="BH32" s="41"/>
      <c r="BI32" s="41"/>
      <c r="BJ32" s="41"/>
      <c r="BK32" s="41"/>
      <c r="BL32" s="41"/>
      <c r="BM32" s="41"/>
      <c r="BN32" s="41"/>
      <c r="BO32" s="41"/>
      <c r="BP32" s="41"/>
      <c r="BQ32" s="41"/>
      <c r="BR32" s="41"/>
      <c r="BS32" s="41"/>
      <c r="BT32" s="41"/>
      <c r="BU32" s="41"/>
      <c r="BV32" s="41"/>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1"/>
      <c r="CU32" s="41"/>
      <c r="CV32" s="41"/>
      <c r="CW32" s="41"/>
      <c r="CX32" s="41"/>
      <c r="CY32" s="41"/>
      <c r="CZ32" s="41"/>
      <c r="DA32" s="41">
        <f t="shared" si="36"/>
        <v>1.7187293240794908E-2</v>
      </c>
      <c r="DB32" s="14">
        <f t="shared" si="34"/>
        <v>-6.0577616518400426</v>
      </c>
      <c r="DC32" s="41"/>
      <c r="DD32" s="41"/>
      <c r="DE32" s="14"/>
      <c r="DF32" s="41"/>
      <c r="DG32" s="41"/>
      <c r="DH32" s="41">
        <f t="shared" si="43"/>
        <v>9.5744491717850728E-3</v>
      </c>
      <c r="DI32" s="14">
        <f t="shared" si="37"/>
        <v>2.2582107993367129</v>
      </c>
      <c r="DJ32" s="41">
        <f t="shared" si="46"/>
        <v>21.621124517425496</v>
      </c>
      <c r="DK32" s="41">
        <f t="shared" si="38"/>
        <v>1.5532566920428055</v>
      </c>
      <c r="DL32" s="41">
        <f t="shared" si="39"/>
        <v>0.86544699446409012</v>
      </c>
      <c r="DM32" s="41">
        <f t="shared" si="40"/>
        <v>-1.1904629449844821</v>
      </c>
      <c r="DN32" s="41">
        <f t="shared" si="41"/>
        <v>2.3963441650542792</v>
      </c>
      <c r="DO32" s="41">
        <f t="shared" si="42"/>
        <v>-1.0713282145338876</v>
      </c>
      <c r="DP32" s="41">
        <f t="shared" si="47"/>
        <v>1.0047812557258575</v>
      </c>
      <c r="DQ32" s="41">
        <f t="shared" si="48"/>
        <v>0.99999999999999933</v>
      </c>
      <c r="DR32" s="41">
        <f t="shared" si="49"/>
        <v>0.99495672200894414</v>
      </c>
      <c r="DS32" s="41">
        <f t="shared" si="50"/>
        <v>20.870751036370702</v>
      </c>
      <c r="DT32" s="41">
        <f t="shared" si="51"/>
        <v>21.62112451742551</v>
      </c>
      <c r="DU32" s="41">
        <f t="shared" si="52"/>
        <v>22.349984641848714</v>
      </c>
      <c r="DV32" s="41">
        <f t="shared" si="53"/>
        <v>1.4792336054780115</v>
      </c>
      <c r="DW32" s="41">
        <f t="shared" si="54"/>
        <v>0</v>
      </c>
      <c r="DX32" s="41">
        <f t="shared" si="44"/>
        <v>0.50993841164821929</v>
      </c>
      <c r="DY32" s="41">
        <f t="shared" si="45"/>
        <v>9.5126469008601777E-3</v>
      </c>
    </row>
    <row r="33" spans="1:129">
      <c r="A33" s="24"/>
      <c r="B33" s="1" t="s">
        <v>138</v>
      </c>
      <c r="C33" s="46">
        <f>AC35</f>
        <v>5.6695830840618709E-3</v>
      </c>
      <c r="D33" s="25" t="s">
        <v>59</v>
      </c>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t="s">
        <v>139</v>
      </c>
      <c r="AU33" s="41" t="s">
        <v>140</v>
      </c>
      <c r="AV33" s="41">
        <f>-C40*C15/C39</f>
        <v>-3.5435507950823251E-2</v>
      </c>
      <c r="AW33" s="41"/>
      <c r="AX33" s="41"/>
      <c r="AY33" s="41"/>
      <c r="AZ33" s="41"/>
      <c r="BA33" s="41"/>
      <c r="BB33" s="41"/>
      <c r="BC33" s="41"/>
      <c r="BD33" s="41"/>
      <c r="BE33" s="41"/>
      <c r="BF33" s="41"/>
      <c r="BG33" s="41"/>
      <c r="BH33" s="41"/>
      <c r="BI33" s="41"/>
      <c r="BJ33" s="41"/>
      <c r="BK33" s="41"/>
      <c r="BL33" s="41"/>
      <c r="BM33" s="41"/>
      <c r="BN33" s="41"/>
      <c r="BO33" s="41"/>
      <c r="BP33" s="41"/>
      <c r="BQ33" s="41"/>
      <c r="BR33" s="41"/>
      <c r="BS33" s="41"/>
      <c r="BT33" s="41"/>
      <c r="BU33" s="41"/>
      <c r="BV33" s="41"/>
      <c r="BW33" s="41"/>
      <c r="BX33" s="41"/>
      <c r="BY33" s="41"/>
      <c r="BZ33" s="41"/>
      <c r="CA33" s="41"/>
      <c r="CB33" s="41"/>
      <c r="CC33" s="41"/>
      <c r="CD33" s="41"/>
      <c r="CE33" s="41"/>
      <c r="CF33" s="41"/>
      <c r="CG33" s="41"/>
      <c r="CH33" s="41"/>
      <c r="CI33" s="41"/>
      <c r="CJ33" s="41"/>
      <c r="CK33" s="41"/>
      <c r="CL33" s="41"/>
      <c r="CM33" s="41"/>
      <c r="CN33" s="41"/>
      <c r="CO33" s="41"/>
      <c r="CP33" s="41"/>
      <c r="CQ33" s="41"/>
      <c r="CR33" s="41"/>
      <c r="CS33" s="41"/>
      <c r="CT33" s="41"/>
      <c r="CU33" s="41"/>
      <c r="CV33" s="41"/>
      <c r="CW33" s="41"/>
      <c r="CX33" s="41"/>
      <c r="CY33" s="41"/>
      <c r="CZ33" s="41"/>
      <c r="DA33" s="41">
        <f t="shared" si="36"/>
        <v>1.7874784970426705E-2</v>
      </c>
      <c r="DB33" s="14">
        <f t="shared" si="34"/>
        <v>-7.0416750026301926</v>
      </c>
      <c r="DC33" s="41"/>
      <c r="DD33" s="41"/>
      <c r="DE33" s="14"/>
      <c r="DF33" s="41"/>
      <c r="DG33" s="41"/>
      <c r="DH33" s="41">
        <f t="shared" si="43"/>
        <v>9.4532536126485534E-3</v>
      </c>
      <c r="DI33" s="14">
        <f t="shared" si="37"/>
        <v>2.3523400902362699</v>
      </c>
      <c r="DJ33" s="41">
        <f t="shared" si="46"/>
        <v>22.237267456204041</v>
      </c>
      <c r="DK33" s="41">
        <f t="shared" si="38"/>
        <v>1.4968396076361083</v>
      </c>
      <c r="DL33" s="41">
        <f t="shared" si="39"/>
        <v>0.84687637084688572</v>
      </c>
      <c r="DM33" s="41">
        <f t="shared" si="40"/>
        <v>-1.1120667047776756</v>
      </c>
      <c r="DN33" s="41">
        <f t="shared" si="41"/>
        <v>2.2918550233093757</v>
      </c>
      <c r="DO33" s="41">
        <f t="shared" si="42"/>
        <v>-1.0266646893785858</v>
      </c>
      <c r="DP33" s="41">
        <f t="shared" si="47"/>
        <v>1.0048894381880962</v>
      </c>
      <c r="DQ33" s="41">
        <f t="shared" si="48"/>
        <v>1.0000000000000002</v>
      </c>
      <c r="DR33" s="41">
        <f t="shared" si="49"/>
        <v>0.99485147599835189</v>
      </c>
      <c r="DS33" s="41">
        <f t="shared" si="50"/>
        <v>21.515923738247544</v>
      </c>
      <c r="DT33" s="41">
        <f t="shared" si="51"/>
        <v>22.237267456204037</v>
      </c>
      <c r="DU33" s="41">
        <f t="shared" si="52"/>
        <v>22.937498488619493</v>
      </c>
      <c r="DV33" s="41">
        <f t="shared" si="53"/>
        <v>1.4215747503719491</v>
      </c>
      <c r="DW33" s="41">
        <f t="shared" si="54"/>
        <v>0</v>
      </c>
      <c r="DX33" s="41">
        <f t="shared" si="44"/>
        <v>0.51021009487629354</v>
      </c>
      <c r="DY33" s="41">
        <f t="shared" si="45"/>
        <v>9.3914184149229245E-3</v>
      </c>
    </row>
    <row r="34" spans="1:129">
      <c r="A34" s="24"/>
      <c r="B34" s="1"/>
      <c r="C34" s="1"/>
      <c r="D34" s="25"/>
      <c r="E34" s="41"/>
      <c r="F34" s="41"/>
      <c r="G34" s="41"/>
      <c r="H34" s="41"/>
      <c r="I34" s="41"/>
      <c r="J34" s="41"/>
      <c r="K34" s="41"/>
      <c r="L34" s="41"/>
      <c r="M34" s="41"/>
      <c r="N34" s="41"/>
      <c r="O34" s="41"/>
      <c r="P34" s="41"/>
      <c r="Q34" s="41"/>
      <c r="R34" s="41"/>
      <c r="S34" s="41"/>
      <c r="T34" s="41"/>
      <c r="U34" s="41"/>
      <c r="V34" s="41"/>
      <c r="W34" s="41"/>
      <c r="X34" s="41"/>
      <c r="Y34" s="41"/>
      <c r="Z34" s="41"/>
      <c r="AA34" s="17" t="s">
        <v>13</v>
      </c>
      <c r="AB34" s="41" t="s">
        <v>141</v>
      </c>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1"/>
      <c r="CN34" s="41"/>
      <c r="CO34" s="41"/>
      <c r="CP34" s="41"/>
      <c r="CQ34" s="41"/>
      <c r="CR34" s="41"/>
      <c r="CS34" s="41"/>
      <c r="CT34" s="41"/>
      <c r="CU34" s="41"/>
      <c r="CV34" s="41"/>
      <c r="CW34" s="41"/>
      <c r="CX34" s="41"/>
      <c r="CY34" s="41"/>
      <c r="CZ34" s="41"/>
      <c r="DA34" s="41">
        <f t="shared" si="36"/>
        <v>1.8562276700058503E-2</v>
      </c>
      <c r="DB34" s="14">
        <f t="shared" si="34"/>
        <v>-8.0641731907062315</v>
      </c>
      <c r="DC34" s="41"/>
      <c r="DD34" s="41"/>
      <c r="DE34" s="14"/>
      <c r="DF34" s="41"/>
      <c r="DG34" s="41"/>
      <c r="DH34" s="41">
        <f t="shared" si="43"/>
        <v>9.3320580535120341E-3</v>
      </c>
      <c r="DI34" s="14">
        <f t="shared" si="37"/>
        <v>2.4452702818886984</v>
      </c>
      <c r="DJ34" s="41">
        <f t="shared" si="46"/>
        <v>22.819404227113068</v>
      </c>
      <c r="DK34" s="41">
        <f t="shared" si="38"/>
        <v>1.4446187853806578</v>
      </c>
      <c r="DL34" s="41">
        <f t="shared" si="39"/>
        <v>0.82968701685446655</v>
      </c>
      <c r="DM34" s="41">
        <f t="shared" si="40"/>
        <v>-1.0395015205185392</v>
      </c>
      <c r="DN34" s="41">
        <f t="shared" si="41"/>
        <v>2.1951377087570934</v>
      </c>
      <c r="DO34" s="41">
        <f t="shared" si="42"/>
        <v>-0.98532320509302074</v>
      </c>
      <c r="DP34" s="41">
        <f t="shared" si="47"/>
        <v>1.0049968462439525</v>
      </c>
      <c r="DQ34" s="41">
        <f t="shared" si="48"/>
        <v>1</v>
      </c>
      <c r="DR34" s="41">
        <f t="shared" si="49"/>
        <v>0.99474650612355575</v>
      </c>
      <c r="DS34" s="41">
        <f t="shared" si="50"/>
        <v>22.126703719830555</v>
      </c>
      <c r="DT34" s="41">
        <f t="shared" si="51"/>
        <v>22.819404227113068</v>
      </c>
      <c r="DU34" s="41">
        <f t="shared" si="52"/>
        <v>23.491382641520165</v>
      </c>
      <c r="DV34" s="41">
        <f t="shared" si="53"/>
        <v>1.3646789216896096</v>
      </c>
      <c r="DW34" s="41">
        <f t="shared" si="54"/>
        <v>0</v>
      </c>
      <c r="DX34" s="41">
        <f t="shared" si="44"/>
        <v>0.51049944952465665</v>
      </c>
      <c r="DY34" s="41">
        <f t="shared" si="45"/>
        <v>9.2701877872880083E-3</v>
      </c>
    </row>
    <row r="35" spans="1:129">
      <c r="A35" s="24"/>
      <c r="B35" s="47" t="s">
        <v>142</v>
      </c>
      <c r="C35" s="1"/>
      <c r="D35" s="25"/>
      <c r="E35" s="41"/>
      <c r="F35" s="41"/>
      <c r="G35" s="41"/>
      <c r="H35" s="41"/>
      <c r="I35" s="41"/>
      <c r="J35" s="41"/>
      <c r="K35" s="41"/>
      <c r="L35" s="41"/>
      <c r="M35" s="41"/>
      <c r="N35" s="42" t="s">
        <v>143</v>
      </c>
      <c r="O35" s="41"/>
      <c r="P35" s="48" t="s">
        <v>144</v>
      </c>
      <c r="Q35" s="41"/>
      <c r="R35" s="41"/>
      <c r="S35" s="41"/>
      <c r="T35" s="41"/>
      <c r="U35" s="41"/>
      <c r="V35" s="41"/>
      <c r="W35" s="41"/>
      <c r="X35" s="41"/>
      <c r="Y35" s="41"/>
      <c r="Z35" s="41"/>
      <c r="AA35" s="41"/>
      <c r="AB35" s="41" t="s">
        <v>145</v>
      </c>
      <c r="AC35" s="41">
        <f>DI8</f>
        <v>5.6695830840618709E-3</v>
      </c>
      <c r="AD35" s="41" t="s">
        <v>59</v>
      </c>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1"/>
      <c r="CU35" s="41"/>
      <c r="CV35" s="41"/>
      <c r="CW35" s="41"/>
      <c r="CX35" s="41"/>
      <c r="CY35" s="41"/>
      <c r="CZ35" s="41"/>
      <c r="DA35" s="41">
        <f t="shared" si="36"/>
        <v>1.9249768429690301E-2</v>
      </c>
      <c r="DB35" s="14">
        <f t="shared" si="34"/>
        <v>-9.1252562160681592</v>
      </c>
      <c r="DC35" s="41"/>
      <c r="DD35" s="41"/>
      <c r="DE35" s="14"/>
      <c r="DF35" s="41"/>
      <c r="DG35" s="41"/>
      <c r="DH35" s="41">
        <f t="shared" si="43"/>
        <v>9.2108624943755147E-3</v>
      </c>
      <c r="DI35" s="14">
        <f t="shared" si="37"/>
        <v>2.537001374293999</v>
      </c>
      <c r="DJ35" s="41">
        <f t="shared" si="46"/>
        <v>23.367970806663731</v>
      </c>
      <c r="DK35" s="41">
        <f t="shared" si="38"/>
        <v>1.3961089686403898</v>
      </c>
      <c r="DL35" s="41">
        <f t="shared" si="39"/>
        <v>0.81371920217746174</v>
      </c>
      <c r="DM35" s="41">
        <f t="shared" si="40"/>
        <v>-0.97209308767320857</v>
      </c>
      <c r="DN35" s="41">
        <f t="shared" si="41"/>
        <v>2.1052934856693888</v>
      </c>
      <c r="DO35" s="41">
        <f t="shared" si="42"/>
        <v>-0.94691960017364185</v>
      </c>
      <c r="DP35" s="41">
        <f t="shared" si="47"/>
        <v>1.0051038679944111</v>
      </c>
      <c r="DQ35" s="41">
        <f t="shared" si="48"/>
        <v>1</v>
      </c>
      <c r="DR35" s="41">
        <f t="shared" si="49"/>
        <v>0.99464146950044663</v>
      </c>
      <c r="DS35" s="41">
        <f t="shared" si="50"/>
        <v>22.703528415075162</v>
      </c>
      <c r="DT35" s="41">
        <f t="shared" si="51"/>
        <v>23.367970806663731</v>
      </c>
      <c r="DU35" s="41">
        <f t="shared" si="52"/>
        <v>24.012072594723485</v>
      </c>
      <c r="DV35" s="41">
        <f t="shared" si="53"/>
        <v>1.3085441796483224</v>
      </c>
      <c r="DW35" s="41">
        <f t="shared" si="54"/>
        <v>0</v>
      </c>
      <c r="DX35" s="41">
        <f t="shared" si="44"/>
        <v>0.51080827039869969</v>
      </c>
      <c r="DY35" s="41">
        <f t="shared" si="45"/>
        <v>9.1489548004329863E-3</v>
      </c>
    </row>
    <row r="36" spans="1:129">
      <c r="A36" s="24"/>
      <c r="B36" s="1" t="s">
        <v>146</v>
      </c>
      <c r="C36" s="4">
        <f>C30</f>
        <v>17</v>
      </c>
      <c r="D36" s="38" t="s">
        <v>147</v>
      </c>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41"/>
      <c r="BI36" s="41"/>
      <c r="BJ36" s="41"/>
      <c r="BK36" s="41"/>
      <c r="BL36" s="41"/>
      <c r="BM36" s="41"/>
      <c r="BN36" s="41"/>
      <c r="BO36" s="41"/>
      <c r="BP36" s="41"/>
      <c r="BQ36" s="41"/>
      <c r="BR36" s="41"/>
      <c r="BS36" s="41"/>
      <c r="BT36" s="41"/>
      <c r="BU36" s="41"/>
      <c r="BV36" s="41"/>
      <c r="BW36" s="41"/>
      <c r="BX36" s="41"/>
      <c r="BY36" s="41"/>
      <c r="BZ36" s="41"/>
      <c r="CA36" s="41"/>
      <c r="CB36" s="41"/>
      <c r="CC36" s="41"/>
      <c r="CD36" s="41"/>
      <c r="CE36" s="41"/>
      <c r="CF36" s="41"/>
      <c r="CG36" s="41"/>
      <c r="CH36" s="41"/>
      <c r="CI36" s="41"/>
      <c r="CJ36" s="41"/>
      <c r="CK36" s="41"/>
      <c r="CL36" s="41"/>
      <c r="CM36" s="41"/>
      <c r="CN36" s="41"/>
      <c r="CO36" s="41"/>
      <c r="CP36" s="41"/>
      <c r="CQ36" s="41"/>
      <c r="CR36" s="41"/>
      <c r="CS36" s="41"/>
      <c r="CT36" s="41"/>
      <c r="CU36" s="41"/>
      <c r="CV36" s="41"/>
      <c r="CW36" s="41"/>
      <c r="CX36" s="41"/>
      <c r="CY36" s="41"/>
      <c r="CZ36" s="41"/>
      <c r="DA36" s="41">
        <f t="shared" si="36"/>
        <v>1.9937260159322099E-2</v>
      </c>
      <c r="DB36" s="14">
        <f t="shared" si="34"/>
        <v>-10.224924078715972</v>
      </c>
      <c r="DC36" s="41"/>
      <c r="DD36" s="41"/>
      <c r="DE36" s="14"/>
      <c r="DF36" s="41"/>
      <c r="DG36" s="41"/>
      <c r="DH36" s="41">
        <f t="shared" si="43"/>
        <v>9.0896669352389953E-3</v>
      </c>
      <c r="DI36" s="14">
        <f t="shared" si="37"/>
        <v>2.627533367452171</v>
      </c>
      <c r="DJ36" s="41">
        <f t="shared" si="46"/>
        <v>23.883403171367171</v>
      </c>
      <c r="DK36" s="41">
        <f t="shared" si="38"/>
        <v>1.3508978158337444</v>
      </c>
      <c r="DL36" s="41">
        <f t="shared" si="39"/>
        <v>0.79883719771194084</v>
      </c>
      <c r="DM36" s="41">
        <f t="shared" si="40"/>
        <v>-0.90926842325230739</v>
      </c>
      <c r="DN36" s="41">
        <f t="shared" si="41"/>
        <v>2.0215586630754143</v>
      </c>
      <c r="DO36" s="41">
        <f t="shared" si="42"/>
        <v>-0.91112743753504755</v>
      </c>
      <c r="DP36" s="41">
        <f t="shared" si="47"/>
        <v>1.0052108484011808</v>
      </c>
      <c r="DQ36" s="41">
        <f t="shared" si="48"/>
        <v>1.0000000000000002</v>
      </c>
      <c r="DR36" s="41">
        <f t="shared" si="49"/>
        <v>0.99453605874565354</v>
      </c>
      <c r="DS36" s="41">
        <f t="shared" si="50"/>
        <v>23.246835073289567</v>
      </c>
      <c r="DT36" s="41">
        <f t="shared" si="51"/>
        <v>23.883403171367167</v>
      </c>
      <c r="DU36" s="41">
        <f t="shared" si="52"/>
        <v>24.500003879664295</v>
      </c>
      <c r="DV36" s="41">
        <f t="shared" si="53"/>
        <v>1.2531688063747275</v>
      </c>
      <c r="DW36" s="41">
        <f t="shared" si="54"/>
        <v>0</v>
      </c>
      <c r="DX36" s="41">
        <f t="shared" si="44"/>
        <v>0.51113861517608394</v>
      </c>
      <c r="DY36" s="41">
        <f t="shared" si="45"/>
        <v>9.0277192049764629E-3</v>
      </c>
    </row>
    <row r="37" spans="1:129">
      <c r="A37" s="24"/>
      <c r="B37" s="1"/>
      <c r="C37" s="1"/>
      <c r="D37" s="25"/>
      <c r="E37" s="41"/>
      <c r="F37" s="41"/>
      <c r="G37" s="41"/>
      <c r="H37" s="41"/>
      <c r="I37" s="41"/>
      <c r="J37" s="41"/>
      <c r="K37" s="41"/>
      <c r="L37" s="41"/>
      <c r="M37" s="41"/>
      <c r="N37" s="41"/>
      <c r="O37" s="41"/>
      <c r="P37" s="41"/>
      <c r="Q37" s="41"/>
      <c r="R37" s="41"/>
      <c r="S37" s="41"/>
      <c r="T37" s="41"/>
      <c r="U37" s="41"/>
      <c r="V37" s="41"/>
      <c r="W37" s="41"/>
      <c r="X37" s="41"/>
      <c r="Y37" s="41"/>
      <c r="Z37" s="41"/>
      <c r="AA37" s="17" t="s">
        <v>148</v>
      </c>
      <c r="AB37" s="41" t="s">
        <v>149</v>
      </c>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1"/>
      <c r="CU37" s="41"/>
      <c r="CV37" s="41"/>
      <c r="CW37" s="41"/>
      <c r="CX37" s="41"/>
      <c r="CY37" s="41"/>
      <c r="CZ37" s="41"/>
      <c r="DA37" s="41">
        <f t="shared" si="36"/>
        <v>2.0624751888953897E-2</v>
      </c>
      <c r="DB37" s="14">
        <f t="shared" si="34"/>
        <v>-11.363176778649674</v>
      </c>
      <c r="DC37" s="41"/>
      <c r="DD37" s="41"/>
      <c r="DE37" s="14"/>
      <c r="DF37" s="41"/>
      <c r="DG37" s="41"/>
      <c r="DH37" s="41">
        <f t="shared" si="43"/>
        <v>8.968471376102476E-3</v>
      </c>
      <c r="DI37" s="14">
        <f t="shared" si="37"/>
        <v>2.7168662613632155</v>
      </c>
      <c r="DJ37" s="41">
        <f t="shared" si="46"/>
        <v>24.36613729773455</v>
      </c>
      <c r="DK37" s="41">
        <f t="shared" si="38"/>
        <v>1.3086325309675488</v>
      </c>
      <c r="DL37" s="41">
        <f t="shared" si="39"/>
        <v>0.78492487477681827</v>
      </c>
      <c r="DM37" s="41">
        <f t="shared" si="40"/>
        <v>-0.85053728782365656</v>
      </c>
      <c r="DN37" s="41">
        <f t="shared" si="41"/>
        <v>1.9432798333961478</v>
      </c>
      <c r="DO37" s="41">
        <f t="shared" si="42"/>
        <v>-0.87766742034930956</v>
      </c>
      <c r="DP37" s="41">
        <f t="shared" si="47"/>
        <v>1.0053180982337357</v>
      </c>
      <c r="DQ37" s="41">
        <f t="shared" si="48"/>
        <v>1</v>
      </c>
      <c r="DR37" s="41">
        <f t="shared" si="49"/>
        <v>0.99442999437851731</v>
      </c>
      <c r="DS37" s="41">
        <f t="shared" si="50"/>
        <v>23.757060788349893</v>
      </c>
      <c r="DT37" s="41">
        <f t="shared" si="51"/>
        <v>24.36613729773455</v>
      </c>
      <c r="DU37" s="41">
        <f t="shared" si="52"/>
        <v>24.955612061748475</v>
      </c>
      <c r="DV37" s="41">
        <f t="shared" si="53"/>
        <v>1.1985512733985821</v>
      </c>
      <c r="DW37" s="41">
        <f t="shared" si="54"/>
        <v>0</v>
      </c>
      <c r="DX37" s="41">
        <f t="shared" si="44"/>
        <v>0.5114928526618826</v>
      </c>
      <c r="DY37" s="41">
        <f t="shared" si="45"/>
        <v>8.9064807138297866E-3</v>
      </c>
    </row>
    <row r="38" spans="1:129">
      <c r="A38" s="24"/>
      <c r="B38" s="47" t="s">
        <v>150</v>
      </c>
      <c r="C38" s="1"/>
      <c r="D38" s="25"/>
      <c r="E38" s="41"/>
      <c r="F38" s="41"/>
      <c r="G38" s="41"/>
      <c r="H38" s="41"/>
      <c r="I38" s="41"/>
      <c r="J38" s="41"/>
      <c r="K38" s="41"/>
      <c r="L38" s="41"/>
      <c r="M38" s="41"/>
      <c r="N38" s="41"/>
      <c r="O38" s="41"/>
      <c r="P38" s="41"/>
      <c r="Q38" s="41"/>
      <c r="R38" s="41"/>
      <c r="S38" s="41"/>
      <c r="T38" s="41"/>
      <c r="U38" s="41"/>
      <c r="V38" s="41"/>
      <c r="W38" s="41"/>
      <c r="X38" s="41"/>
      <c r="Y38" s="41"/>
      <c r="Z38" s="41"/>
      <c r="AA38" s="41"/>
      <c r="AB38" s="41" t="s">
        <v>151</v>
      </c>
      <c r="AC38" s="41">
        <f>$C$6+$C$7*DI8+$C$8*DI8^2+$C$9*DI8^3+$C$10*DI8^4+$C$11*DI8^5</f>
        <v>4.6879391731368676</v>
      </c>
      <c r="AD38" s="41" t="s">
        <v>152</v>
      </c>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1"/>
      <c r="CU38" s="41"/>
      <c r="CV38" s="41"/>
      <c r="CW38" s="41"/>
      <c r="CX38" s="41"/>
      <c r="CY38" s="41"/>
      <c r="CZ38" s="41"/>
      <c r="DA38" s="41">
        <f t="shared" si="36"/>
        <v>2.1312243618585695E-2</v>
      </c>
      <c r="DB38" s="14">
        <f t="shared" si="34"/>
        <v>-12.540014315869268</v>
      </c>
      <c r="DC38" s="41"/>
      <c r="DD38" s="41"/>
      <c r="DE38" s="14"/>
      <c r="DF38" s="41"/>
      <c r="DG38" s="41"/>
      <c r="DH38" s="41">
        <f t="shared" si="43"/>
        <v>8.8472758169659566E-3</v>
      </c>
      <c r="DI38" s="14">
        <f t="shared" si="37"/>
        <v>2.8050000560271315</v>
      </c>
      <c r="DJ38" s="41">
        <f t="shared" si="46"/>
        <v>24.816609162276993</v>
      </c>
      <c r="DK38" s="41">
        <f t="shared" si="38"/>
        <v>1.2690093503874738</v>
      </c>
      <c r="DL38" s="41">
        <f t="shared" si="39"/>
        <v>0.7718822445025435</v>
      </c>
      <c r="DM38" s="41">
        <f t="shared" si="40"/>
        <v>-0.79547757647592721</v>
      </c>
      <c r="DN38" s="41">
        <f t="shared" si="41"/>
        <v>1.8698944010301333</v>
      </c>
      <c r="DO38" s="41">
        <f t="shared" si="42"/>
        <v>-0.84629906905675012</v>
      </c>
      <c r="DP38" s="41">
        <f t="shared" si="47"/>
        <v>1.0054259011822393</v>
      </c>
      <c r="DQ38" s="41">
        <f t="shared" si="48"/>
        <v>0.99999999999999944</v>
      </c>
      <c r="DR38" s="41">
        <f t="shared" si="49"/>
        <v>0.99432301876291251</v>
      </c>
      <c r="DS38" s="41">
        <f t="shared" si="50"/>
        <v>24.234642522222078</v>
      </c>
      <c r="DT38" s="41">
        <f t="shared" si="51"/>
        <v>24.816609162277008</v>
      </c>
      <c r="DU38" s="41">
        <f t="shared" si="52"/>
        <v>25.379332737264924</v>
      </c>
      <c r="DV38" s="41">
        <f t="shared" si="53"/>
        <v>1.1446902150428464</v>
      </c>
      <c r="DW38" s="41">
        <f t="shared" si="54"/>
        <v>0</v>
      </c>
      <c r="DX38" s="41">
        <f t="shared" si="44"/>
        <v>0.51187372250007956</v>
      </c>
      <c r="DY38" s="41">
        <f t="shared" si="45"/>
        <v>8.7852389949602677E-3</v>
      </c>
    </row>
    <row r="39" spans="1:129">
      <c r="A39" s="24"/>
      <c r="B39" s="1" t="s">
        <v>153</v>
      </c>
      <c r="C39" s="3">
        <f>C15/C16</f>
        <v>36.470588235294116</v>
      </c>
      <c r="D39" s="25" t="s">
        <v>154</v>
      </c>
      <c r="E39" s="41"/>
      <c r="F39" s="41"/>
      <c r="G39" s="41"/>
      <c r="H39" s="41"/>
      <c r="I39" s="41"/>
      <c r="J39" s="41"/>
      <c r="K39" s="41"/>
      <c r="L39" s="41"/>
      <c r="M39" s="41"/>
      <c r="N39" s="41"/>
      <c r="O39" s="41"/>
      <c r="P39" s="41"/>
      <c r="Q39" s="41"/>
      <c r="R39" s="41"/>
      <c r="S39" s="41"/>
      <c r="T39" s="41"/>
      <c r="U39" s="41"/>
      <c r="V39" s="41"/>
      <c r="W39" s="41"/>
      <c r="X39" s="41"/>
      <c r="Y39" s="41"/>
      <c r="Z39" s="41"/>
      <c r="AA39" s="41"/>
      <c r="AB39" s="41" t="s">
        <v>155</v>
      </c>
      <c r="AC39" s="41">
        <f>E5*SQRT(DI8)*(C4/AC38/1000)^0.75</f>
        <v>0.69111255152886253</v>
      </c>
      <c r="AD39" s="41" t="s">
        <v>156</v>
      </c>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1"/>
      <c r="CU39" s="41"/>
      <c r="CV39" s="41"/>
      <c r="CW39" s="41"/>
      <c r="CX39" s="41"/>
      <c r="CY39" s="41"/>
      <c r="CZ39" s="41"/>
      <c r="DA39" s="41">
        <f t="shared" si="36"/>
        <v>2.1999735348217492E-2</v>
      </c>
      <c r="DB39" s="14">
        <f t="shared" si="34"/>
        <v>-13.755436690374747</v>
      </c>
      <c r="DC39" s="41"/>
      <c r="DD39" s="41"/>
      <c r="DE39" s="14"/>
      <c r="DF39" s="41"/>
      <c r="DG39" s="41"/>
      <c r="DH39" s="41">
        <f t="shared" si="43"/>
        <v>8.7260802578294373E-3</v>
      </c>
      <c r="DI39" s="14">
        <f t="shared" si="37"/>
        <v>2.89193475144392</v>
      </c>
      <c r="DJ39" s="41">
        <f t="shared" si="46"/>
        <v>25.23525474150567</v>
      </c>
      <c r="DK39" s="41">
        <f t="shared" si="38"/>
        <v>1.2317651949551853</v>
      </c>
      <c r="DL39" s="41">
        <f t="shared" si="39"/>
        <v>0.75962271000608195</v>
      </c>
      <c r="DM39" s="41">
        <f t="shared" si="40"/>
        <v>-0.74372371882314314</v>
      </c>
      <c r="DN39" s="41">
        <f t="shared" si="41"/>
        <v>1.8009151214899159</v>
      </c>
      <c r="DO39" s="41">
        <f t="shared" si="42"/>
        <v>-0.81681411267285509</v>
      </c>
      <c r="DP39" s="41">
        <f t="shared" si="47"/>
        <v>1.0055345195881484</v>
      </c>
      <c r="DQ39" s="41">
        <f t="shared" si="48"/>
        <v>0.99999999999999967</v>
      </c>
      <c r="DR39" s="41">
        <f t="shared" si="49"/>
        <v>0.99421489120794326</v>
      </c>
      <c r="DS39" s="41">
        <f t="shared" si="50"/>
        <v>24.680017124068002</v>
      </c>
      <c r="DT39" s="41">
        <f t="shared" si="51"/>
        <v>25.235254741505678</v>
      </c>
      <c r="DU39" s="41">
        <f t="shared" si="52"/>
        <v>25.771601530531377</v>
      </c>
      <c r="DV39" s="41">
        <f t="shared" si="53"/>
        <v>1.091584406463376</v>
      </c>
      <c r="DW39" s="41">
        <f t="shared" si="54"/>
        <v>0</v>
      </c>
      <c r="DX39" s="41">
        <f t="shared" si="44"/>
        <v>0.51228440953440146</v>
      </c>
      <c r="DY39" s="41">
        <f t="shared" si="45"/>
        <v>8.6639936623789937E-3</v>
      </c>
    </row>
    <row r="40" spans="1:129">
      <c r="A40" s="24"/>
      <c r="B40" s="1" t="s">
        <v>157</v>
      </c>
      <c r="C40" s="35">
        <f>AC76</f>
        <v>1.0422208220830367E-2</v>
      </c>
      <c r="D40" s="25" t="s">
        <v>158</v>
      </c>
      <c r="E40" s="41"/>
      <c r="F40" s="41"/>
      <c r="G40" s="41"/>
      <c r="H40" s="41"/>
      <c r="I40" s="41"/>
      <c r="J40" s="41"/>
      <c r="K40" s="41"/>
      <c r="L40" s="41"/>
      <c r="M40" s="41"/>
      <c r="N40" s="41"/>
      <c r="O40" s="41"/>
      <c r="P40" s="41"/>
      <c r="Q40" s="41"/>
      <c r="R40" s="41"/>
      <c r="S40" s="41"/>
      <c r="T40" s="41"/>
      <c r="U40" s="41"/>
      <c r="V40" s="41"/>
      <c r="W40" s="41"/>
      <c r="X40" s="41"/>
      <c r="Y40" s="41"/>
      <c r="Z40" s="41"/>
      <c r="AA40" s="41"/>
      <c r="AB40" s="41" t="s">
        <v>159</v>
      </c>
      <c r="AC40" s="41">
        <f>MIN(MAX(0.2,AC39),5)</f>
        <v>0.69111255152886253</v>
      </c>
      <c r="AD40" s="41" t="s">
        <v>156</v>
      </c>
      <c r="AE40" s="41"/>
      <c r="AF40" s="41"/>
      <c r="AG40" s="41" t="s">
        <v>160</v>
      </c>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c r="BQ40" s="41"/>
      <c r="BR40" s="41"/>
      <c r="BS40" s="41"/>
      <c r="BT40" s="41"/>
      <c r="BU40" s="41"/>
      <c r="BV40" s="41"/>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1"/>
      <c r="CU40" s="41"/>
      <c r="CV40" s="41"/>
      <c r="CW40" s="41"/>
      <c r="CX40" s="41"/>
      <c r="CY40" s="41"/>
      <c r="CZ40" s="41"/>
      <c r="DA40" s="41">
        <f t="shared" si="36"/>
        <v>2.268722707784929E-2</v>
      </c>
      <c r="DB40" s="14">
        <f t="shared" si="34"/>
        <v>-15.009443902166115</v>
      </c>
      <c r="DC40" s="41"/>
      <c r="DD40" s="41"/>
      <c r="DE40" s="14"/>
      <c r="DF40" s="41"/>
      <c r="DG40" s="41"/>
      <c r="DH40" s="41">
        <f t="shared" si="43"/>
        <v>8.6048846986929179E-3</v>
      </c>
      <c r="DI40" s="14">
        <f t="shared" si="37"/>
        <v>2.97767034761358</v>
      </c>
      <c r="DJ40" s="41">
        <f t="shared" si="46"/>
        <v>25.622510011931716</v>
      </c>
      <c r="DK40" s="41">
        <f t="shared" si="38"/>
        <v>1.1966709820528068</v>
      </c>
      <c r="DL40" s="41">
        <f t="shared" si="39"/>
        <v>0.74807086492571551</v>
      </c>
      <c r="DM40" s="41">
        <f t="shared" si="40"/>
        <v>-0.69495738547754637</v>
      </c>
      <c r="DN40" s="41">
        <f t="shared" si="41"/>
        <v>1.7359177146769689</v>
      </c>
      <c r="DO40" s="41">
        <f t="shared" si="42"/>
        <v>-0.78903119412513867</v>
      </c>
      <c r="DP40" s="41">
        <f t="shared" si="47"/>
        <v>1.0056441991238758</v>
      </c>
      <c r="DQ40" s="41">
        <f t="shared" si="48"/>
        <v>0.99999999999999933</v>
      </c>
      <c r="DR40" s="41">
        <f t="shared" si="49"/>
        <v>0.99410538394785541</v>
      </c>
      <c r="DS40" s="41">
        <f t="shared" si="50"/>
        <v>25.093621345890323</v>
      </c>
      <c r="DT40" s="41">
        <f t="shared" si="51"/>
        <v>25.622510011931734</v>
      </c>
      <c r="DU40" s="41">
        <f t="shared" si="52"/>
        <v>26.132854091281093</v>
      </c>
      <c r="DV40" s="41">
        <f t="shared" si="53"/>
        <v>1.0392327453907697</v>
      </c>
      <c r="DW40" s="41">
        <f t="shared" si="54"/>
        <v>0</v>
      </c>
      <c r="DX40" s="41">
        <f t="shared" si="44"/>
        <v>0.51272863710249594</v>
      </c>
      <c r="DY40" s="41">
        <f t="shared" si="45"/>
        <v>8.5427442648339756E-3</v>
      </c>
    </row>
    <row r="41" spans="1:129">
      <c r="A41" s="24"/>
      <c r="B41" s="1" t="s">
        <v>161</v>
      </c>
      <c r="C41" s="35">
        <f>AC77*PI()/30</f>
        <v>9.9175815378440263E-9</v>
      </c>
      <c r="D41" s="25" t="s">
        <v>162</v>
      </c>
      <c r="E41" s="41"/>
      <c r="F41" s="41"/>
      <c r="G41" s="41"/>
      <c r="H41" s="41"/>
      <c r="I41" s="41"/>
      <c r="J41" s="41"/>
      <c r="K41" s="41"/>
      <c r="L41" s="41"/>
      <c r="M41" s="41"/>
      <c r="N41" s="41"/>
      <c r="O41" s="41"/>
      <c r="P41" s="41"/>
      <c r="Q41" s="41"/>
      <c r="R41" s="41"/>
      <c r="S41" s="41"/>
      <c r="T41" s="41"/>
      <c r="U41" s="41"/>
      <c r="V41" s="41"/>
      <c r="W41" s="41"/>
      <c r="X41" s="41"/>
      <c r="Y41" s="41"/>
      <c r="Z41" s="41"/>
      <c r="AA41" s="17" t="s">
        <v>163</v>
      </c>
      <c r="AB41" s="41" t="s">
        <v>164</v>
      </c>
      <c r="AC41" s="41"/>
      <c r="AD41" s="41"/>
      <c r="AE41" s="41"/>
      <c r="AF41" s="41"/>
      <c r="AG41" s="41" t="s">
        <v>165</v>
      </c>
      <c r="AH41" s="41">
        <v>0.2</v>
      </c>
      <c r="AI41" s="41">
        <v>5</v>
      </c>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f t="shared" si="36"/>
        <v>2.3374718807481088E-2</v>
      </c>
      <c r="DB41" s="14">
        <f t="shared" si="34"/>
        <v>-16.302035951243369</v>
      </c>
      <c r="DC41" s="41"/>
      <c r="DD41" s="41"/>
      <c r="DE41" s="14"/>
      <c r="DF41" s="41"/>
      <c r="DG41" s="41"/>
      <c r="DH41" s="41">
        <f t="shared" si="43"/>
        <v>8.4836891395563985E-3</v>
      </c>
      <c r="DI41" s="14">
        <f t="shared" si="37"/>
        <v>3.0622068445361115</v>
      </c>
      <c r="DJ41" s="41">
        <f t="shared" si="46"/>
        <v>25.978810950066276</v>
      </c>
      <c r="DK41" s="41">
        <f t="shared" si="38"/>
        <v>1.163526222824073</v>
      </c>
      <c r="DL41" s="41">
        <f t="shared" si="39"/>
        <v>0.73716071501292402</v>
      </c>
      <c r="DM41" s="41">
        <f t="shared" si="40"/>
        <v>-0.64889998046595165</v>
      </c>
      <c r="DN41" s="41">
        <f t="shared" si="41"/>
        <v>1.6745308585220851</v>
      </c>
      <c r="DO41" s="41">
        <f t="shared" si="42"/>
        <v>-0.76279159306905786</v>
      </c>
      <c r="DP41" s="41">
        <f t="shared" si="47"/>
        <v>1.0057551726678629</v>
      </c>
      <c r="DQ41" s="41">
        <f t="shared" si="48"/>
        <v>0.99999999999999956</v>
      </c>
      <c r="DR41" s="41">
        <f t="shared" si="49"/>
        <v>0.993994278793081</v>
      </c>
      <c r="DS41" s="41">
        <f t="shared" si="50"/>
        <v>25.475891855435883</v>
      </c>
      <c r="DT41" s="41">
        <f t="shared" si="51"/>
        <v>25.978810950066286</v>
      </c>
      <c r="DU41" s="41">
        <f t="shared" si="52"/>
        <v>26.463526092282784</v>
      </c>
      <c r="DV41" s="41">
        <f t="shared" si="53"/>
        <v>0.9876342368469011</v>
      </c>
      <c r="DW41" s="41">
        <f t="shared" si="54"/>
        <v>0</v>
      </c>
      <c r="DX41" s="41">
        <f t="shared" si="44"/>
        <v>0.51321078506679496</v>
      </c>
      <c r="DY41" s="41">
        <f t="shared" si="45"/>
        <v>8.4214902715053358E-3</v>
      </c>
    </row>
    <row r="42" spans="1:129">
      <c r="A42" s="24"/>
      <c r="B42" s="1" t="s">
        <v>166</v>
      </c>
      <c r="C42" s="35"/>
      <c r="D42" s="25" t="s">
        <v>167</v>
      </c>
      <c r="E42" s="41"/>
      <c r="F42" s="41"/>
      <c r="G42" s="41"/>
      <c r="H42" s="41"/>
      <c r="I42" s="41"/>
      <c r="J42" s="41"/>
      <c r="K42" s="41"/>
      <c r="L42" s="41"/>
      <c r="M42" s="41"/>
      <c r="N42" s="41"/>
      <c r="O42" s="41"/>
      <c r="P42" s="41"/>
      <c r="Q42" s="41"/>
      <c r="R42" s="41"/>
      <c r="S42" s="41"/>
      <c r="T42" s="41"/>
      <c r="U42" s="41"/>
      <c r="V42" s="41"/>
      <c r="W42" s="41"/>
      <c r="X42" s="41"/>
      <c r="Y42" s="41"/>
      <c r="Z42" s="41"/>
      <c r="AA42" s="41"/>
      <c r="AB42" s="41" t="s">
        <v>168</v>
      </c>
      <c r="AC42" s="41">
        <f>$AH42+($AI42-$AH42)*($AC$40-$AH$41)/($AI$41-$AH$41)</f>
        <v>0.58165788154491727</v>
      </c>
      <c r="AD42" s="41"/>
      <c r="AE42" s="41"/>
      <c r="AF42" s="41"/>
      <c r="AG42" s="41">
        <v>0</v>
      </c>
      <c r="AH42" s="41">
        <v>0.42</v>
      </c>
      <c r="AI42" s="41">
        <v>2</v>
      </c>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41"/>
      <c r="BI42" s="41"/>
      <c r="BJ42" s="41"/>
      <c r="BK42" s="41"/>
      <c r="BL42" s="41"/>
      <c r="BM42" s="41"/>
      <c r="BN42" s="41"/>
      <c r="BO42" s="41"/>
      <c r="BP42" s="41"/>
      <c r="BQ42" s="41"/>
      <c r="BR42" s="41"/>
      <c r="BS42" s="41"/>
      <c r="BT42" s="41"/>
      <c r="BU42" s="41"/>
      <c r="BV42" s="41"/>
      <c r="BW42" s="41"/>
      <c r="BX42" s="41"/>
      <c r="BY42" s="41"/>
      <c r="BZ42" s="41"/>
      <c r="CA42" s="41"/>
      <c r="CB42" s="41"/>
      <c r="CC42" s="41"/>
      <c r="CD42" s="41"/>
      <c r="CE42" s="41"/>
      <c r="CF42" s="41"/>
      <c r="CG42" s="41"/>
      <c r="CH42" s="41"/>
      <c r="CI42" s="41"/>
      <c r="CJ42" s="41"/>
      <c r="CK42" s="41"/>
      <c r="CL42" s="41"/>
      <c r="CM42" s="41"/>
      <c r="CN42" s="41"/>
      <c r="CO42" s="41"/>
      <c r="CP42" s="41"/>
      <c r="CQ42" s="41"/>
      <c r="CR42" s="41"/>
      <c r="CS42" s="41"/>
      <c r="CT42" s="41"/>
      <c r="CU42" s="41"/>
      <c r="CV42" s="41"/>
      <c r="CW42" s="41"/>
      <c r="CX42" s="41"/>
      <c r="CY42" s="41"/>
      <c r="CZ42" s="41"/>
      <c r="DA42" s="41">
        <f t="shared" si="36"/>
        <v>2.4062210537112886E-2</v>
      </c>
      <c r="DB42" s="14">
        <f t="shared" si="34"/>
        <v>-17.633212837606514</v>
      </c>
      <c r="DC42" s="41"/>
      <c r="DD42" s="41"/>
      <c r="DE42" s="14"/>
      <c r="DF42" s="41"/>
      <c r="DG42" s="41"/>
      <c r="DH42" s="41">
        <f t="shared" si="43"/>
        <v>8.3624935804198792E-3</v>
      </c>
      <c r="DI42" s="14">
        <f t="shared" si="37"/>
        <v>3.145544242211515</v>
      </c>
      <c r="DJ42" s="41">
        <f t="shared" si="46"/>
        <v>26.304593532420508</v>
      </c>
      <c r="DK42" s="41">
        <f t="shared" si="38"/>
        <v>1.1321546239814642</v>
      </c>
      <c r="DL42" s="41">
        <f t="shared" si="39"/>
        <v>0.72683423039389861</v>
      </c>
      <c r="DM42" s="41">
        <f t="shared" si="40"/>
        <v>-0.60530652957424302</v>
      </c>
      <c r="DN42" s="41">
        <f t="shared" si="41"/>
        <v>1.6164280431656697</v>
      </c>
      <c r="DO42" s="41">
        <f t="shared" si="42"/>
        <v>-0.73795574398532582</v>
      </c>
      <c r="DP42" s="41">
        <f t="shared" si="47"/>
        <v>1.0058676635605339</v>
      </c>
      <c r="DQ42" s="41">
        <f t="shared" si="48"/>
        <v>0.99999999999999944</v>
      </c>
      <c r="DR42" s="41">
        <f t="shared" si="49"/>
        <v>0.99388136429546559</v>
      </c>
      <c r="DS42" s="41">
        <f t="shared" si="50"/>
        <v>25.827265246908745</v>
      </c>
      <c r="DT42" s="41">
        <f t="shared" si="51"/>
        <v>26.304593532420522</v>
      </c>
      <c r="DU42" s="41">
        <f t="shared" si="52"/>
        <v>26.764053227179435</v>
      </c>
      <c r="DV42" s="41">
        <f t="shared" si="53"/>
        <v>0.93678798027069021</v>
      </c>
      <c r="DW42" s="41">
        <f t="shared" si="54"/>
        <v>0</v>
      </c>
      <c r="DX42" s="41">
        <f t="shared" si="44"/>
        <v>0.51373604053024702</v>
      </c>
      <c r="DY42" s="41">
        <f t="shared" si="45"/>
        <v>8.3002310537392335E-3</v>
      </c>
    </row>
    <row r="43" spans="1:129">
      <c r="A43" s="24"/>
      <c r="B43" s="1" t="s">
        <v>169</v>
      </c>
      <c r="C43" s="35">
        <f>AC83</f>
        <v>2.6005569926539402E-5</v>
      </c>
      <c r="D43" s="25" t="s">
        <v>170</v>
      </c>
      <c r="E43" s="41"/>
      <c r="F43" s="41"/>
      <c r="G43" s="41"/>
      <c r="H43" s="41"/>
      <c r="I43" s="41"/>
      <c r="J43" s="41"/>
      <c r="K43" s="41"/>
      <c r="L43" s="41"/>
      <c r="M43" s="41"/>
      <c r="N43" s="41"/>
      <c r="O43" s="41"/>
      <c r="P43" s="41"/>
      <c r="Q43" s="41"/>
      <c r="R43" s="41"/>
      <c r="S43" s="41"/>
      <c r="T43" s="41"/>
      <c r="U43" s="41"/>
      <c r="V43" s="41"/>
      <c r="W43" s="41"/>
      <c r="X43" s="41"/>
      <c r="Y43" s="41"/>
      <c r="Z43" s="41"/>
      <c r="AA43" s="41"/>
      <c r="AB43" s="41" t="s">
        <v>171</v>
      </c>
      <c r="AC43" s="41">
        <f>$AH43+($AI43-$AH43)*($AC$40-$AH$41)/($AI$41-$AH$41)</f>
        <v>7.5581836046847428E-3</v>
      </c>
      <c r="AD43" s="41"/>
      <c r="AE43" s="41"/>
      <c r="AF43" s="41"/>
      <c r="AG43" s="41">
        <v>1</v>
      </c>
      <c r="AH43" s="41">
        <v>0.69</v>
      </c>
      <c r="AI43" s="41">
        <v>-5.98</v>
      </c>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41"/>
      <c r="BI43" s="41"/>
      <c r="BJ43" s="41"/>
      <c r="BK43" s="41"/>
      <c r="BL43" s="41"/>
      <c r="BM43" s="41"/>
      <c r="BN43" s="41"/>
      <c r="BO43" s="41"/>
      <c r="BP43" s="41"/>
      <c r="BQ43" s="41"/>
      <c r="BR43" s="41"/>
      <c r="BS43" s="41"/>
      <c r="BT43" s="41"/>
      <c r="BU43" s="41"/>
      <c r="BV43" s="41"/>
      <c r="BW43" s="41"/>
      <c r="BX43" s="41"/>
      <c r="BY43" s="41"/>
      <c r="BZ43" s="41"/>
      <c r="CA43" s="41"/>
      <c r="CB43" s="41"/>
      <c r="CC43" s="41"/>
      <c r="CD43" s="41"/>
      <c r="CE43" s="41"/>
      <c r="CF43" s="41"/>
      <c r="CG43" s="41"/>
      <c r="CH43" s="41"/>
      <c r="CI43" s="41"/>
      <c r="CJ43" s="41"/>
      <c r="CK43" s="41"/>
      <c r="CL43" s="41"/>
      <c r="CM43" s="41"/>
      <c r="CN43" s="41"/>
      <c r="CO43" s="41"/>
      <c r="CP43" s="41"/>
      <c r="CQ43" s="41"/>
      <c r="CR43" s="41"/>
      <c r="CS43" s="41"/>
      <c r="CT43" s="41"/>
      <c r="CU43" s="41"/>
      <c r="CV43" s="41"/>
      <c r="CW43" s="41"/>
      <c r="CX43" s="41"/>
      <c r="CY43" s="41"/>
      <c r="CZ43" s="41"/>
      <c r="DA43" s="41">
        <f t="shared" si="36"/>
        <v>2.4749702266744684E-2</v>
      </c>
      <c r="DB43" s="14">
        <f t="shared" si="34"/>
        <v>-19.002974561255549</v>
      </c>
      <c r="DC43" s="41"/>
      <c r="DD43" s="41"/>
      <c r="DE43" s="14"/>
      <c r="DF43" s="41"/>
      <c r="DG43" s="41"/>
      <c r="DH43" s="41">
        <f t="shared" si="43"/>
        <v>8.2412980212833598E-3</v>
      </c>
      <c r="DI43" s="14">
        <f t="shared" ref="DI43:DI74" si="56">$C$6+$C$7*DH43+$C$8*DH43^2+$C$9*DH43^3+$C$10*DH43^4+$C$11*DH43^5</f>
        <v>3.2276825406397909</v>
      </c>
      <c r="DJ43" s="41">
        <f t="shared" si="46"/>
        <v>26.600293735505556</v>
      </c>
      <c r="DK43" s="41">
        <f t="shared" ref="DK43:DK74" si="57">MIN(MAX(0.2,$E$5*SQRT(DH43)*($C$4/DI43/1000)^0.75),5)</f>
        <v>1.1024004816731603</v>
      </c>
      <c r="DL43" s="41">
        <f t="shared" ref="DL43:DL74" si="58">$AH$42+($AI$42-$AH$42)*($DK43-$AH$41)/($AI$41-$AH$41)</f>
        <v>0.71704015855074865</v>
      </c>
      <c r="DM43" s="41">
        <f t="shared" ref="DM43:DM74" si="59">$AH$43+($AI$43-$AH$43)*($DK43-$AH$41)/($AI$41-$AH$41)</f>
        <v>-0.56396066932499589</v>
      </c>
      <c r="DN43" s="41">
        <f t="shared" ref="DN43:DN74" si="60">$AH$44+($AI$44-$AH$44)*($DK43-$AH$41)/($AI$41-$AH$41)</f>
        <v>1.561320892098832</v>
      </c>
      <c r="DO43" s="41">
        <f t="shared" ref="DO43:DO74" si="61">$AH$45+($AI$45-$AH$45)*($DK43-$AH$41)/($AI$41-$AH$41)</f>
        <v>-0.71440038132458528</v>
      </c>
      <c r="DP43" s="41">
        <f t="shared" si="47"/>
        <v>1.0059818883826317</v>
      </c>
      <c r="DQ43" s="41">
        <f t="shared" si="48"/>
        <v>0.99999999999999944</v>
      </c>
      <c r="DR43" s="41">
        <f t="shared" si="49"/>
        <v>0.99376643330773284</v>
      </c>
      <c r="DS43" s="41">
        <f t="shared" si="50"/>
        <v>26.148178049916726</v>
      </c>
      <c r="DT43" s="41">
        <f t="shared" si="51"/>
        <v>26.60029373550557</v>
      </c>
      <c r="DU43" s="41">
        <f t="shared" si="52"/>
        <v>27.034871208527775</v>
      </c>
      <c r="DV43" s="41">
        <f t="shared" si="53"/>
        <v>0.88669315861104891</v>
      </c>
      <c r="DW43" s="41">
        <f t="shared" si="54"/>
        <v>0</v>
      </c>
      <c r="DX43" s="41">
        <f t="shared" si="44"/>
        <v>0.51431059226023601</v>
      </c>
      <c r="DY43" s="41">
        <f t="shared" si="45"/>
        <v>8.1789658614845467E-3</v>
      </c>
    </row>
    <row r="44" spans="1:129">
      <c r="A44" s="24"/>
      <c r="B44" s="1"/>
      <c r="C44" s="1"/>
      <c r="D44" s="25"/>
      <c r="E44" s="41"/>
      <c r="F44" s="41"/>
      <c r="G44" s="41"/>
      <c r="H44" s="41"/>
      <c r="I44" s="41"/>
      <c r="J44" s="41"/>
      <c r="K44" s="41"/>
      <c r="L44" s="41"/>
      <c r="M44" s="41"/>
      <c r="N44" s="41"/>
      <c r="O44" s="41"/>
      <c r="P44" s="41"/>
      <c r="Q44" s="41"/>
      <c r="R44" s="41"/>
      <c r="S44" s="41"/>
      <c r="T44" s="41"/>
      <c r="U44" s="41"/>
      <c r="V44" s="41"/>
      <c r="W44" s="41"/>
      <c r="X44" s="41"/>
      <c r="Y44" s="41"/>
      <c r="Z44" s="41"/>
      <c r="AA44" s="41"/>
      <c r="AB44" s="41" t="s">
        <v>172</v>
      </c>
      <c r="AC44" s="41">
        <f>$AH44+($AI44-$AH44)*($AC$40-$AH$41)/($AI$41-$AH$41)</f>
        <v>0.79958137147741415</v>
      </c>
      <c r="AD44" s="41"/>
      <c r="AE44" s="41"/>
      <c r="AF44" s="41"/>
      <c r="AG44" s="41">
        <v>2</v>
      </c>
      <c r="AH44" s="41">
        <v>-0.11</v>
      </c>
      <c r="AI44" s="41">
        <v>8.7799999999999994</v>
      </c>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1"/>
      <c r="BP44" s="41"/>
      <c r="BQ44" s="41"/>
      <c r="BR44" s="41"/>
      <c r="BS44" s="41"/>
      <c r="BT44" s="41"/>
      <c r="BU44" s="41"/>
      <c r="BV44" s="41"/>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1"/>
      <c r="CU44" s="41"/>
      <c r="CV44" s="41"/>
      <c r="CW44" s="41"/>
      <c r="CX44" s="41"/>
      <c r="CY44" s="41"/>
      <c r="CZ44" s="41"/>
      <c r="DA44" s="41">
        <f t="shared" si="36"/>
        <v>2.5437193996376482E-2</v>
      </c>
      <c r="DB44" s="14">
        <f t="shared" si="34"/>
        <v>-20.411321122190468</v>
      </c>
      <c r="DC44" s="41"/>
      <c r="DD44" s="41"/>
      <c r="DE44" s="14"/>
      <c r="DF44" s="41"/>
      <c r="DG44" s="41"/>
      <c r="DH44" s="41">
        <f t="shared" ref="DH44:DH75" si="62">DH43-$DI$6</f>
        <v>8.1201024621468405E-3</v>
      </c>
      <c r="DI44" s="14">
        <f t="shared" si="56"/>
        <v>3.3086217398209383</v>
      </c>
      <c r="DJ44" s="41">
        <f t="shared" si="46"/>
        <v>26.866347535832563</v>
      </c>
      <c r="DK44" s="41">
        <f t="shared" si="57"/>
        <v>1.0741257049438928</v>
      </c>
      <c r="DL44" s="41">
        <f t="shared" si="58"/>
        <v>0.70773304454403141</v>
      </c>
      <c r="DM44" s="41">
        <f t="shared" si="59"/>
        <v>-0.52467051082828453</v>
      </c>
      <c r="DN44" s="41">
        <f t="shared" si="60"/>
        <v>1.5089536493648346</v>
      </c>
      <c r="DO44" s="41">
        <f t="shared" si="61"/>
        <v>-0.69201618308058188</v>
      </c>
      <c r="DP44" s="41">
        <f t="shared" si="47"/>
        <v>1.0060980593652413</v>
      </c>
      <c r="DQ44" s="41">
        <f t="shared" si="48"/>
        <v>0.99999999999999967</v>
      </c>
      <c r="DR44" s="41">
        <f t="shared" si="49"/>
        <v>0.99364928084421311</v>
      </c>
      <c r="DS44" s="41">
        <f t="shared" si="50"/>
        <v>26.439066736981864</v>
      </c>
      <c r="DT44" s="41">
        <f t="shared" si="51"/>
        <v>26.866347535832574</v>
      </c>
      <c r="DU44" s="41">
        <f t="shared" si="52"/>
        <v>27.276415766019152</v>
      </c>
      <c r="DV44" s="41">
        <f t="shared" si="53"/>
        <v>0.83734902903728781</v>
      </c>
      <c r="DW44" s="41">
        <f t="shared" si="54"/>
        <v>0</v>
      </c>
      <c r="DX44" s="41">
        <f t="shared" si="44"/>
        <v>0.51494188432024024</v>
      </c>
      <c r="DY44" s="41">
        <f t="shared" si="45"/>
        <v>8.0576937925538362E-3</v>
      </c>
    </row>
    <row r="45" spans="1:129">
      <c r="A45" s="49" t="s">
        <v>173</v>
      </c>
      <c r="B45" s="1" t="s">
        <v>174</v>
      </c>
      <c r="C45" s="21">
        <f>AC39</f>
        <v>0.69111255152886253</v>
      </c>
      <c r="D45" s="25" t="s">
        <v>156</v>
      </c>
      <c r="E45" s="41"/>
      <c r="F45" s="41"/>
      <c r="G45" s="41"/>
      <c r="H45" s="41"/>
      <c r="I45" s="41"/>
      <c r="J45" s="41"/>
      <c r="K45" s="41"/>
      <c r="L45" s="41"/>
      <c r="M45" s="41"/>
      <c r="N45" s="41"/>
      <c r="O45" s="41"/>
      <c r="P45" s="41"/>
      <c r="Q45" s="41"/>
      <c r="R45" s="41"/>
      <c r="S45" s="41"/>
      <c r="T45" s="41"/>
      <c r="U45" s="41"/>
      <c r="V45" s="41"/>
      <c r="W45" s="41"/>
      <c r="X45" s="41"/>
      <c r="Y45" s="41"/>
      <c r="Z45" s="41"/>
      <c r="AA45" s="41"/>
      <c r="AB45" s="41" t="s">
        <v>175</v>
      </c>
      <c r="AC45" s="41">
        <f>$AH45+($AI45-$AH45)*($AC$40-$AH$41)/($AI$41-$AH$41)</f>
        <v>-0.38879743662701616</v>
      </c>
      <c r="AD45" s="41"/>
      <c r="AE45" s="41"/>
      <c r="AF45" s="41"/>
      <c r="AG45" s="41">
        <v>3</v>
      </c>
      <c r="AH45" s="41">
        <v>0</v>
      </c>
      <c r="AI45" s="41">
        <v>-3.8</v>
      </c>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1"/>
      <c r="BP45" s="41"/>
      <c r="BQ45" s="41"/>
      <c r="BR45" s="41"/>
      <c r="BS45" s="41"/>
      <c r="BT45" s="41"/>
      <c r="BU45" s="41"/>
      <c r="BV45" s="41"/>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1"/>
      <c r="CU45" s="41"/>
      <c r="CV45" s="41"/>
      <c r="CW45" s="41"/>
      <c r="CX45" s="41"/>
      <c r="CY45" s="41"/>
      <c r="CZ45" s="41"/>
      <c r="DA45" s="41">
        <f t="shared" si="36"/>
        <v>2.6124685726008279E-2</v>
      </c>
      <c r="DB45" s="14">
        <f t="shared" si="34"/>
        <v>-21.858252520411277</v>
      </c>
      <c r="DC45" s="41"/>
      <c r="DD45" s="41"/>
      <c r="DE45" s="14"/>
      <c r="DF45" s="41"/>
      <c r="DG45" s="41"/>
      <c r="DH45" s="41">
        <f t="shared" si="62"/>
        <v>7.9989069030103211E-3</v>
      </c>
      <c r="DI45" s="14">
        <f t="shared" si="56"/>
        <v>3.3883618397549582</v>
      </c>
      <c r="DJ45" s="41">
        <f t="shared" si="46"/>
        <v>27.103190909912687</v>
      </c>
      <c r="DK45" s="41">
        <f t="shared" si="57"/>
        <v>1.0472073434513318</v>
      </c>
      <c r="DL45" s="41">
        <f t="shared" si="58"/>
        <v>0.69887241721939675</v>
      </c>
      <c r="DM45" s="41">
        <f t="shared" si="59"/>
        <v>-0.48726520433758003</v>
      </c>
      <c r="DN45" s="41">
        <f t="shared" si="60"/>
        <v>1.4590986006838207</v>
      </c>
      <c r="DO45" s="41">
        <f t="shared" si="61"/>
        <v>-0.67070581356563774</v>
      </c>
      <c r="DP45" s="41">
        <f t="shared" si="47"/>
        <v>1.0062163865171434</v>
      </c>
      <c r="DQ45" s="41">
        <f t="shared" si="48"/>
        <v>0.99999999999999967</v>
      </c>
      <c r="DR45" s="41">
        <f t="shared" si="49"/>
        <v>0.99352970216971881</v>
      </c>
      <c r="DS45" s="41">
        <f t="shared" si="50"/>
        <v>26.700367729873804</v>
      </c>
      <c r="DT45" s="41">
        <f t="shared" si="51"/>
        <v>27.103190909912698</v>
      </c>
      <c r="DU45" s="41">
        <f t="shared" si="52"/>
        <v>27.489122644862448</v>
      </c>
      <c r="DV45" s="41">
        <f t="shared" si="53"/>
        <v>0.78875491498864392</v>
      </c>
      <c r="DW45" s="41">
        <f t="shared" si="54"/>
        <v>0</v>
      </c>
      <c r="DX45" s="41">
        <f t="shared" si="44"/>
        <v>0.51563895103610424</v>
      </c>
      <c r="DY45" s="41">
        <f t="shared" si="45"/>
        <v>7.9364137520269318E-3</v>
      </c>
    </row>
    <row r="46" spans="1:129">
      <c r="A46" s="24"/>
      <c r="B46" s="1" t="s">
        <v>176</v>
      </c>
      <c r="C46" s="1" t="str">
        <f>IF(C45&lt;0.7,"Radial Flow",IF(C45&gt;3,"Axial Flow","Mixed Flow"))</f>
        <v>Radial Flow</v>
      </c>
      <c r="D46" s="25" t="s">
        <v>177</v>
      </c>
      <c r="E46" s="41"/>
      <c r="F46" s="41"/>
      <c r="G46" s="41"/>
      <c r="H46" s="41"/>
      <c r="I46" s="41"/>
      <c r="J46" s="41"/>
      <c r="K46" s="41"/>
      <c r="L46" s="41"/>
      <c r="M46" s="41"/>
      <c r="N46" s="41"/>
      <c r="O46" s="41"/>
      <c r="P46" s="41"/>
      <c r="Q46" s="41"/>
      <c r="R46" s="41"/>
      <c r="S46" s="41"/>
      <c r="T46" s="41"/>
      <c r="U46" s="41"/>
      <c r="V46" s="41"/>
      <c r="W46" s="41"/>
      <c r="X46" s="41"/>
      <c r="Y46" s="41"/>
      <c r="Z46" s="41"/>
      <c r="AA46" s="41"/>
      <c r="AB46" s="41" t="s">
        <v>178</v>
      </c>
      <c r="AC46" s="41">
        <f>AC38*DI8*1000</f>
        <v>26.578660635127779</v>
      </c>
      <c r="AD46" s="41" t="s">
        <v>113</v>
      </c>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1"/>
      <c r="BP46" s="41"/>
      <c r="BQ46" s="41"/>
      <c r="BR46" s="41"/>
      <c r="BS46" s="41"/>
      <c r="BT46" s="41"/>
      <c r="BU46" s="41"/>
      <c r="BV46" s="41"/>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1"/>
      <c r="CU46" s="41"/>
      <c r="CV46" s="41"/>
      <c r="CW46" s="41"/>
      <c r="CX46" s="41"/>
      <c r="CY46" s="41"/>
      <c r="CZ46" s="41"/>
      <c r="DA46" s="41">
        <f t="shared" si="36"/>
        <v>2.6812177455640077E-2</v>
      </c>
      <c r="DB46" s="14">
        <f t="shared" si="34"/>
        <v>-23.343768755917974</v>
      </c>
      <c r="DC46" s="41"/>
      <c r="DD46" s="41"/>
      <c r="DE46" s="14"/>
      <c r="DF46" s="41"/>
      <c r="DG46" s="41"/>
      <c r="DH46" s="41">
        <f t="shared" si="62"/>
        <v>7.8777113438738017E-3</v>
      </c>
      <c r="DI46" s="14">
        <f t="shared" si="56"/>
        <v>3.4669028404418492</v>
      </c>
      <c r="DJ46" s="41">
        <f t="shared" si="46"/>
        <v>27.311259834257061</v>
      </c>
      <c r="DK46" s="41">
        <f t="shared" si="57"/>
        <v>1.0215355219209385</v>
      </c>
      <c r="DL46" s="41">
        <f t="shared" si="58"/>
        <v>0.69042210929897563</v>
      </c>
      <c r="DM46" s="41">
        <f t="shared" si="59"/>
        <v>-0.45159206900263782</v>
      </c>
      <c r="DN46" s="41">
        <f t="shared" si="60"/>
        <v>1.4115522478910714</v>
      </c>
      <c r="DO46" s="41">
        <f t="shared" si="61"/>
        <v>-0.65038228818740973</v>
      </c>
      <c r="DP46" s="41">
        <f t="shared" si="47"/>
        <v>1.0063370795375368</v>
      </c>
      <c r="DQ46" s="41">
        <f t="shared" si="48"/>
        <v>0.99999999999999933</v>
      </c>
      <c r="DR46" s="41">
        <f t="shared" si="49"/>
        <v>0.99340749105812076</v>
      </c>
      <c r="DS46" s="41">
        <f t="shared" si="50"/>
        <v>26.932517404971289</v>
      </c>
      <c r="DT46" s="41">
        <f t="shared" si="51"/>
        <v>27.311259834257079</v>
      </c>
      <c r="DU46" s="41">
        <f t="shared" si="52"/>
        <v>27.673427604310707</v>
      </c>
      <c r="DV46" s="41">
        <f t="shared" si="53"/>
        <v>0.74091019933941737</v>
      </c>
      <c r="DW46" s="41">
        <f t="shared" si="54"/>
        <v>0</v>
      </c>
      <c r="DX46" s="41">
        <f>ABS(DV46)/(ABS(DV46)+ABS(DV47))</f>
        <v>0.51641286541573328</v>
      </c>
      <c r="DY46" s="41">
        <f>DH46+DX46*(DH47-DH46)</f>
        <v>7.8151243979044504E-3</v>
      </c>
    </row>
    <row r="47" spans="1:129">
      <c r="A47" s="24"/>
      <c r="B47" s="1" t="s">
        <v>179</v>
      </c>
      <c r="C47" s="5">
        <f>AU28</f>
        <v>59766.439863803134</v>
      </c>
      <c r="D47" s="25" t="s">
        <v>167</v>
      </c>
      <c r="E47" s="41"/>
      <c r="F47" s="41"/>
      <c r="G47" s="41"/>
      <c r="H47" s="41"/>
      <c r="I47" s="41"/>
      <c r="J47" s="41"/>
      <c r="K47" s="41"/>
      <c r="L47" s="41"/>
      <c r="M47" s="41"/>
      <c r="N47" s="41"/>
      <c r="O47" s="41"/>
      <c r="P47" s="41"/>
      <c r="Q47" s="41"/>
      <c r="R47" s="41"/>
      <c r="S47" s="41"/>
      <c r="T47" s="41"/>
      <c r="U47" s="41"/>
      <c r="V47" s="41"/>
      <c r="W47" s="41"/>
      <c r="X47" s="41"/>
      <c r="Y47" s="41"/>
      <c r="Z47" s="41"/>
      <c r="AA47" s="41"/>
      <c r="AB47" s="41" t="s">
        <v>180</v>
      </c>
      <c r="AC47" s="41">
        <f>AC46/C12</f>
        <v>37.434733288912369</v>
      </c>
      <c r="AD47" s="41" t="s">
        <v>113</v>
      </c>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41"/>
      <c r="BI47" s="41"/>
      <c r="BJ47" s="41"/>
      <c r="BK47" s="41"/>
      <c r="BL47" s="41"/>
      <c r="BM47" s="41"/>
      <c r="BN47" s="41"/>
      <c r="BO47" s="41"/>
      <c r="BP47" s="41"/>
      <c r="BQ47" s="41"/>
      <c r="BR47" s="41"/>
      <c r="BS47" s="41"/>
      <c r="BT47" s="41"/>
      <c r="BU47" s="41"/>
      <c r="BV47" s="41"/>
      <c r="BW47" s="41"/>
      <c r="BX47" s="41"/>
      <c r="BY47" s="41"/>
      <c r="BZ47" s="41"/>
      <c r="CA47" s="41"/>
      <c r="CB47" s="41"/>
      <c r="CC47" s="41"/>
      <c r="CD47" s="41"/>
      <c r="CE47" s="41"/>
      <c r="CF47" s="41"/>
      <c r="CG47" s="41"/>
      <c r="CH47" s="41"/>
      <c r="CI47" s="41"/>
      <c r="CJ47" s="41"/>
      <c r="CK47" s="41"/>
      <c r="CL47" s="41"/>
      <c r="CM47" s="41"/>
      <c r="CN47" s="41"/>
      <c r="CO47" s="41"/>
      <c r="CP47" s="41"/>
      <c r="CQ47" s="41"/>
      <c r="CR47" s="41"/>
      <c r="CS47" s="41"/>
      <c r="CT47" s="41"/>
      <c r="CU47" s="41"/>
      <c r="CV47" s="41"/>
      <c r="CW47" s="41"/>
      <c r="CX47" s="41"/>
      <c r="CY47" s="41"/>
      <c r="CZ47" s="41"/>
      <c r="DA47" s="41">
        <f t="shared" si="36"/>
        <v>2.7499669185271875E-2</v>
      </c>
      <c r="DB47" s="14">
        <f t="shared" si="34"/>
        <v>-24.867869828710564</v>
      </c>
      <c r="DC47" s="41"/>
      <c r="DD47" s="41"/>
      <c r="DE47" s="14"/>
      <c r="DF47" s="41"/>
      <c r="DG47" s="41"/>
      <c r="DH47" s="41">
        <f t="shared" si="62"/>
        <v>7.7565157847372824E-3</v>
      </c>
      <c r="DI47" s="14">
        <f t="shared" si="56"/>
        <v>3.5442447418816125</v>
      </c>
      <c r="DJ47" s="41">
        <f t="shared" si="46"/>
        <v>27.490990285376842</v>
      </c>
      <c r="DK47" s="41">
        <f t="shared" si="57"/>
        <v>0.99701170486427804</v>
      </c>
      <c r="DL47" s="41">
        <f t="shared" si="58"/>
        <v>0.68234968618449154</v>
      </c>
      <c r="DM47" s="41">
        <f t="shared" si="59"/>
        <v>-0.41751418155098641</v>
      </c>
      <c r="DN47" s="41">
        <f t="shared" si="60"/>
        <v>1.3661320950507148</v>
      </c>
      <c r="DO47" s="41">
        <f t="shared" si="61"/>
        <v>-0.63096759968422</v>
      </c>
      <c r="DP47" s="41">
        <f t="shared" si="47"/>
        <v>1.0064603495691187</v>
      </c>
      <c r="DQ47" s="41">
        <f t="shared" si="48"/>
        <v>0.99999999999999989</v>
      </c>
      <c r="DR47" s="41">
        <f t="shared" si="49"/>
        <v>0.99328243817306761</v>
      </c>
      <c r="DS47" s="41">
        <f t="shared" si="50"/>
        <v>27.135952097814322</v>
      </c>
      <c r="DT47" s="41">
        <f t="shared" si="51"/>
        <v>27.490990285376846</v>
      </c>
      <c r="DU47" s="41">
        <f t="shared" si="52"/>
        <v>27.829766416313852</v>
      </c>
      <c r="DV47" s="41">
        <f t="shared" si="53"/>
        <v>0.69381431849953046</v>
      </c>
      <c r="DW47" s="41">
        <f t="shared" si="54"/>
        <v>0</v>
      </c>
      <c r="DX47" s="41">
        <f t="shared" ref="DX47:DX110" si="63">ABS(DV47)/(ABS(DV47)+ABS(DV48))</f>
        <v>0.51727734851105778</v>
      </c>
      <c r="DY47" s="41">
        <f t="shared" ref="DY47:DY110" si="64">DH47+DX47*(DH48-DH47)</f>
        <v>7.6938240672558287E-3</v>
      </c>
    </row>
    <row r="48" spans="1:129">
      <c r="A48" s="24"/>
      <c r="B48" s="16" t="s">
        <v>181</v>
      </c>
      <c r="C48" s="21">
        <f>C16*C15</f>
        <v>421.59999999999997</v>
      </c>
      <c r="D48" s="26" t="s">
        <v>113</v>
      </c>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41"/>
      <c r="BI48" s="41"/>
      <c r="BJ48" s="41"/>
      <c r="BK48" s="41"/>
      <c r="BL48" s="41"/>
      <c r="BM48" s="41"/>
      <c r="BN48" s="41"/>
      <c r="BO48" s="41"/>
      <c r="BP48" s="41"/>
      <c r="BQ48" s="41"/>
      <c r="BR48" s="41"/>
      <c r="BS48" s="41"/>
      <c r="BT48" s="41"/>
      <c r="BU48" s="41"/>
      <c r="BV48" s="41"/>
      <c r="BW48" s="41"/>
      <c r="BX48" s="41"/>
      <c r="BY48" s="41"/>
      <c r="BZ48" s="41"/>
      <c r="CA48" s="41"/>
      <c r="CB48" s="41"/>
      <c r="CC48" s="41"/>
      <c r="CD48" s="41"/>
      <c r="CE48" s="41"/>
      <c r="CF48" s="41"/>
      <c r="CG48" s="41"/>
      <c r="CH48" s="41"/>
      <c r="CI48" s="41"/>
      <c r="CJ48" s="41"/>
      <c r="CK48" s="41"/>
      <c r="CL48" s="41"/>
      <c r="CM48" s="41"/>
      <c r="CN48" s="41"/>
      <c r="CO48" s="41"/>
      <c r="CP48" s="41"/>
      <c r="CQ48" s="41"/>
      <c r="CR48" s="41"/>
      <c r="CS48" s="41"/>
      <c r="CT48" s="41"/>
      <c r="CU48" s="41"/>
      <c r="CV48" s="41"/>
      <c r="CW48" s="41"/>
      <c r="CX48" s="41"/>
      <c r="CY48" s="41"/>
      <c r="CZ48" s="41"/>
      <c r="DA48" s="41">
        <f t="shared" si="36"/>
        <v>2.8187160914903673E-2</v>
      </c>
      <c r="DB48" s="14">
        <f t="shared" si="34"/>
        <v>-26.430555738789039</v>
      </c>
      <c r="DC48" s="41"/>
      <c r="DD48" s="41"/>
      <c r="DE48" s="14"/>
      <c r="DF48" s="41"/>
      <c r="DG48" s="41"/>
      <c r="DH48" s="41">
        <f t="shared" si="62"/>
        <v>7.635320225600763E-3</v>
      </c>
      <c r="DI48" s="14">
        <f t="shared" si="56"/>
        <v>3.6203875440742479</v>
      </c>
      <c r="DJ48" s="41">
        <f t="shared" si="46"/>
        <v>27.642818239783178</v>
      </c>
      <c r="DK48" s="41">
        <f t="shared" si="57"/>
        <v>0.97354723113923503</v>
      </c>
      <c r="DL48" s="41">
        <f t="shared" si="58"/>
        <v>0.6746259635833316</v>
      </c>
      <c r="DM48" s="41">
        <f t="shared" si="59"/>
        <v>-0.38490833993722884</v>
      </c>
      <c r="DN48" s="41">
        <f t="shared" si="60"/>
        <v>1.3226739343391247</v>
      </c>
      <c r="DO48" s="41">
        <f t="shared" si="61"/>
        <v>-0.61239155798522782</v>
      </c>
      <c r="DP48" s="41">
        <f t="shared" si="47"/>
        <v>1.0065864108367193</v>
      </c>
      <c r="DQ48" s="41">
        <f t="shared" si="48"/>
        <v>0.99999999999999967</v>
      </c>
      <c r="DR48" s="41">
        <f t="shared" si="49"/>
        <v>0.99315432953132443</v>
      </c>
      <c r="DS48" s="41">
        <f t="shared" si="50"/>
        <v>27.311108106978228</v>
      </c>
      <c r="DT48" s="41">
        <f t="shared" si="51"/>
        <v>27.642818239783189</v>
      </c>
      <c r="DU48" s="41">
        <f t="shared" si="52"/>
        <v>27.958574864281882</v>
      </c>
      <c r="DV48" s="41">
        <f t="shared" si="53"/>
        <v>0.64746675730365411</v>
      </c>
      <c r="DW48" s="41">
        <f t="shared" si="54"/>
        <v>0</v>
      </c>
      <c r="DX48" s="41">
        <f t="shared" si="63"/>
        <v>0.51824961137949599</v>
      </c>
      <c r="DY48" s="41">
        <f t="shared" si="64"/>
        <v>7.5725106741773409E-3</v>
      </c>
    </row>
    <row r="49" spans="1:129">
      <c r="A49" s="24"/>
      <c r="B49" s="1" t="s">
        <v>182</v>
      </c>
      <c r="C49" s="21">
        <f>AC88</f>
        <v>49.731562101958019</v>
      </c>
      <c r="D49" s="25" t="s">
        <v>113</v>
      </c>
      <c r="E49" s="41"/>
      <c r="F49" s="41"/>
      <c r="G49" s="41"/>
      <c r="H49" s="41"/>
      <c r="I49" s="41"/>
      <c r="J49" s="41"/>
      <c r="K49" s="41"/>
      <c r="L49" s="41"/>
      <c r="M49" s="41"/>
      <c r="N49" s="41"/>
      <c r="O49" s="41"/>
      <c r="P49" s="41"/>
      <c r="Q49" s="41"/>
      <c r="R49" s="41"/>
      <c r="S49" s="41"/>
      <c r="T49" s="41"/>
      <c r="U49" s="41"/>
      <c r="V49" s="41"/>
      <c r="W49" s="41"/>
      <c r="X49" s="41"/>
      <c r="Y49" s="41"/>
      <c r="Z49" s="41"/>
      <c r="AA49" s="17" t="s">
        <v>183</v>
      </c>
      <c r="AB49" s="41" t="s">
        <v>184</v>
      </c>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f t="shared" si="36"/>
        <v>2.8874652644535471E-2</v>
      </c>
      <c r="DB49" s="14">
        <f t="shared" si="34"/>
        <v>-28.031826486153399</v>
      </c>
      <c r="DC49" s="41"/>
      <c r="DD49" s="41"/>
      <c r="DE49" s="14"/>
      <c r="DF49" s="41"/>
      <c r="DG49" s="41"/>
      <c r="DH49" s="41">
        <f t="shared" si="62"/>
        <v>7.5141246664642437E-3</v>
      </c>
      <c r="DI49" s="14">
        <f t="shared" si="56"/>
        <v>3.6953312470197548</v>
      </c>
      <c r="DJ49" s="41">
        <f t="shared" si="46"/>
        <v>27.767179673987211</v>
      </c>
      <c r="DK49" s="41">
        <f t="shared" si="57"/>
        <v>0.95106207027854883</v>
      </c>
      <c r="DL49" s="41">
        <f t="shared" si="58"/>
        <v>0.66722459813335566</v>
      </c>
      <c r="DM49" s="41">
        <f t="shared" si="59"/>
        <v>-0.35366333515790038</v>
      </c>
      <c r="DN49" s="41">
        <f t="shared" si="60"/>
        <v>1.2810295426617289</v>
      </c>
      <c r="DO49" s="41">
        <f t="shared" si="61"/>
        <v>-0.59459080563718447</v>
      </c>
      <c r="DP49" s="41">
        <f t="shared" si="47"/>
        <v>1.0067154822094726</v>
      </c>
      <c r="DQ49" s="41">
        <f t="shared" si="48"/>
        <v>0.99999999999999978</v>
      </c>
      <c r="DR49" s="41">
        <f t="shared" si="49"/>
        <v>0.99302294501516275</v>
      </c>
      <c r="DS49" s="41">
        <f t="shared" si="50"/>
        <v>27.458421697374266</v>
      </c>
      <c r="DT49" s="41">
        <f t="shared" si="51"/>
        <v>27.767179673987219</v>
      </c>
      <c r="DU49" s="41">
        <f t="shared" si="52"/>
        <v>28.06028874194304</v>
      </c>
      <c r="DV49" s="41">
        <f t="shared" si="53"/>
        <v>0.60186704456877393</v>
      </c>
      <c r="DW49" s="41">
        <f t="shared" si="54"/>
        <v>0</v>
      </c>
      <c r="DX49" s="41">
        <f t="shared" si="63"/>
        <v>0.51935154024649821</v>
      </c>
      <c r="DY49" s="41">
        <f t="shared" si="64"/>
        <v>7.4511815661556565E-3</v>
      </c>
    </row>
    <row r="50" spans="1:129" ht="13.5" thickBot="1">
      <c r="A50" s="27"/>
      <c r="B50" s="28" t="s">
        <v>185</v>
      </c>
      <c r="C50" s="29">
        <f>AC89</f>
        <v>0.40106098469320983</v>
      </c>
      <c r="D50" s="30" t="s">
        <v>100</v>
      </c>
      <c r="E50" s="41"/>
      <c r="F50" s="41"/>
      <c r="G50" s="41"/>
      <c r="H50" s="41"/>
      <c r="I50" s="41"/>
      <c r="J50" s="41"/>
      <c r="K50" s="41"/>
      <c r="L50" s="41"/>
      <c r="M50" s="41"/>
      <c r="N50" s="41"/>
      <c r="O50" s="41"/>
      <c r="P50" s="41"/>
      <c r="Q50" s="41"/>
      <c r="R50" s="41"/>
      <c r="S50" s="41"/>
      <c r="T50" s="41"/>
      <c r="U50" s="41"/>
      <c r="V50" s="41"/>
      <c r="W50" s="41"/>
      <c r="X50" s="41"/>
      <c r="Y50" s="41"/>
      <c r="Z50" s="41"/>
      <c r="AA50" s="41"/>
      <c r="AB50" s="41" t="s">
        <v>186</v>
      </c>
      <c r="AC50" s="41">
        <f>C17/C4</f>
        <v>1</v>
      </c>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41"/>
      <c r="BI50" s="41"/>
      <c r="BJ50" s="41"/>
      <c r="BK50" s="41"/>
      <c r="BL50" s="41"/>
      <c r="BM50" s="41"/>
      <c r="BN50" s="41"/>
      <c r="BO50" s="41"/>
      <c r="BP50" s="41"/>
      <c r="BQ50" s="41"/>
      <c r="BR50" s="41"/>
      <c r="BS50" s="41"/>
      <c r="BT50" s="41"/>
      <c r="BU50" s="41"/>
      <c r="BV50" s="41"/>
      <c r="BW50" s="41"/>
      <c r="BX50" s="41"/>
      <c r="BY50" s="41"/>
      <c r="BZ50" s="41"/>
      <c r="CA50" s="41"/>
      <c r="CB50" s="41"/>
      <c r="CC50" s="41"/>
      <c r="CD50" s="41"/>
      <c r="CE50" s="41"/>
      <c r="CF50" s="41"/>
      <c r="CG50" s="41"/>
      <c r="CH50" s="41"/>
      <c r="CI50" s="41"/>
      <c r="CJ50" s="41"/>
      <c r="CK50" s="41"/>
      <c r="CL50" s="41"/>
      <c r="CM50" s="41"/>
      <c r="CN50" s="41"/>
      <c r="CO50" s="41"/>
      <c r="CP50" s="41"/>
      <c r="CQ50" s="41"/>
      <c r="CR50" s="41"/>
      <c r="CS50" s="41"/>
      <c r="CT50" s="41"/>
      <c r="CU50" s="41"/>
      <c r="CV50" s="41"/>
      <c r="CW50" s="41"/>
      <c r="CX50" s="41"/>
      <c r="CY50" s="41"/>
      <c r="CZ50" s="41"/>
      <c r="DA50" s="41">
        <f t="shared" si="36"/>
        <v>2.9562144374167269E-2</v>
      </c>
      <c r="DB50" s="14">
        <f t="shared" si="34"/>
        <v>-29.671682070803648</v>
      </c>
      <c r="DC50" s="41"/>
      <c r="DD50" s="41"/>
      <c r="DE50" s="14"/>
      <c r="DF50" s="41"/>
      <c r="DG50" s="41"/>
      <c r="DH50" s="41">
        <f t="shared" si="62"/>
        <v>7.3929291073277243E-3</v>
      </c>
      <c r="DI50" s="14">
        <f t="shared" si="56"/>
        <v>3.7690758507181337</v>
      </c>
      <c r="DJ50" s="41">
        <f t="shared" si="46"/>
        <v>27.864510564500094</v>
      </c>
      <c r="DK50" s="41">
        <f t="shared" si="57"/>
        <v>0.92948376208398653</v>
      </c>
      <c r="DL50" s="41">
        <f t="shared" si="58"/>
        <v>0.66012173835264554</v>
      </c>
      <c r="DM50" s="41">
        <f t="shared" si="59"/>
        <v>-0.3236784777292061</v>
      </c>
      <c r="DN50" s="41">
        <f t="shared" si="60"/>
        <v>1.2410647176930498</v>
      </c>
      <c r="DO50" s="41">
        <f t="shared" si="61"/>
        <v>-0.57750797831648926</v>
      </c>
      <c r="DP50" s="41">
        <f t="shared" si="47"/>
        <v>1.0068477887191585</v>
      </c>
      <c r="DQ50" s="41">
        <f t="shared" si="48"/>
        <v>1</v>
      </c>
      <c r="DR50" s="41">
        <f t="shared" si="49"/>
        <v>0.99288805690446058</v>
      </c>
      <c r="DS50" s="41">
        <f t="shared" si="50"/>
        <v>27.578329103062025</v>
      </c>
      <c r="DT50" s="41">
        <f t="shared" si="51"/>
        <v>27.864510564500094</v>
      </c>
      <c r="DU50" s="41">
        <f t="shared" si="52"/>
        <v>28.135343852283853</v>
      </c>
      <c r="DV50" s="41">
        <f t="shared" si="53"/>
        <v>0.55701474922182825</v>
      </c>
      <c r="DW50" s="41">
        <f t="shared" si="54"/>
        <v>0</v>
      </c>
      <c r="DX50" s="41">
        <f t="shared" si="63"/>
        <v>0.52061139996136097</v>
      </c>
      <c r="DY50" s="41">
        <f t="shared" si="64"/>
        <v>7.3298333176165607E-3</v>
      </c>
    </row>
    <row r="51" spans="1:129" ht="14.25" thickTop="1" thickBot="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t="s">
        <v>187</v>
      </c>
      <c r="AC51" s="41">
        <f>C20*PI()/30</f>
        <v>4607.6692252650291</v>
      </c>
      <c r="AD51" s="41">
        <f>C26*PI()/30</f>
        <v>3141.5926535897934</v>
      </c>
      <c r="AE51" s="41" t="s">
        <v>56</v>
      </c>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c r="BV51" s="41"/>
      <c r="BW51" s="41"/>
      <c r="BX51" s="41"/>
      <c r="BY51" s="41"/>
      <c r="BZ51" s="41"/>
      <c r="CA51" s="41"/>
      <c r="CB51" s="41"/>
      <c r="CC51" s="41"/>
      <c r="CD51" s="41"/>
      <c r="CE51" s="41"/>
      <c r="CF51" s="41"/>
      <c r="CG51" s="41"/>
      <c r="CH51" s="41"/>
      <c r="CI51" s="41"/>
      <c r="CJ51" s="41"/>
      <c r="CK51" s="41"/>
      <c r="CL51" s="41"/>
      <c r="CM51" s="41"/>
      <c r="CN51" s="41"/>
      <c r="CO51" s="41"/>
      <c r="CP51" s="41"/>
      <c r="CQ51" s="41"/>
      <c r="CR51" s="41"/>
      <c r="CS51" s="41"/>
      <c r="CT51" s="41"/>
      <c r="CU51" s="41"/>
      <c r="CV51" s="41"/>
      <c r="CW51" s="41"/>
      <c r="CX51" s="41"/>
      <c r="CY51" s="41"/>
      <c r="CZ51" s="41"/>
      <c r="DA51" s="41">
        <f t="shared" si="36"/>
        <v>3.0249636103799066E-2</v>
      </c>
      <c r="DB51" s="14">
        <f t="shared" si="34"/>
        <v>-31.350122492739793</v>
      </c>
      <c r="DC51" s="41"/>
      <c r="DD51" s="41"/>
      <c r="DE51" s="14"/>
      <c r="DF51" s="41"/>
      <c r="DG51" s="41"/>
      <c r="DH51" s="41">
        <f t="shared" si="62"/>
        <v>7.2717335481912049E-3</v>
      </c>
      <c r="DI51" s="14">
        <f t="shared" si="56"/>
        <v>3.8416213551693845</v>
      </c>
      <c r="DJ51" s="41">
        <f t="shared" si="46"/>
        <v>27.935246887832974</v>
      </c>
      <c r="DK51" s="41">
        <f t="shared" si="57"/>
        <v>0.90874650845572558</v>
      </c>
      <c r="DL51" s="41">
        <f t="shared" si="58"/>
        <v>0.65329572570000971</v>
      </c>
      <c r="DM51" s="41">
        <f t="shared" si="59"/>
        <v>-0.2948623357082687</v>
      </c>
      <c r="DN51" s="41">
        <f t="shared" si="60"/>
        <v>1.2026575958690418</v>
      </c>
      <c r="DO51" s="41">
        <f t="shared" si="61"/>
        <v>-0.56109098586078276</v>
      </c>
      <c r="DP51" s="41">
        <f t="shared" si="47"/>
        <v>1.0069835630635287</v>
      </c>
      <c r="DQ51" s="41">
        <f t="shared" si="48"/>
        <v>1</v>
      </c>
      <c r="DR51" s="41">
        <f t="shared" si="49"/>
        <v>0.99274942840218616</v>
      </c>
      <c r="DS51" s="41">
        <f t="shared" si="50"/>
        <v>27.671266529642626</v>
      </c>
      <c r="DT51" s="41">
        <f t="shared" si="51"/>
        <v>27.935246887832974</v>
      </c>
      <c r="DU51" s="41">
        <f t="shared" si="52"/>
        <v>28.18417600655793</v>
      </c>
      <c r="DV51" s="41">
        <f t="shared" si="53"/>
        <v>0.5129094769153042</v>
      </c>
      <c r="DW51" s="41">
        <f t="shared" si="54"/>
        <v>0</v>
      </c>
      <c r="DX51" s="41">
        <f t="shared" si="63"/>
        <v>0.52206634095598892</v>
      </c>
      <c r="DY51" s="41">
        <f t="shared" si="64"/>
        <v>7.2084614260926874E-3</v>
      </c>
    </row>
    <row r="52" spans="1:129">
      <c r="A52" s="50" t="s">
        <v>188</v>
      </c>
      <c r="B52" s="6"/>
      <c r="C52" s="6"/>
      <c r="D52" s="6"/>
      <c r="E52" s="6"/>
      <c r="F52" s="6"/>
      <c r="G52" s="6"/>
      <c r="H52" s="6"/>
      <c r="I52" s="6"/>
      <c r="J52" s="6"/>
      <c r="K52" s="7"/>
      <c r="L52" s="41"/>
      <c r="M52" s="41"/>
      <c r="N52" s="41"/>
      <c r="O52" s="41"/>
      <c r="P52" s="41"/>
      <c r="Q52" s="41"/>
      <c r="R52" s="41"/>
      <c r="S52" s="41"/>
      <c r="T52" s="41"/>
      <c r="U52" s="41"/>
      <c r="V52" s="41"/>
      <c r="W52" s="41"/>
      <c r="X52" s="41"/>
      <c r="Y52" s="41"/>
      <c r="Z52" s="41"/>
      <c r="AA52" s="41"/>
      <c r="AB52" s="41" t="s">
        <v>189</v>
      </c>
      <c r="AC52" s="41">
        <f>C20/C5</f>
        <v>1</v>
      </c>
      <c r="AD52" s="41">
        <f>C26/C5</f>
        <v>0.68181818181818177</v>
      </c>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1"/>
      <c r="BP52" s="41"/>
      <c r="BQ52" s="41"/>
      <c r="BR52" s="41"/>
      <c r="BS52" s="41"/>
      <c r="BT52" s="41"/>
      <c r="BU52" s="41"/>
      <c r="BV52" s="41"/>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1"/>
      <c r="CU52" s="41"/>
      <c r="CV52" s="41"/>
      <c r="CW52" s="41"/>
      <c r="CX52" s="41"/>
      <c r="CY52" s="41"/>
      <c r="CZ52" s="41"/>
      <c r="DA52" s="41">
        <f t="shared" si="36"/>
        <v>3.0937127833430864E-2</v>
      </c>
      <c r="DB52" s="14">
        <f t="shared" si="34"/>
        <v>-33.067147751961819</v>
      </c>
      <c r="DC52" s="41"/>
      <c r="DD52" s="41"/>
      <c r="DE52" s="14"/>
      <c r="DF52" s="41"/>
      <c r="DG52" s="41"/>
      <c r="DH52" s="41">
        <f t="shared" si="62"/>
        <v>7.1505379890546856E-3</v>
      </c>
      <c r="DI52" s="14">
        <f t="shared" si="56"/>
        <v>3.9129677603735069</v>
      </c>
      <c r="DJ52" s="41">
        <f t="shared" si="46"/>
        <v>27.979824620496995</v>
      </c>
      <c r="DK52" s="41">
        <f t="shared" si="57"/>
        <v>0.88879039230017176</v>
      </c>
      <c r="DL52" s="41">
        <f t="shared" si="58"/>
        <v>0.64672683746547321</v>
      </c>
      <c r="DM52" s="41">
        <f t="shared" si="59"/>
        <v>-0.26713164930044697</v>
      </c>
      <c r="DN52" s="41">
        <f t="shared" si="60"/>
        <v>1.165697205739276</v>
      </c>
      <c r="DO52" s="41">
        <f t="shared" si="61"/>
        <v>-0.54529239390430262</v>
      </c>
      <c r="DP52" s="41">
        <f t="shared" si="47"/>
        <v>1.0071230471208008</v>
      </c>
      <c r="DQ52" s="41">
        <f t="shared" si="48"/>
        <v>0.99999999999999978</v>
      </c>
      <c r="DR52" s="41">
        <f t="shared" si="49"/>
        <v>0.99260681212885482</v>
      </c>
      <c r="DS52" s="41">
        <f t="shared" si="50"/>
        <v>27.737670156288502</v>
      </c>
      <c r="DT52" s="41">
        <f t="shared" si="51"/>
        <v>27.979824620497002</v>
      </c>
      <c r="DU52" s="41">
        <f t="shared" si="52"/>
        <v>28.207221023351863</v>
      </c>
      <c r="DV52" s="41">
        <f t="shared" si="53"/>
        <v>0.46955086706336147</v>
      </c>
      <c r="DW52" s="41">
        <f t="shared" si="54"/>
        <v>0</v>
      </c>
      <c r="DX52" s="41">
        <f t="shared" si="63"/>
        <v>0.52376618959345456</v>
      </c>
      <c r="DY52" s="41">
        <f t="shared" si="64"/>
        <v>7.0870598528501028E-3</v>
      </c>
    </row>
    <row r="53" spans="1:129">
      <c r="A53" s="8"/>
      <c r="B53" s="39" t="s">
        <v>190</v>
      </c>
      <c r="C53" s="1"/>
      <c r="D53" s="1"/>
      <c r="E53" s="1"/>
      <c r="F53" s="1"/>
      <c r="G53" s="1"/>
      <c r="H53" s="1"/>
      <c r="I53" s="1"/>
      <c r="J53" s="1"/>
      <c r="K53" s="9"/>
      <c r="L53" s="41"/>
      <c r="M53" s="41"/>
      <c r="N53" s="42" t="s">
        <v>191</v>
      </c>
      <c r="O53" s="41"/>
      <c r="P53" s="48" t="s">
        <v>192</v>
      </c>
      <c r="Q53" s="41"/>
      <c r="R53" s="41"/>
      <c r="S53" s="41"/>
      <c r="T53" s="41"/>
      <c r="U53" s="41"/>
      <c r="V53" s="41"/>
      <c r="W53" s="41"/>
      <c r="X53" s="41"/>
      <c r="Y53" s="41"/>
      <c r="Z53" s="41"/>
      <c r="AA53" s="41"/>
      <c r="AB53" s="41" t="s">
        <v>193</v>
      </c>
      <c r="AC53" s="41">
        <f>DI8*AC52</f>
        <v>5.6695830840618709E-3</v>
      </c>
      <c r="AD53" s="41">
        <f>DI8*AD52</f>
        <v>3.8656248300421845E-3</v>
      </c>
      <c r="AE53" s="41" t="s">
        <v>59</v>
      </c>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c r="BG53" s="41"/>
      <c r="BH53" s="41"/>
      <c r="BI53" s="41"/>
      <c r="BJ53" s="41"/>
      <c r="BK53" s="41"/>
      <c r="BL53" s="41"/>
      <c r="BM53" s="41"/>
      <c r="BN53" s="41"/>
      <c r="BO53" s="41"/>
      <c r="BP53" s="41"/>
      <c r="BQ53" s="41"/>
      <c r="BR53" s="41"/>
      <c r="BS53" s="41"/>
      <c r="BT53" s="41"/>
      <c r="BU53" s="41"/>
      <c r="BV53" s="41"/>
      <c r="BW53" s="41"/>
      <c r="BX53" s="41"/>
      <c r="BY53" s="41"/>
      <c r="BZ53" s="41"/>
      <c r="CA53" s="41"/>
      <c r="CB53" s="41"/>
      <c r="CC53" s="41"/>
      <c r="CD53" s="41"/>
      <c r="CE53" s="41"/>
      <c r="CF53" s="41"/>
      <c r="CG53" s="41"/>
      <c r="CH53" s="41"/>
      <c r="CI53" s="41"/>
      <c r="CJ53" s="41"/>
      <c r="CK53" s="41"/>
      <c r="CL53" s="41"/>
      <c r="CM53" s="41"/>
      <c r="CN53" s="41"/>
      <c r="CO53" s="41"/>
      <c r="CP53" s="41"/>
      <c r="CQ53" s="41"/>
      <c r="CR53" s="41"/>
      <c r="CS53" s="41"/>
      <c r="CT53" s="41"/>
      <c r="CU53" s="41"/>
      <c r="CV53" s="41"/>
      <c r="CW53" s="41"/>
      <c r="CX53" s="41"/>
      <c r="CY53" s="41"/>
      <c r="CZ53" s="41"/>
      <c r="DA53" s="41">
        <f t="shared" si="36"/>
        <v>3.1624619563062659E-2</v>
      </c>
      <c r="DB53" s="14">
        <f t="shared" si="34"/>
        <v>-34.82275784846972</v>
      </c>
      <c r="DC53" s="41"/>
      <c r="DD53" s="41"/>
      <c r="DE53" s="14"/>
      <c r="DF53" s="41"/>
      <c r="DG53" s="41"/>
      <c r="DH53" s="41">
        <f t="shared" si="62"/>
        <v>7.0293424299181662E-3</v>
      </c>
      <c r="DI53" s="14">
        <f t="shared" si="56"/>
        <v>3.9831150663305017</v>
      </c>
      <c r="DJ53" s="41">
        <f t="shared" si="46"/>
        <v>27.998679739003308</v>
      </c>
      <c r="DK53" s="41">
        <f t="shared" si="57"/>
        <v>0.86956070300646315</v>
      </c>
      <c r="DL53" s="41">
        <f t="shared" si="58"/>
        <v>0.64039706473962754</v>
      </c>
      <c r="DM53" s="41">
        <f t="shared" si="59"/>
        <v>-0.24041039355273131</v>
      </c>
      <c r="DN53" s="41">
        <f t="shared" si="60"/>
        <v>1.13008221869322</v>
      </c>
      <c r="DO53" s="41">
        <f t="shared" si="61"/>
        <v>-0.53006888988011669</v>
      </c>
      <c r="DP53" s="41">
        <f t="shared" si="47"/>
        <v>1.0072664934998439</v>
      </c>
      <c r="DQ53" s="41">
        <f t="shared" si="48"/>
        <v>0.99999999999999956</v>
      </c>
      <c r="DR53" s="41">
        <f t="shared" si="49"/>
        <v>0.99245994856261222</v>
      </c>
      <c r="DS53" s="41">
        <f t="shared" si="50"/>
        <v>27.777976137455358</v>
      </c>
      <c r="DT53" s="41">
        <f t="shared" si="51"/>
        <v>27.998679739003322</v>
      </c>
      <c r="DU53" s="41">
        <f t="shared" si="52"/>
        <v>28.20491472769703</v>
      </c>
      <c r="DV53" s="41">
        <f t="shared" si="53"/>
        <v>0.42693859024167224</v>
      </c>
      <c r="DW53" s="41">
        <f t="shared" si="54"/>
        <v>0</v>
      </c>
      <c r="DX53" s="41">
        <f t="shared" si="63"/>
        <v>0.52577935990422742</v>
      </c>
      <c r="DY53" s="41">
        <f t="shared" si="64"/>
        <v>6.9656203064121323E-3</v>
      </c>
    </row>
    <row r="54" spans="1:129">
      <c r="A54" s="8"/>
      <c r="B54" s="39" t="s">
        <v>194</v>
      </c>
      <c r="C54" s="1"/>
      <c r="D54" s="1"/>
      <c r="E54" s="1"/>
      <c r="F54" s="1"/>
      <c r="G54" s="1"/>
      <c r="H54" s="1"/>
      <c r="I54" s="1"/>
      <c r="J54" s="1"/>
      <c r="K54" s="9"/>
      <c r="L54" s="41"/>
      <c r="M54" s="41"/>
      <c r="N54" s="41"/>
      <c r="O54" s="41"/>
      <c r="P54" s="41"/>
      <c r="Q54" s="41"/>
      <c r="R54" s="41"/>
      <c r="S54" s="41"/>
      <c r="T54" s="41"/>
      <c r="U54" s="41"/>
      <c r="V54" s="41"/>
      <c r="W54" s="41"/>
      <c r="X54" s="41"/>
      <c r="Y54" s="41"/>
      <c r="Z54" s="41"/>
      <c r="AA54" s="41"/>
      <c r="AB54" s="41" t="s">
        <v>195</v>
      </c>
      <c r="AC54" s="41">
        <f>AC47*AC50*AC52^3</f>
        <v>37.434733288912369</v>
      </c>
      <c r="AD54" s="41">
        <f>AC47*AC50*AD52^3</f>
        <v>11.865347938587455</v>
      </c>
      <c r="AE54" s="41" t="s">
        <v>113</v>
      </c>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c r="BX54" s="41"/>
      <c r="BY54" s="41"/>
      <c r="BZ54" s="41"/>
      <c r="CA54" s="41"/>
      <c r="CB54" s="41"/>
      <c r="CC54" s="41"/>
      <c r="CD54" s="41"/>
      <c r="CE54" s="41"/>
      <c r="CF54" s="41"/>
      <c r="CG54" s="41"/>
      <c r="CH54" s="41"/>
      <c r="CI54" s="41"/>
      <c r="CJ54" s="41"/>
      <c r="CK54" s="41"/>
      <c r="CL54" s="41"/>
      <c r="CM54" s="41"/>
      <c r="CN54" s="41"/>
      <c r="CO54" s="41"/>
      <c r="CP54" s="41"/>
      <c r="CQ54" s="41"/>
      <c r="CR54" s="41"/>
      <c r="CS54" s="41"/>
      <c r="CT54" s="41"/>
      <c r="CU54" s="41"/>
      <c r="CV54" s="41"/>
      <c r="CW54" s="41"/>
      <c r="CX54" s="41"/>
      <c r="CY54" s="41"/>
      <c r="CZ54" s="41"/>
      <c r="DA54" s="41">
        <f t="shared" si="36"/>
        <v>3.2312111292694456E-2</v>
      </c>
      <c r="DB54" s="14">
        <f t="shared" si="34"/>
        <v>-36.616952782263525</v>
      </c>
      <c r="DC54" s="41"/>
      <c r="DD54" s="41"/>
      <c r="DE54" s="14"/>
      <c r="DF54" s="41"/>
      <c r="DG54" s="41"/>
      <c r="DH54" s="41">
        <f t="shared" si="62"/>
        <v>6.9081468707816469E-3</v>
      </c>
      <c r="DI54" s="14">
        <f t="shared" si="56"/>
        <v>4.0520632730403685</v>
      </c>
      <c r="DJ54" s="41">
        <f t="shared" si="46"/>
        <v>27.992248219863058</v>
      </c>
      <c r="DK54" s="41">
        <f t="shared" si="57"/>
        <v>0.85100735168071695</v>
      </c>
      <c r="DL54" s="41">
        <f t="shared" si="58"/>
        <v>0.63428991992823602</v>
      </c>
      <c r="DM54" s="41">
        <f t="shared" si="59"/>
        <v>-0.21462896577299617</v>
      </c>
      <c r="DN54" s="41">
        <f t="shared" si="60"/>
        <v>1.0957198659253276</v>
      </c>
      <c r="DO54" s="41">
        <f t="shared" si="61"/>
        <v>-0.51538082008056751</v>
      </c>
      <c r="DP54" s="41">
        <f t="shared" si="47"/>
        <v>1.0074141671497565</v>
      </c>
      <c r="DQ54" s="41">
        <f t="shared" si="48"/>
        <v>0.99999999999999989</v>
      </c>
      <c r="DR54" s="41">
        <f t="shared" si="49"/>
        <v>0.99230856440191051</v>
      </c>
      <c r="DS54" s="41">
        <f t="shared" si="50"/>
        <v>27.792620604313164</v>
      </c>
      <c r="DT54" s="41">
        <f t="shared" si="51"/>
        <v>27.992248219863061</v>
      </c>
      <c r="DU54" s="41">
        <f t="shared" si="52"/>
        <v>28.177692950216723</v>
      </c>
      <c r="DV54" s="41">
        <f t="shared" si="53"/>
        <v>0.38507234590355921</v>
      </c>
      <c r="DW54" s="41">
        <f t="shared" si="54"/>
        <v>0</v>
      </c>
      <c r="DX54" s="41">
        <f t="shared" si="63"/>
        <v>0.52820241438965776</v>
      </c>
      <c r="DY54" s="41">
        <f t="shared" si="64"/>
        <v>6.844131083832433E-3</v>
      </c>
    </row>
    <row r="55" spans="1:129">
      <c r="A55" s="8"/>
      <c r="B55" s="39" t="s">
        <v>196</v>
      </c>
      <c r="C55" s="1"/>
      <c r="D55" s="1"/>
      <c r="E55" s="1"/>
      <c r="F55" s="1"/>
      <c r="G55" s="1"/>
      <c r="H55" s="1"/>
      <c r="I55" s="1"/>
      <c r="J55" s="1"/>
      <c r="K55" s="9"/>
      <c r="L55" s="41"/>
      <c r="M55" s="41"/>
      <c r="N55" s="41"/>
      <c r="O55" s="41"/>
      <c r="P55" s="41"/>
      <c r="Q55" s="41"/>
      <c r="R55" s="41"/>
      <c r="S55" s="41"/>
      <c r="T55" s="41"/>
      <c r="U55" s="41"/>
      <c r="V55" s="41"/>
      <c r="W55" s="41"/>
      <c r="X55" s="41"/>
      <c r="Y55" s="41"/>
      <c r="Z55" s="41"/>
      <c r="AA55" s="41"/>
      <c r="AB55" s="41" t="s">
        <v>197</v>
      </c>
      <c r="AC55" s="41">
        <f>C22/AC53</f>
        <v>1.2487690708516193</v>
      </c>
      <c r="AD55" s="41">
        <f>AC55</f>
        <v>1.2487690708516193</v>
      </c>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c r="BE55" s="41"/>
      <c r="BF55" s="41"/>
      <c r="BG55" s="41"/>
      <c r="BH55" s="41"/>
      <c r="BI55" s="41"/>
      <c r="BJ55" s="41"/>
      <c r="BK55" s="41"/>
      <c r="BL55" s="41"/>
      <c r="BM55" s="41"/>
      <c r="BN55" s="41"/>
      <c r="BO55" s="41"/>
      <c r="BP55" s="41"/>
      <c r="BQ55" s="41"/>
      <c r="BR55" s="41"/>
      <c r="BS55" s="41"/>
      <c r="BT55" s="41"/>
      <c r="BU55" s="41"/>
      <c r="BV55" s="41"/>
      <c r="BW55" s="41"/>
      <c r="BX55" s="41"/>
      <c r="BY55" s="41"/>
      <c r="BZ55" s="41"/>
      <c r="CA55" s="41"/>
      <c r="CB55" s="41"/>
      <c r="CC55" s="41"/>
      <c r="CD55" s="41"/>
      <c r="CE55" s="41"/>
      <c r="CF55" s="41"/>
      <c r="CG55" s="41"/>
      <c r="CH55" s="41"/>
      <c r="CI55" s="41"/>
      <c r="CJ55" s="41"/>
      <c r="CK55" s="41"/>
      <c r="CL55" s="41"/>
      <c r="CM55" s="41"/>
      <c r="CN55" s="41"/>
      <c r="CO55" s="41"/>
      <c r="CP55" s="41"/>
      <c r="CQ55" s="41"/>
      <c r="CR55" s="41"/>
      <c r="CS55" s="41"/>
      <c r="CT55" s="41"/>
      <c r="CU55" s="41"/>
      <c r="CV55" s="41"/>
      <c r="CW55" s="41"/>
      <c r="CX55" s="41"/>
      <c r="CY55" s="41"/>
      <c r="CZ55" s="41"/>
      <c r="DA55" s="41">
        <f t="shared" si="36"/>
        <v>3.2999603022326254E-2</v>
      </c>
      <c r="DB55" s="14">
        <f t="shared" si="34"/>
        <v>-38.449732553343225</v>
      </c>
      <c r="DC55" s="41"/>
      <c r="DD55" s="41"/>
      <c r="DE55" s="14"/>
      <c r="DF55" s="41"/>
      <c r="DG55" s="41"/>
      <c r="DH55" s="41">
        <f t="shared" si="62"/>
        <v>6.7869513116451275E-3</v>
      </c>
      <c r="DI55" s="14">
        <f t="shared" si="56"/>
        <v>4.1198123805031059</v>
      </c>
      <c r="DJ55" s="41">
        <f t="shared" si="46"/>
        <v>27.96096603958739</v>
      </c>
      <c r="DK55" s="41">
        <f t="shared" si="57"/>
        <v>0.83308436228838656</v>
      </c>
      <c r="DL55" s="41">
        <f t="shared" si="58"/>
        <v>0.62839026925326058</v>
      </c>
      <c r="DM55" s="41">
        <f t="shared" si="59"/>
        <v>-0.189723478429904</v>
      </c>
      <c r="DN55" s="41">
        <f t="shared" si="60"/>
        <v>1.0625249959882825</v>
      </c>
      <c r="DO55" s="41">
        <f t="shared" si="61"/>
        <v>-0.50119178681163934</v>
      </c>
      <c r="DP55" s="41">
        <f t="shared" si="47"/>
        <v>1.007566347052447</v>
      </c>
      <c r="DQ55" s="41">
        <f t="shared" si="48"/>
        <v>0.99999999999999978</v>
      </c>
      <c r="DR55" s="41">
        <f t="shared" si="49"/>
        <v>0.99215237082736973</v>
      </c>
      <c r="DS55" s="41">
        <f t="shared" si="50"/>
        <v>27.782039665925815</v>
      </c>
      <c r="DT55" s="41">
        <f t="shared" si="51"/>
        <v>27.960966039587397</v>
      </c>
      <c r="DU55" s="41">
        <f t="shared" si="52"/>
        <v>28.125991526298392</v>
      </c>
      <c r="DV55" s="41">
        <f t="shared" si="53"/>
        <v>0.3439518603725773</v>
      </c>
      <c r="DW55" s="41">
        <f t="shared" si="54"/>
        <v>0</v>
      </c>
      <c r="DX55" s="41">
        <f t="shared" si="63"/>
        <v>0.53117620304777879</v>
      </c>
      <c r="DY55" s="41">
        <f t="shared" si="64"/>
        <v>6.7225751147167384E-3</v>
      </c>
    </row>
    <row r="56" spans="1:129">
      <c r="A56" s="8"/>
      <c r="B56" s="51" t="s">
        <v>198</v>
      </c>
      <c r="C56" s="39"/>
      <c r="D56" s="1"/>
      <c r="E56" s="1"/>
      <c r="F56" s="1"/>
      <c r="G56" s="1"/>
      <c r="H56" s="1"/>
      <c r="I56" s="1"/>
      <c r="J56" s="1"/>
      <c r="K56" s="9"/>
      <c r="L56" s="41"/>
      <c r="M56" s="41"/>
      <c r="N56" s="41"/>
      <c r="O56" s="41"/>
      <c r="P56" s="41"/>
      <c r="Q56" s="41"/>
      <c r="R56" s="41"/>
      <c r="S56" s="41"/>
      <c r="T56" s="41"/>
      <c r="U56" s="41"/>
      <c r="V56" s="41"/>
      <c r="W56" s="41"/>
      <c r="X56" s="41"/>
      <c r="Y56" s="41"/>
      <c r="Z56" s="41"/>
      <c r="AA56" s="41"/>
      <c r="AB56" s="41" t="s">
        <v>199</v>
      </c>
      <c r="AC56" s="41">
        <f>$AC$42+$AC$43*AC55+$AC$44*AC55^2+$AC$45*AC55^3</f>
        <v>1.0808539936369055</v>
      </c>
      <c r="AD56" s="41">
        <f>AC56</f>
        <v>1.0808539936369055</v>
      </c>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c r="BP56" s="41"/>
      <c r="BQ56" s="41"/>
      <c r="BR56" s="41"/>
      <c r="BS56" s="41"/>
      <c r="BT56" s="41"/>
      <c r="BU56" s="41"/>
      <c r="BV56" s="41"/>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1"/>
      <c r="CU56" s="41"/>
      <c r="CV56" s="41"/>
      <c r="CW56" s="41"/>
      <c r="CX56" s="41"/>
      <c r="CY56" s="41"/>
      <c r="CZ56" s="41"/>
      <c r="DA56" s="41">
        <f t="shared" si="36"/>
        <v>3.3687094751958052E-2</v>
      </c>
      <c r="DB56" s="14">
        <f t="shared" si="34"/>
        <v>-40.321097161708806</v>
      </c>
      <c r="DC56" s="41"/>
      <c r="DD56" s="41"/>
      <c r="DE56" s="14"/>
      <c r="DF56" s="41"/>
      <c r="DG56" s="41"/>
      <c r="DH56" s="41">
        <f t="shared" si="62"/>
        <v>6.6657557525086081E-3</v>
      </c>
      <c r="DI56" s="14">
        <f t="shared" si="56"/>
        <v>4.1863623887187167</v>
      </c>
      <c r="DJ56" s="41">
        <f t="shared" si="46"/>
        <v>27.905269174687461</v>
      </c>
      <c r="DK56" s="41">
        <f t="shared" si="57"/>
        <v>0.81574942723869592</v>
      </c>
      <c r="DL56" s="41">
        <f t="shared" si="58"/>
        <v>0.62268418646607071</v>
      </c>
      <c r="DM56" s="41">
        <f t="shared" si="59"/>
        <v>-0.16563514160043791</v>
      </c>
      <c r="DN56" s="41">
        <f t="shared" si="60"/>
        <v>1.0304192516983344</v>
      </c>
      <c r="DO56" s="41">
        <f t="shared" si="61"/>
        <v>-0.48746829656396756</v>
      </c>
      <c r="DP56" s="41">
        <f t="shared" si="47"/>
        <v>1.0077233280224149</v>
      </c>
      <c r="DQ56" s="41">
        <f t="shared" si="48"/>
        <v>0.99999999999999956</v>
      </c>
      <c r="DR56" s="41">
        <f t="shared" si="49"/>
        <v>0.99199106163841488</v>
      </c>
      <c r="DS56" s="41">
        <f t="shared" si="50"/>
        <v>27.746669410202887</v>
      </c>
      <c r="DT56" s="41">
        <f t="shared" si="51"/>
        <v>27.905269174687472</v>
      </c>
      <c r="DU56" s="41">
        <f t="shared" si="52"/>
        <v>28.050246295280601</v>
      </c>
      <c r="DV56" s="41">
        <f t="shared" si="53"/>
        <v>0.30357688507771385</v>
      </c>
      <c r="DW56" s="41">
        <f t="shared" si="54"/>
        <v>0</v>
      </c>
      <c r="DX56" s="41">
        <f t="shared" si="63"/>
        <v>0.53491454500867508</v>
      </c>
      <c r="DY56" s="41">
        <f t="shared" si="64"/>
        <v>6.6009264851360251E-3</v>
      </c>
    </row>
    <row r="57" spans="1:129">
      <c r="A57" s="8"/>
      <c r="B57" s="51" t="s">
        <v>200</v>
      </c>
      <c r="C57" s="39"/>
      <c r="D57" s="1"/>
      <c r="E57" s="1"/>
      <c r="F57" s="1"/>
      <c r="G57" s="1"/>
      <c r="H57" s="1"/>
      <c r="I57" s="1"/>
      <c r="J57" s="1"/>
      <c r="K57" s="9"/>
      <c r="L57" s="41"/>
      <c r="M57" s="41"/>
      <c r="N57" s="41"/>
      <c r="O57" s="41"/>
      <c r="P57" s="41"/>
      <c r="Q57" s="41"/>
      <c r="R57" s="41"/>
      <c r="S57" s="41"/>
      <c r="T57" s="41"/>
      <c r="U57" s="41"/>
      <c r="V57" s="41"/>
      <c r="W57" s="41"/>
      <c r="X57" s="41"/>
      <c r="Y57" s="41"/>
      <c r="Z57" s="41"/>
      <c r="AA57" s="41"/>
      <c r="AB57" s="41" t="s">
        <v>201</v>
      </c>
      <c r="AC57" s="41">
        <f>AC56*AC54</f>
        <v>40.461480976053345</v>
      </c>
      <c r="AD57" s="41">
        <f>AD56*AD54</f>
        <v>12.824708705313675</v>
      </c>
      <c r="AE57" s="41" t="s">
        <v>113</v>
      </c>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c r="BG57" s="41"/>
      <c r="BH57" s="41"/>
      <c r="BI57" s="41"/>
      <c r="BJ57" s="41"/>
      <c r="BK57" s="41"/>
      <c r="BL57" s="41"/>
      <c r="BM57" s="41"/>
      <c r="BN57" s="41"/>
      <c r="BO57" s="41"/>
      <c r="BP57" s="41"/>
      <c r="BQ57" s="41"/>
      <c r="BR57" s="41"/>
      <c r="BS57" s="41"/>
      <c r="BT57" s="41"/>
      <c r="BU57" s="41"/>
      <c r="BV57" s="41"/>
      <c r="BW57" s="41"/>
      <c r="BX57" s="41"/>
      <c r="BY57" s="41"/>
      <c r="BZ57" s="41"/>
      <c r="CA57" s="41"/>
      <c r="CB57" s="41"/>
      <c r="CC57" s="41"/>
      <c r="CD57" s="41"/>
      <c r="CE57" s="41"/>
      <c r="CF57" s="41"/>
      <c r="CG57" s="41"/>
      <c r="CH57" s="41"/>
      <c r="CI57" s="41"/>
      <c r="CJ57" s="41"/>
      <c r="CK57" s="41"/>
      <c r="CL57" s="41"/>
      <c r="CM57" s="41"/>
      <c r="CN57" s="41"/>
      <c r="CO57" s="41"/>
      <c r="CP57" s="41"/>
      <c r="CQ57" s="41"/>
      <c r="CR57" s="41"/>
      <c r="CS57" s="41"/>
      <c r="CT57" s="41"/>
      <c r="CU57" s="41"/>
      <c r="CV57" s="41"/>
      <c r="CW57" s="41"/>
      <c r="CX57" s="41"/>
      <c r="CY57" s="41"/>
      <c r="CZ57" s="41"/>
      <c r="DA57" s="41">
        <f t="shared" si="36"/>
        <v>3.437458648158985E-2</v>
      </c>
      <c r="DB57" s="14">
        <f t="shared" si="34"/>
        <v>-42.23104660736027</v>
      </c>
      <c r="DC57" s="41"/>
      <c r="DD57" s="41"/>
      <c r="DE57" s="14"/>
      <c r="DF57" s="41"/>
      <c r="DG57" s="41"/>
      <c r="DH57" s="41">
        <f t="shared" si="62"/>
        <v>6.5445601933720888E-3</v>
      </c>
      <c r="DI57" s="14">
        <f t="shared" si="56"/>
        <v>4.251713297687199</v>
      </c>
      <c r="DJ57" s="41">
        <f t="shared" si="46"/>
        <v>27.825593601674417</v>
      </c>
      <c r="DK57" s="41">
        <f t="shared" si="57"/>
        <v>0.79896351787375797</v>
      </c>
      <c r="DL57" s="41">
        <f t="shared" si="58"/>
        <v>0.6171588246334454</v>
      </c>
      <c r="DM57" s="41">
        <f t="shared" si="59"/>
        <v>-0.14230972171207634</v>
      </c>
      <c r="DN57" s="41">
        <f t="shared" si="60"/>
        <v>0.9993303487286892</v>
      </c>
      <c r="DO57" s="41">
        <f t="shared" si="61"/>
        <v>-0.47417945165005843</v>
      </c>
      <c r="DP57" s="41">
        <f t="shared" si="47"/>
        <v>1.0078854226391489</v>
      </c>
      <c r="DQ57" s="41">
        <f t="shared" si="48"/>
        <v>0.99999999999999978</v>
      </c>
      <c r="DR57" s="41">
        <f t="shared" si="49"/>
        <v>0.99182431123861381</v>
      </c>
      <c r="DS57" s="41">
        <f t="shared" si="50"/>
        <v>27.686945904642105</v>
      </c>
      <c r="DT57" s="41">
        <f t="shared" si="51"/>
        <v>27.825593601674424</v>
      </c>
      <c r="DU57" s="41">
        <f t="shared" si="52"/>
        <v>27.950893099644865</v>
      </c>
      <c r="DV57" s="41">
        <f t="shared" si="53"/>
        <v>0.26394719500276054</v>
      </c>
      <c r="DW57" s="41">
        <f t="shared" si="54"/>
        <v>0</v>
      </c>
      <c r="DX57" s="41">
        <f t="shared" si="63"/>
        <v>0.53975851719356416</v>
      </c>
      <c r="DY57" s="41">
        <f t="shared" si="64"/>
        <v>6.4791438580821164E-3</v>
      </c>
    </row>
    <row r="58" spans="1:129">
      <c r="A58" s="8"/>
      <c r="B58" s="1"/>
      <c r="C58" s="39"/>
      <c r="D58" s="1"/>
      <c r="E58" s="1"/>
      <c r="F58" s="1"/>
      <c r="G58" s="1"/>
      <c r="H58" s="1"/>
      <c r="I58" s="1"/>
      <c r="J58" s="1"/>
      <c r="K58" s="9"/>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c r="BG58" s="41"/>
      <c r="BH58" s="41"/>
      <c r="BI58" s="41"/>
      <c r="BJ58" s="41"/>
      <c r="BK58" s="41"/>
      <c r="BL58" s="41"/>
      <c r="BM58" s="41"/>
      <c r="BN58" s="41"/>
      <c r="BO58" s="41"/>
      <c r="BP58" s="41"/>
      <c r="BQ58" s="41"/>
      <c r="BR58" s="41"/>
      <c r="BS58" s="41"/>
      <c r="BT58" s="41"/>
      <c r="BU58" s="41"/>
      <c r="BV58" s="41"/>
      <c r="BW58" s="41"/>
      <c r="BX58" s="41"/>
      <c r="BY58" s="41"/>
      <c r="BZ58" s="41"/>
      <c r="CA58" s="41"/>
      <c r="CB58" s="41"/>
      <c r="CC58" s="41"/>
      <c r="CD58" s="41"/>
      <c r="CE58" s="41"/>
      <c r="CF58" s="41"/>
      <c r="CG58" s="41"/>
      <c r="CH58" s="41"/>
      <c r="CI58" s="41"/>
      <c r="CJ58" s="41"/>
      <c r="CK58" s="41"/>
      <c r="CL58" s="41"/>
      <c r="CM58" s="41"/>
      <c r="CN58" s="41"/>
      <c r="CO58" s="41"/>
      <c r="CP58" s="41"/>
      <c r="CQ58" s="41"/>
      <c r="CR58" s="41"/>
      <c r="CS58" s="41"/>
      <c r="CT58" s="41"/>
      <c r="CU58" s="41"/>
      <c r="CV58" s="41"/>
      <c r="CW58" s="41"/>
      <c r="CX58" s="41"/>
      <c r="CY58" s="41"/>
      <c r="CZ58" s="41"/>
      <c r="DA58" s="41">
        <f t="shared" si="36"/>
        <v>3.5062078211221648E-2</v>
      </c>
      <c r="DB58" s="14">
        <f t="shared" si="34"/>
        <v>-44.179580890297629</v>
      </c>
      <c r="DC58" s="41"/>
      <c r="DD58" s="41"/>
      <c r="DE58" s="14"/>
      <c r="DF58" s="41"/>
      <c r="DG58" s="41"/>
      <c r="DH58" s="41">
        <f t="shared" si="62"/>
        <v>6.4233646342355694E-3</v>
      </c>
      <c r="DI58" s="14">
        <f t="shared" si="56"/>
        <v>4.3158651074085528</v>
      </c>
      <c r="DJ58" s="41">
        <f t="shared" si="46"/>
        <v>27.722375297059394</v>
      </c>
      <c r="DK58" s="41">
        <f t="shared" si="57"/>
        <v>0.78269054189294518</v>
      </c>
      <c r="DL58" s="41">
        <f t="shared" si="58"/>
        <v>0.61180230337309438</v>
      </c>
      <c r="DM58" s="41">
        <f t="shared" si="59"/>
        <v>-0.11969706550540504</v>
      </c>
      <c r="DN58" s="41">
        <f t="shared" si="60"/>
        <v>0.96919144113089206</v>
      </c>
      <c r="DO58" s="41">
        <f t="shared" si="61"/>
        <v>-0.46129667899858157</v>
      </c>
      <c r="DP58" s="41">
        <f t="shared" si="47"/>
        <v>1.008052963339453</v>
      </c>
      <c r="DQ58" s="41">
        <f t="shared" si="48"/>
        <v>0.99999999999999978</v>
      </c>
      <c r="DR58" s="41">
        <f t="shared" si="49"/>
        <v>0.99165177244134761</v>
      </c>
      <c r="DS58" s="41">
        <f t="shared" si="50"/>
        <v>27.603305196876239</v>
      </c>
      <c r="DT58" s="41">
        <f t="shared" si="51"/>
        <v>27.722375297059401</v>
      </c>
      <c r="DU58" s="41">
        <f t="shared" si="52"/>
        <v>27.828367784201944</v>
      </c>
      <c r="DV58" s="41">
        <f t="shared" si="53"/>
        <v>0.22506258732570572</v>
      </c>
      <c r="DW58" s="41">
        <f t="shared" si="54"/>
        <v>0</v>
      </c>
      <c r="DX58" s="41">
        <f t="shared" si="63"/>
        <v>0.54628768500619673</v>
      </c>
      <c r="DY58" s="41">
        <f t="shared" si="64"/>
        <v>6.3571569928018486E-3</v>
      </c>
    </row>
    <row r="59" spans="1:129">
      <c r="A59" s="52" t="s">
        <v>202</v>
      </c>
      <c r="B59" s="1"/>
      <c r="C59" s="39"/>
      <c r="D59" s="1"/>
      <c r="E59" s="1"/>
      <c r="F59" s="1"/>
      <c r="G59" s="1"/>
      <c r="H59" s="1"/>
      <c r="I59" s="1"/>
      <c r="J59" s="1"/>
      <c r="K59" s="9"/>
      <c r="L59" s="41"/>
      <c r="M59" s="41"/>
      <c r="N59" s="41"/>
      <c r="O59" s="41"/>
      <c r="P59" s="41"/>
      <c r="Q59" s="41"/>
      <c r="R59" s="41"/>
      <c r="S59" s="41"/>
      <c r="T59" s="41"/>
      <c r="U59" s="41"/>
      <c r="V59" s="41"/>
      <c r="W59" s="41"/>
      <c r="X59" s="41"/>
      <c r="Y59" s="41"/>
      <c r="Z59" s="41"/>
      <c r="AA59" s="17" t="s">
        <v>203</v>
      </c>
      <c r="AB59" s="41" t="s">
        <v>204</v>
      </c>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1"/>
      <c r="BP59" s="41"/>
      <c r="BQ59" s="41"/>
      <c r="BR59" s="41"/>
      <c r="BS59" s="41"/>
      <c r="BT59" s="41"/>
      <c r="BU59" s="41"/>
      <c r="BV59" s="41"/>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1"/>
      <c r="CU59" s="41"/>
      <c r="CV59" s="41"/>
      <c r="CW59" s="41"/>
      <c r="CX59" s="41"/>
      <c r="CY59" s="41"/>
      <c r="CZ59" s="41"/>
      <c r="DA59" s="41">
        <f t="shared" si="36"/>
        <v>3.5749569940853446E-2</v>
      </c>
      <c r="DB59" s="14">
        <f t="shared" si="34"/>
        <v>-46.166700010520877</v>
      </c>
      <c r="DC59" s="41"/>
      <c r="DD59" s="41"/>
      <c r="DE59" s="14"/>
      <c r="DF59" s="41"/>
      <c r="DG59" s="41"/>
      <c r="DH59" s="41">
        <f t="shared" si="62"/>
        <v>6.3021690750990501E-3</v>
      </c>
      <c r="DI59" s="14">
        <f t="shared" si="56"/>
        <v>4.378817817882779</v>
      </c>
      <c r="DJ59" s="41">
        <f t="shared" si="46"/>
        <v>27.596050237353555</v>
      </c>
      <c r="DK59" s="41">
        <f t="shared" si="57"/>
        <v>0.76689704102379863</v>
      </c>
      <c r="DL59" s="41">
        <f t="shared" si="58"/>
        <v>0.60660360933700042</v>
      </c>
      <c r="DM59" s="41">
        <f t="shared" si="59"/>
        <v>-9.7750679922653516E-2</v>
      </c>
      <c r="DN59" s="41">
        <f t="shared" si="60"/>
        <v>0.93994056139616011</v>
      </c>
      <c r="DO59" s="41">
        <f t="shared" si="61"/>
        <v>-0.44879349081050718</v>
      </c>
      <c r="DP59" s="41">
        <f t="shared" si="47"/>
        <v>1.008226304699591</v>
      </c>
      <c r="DQ59" s="41">
        <f t="shared" si="48"/>
        <v>1</v>
      </c>
      <c r="DR59" s="41">
        <f t="shared" si="49"/>
        <v>0.99147307406443619</v>
      </c>
      <c r="DS59" s="41">
        <f t="shared" si="50"/>
        <v>27.496183315034113</v>
      </c>
      <c r="DT59" s="41">
        <f t="shared" si="51"/>
        <v>27.596050237353555</v>
      </c>
      <c r="DU59" s="41">
        <f t="shared" si="52"/>
        <v>27.683106195261374</v>
      </c>
      <c r="DV59" s="41">
        <f t="shared" si="53"/>
        <v>0.18692288022726089</v>
      </c>
      <c r="DW59" s="41">
        <f t="shared" si="54"/>
        <v>0</v>
      </c>
      <c r="DX59" s="41">
        <f t="shared" si="63"/>
        <v>0.5555727156191842</v>
      </c>
      <c r="DY59" s="41">
        <f t="shared" si="64"/>
        <v>6.2348361291885883E-3</v>
      </c>
    </row>
    <row r="60" spans="1:129">
      <c r="A60" s="8"/>
      <c r="B60" s="1" t="s">
        <v>205</v>
      </c>
      <c r="C60" s="39"/>
      <c r="D60" s="1"/>
      <c r="E60" s="1"/>
      <c r="F60" s="1"/>
      <c r="G60" s="1"/>
      <c r="H60" s="1"/>
      <c r="I60" s="1"/>
      <c r="J60" s="1"/>
      <c r="K60" s="9"/>
      <c r="L60" s="41"/>
      <c r="M60" s="41"/>
      <c r="N60" s="41"/>
      <c r="O60" s="41"/>
      <c r="P60" s="41"/>
      <c r="Q60" s="41"/>
      <c r="R60" s="41"/>
      <c r="S60" s="41"/>
      <c r="T60" s="41"/>
      <c r="U60" s="41"/>
      <c r="V60" s="41"/>
      <c r="W60" s="41"/>
      <c r="X60" s="41"/>
      <c r="Y60" s="41"/>
      <c r="Z60" s="41"/>
      <c r="AA60" s="41"/>
      <c r="AB60" s="41" t="s">
        <v>206</v>
      </c>
      <c r="AC60" s="41">
        <f>AC57/AC51^3</f>
        <v>4.1361653440517761E-10</v>
      </c>
      <c r="AD60" s="41">
        <f>AD57/AD51^3</f>
        <v>4.136165344051772E-10</v>
      </c>
      <c r="AE60" s="41" t="s">
        <v>207</v>
      </c>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1"/>
      <c r="BS60" s="41"/>
      <c r="BT60" s="41"/>
      <c r="BU60" s="41"/>
      <c r="BV60" s="41"/>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1"/>
      <c r="CU60" s="41"/>
      <c r="CV60" s="41"/>
      <c r="CW60" s="41"/>
      <c r="CX60" s="41"/>
      <c r="CY60" s="41"/>
      <c r="CZ60" s="41"/>
      <c r="DA60" s="41">
        <f t="shared" si="36"/>
        <v>3.6437061670485243E-2</v>
      </c>
      <c r="DB60" s="14">
        <f t="shared" si="34"/>
        <v>-48.192403968030007</v>
      </c>
      <c r="DC60" s="41"/>
      <c r="DD60" s="41"/>
      <c r="DE60" s="14"/>
      <c r="DF60" s="41"/>
      <c r="DG60" s="41"/>
      <c r="DH60" s="41">
        <f t="shared" si="62"/>
        <v>6.1809735159625307E-3</v>
      </c>
      <c r="DI60" s="14">
        <f t="shared" si="56"/>
        <v>4.4405714291098768</v>
      </c>
      <c r="DJ60" s="41">
        <f t="shared" si="46"/>
        <v>27.447054399068033</v>
      </c>
      <c r="DK60" s="41">
        <f t="shared" si="57"/>
        <v>0.75155192330114884</v>
      </c>
      <c r="DL60" s="41">
        <f t="shared" si="58"/>
        <v>0.60155250808662819</v>
      </c>
      <c r="DM60" s="41">
        <f t="shared" si="59"/>
        <v>-7.6427360087221397E-2</v>
      </c>
      <c r="DN60" s="41">
        <f t="shared" si="60"/>
        <v>0.91152012461400245</v>
      </c>
      <c r="DO60" s="41">
        <f t="shared" si="61"/>
        <v>-0.43664527261340941</v>
      </c>
      <c r="DP60" s="41">
        <f t="shared" si="47"/>
        <v>1.008405825940442</v>
      </c>
      <c r="DQ60" s="41">
        <f t="shared" si="48"/>
        <v>0.99999999999999978</v>
      </c>
      <c r="DR60" s="41">
        <f t="shared" si="49"/>
        <v>0.9912878182785303</v>
      </c>
      <c r="DS60" s="41">
        <f t="shared" si="50"/>
        <v>27.366016267922099</v>
      </c>
      <c r="DT60" s="41">
        <f t="shared" si="51"/>
        <v>27.44705439906804</v>
      </c>
      <c r="DU60" s="41">
        <f t="shared" si="52"/>
        <v>27.515544179773308</v>
      </c>
      <c r="DV60" s="41">
        <f t="shared" si="53"/>
        <v>0.14952791185120873</v>
      </c>
      <c r="DW60" s="41">
        <f t="shared" si="54"/>
        <v>0</v>
      </c>
      <c r="DX60" s="41">
        <f t="shared" si="63"/>
        <v>0.56983538694617697</v>
      </c>
      <c r="DY60" s="41">
        <f t="shared" si="64"/>
        <v>6.1119119976258138E-3</v>
      </c>
    </row>
    <row r="61" spans="1:129">
      <c r="A61" s="8"/>
      <c r="B61" s="39" t="s">
        <v>208</v>
      </c>
      <c r="C61" s="39"/>
      <c r="D61" s="1"/>
      <c r="E61" s="1"/>
      <c r="F61" s="1"/>
      <c r="G61" s="1"/>
      <c r="H61" s="1"/>
      <c r="I61" s="1"/>
      <c r="J61" s="1"/>
      <c r="K61" s="9"/>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P61" s="41"/>
      <c r="BQ61" s="41"/>
      <c r="BR61" s="41"/>
      <c r="BS61" s="41"/>
      <c r="BT61" s="41"/>
      <c r="BU61" s="41"/>
      <c r="BV61" s="41"/>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1"/>
      <c r="CU61" s="41"/>
      <c r="CV61" s="41"/>
      <c r="CW61" s="41"/>
      <c r="CX61" s="41"/>
      <c r="CY61" s="41"/>
      <c r="CZ61" s="41"/>
      <c r="DA61" s="41">
        <f t="shared" si="36"/>
        <v>3.7124553400117041E-2</v>
      </c>
      <c r="DB61" s="14">
        <f t="shared" si="34"/>
        <v>-50.256692762825026</v>
      </c>
      <c r="DC61" s="41"/>
      <c r="DD61" s="41"/>
      <c r="DE61" s="14"/>
      <c r="DF61" s="41"/>
      <c r="DG61" s="41"/>
      <c r="DH61" s="41">
        <f t="shared" si="62"/>
        <v>6.0597779568260113E-3</v>
      </c>
      <c r="DI61" s="14">
        <f t="shared" si="56"/>
        <v>4.501125941089847</v>
      </c>
      <c r="DJ61" s="41">
        <f t="shared" si="46"/>
        <v>27.275823758713994</v>
      </c>
      <c r="DK61" s="41">
        <f t="shared" si="57"/>
        <v>0.73662622518112941</v>
      </c>
      <c r="DL61" s="41">
        <f t="shared" si="58"/>
        <v>0.59663946578878846</v>
      </c>
      <c r="DM61" s="41">
        <f t="shared" si="59"/>
        <v>-5.5686858741277767E-2</v>
      </c>
      <c r="DN61" s="41">
        <f t="shared" si="60"/>
        <v>0.88387648788754991</v>
      </c>
      <c r="DO61" s="41">
        <f t="shared" si="61"/>
        <v>-0.42482909493506077</v>
      </c>
      <c r="DP61" s="41">
        <f t="shared" si="47"/>
        <v>1.008591933693046</v>
      </c>
      <c r="DQ61" s="41">
        <f t="shared" si="48"/>
        <v>0.99999999999999978</v>
      </c>
      <c r="DR61" s="41">
        <f t="shared" si="49"/>
        <v>0.99109557766941947</v>
      </c>
      <c r="DS61" s="41">
        <f t="shared" si="50"/>
        <v>27.213240045028208</v>
      </c>
      <c r="DT61" s="41">
        <f t="shared" si="51"/>
        <v>27.275823758714001</v>
      </c>
      <c r="DU61" s="41">
        <f t="shared" si="52"/>
        <v>27.326117584429419</v>
      </c>
      <c r="DV61" s="41">
        <f t="shared" si="53"/>
        <v>0.11287753940121092</v>
      </c>
      <c r="DW61" s="41">
        <f t="shared" si="54"/>
        <v>0</v>
      </c>
      <c r="DX61" s="41">
        <f t="shared" si="63"/>
        <v>0.59456427850491089</v>
      </c>
      <c r="DY61" s="41">
        <f t="shared" si="64"/>
        <v>5.9877194066500078E-3</v>
      </c>
    </row>
    <row r="62" spans="1:129" ht="13.5" thickBot="1">
      <c r="A62" s="10"/>
      <c r="B62" s="40" t="s">
        <v>209</v>
      </c>
      <c r="C62" s="40"/>
      <c r="D62" s="11"/>
      <c r="E62" s="11"/>
      <c r="F62" s="11"/>
      <c r="G62" s="11"/>
      <c r="H62" s="11"/>
      <c r="I62" s="11"/>
      <c r="J62" s="11"/>
      <c r="K62" s="12"/>
      <c r="L62" s="41"/>
      <c r="M62" s="41"/>
      <c r="N62" s="41"/>
      <c r="O62" s="41"/>
      <c r="P62" s="41"/>
      <c r="Q62" s="41"/>
      <c r="R62" s="41"/>
      <c r="S62" s="41"/>
      <c r="T62" s="41"/>
      <c r="U62" s="41"/>
      <c r="V62" s="41"/>
      <c r="W62" s="41"/>
      <c r="X62" s="41"/>
      <c r="Y62" s="41"/>
      <c r="Z62" s="41"/>
      <c r="AA62" s="17" t="s">
        <v>210</v>
      </c>
      <c r="AB62" s="41" t="s">
        <v>211</v>
      </c>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c r="BK62" s="41"/>
      <c r="BL62" s="41"/>
      <c r="BM62" s="41"/>
      <c r="BN62" s="41"/>
      <c r="BO62" s="41"/>
      <c r="BP62" s="41"/>
      <c r="BQ62" s="41"/>
      <c r="BR62" s="41"/>
      <c r="BS62" s="41"/>
      <c r="BT62" s="41"/>
      <c r="BU62" s="41"/>
      <c r="BV62" s="41"/>
      <c r="BW62" s="41"/>
      <c r="BX62" s="41"/>
      <c r="BY62" s="41"/>
      <c r="BZ62" s="41"/>
      <c r="CA62" s="41"/>
      <c r="CB62" s="41"/>
      <c r="CC62" s="41"/>
      <c r="CD62" s="41"/>
      <c r="CE62" s="41"/>
      <c r="CF62" s="41"/>
      <c r="CG62" s="41"/>
      <c r="CH62" s="41"/>
      <c r="CI62" s="41"/>
      <c r="CJ62" s="41"/>
      <c r="CK62" s="41"/>
      <c r="CL62" s="41"/>
      <c r="CM62" s="41"/>
      <c r="CN62" s="41"/>
      <c r="CO62" s="41"/>
      <c r="CP62" s="41"/>
      <c r="CQ62" s="41"/>
      <c r="CR62" s="41"/>
      <c r="CS62" s="41"/>
      <c r="CT62" s="41"/>
      <c r="CU62" s="41"/>
      <c r="CV62" s="41"/>
      <c r="CW62" s="41"/>
      <c r="CX62" s="41"/>
      <c r="CY62" s="41"/>
      <c r="CZ62" s="41"/>
      <c r="DA62" s="41">
        <f t="shared" si="36"/>
        <v>3.7812045129748839E-2</v>
      </c>
      <c r="DB62" s="14">
        <f t="shared" si="34"/>
        <v>-52.35956639490594</v>
      </c>
      <c r="DC62" s="41"/>
      <c r="DD62" s="41"/>
      <c r="DE62" s="14"/>
      <c r="DF62" s="41"/>
      <c r="DG62" s="41"/>
      <c r="DH62" s="41">
        <f t="shared" si="62"/>
        <v>5.938582397689492E-3</v>
      </c>
      <c r="DI62" s="14">
        <f t="shared" si="56"/>
        <v>4.5604813538226878</v>
      </c>
      <c r="DJ62" s="41">
        <f t="shared" si="46"/>
        <v>27.082794292802557</v>
      </c>
      <c r="DK62" s="41">
        <f t="shared" si="57"/>
        <v>0.72209289943160604</v>
      </c>
      <c r="DL62" s="41">
        <f t="shared" si="58"/>
        <v>0.59185557939623701</v>
      </c>
      <c r="DM62" s="41">
        <f t="shared" si="59"/>
        <v>-3.5491591501836117E-2</v>
      </c>
      <c r="DN62" s="41">
        <f t="shared" si="60"/>
        <v>0.8569595574889538</v>
      </c>
      <c r="DO62" s="41">
        <f t="shared" si="61"/>
        <v>-0.41332354538335481</v>
      </c>
      <c r="DP62" s="41">
        <f t="shared" si="47"/>
        <v>1.0087850650670207</v>
      </c>
      <c r="DQ62" s="41">
        <f t="shared" si="48"/>
        <v>0.99999999999999978</v>
      </c>
      <c r="DR62" s="41">
        <f t="shared" si="49"/>
        <v>0.99089589196866301</v>
      </c>
      <c r="DS62" s="41">
        <f t="shared" si="50"/>
        <v>27.038290616348359</v>
      </c>
      <c r="DT62" s="41">
        <f t="shared" si="51"/>
        <v>27.082794292802564</v>
      </c>
      <c r="DU62" s="41">
        <f t="shared" si="52"/>
        <v>27.115262254709815</v>
      </c>
      <c r="DV62" s="41">
        <f t="shared" si="53"/>
        <v>7.6971638361456485E-2</v>
      </c>
      <c r="DW62" s="41">
        <f t="shared" si="54"/>
        <v>0</v>
      </c>
      <c r="DX62" s="41">
        <f t="shared" si="63"/>
        <v>0.64800901415954459</v>
      </c>
      <c r="DY62" s="41">
        <f t="shared" si="64"/>
        <v>5.8600465828929213E-3</v>
      </c>
    </row>
    <row r="63" spans="1:129">
      <c r="A63" s="8"/>
      <c r="B63" s="1"/>
      <c r="C63" s="39"/>
      <c r="D63" s="1"/>
      <c r="E63" s="41"/>
      <c r="F63" s="41"/>
      <c r="G63" s="41"/>
      <c r="H63" s="41"/>
      <c r="I63" s="1"/>
      <c r="J63" s="41"/>
      <c r="K63" s="41"/>
      <c r="L63" s="41"/>
      <c r="M63" s="41"/>
      <c r="N63" s="41"/>
      <c r="O63" s="41"/>
      <c r="P63" s="41"/>
      <c r="Q63" s="41"/>
      <c r="R63" s="41"/>
      <c r="S63" s="41"/>
      <c r="T63" s="41"/>
      <c r="U63" s="41"/>
      <c r="V63" s="41"/>
      <c r="W63" s="41"/>
      <c r="X63" s="41"/>
      <c r="Y63" s="41"/>
      <c r="Z63" s="41"/>
      <c r="AA63" s="41"/>
      <c r="AB63" s="41" t="s">
        <v>212</v>
      </c>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c r="BG63" s="41"/>
      <c r="BH63" s="41"/>
      <c r="BI63" s="41"/>
      <c r="BJ63" s="41"/>
      <c r="BK63" s="41"/>
      <c r="BL63" s="41"/>
      <c r="BM63" s="41"/>
      <c r="BN63" s="41"/>
      <c r="BO63" s="41"/>
      <c r="BP63" s="41"/>
      <c r="BQ63" s="41"/>
      <c r="BR63" s="41"/>
      <c r="BS63" s="41"/>
      <c r="BT63" s="41"/>
      <c r="BU63" s="41"/>
      <c r="BV63" s="41"/>
      <c r="BW63" s="41"/>
      <c r="BX63" s="41"/>
      <c r="BY63" s="41"/>
      <c r="BZ63" s="41"/>
      <c r="CA63" s="41"/>
      <c r="CB63" s="41"/>
      <c r="CC63" s="41"/>
      <c r="CD63" s="41"/>
      <c r="CE63" s="41"/>
      <c r="CF63" s="41"/>
      <c r="CG63" s="41"/>
      <c r="CH63" s="41"/>
      <c r="CI63" s="41"/>
      <c r="CJ63" s="41"/>
      <c r="CK63" s="41"/>
      <c r="CL63" s="41"/>
      <c r="CM63" s="41"/>
      <c r="CN63" s="41"/>
      <c r="CO63" s="41"/>
      <c r="CP63" s="41"/>
      <c r="CQ63" s="41"/>
      <c r="CR63" s="41"/>
      <c r="CS63" s="41"/>
      <c r="CT63" s="41"/>
      <c r="CU63" s="41"/>
      <c r="CV63" s="41"/>
      <c r="CW63" s="41"/>
      <c r="CX63" s="41"/>
      <c r="CY63" s="41"/>
      <c r="CZ63" s="41"/>
      <c r="DA63" s="41">
        <f t="shared" si="36"/>
        <v>3.8499536859380637E-2</v>
      </c>
      <c r="DB63" s="14">
        <f t="shared" si="34"/>
        <v>-54.501024864272743</v>
      </c>
      <c r="DC63" s="41"/>
      <c r="DD63" s="41"/>
      <c r="DE63" s="14"/>
      <c r="DF63" s="41"/>
      <c r="DG63" s="41"/>
      <c r="DH63" s="41">
        <f t="shared" si="62"/>
        <v>5.8173868385529726E-3</v>
      </c>
      <c r="DI63" s="14">
        <f t="shared" si="56"/>
        <v>4.618637667308402</v>
      </c>
      <c r="DJ63" s="41">
        <f t="shared" si="46"/>
        <v>26.868401977844904</v>
      </c>
      <c r="DK63" s="41">
        <f t="shared" si="57"/>
        <v>0.70792662533317141</v>
      </c>
      <c r="DL63" s="41">
        <f t="shared" si="58"/>
        <v>0.58719251417216889</v>
      </c>
      <c r="DM63" s="41">
        <f t="shared" si="59"/>
        <v>-1.5806373119219397E-2</v>
      </c>
      <c r="DN63" s="41">
        <f t="shared" si="60"/>
        <v>0.83072243733581108</v>
      </c>
      <c r="DO63" s="41">
        <f t="shared" si="61"/>
        <v>-0.40210857838876063</v>
      </c>
      <c r="DP63" s="41">
        <f t="shared" si="47"/>
        <v>1.0089856910705961</v>
      </c>
      <c r="DQ63" s="41">
        <f t="shared" si="48"/>
        <v>1</v>
      </c>
      <c r="DR63" s="41">
        <f t="shared" si="49"/>
        <v>0.99068826440003721</v>
      </c>
      <c r="DS63" s="41">
        <f t="shared" si="50"/>
        <v>26.841603932030036</v>
      </c>
      <c r="DT63" s="41">
        <f t="shared" si="51"/>
        <v>26.868401977844904</v>
      </c>
      <c r="DU63" s="41">
        <f t="shared" si="52"/>
        <v>26.883414033859783</v>
      </c>
      <c r="DV63" s="41">
        <f t="shared" si="53"/>
        <v>4.1810101829746316E-2</v>
      </c>
      <c r="DW63" s="41">
        <f t="shared" si="54"/>
        <v>0</v>
      </c>
      <c r="DX63" s="41">
        <f t="shared" si="63"/>
        <v>0.84974800925286309</v>
      </c>
      <c r="DY63" s="41">
        <f t="shared" si="64"/>
        <v>5.7144011534464275E-3</v>
      </c>
    </row>
    <row r="64" spans="1:129">
      <c r="A64" s="8"/>
      <c r="B64" s="1"/>
      <c r="C64" s="39"/>
      <c r="D64" s="1"/>
      <c r="E64" s="41"/>
      <c r="F64" s="41"/>
      <c r="G64" s="41"/>
      <c r="H64" s="41"/>
      <c r="I64" s="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1"/>
      <c r="CU64" s="41"/>
      <c r="CV64" s="41"/>
      <c r="CW64" s="41"/>
      <c r="CX64" s="41"/>
      <c r="CY64" s="41"/>
      <c r="CZ64" s="41"/>
      <c r="DA64" s="41">
        <f t="shared" si="36"/>
        <v>3.9187028589012435E-2</v>
      </c>
      <c r="DB64" s="14">
        <f t="shared" si="34"/>
        <v>-56.681068170925428</v>
      </c>
      <c r="DC64" s="41"/>
      <c r="DD64" s="41"/>
      <c r="DE64" s="14"/>
      <c r="DF64" s="41"/>
      <c r="DG64" s="41"/>
      <c r="DH64" s="41">
        <f t="shared" si="62"/>
        <v>5.6961912794164533E-3</v>
      </c>
      <c r="DI64" s="14">
        <f t="shared" si="56"/>
        <v>4.6755948815469868</v>
      </c>
      <c r="DJ64" s="41">
        <f t="shared" si="46"/>
        <v>26.633082790352152</v>
      </c>
      <c r="DK64" s="41">
        <f t="shared" si="57"/>
        <v>0.69410363821752807</v>
      </c>
      <c r="DL64" s="41">
        <f t="shared" si="58"/>
        <v>0.58264244757993633</v>
      </c>
      <c r="DM64" s="41">
        <f t="shared" si="59"/>
        <v>3.4018193935598795E-3</v>
      </c>
      <c r="DN64" s="41">
        <f t="shared" si="60"/>
        <v>0.80512111328204661</v>
      </c>
      <c r="DO64" s="41">
        <f t="shared" si="61"/>
        <v>-0.39116538025554304</v>
      </c>
      <c r="DP64" s="41">
        <f t="shared" si="47"/>
        <v>1.0091943204385823</v>
      </c>
      <c r="DQ64" s="41">
        <f t="shared" si="48"/>
        <v>0.99999999999999978</v>
      </c>
      <c r="DR64" s="41">
        <f t="shared" si="49"/>
        <v>0.99047215758089724</v>
      </c>
      <c r="DS64" s="41">
        <f t="shared" si="50"/>
        <v>26.623615921825895</v>
      </c>
      <c r="DT64" s="41">
        <f t="shared" si="51"/>
        <v>26.633082790352159</v>
      </c>
      <c r="DU64" s="41">
        <f t="shared" si="52"/>
        <v>26.631008761779452</v>
      </c>
      <c r="DV64" s="41">
        <f t="shared" si="53"/>
        <v>7.3928399535567735E-3</v>
      </c>
      <c r="DW64" s="41">
        <f t="shared" si="54"/>
        <v>1</v>
      </c>
      <c r="DX64" s="41">
        <f t="shared" si="63"/>
        <v>0.21954761002925829</v>
      </c>
      <c r="DY64" s="41">
        <f t="shared" si="64"/>
        <v>5.6695830840618709E-3</v>
      </c>
    </row>
    <row r="65" spans="1:129">
      <c r="A65" s="8"/>
      <c r="B65" s="1"/>
      <c r="C65" s="39"/>
      <c r="D65" s="1"/>
      <c r="E65" s="41"/>
      <c r="F65" s="41"/>
      <c r="G65" s="41"/>
      <c r="H65" s="41"/>
      <c r="I65" s="41"/>
      <c r="J65" s="41"/>
      <c r="K65" s="41"/>
      <c r="L65" s="41"/>
      <c r="M65" s="41"/>
      <c r="N65" s="41"/>
      <c r="O65" s="41"/>
      <c r="P65" s="41"/>
      <c r="Q65" s="41"/>
      <c r="R65" s="41"/>
      <c r="S65" s="41"/>
      <c r="T65" s="41"/>
      <c r="U65" s="41"/>
      <c r="V65" s="41"/>
      <c r="W65" s="41"/>
      <c r="X65" s="41"/>
      <c r="Y65" s="41"/>
      <c r="Z65" s="41"/>
      <c r="AA65" s="17" t="s">
        <v>213</v>
      </c>
      <c r="AB65" s="41" t="s">
        <v>214</v>
      </c>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1"/>
      <c r="CU65" s="41"/>
      <c r="CV65" s="41"/>
      <c r="CW65" s="41"/>
      <c r="CX65" s="41"/>
      <c r="CY65" s="41"/>
      <c r="CZ65" s="41"/>
      <c r="DA65" s="41">
        <f t="shared" si="36"/>
        <v>3.9874520318644233E-2</v>
      </c>
      <c r="DB65" s="14">
        <f t="shared" si="34"/>
        <v>-58.899696314864002</v>
      </c>
      <c r="DC65" s="41"/>
      <c r="DD65" s="41"/>
      <c r="DE65" s="14"/>
      <c r="DF65" s="41"/>
      <c r="DG65" s="41"/>
      <c r="DH65" s="41">
        <f t="shared" si="62"/>
        <v>5.5749957202799339E-3</v>
      </c>
      <c r="DI65" s="14">
        <f t="shared" si="56"/>
        <v>4.7313529965384449</v>
      </c>
      <c r="DJ65" s="41">
        <f t="shared" si="46"/>
        <v>26.377272706835473</v>
      </c>
      <c r="DK65" s="41">
        <f t="shared" si="57"/>
        <v>0.68060157578049663</v>
      </c>
      <c r="DL65" s="41">
        <f t="shared" si="58"/>
        <v>0.57819801869441345</v>
      </c>
      <c r="DM65" s="41">
        <f t="shared" si="59"/>
        <v>2.2164060321684831E-2</v>
      </c>
      <c r="DN65" s="41">
        <f t="shared" si="60"/>
        <v>0.78011416847679482</v>
      </c>
      <c r="DO65" s="41">
        <f t="shared" si="61"/>
        <v>-0.38047624749289316</v>
      </c>
      <c r="DP65" s="41">
        <f t="shared" si="47"/>
        <v>1.0094115039337759</v>
      </c>
      <c r="DQ65" s="41">
        <f t="shared" si="48"/>
        <v>1</v>
      </c>
      <c r="DR65" s="41">
        <f t="shared" si="49"/>
        <v>0.99024698890743201</v>
      </c>
      <c r="DS65" s="41">
        <f t="shared" si="50"/>
        <v>26.384762494344884</v>
      </c>
      <c r="DT65" s="41">
        <f t="shared" si="51"/>
        <v>26.377272706835473</v>
      </c>
      <c r="DU65" s="41">
        <f t="shared" si="52"/>
        <v>26.358482273805677</v>
      </c>
      <c r="DV65" s="41">
        <f t="shared" si="53"/>
        <v>-2.6280220539206312E-2</v>
      </c>
      <c r="DW65" s="41">
        <f t="shared" si="54"/>
        <v>0</v>
      </c>
      <c r="DX65" s="41">
        <f t="shared" si="63"/>
        <v>0.30740926568002092</v>
      </c>
      <c r="DY65" s="41">
        <f t="shared" si="64"/>
        <v>5.5377390824420973E-3</v>
      </c>
    </row>
    <row r="66" spans="1:129">
      <c r="A66" s="8"/>
      <c r="B66" s="1"/>
      <c r="C66" s="39"/>
      <c r="D66" s="1"/>
      <c r="E66" s="41"/>
      <c r="F66" s="41"/>
      <c r="G66" s="41"/>
      <c r="H66" s="41"/>
      <c r="I66" s="41"/>
      <c r="J66" s="41"/>
      <c r="K66" s="41"/>
      <c r="L66" s="41"/>
      <c r="M66" s="41"/>
      <c r="N66" s="41"/>
      <c r="O66" s="41"/>
      <c r="P66" s="41"/>
      <c r="Q66" s="41"/>
      <c r="R66" s="41"/>
      <c r="S66" s="41"/>
      <c r="T66" s="41"/>
      <c r="U66" s="41"/>
      <c r="V66" s="41"/>
      <c r="W66" s="41"/>
      <c r="X66" s="41"/>
      <c r="Y66" s="41"/>
      <c r="Z66" s="41"/>
      <c r="AA66" s="41"/>
      <c r="AB66" s="41" t="s">
        <v>215</v>
      </c>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1"/>
      <c r="CU66" s="41"/>
      <c r="CV66" s="41"/>
      <c r="CW66" s="41"/>
      <c r="CX66" s="41"/>
      <c r="CY66" s="41"/>
      <c r="CZ66" s="41"/>
      <c r="DA66" s="41">
        <f t="shared" si="36"/>
        <v>4.056201204827603E-2</v>
      </c>
      <c r="DB66" s="14">
        <f t="shared" si="34"/>
        <v>-61.156909296088457</v>
      </c>
      <c r="DC66" s="41"/>
      <c r="DD66" s="41"/>
      <c r="DE66" s="14"/>
      <c r="DF66" s="41"/>
      <c r="DG66" s="41"/>
      <c r="DH66" s="41">
        <f t="shared" si="62"/>
        <v>5.4538001611434146E-3</v>
      </c>
      <c r="DI66" s="14">
        <f t="shared" si="56"/>
        <v>4.7859120122827736</v>
      </c>
      <c r="DJ66" s="41">
        <f t="shared" si="46"/>
        <v>26.101407703805993</v>
      </c>
      <c r="DK66" s="41">
        <f t="shared" si="57"/>
        <v>0.6673993389492231</v>
      </c>
      <c r="DL66" s="41">
        <f t="shared" si="58"/>
        <v>0.57385228240411923</v>
      </c>
      <c r="DM66" s="41">
        <f t="shared" si="59"/>
        <v>4.0509668585141934E-2</v>
      </c>
      <c r="DN66" s="41">
        <f t="shared" si="60"/>
        <v>0.75566252567887349</v>
      </c>
      <c r="DO66" s="41">
        <f t="shared" si="61"/>
        <v>-0.37002447666813493</v>
      </c>
      <c r="DP66" s="41">
        <f t="shared" si="47"/>
        <v>1.0096378391983989</v>
      </c>
      <c r="DQ66" s="41">
        <f t="shared" si="48"/>
        <v>0.99999999999999978</v>
      </c>
      <c r="DR66" s="41">
        <f t="shared" si="49"/>
        <v>0.99001212534053828</v>
      </c>
      <c r="DS66" s="41">
        <f t="shared" si="50"/>
        <v>26.125479536085621</v>
      </c>
      <c r="DT66" s="41">
        <f t="shared" si="51"/>
        <v>26.101407703806</v>
      </c>
      <c r="DU66" s="41">
        <f t="shared" si="52"/>
        <v>26.066270399363354</v>
      </c>
      <c r="DV66" s="41">
        <f t="shared" si="53"/>
        <v>-5.9209136722266464E-2</v>
      </c>
      <c r="DW66" s="41">
        <f t="shared" si="54"/>
        <v>0</v>
      </c>
      <c r="DX66" s="41">
        <f t="shared" si="63"/>
        <v>0.39314690090654136</v>
      </c>
      <c r="DY66" s="41">
        <f t="shared" si="64"/>
        <v>5.4061525026652566E-3</v>
      </c>
    </row>
    <row r="67" spans="1:129">
      <c r="A67" s="41"/>
      <c r="B67" s="41"/>
      <c r="C67" s="1"/>
      <c r="D67" s="1"/>
      <c r="E67" s="41"/>
      <c r="F67" s="41"/>
      <c r="G67" s="41"/>
      <c r="H67" s="41"/>
      <c r="I67" s="41"/>
      <c r="J67" s="41"/>
      <c r="K67" s="41"/>
      <c r="L67" s="41"/>
      <c r="M67" s="41"/>
      <c r="N67" s="41"/>
      <c r="O67" s="41"/>
      <c r="P67" s="41"/>
      <c r="Q67" s="41"/>
      <c r="R67" s="41"/>
      <c r="S67" s="41"/>
      <c r="T67" s="41"/>
      <c r="U67" s="41"/>
      <c r="V67" s="41"/>
      <c r="W67" s="41"/>
      <c r="X67" s="41"/>
      <c r="Y67" s="41"/>
      <c r="Z67" s="41"/>
      <c r="AA67" s="41"/>
      <c r="AB67" s="41" t="s">
        <v>216</v>
      </c>
      <c r="AC67" s="41">
        <f>C21-AC57</f>
        <v>47.538519023946655</v>
      </c>
      <c r="AD67" s="41">
        <f>C27-AD57</f>
        <v>24.375291294686328</v>
      </c>
      <c r="AE67" s="41" t="s">
        <v>113</v>
      </c>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1"/>
      <c r="CU67" s="41"/>
      <c r="CV67" s="41"/>
      <c r="CW67" s="41"/>
      <c r="CX67" s="41"/>
      <c r="CY67" s="41"/>
      <c r="CZ67" s="41"/>
      <c r="DA67" s="41">
        <f t="shared" si="36"/>
        <v>4.1249503777907828E-2</v>
      </c>
      <c r="DB67" s="14">
        <f t="shared" si="34"/>
        <v>-63.452707114598823</v>
      </c>
      <c r="DC67" s="41"/>
      <c r="DD67" s="41"/>
      <c r="DE67" s="14"/>
      <c r="DF67" s="41"/>
      <c r="DG67" s="41"/>
      <c r="DH67" s="41">
        <f t="shared" si="62"/>
        <v>5.3326046020068952E-3</v>
      </c>
      <c r="DI67" s="14">
        <f t="shared" si="56"/>
        <v>4.8392719287799748</v>
      </c>
      <c r="DJ67" s="41">
        <f t="shared" si="46"/>
        <v>25.805923757774877</v>
      </c>
      <c r="DK67" s="41">
        <f t="shared" si="57"/>
        <v>0.65447696536886135</v>
      </c>
      <c r="DL67" s="41">
        <f t="shared" si="58"/>
        <v>0.56959866776725021</v>
      </c>
      <c r="DM67" s="41">
        <f t="shared" si="59"/>
        <v>5.8466383539519717E-2</v>
      </c>
      <c r="DN67" s="41">
        <f t="shared" si="60"/>
        <v>0.73172921294357851</v>
      </c>
      <c r="DO67" s="41">
        <f t="shared" si="61"/>
        <v>-0.35979426425034855</v>
      </c>
      <c r="DP67" s="41">
        <f t="shared" si="47"/>
        <v>1.0098739762456357</v>
      </c>
      <c r="DQ67" s="41">
        <f t="shared" si="48"/>
        <v>0.99999999999999989</v>
      </c>
      <c r="DR67" s="41">
        <f t="shared" si="49"/>
        <v>0.98976687749423231</v>
      </c>
      <c r="DS67" s="41">
        <f t="shared" si="50"/>
        <v>25.846202910230499</v>
      </c>
      <c r="DT67" s="41">
        <f t="shared" si="51"/>
        <v>25.805923757774881</v>
      </c>
      <c r="DU67" s="41">
        <f t="shared" si="52"/>
        <v>25.754808960458281</v>
      </c>
      <c r="DV67" s="41">
        <f t="shared" si="53"/>
        <v>-9.1393949772218264E-2</v>
      </c>
      <c r="DW67" s="41">
        <f t="shared" si="54"/>
        <v>0</v>
      </c>
      <c r="DX67" s="41">
        <f t="shared" si="63"/>
        <v>0.42661873743542622</v>
      </c>
      <c r="DY67" s="41">
        <f t="shared" si="64"/>
        <v>5.280900305585293E-3</v>
      </c>
    </row>
    <row r="68" spans="1:129">
      <c r="A68" s="41"/>
      <c r="B68" s="41"/>
      <c r="C68" s="1"/>
      <c r="D68" s="1"/>
      <c r="E68" s="41"/>
      <c r="F68" s="41"/>
      <c r="G68" s="41"/>
      <c r="H68" s="41"/>
      <c r="I68" s="41"/>
      <c r="J68" s="41"/>
      <c r="K68" s="41"/>
      <c r="L68" s="41"/>
      <c r="M68" s="41"/>
      <c r="N68" s="41"/>
      <c r="O68" s="41"/>
      <c r="P68" s="41"/>
      <c r="Q68" s="41"/>
      <c r="R68" s="41"/>
      <c r="S68" s="41"/>
      <c r="T68" s="41"/>
      <c r="U68" s="41"/>
      <c r="V68" s="41"/>
      <c r="W68" s="41"/>
      <c r="X68" s="41"/>
      <c r="Y68" s="41"/>
      <c r="Z68" s="41"/>
      <c r="AA68" s="41"/>
      <c r="AB68" s="41" t="s">
        <v>217</v>
      </c>
      <c r="AC68" s="41">
        <f>MIN(AC67:AD67)</f>
        <v>24.375291294686328</v>
      </c>
      <c r="AD68" s="41"/>
      <c r="AE68" s="41" t="s">
        <v>113</v>
      </c>
      <c r="AF68" s="41" t="s">
        <v>218</v>
      </c>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c r="BG68" s="41"/>
      <c r="BH68" s="41"/>
      <c r="BI68" s="41"/>
      <c r="BJ68" s="41"/>
      <c r="BK68" s="41"/>
      <c r="BL68" s="41"/>
      <c r="BM68" s="41"/>
      <c r="BN68" s="41"/>
      <c r="BO68" s="41"/>
      <c r="BP68" s="41"/>
      <c r="BQ68" s="41"/>
      <c r="BR68" s="41"/>
      <c r="BS68" s="41"/>
      <c r="BT68" s="41"/>
      <c r="BU68" s="41"/>
      <c r="BV68" s="41"/>
      <c r="BW68" s="41"/>
      <c r="BX68" s="41"/>
      <c r="BY68" s="41"/>
      <c r="BZ68" s="41"/>
      <c r="CA68" s="41"/>
      <c r="CB68" s="41"/>
      <c r="CC68" s="41"/>
      <c r="CD68" s="41"/>
      <c r="CE68" s="41"/>
      <c r="CF68" s="41"/>
      <c r="CG68" s="41"/>
      <c r="CH68" s="41"/>
      <c r="CI68" s="41"/>
      <c r="CJ68" s="41"/>
      <c r="CK68" s="41"/>
      <c r="CL68" s="41"/>
      <c r="CM68" s="41"/>
      <c r="CN68" s="41"/>
      <c r="CO68" s="41"/>
      <c r="CP68" s="41"/>
      <c r="CQ68" s="41"/>
      <c r="CR68" s="41"/>
      <c r="CS68" s="41"/>
      <c r="CT68" s="41"/>
      <c r="CU68" s="41"/>
      <c r="CV68" s="41"/>
      <c r="CW68" s="41"/>
      <c r="CX68" s="41"/>
      <c r="CY68" s="41"/>
      <c r="CZ68" s="41"/>
      <c r="DA68" s="41">
        <f t="shared" si="36"/>
        <v>4.1936995507539626E-2</v>
      </c>
      <c r="DB68" s="14">
        <f t="shared" si="34"/>
        <v>-65.787089770395056</v>
      </c>
      <c r="DC68" s="41"/>
      <c r="DD68" s="41"/>
      <c r="DE68" s="14"/>
      <c r="DF68" s="41"/>
      <c r="DG68" s="41"/>
      <c r="DH68" s="41">
        <f t="shared" si="62"/>
        <v>5.2114090428703758E-3</v>
      </c>
      <c r="DI68" s="14">
        <f t="shared" si="56"/>
        <v>4.8914327460300484</v>
      </c>
      <c r="DJ68" s="41">
        <f t="shared" si="46"/>
        <v>25.491256845253268</v>
      </c>
      <c r="DK68" s="41">
        <f t="shared" si="57"/>
        <v>0.64181551381209356</v>
      </c>
      <c r="DL68" s="41">
        <f t="shared" si="58"/>
        <v>0.56543093996314742</v>
      </c>
      <c r="DM68" s="41">
        <f t="shared" si="59"/>
        <v>7.6060525598611539E-2</v>
      </c>
      <c r="DN68" s="41">
        <f t="shared" si="60"/>
        <v>0.70827914953948146</v>
      </c>
      <c r="DO68" s="41">
        <f t="shared" si="61"/>
        <v>-0.34977061510124074</v>
      </c>
      <c r="DP68" s="41">
        <f t="shared" si="47"/>
        <v>1.0101206236976525</v>
      </c>
      <c r="DQ68" s="41">
        <f t="shared" si="48"/>
        <v>0.99999999999999978</v>
      </c>
      <c r="DR68" s="41">
        <f t="shared" si="49"/>
        <v>0.98951049291049786</v>
      </c>
      <c r="DS68" s="41">
        <f t="shared" si="50"/>
        <v>25.547368455174773</v>
      </c>
      <c r="DT68" s="41">
        <f t="shared" si="51"/>
        <v>25.491256845253275</v>
      </c>
      <c r="DU68" s="41">
        <f t="shared" si="52"/>
        <v>25.424533769979799</v>
      </c>
      <c r="DV68" s="41">
        <f t="shared" si="53"/>
        <v>-0.12283468519497376</v>
      </c>
      <c r="DW68" s="41">
        <f t="shared" si="54"/>
        <v>0</v>
      </c>
      <c r="DX68" s="41">
        <f t="shared" si="63"/>
        <v>0.4444637481683068</v>
      </c>
      <c r="DY68" s="41">
        <f t="shared" si="64"/>
        <v>5.1575420103952049E-3</v>
      </c>
    </row>
    <row r="69" spans="1:129">
      <c r="A69" s="41"/>
      <c r="B69" s="41"/>
      <c r="C69" s="1"/>
      <c r="D69" s="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c r="BG69" s="41"/>
      <c r="BH69" s="41"/>
      <c r="BI69" s="41"/>
      <c r="BJ69" s="41"/>
      <c r="BK69" s="41"/>
      <c r="BL69" s="41"/>
      <c r="BM69" s="41"/>
      <c r="BN69" s="41"/>
      <c r="BO69" s="41"/>
      <c r="BP69" s="41"/>
      <c r="BQ69" s="41"/>
      <c r="BR69" s="41"/>
      <c r="BS69" s="41"/>
      <c r="BT69" s="41"/>
      <c r="BU69" s="41"/>
      <c r="BV69" s="41"/>
      <c r="BW69" s="41"/>
      <c r="BX69" s="41"/>
      <c r="BY69" s="41"/>
      <c r="BZ69" s="41"/>
      <c r="CA69" s="41"/>
      <c r="CB69" s="41"/>
      <c r="CC69" s="41"/>
      <c r="CD69" s="41"/>
      <c r="CE69" s="41"/>
      <c r="CF69" s="41"/>
      <c r="CG69" s="41"/>
      <c r="CH69" s="41"/>
      <c r="CI69" s="41"/>
      <c r="CJ69" s="41"/>
      <c r="CK69" s="41"/>
      <c r="CL69" s="41"/>
      <c r="CM69" s="41"/>
      <c r="CN69" s="41"/>
      <c r="CO69" s="41"/>
      <c r="CP69" s="41"/>
      <c r="CQ69" s="41"/>
      <c r="CR69" s="41"/>
      <c r="CS69" s="41"/>
      <c r="CT69" s="41"/>
      <c r="CU69" s="41"/>
      <c r="CV69" s="41"/>
      <c r="CW69" s="41"/>
      <c r="CX69" s="41"/>
      <c r="CY69" s="41"/>
      <c r="CZ69" s="41"/>
      <c r="DA69" s="41">
        <f t="shared" si="36"/>
        <v>4.2624487237171424E-2</v>
      </c>
      <c r="DB69" s="14">
        <f t="shared" si="34"/>
        <v>-68.160057263477185</v>
      </c>
      <c r="DC69" s="41"/>
      <c r="DD69" s="41"/>
      <c r="DE69" s="14"/>
      <c r="DF69" s="41"/>
      <c r="DG69" s="41"/>
      <c r="DH69" s="41">
        <f t="shared" si="62"/>
        <v>5.0902134837338565E-3</v>
      </c>
      <c r="DI69" s="14">
        <f t="shared" si="56"/>
        <v>4.9423944640329935</v>
      </c>
      <c r="DJ69" s="41">
        <f t="shared" si="46"/>
        <v>25.15784294275231</v>
      </c>
      <c r="DK69" s="41">
        <f t="shared" si="57"/>
        <v>0.62939695801273532</v>
      </c>
      <c r="DL69" s="41">
        <f t="shared" si="58"/>
        <v>0.56134316534585871</v>
      </c>
      <c r="DM69" s="41">
        <f t="shared" si="59"/>
        <v>9.3317143761469823E-2</v>
      </c>
      <c r="DN69" s="41">
        <f t="shared" si="60"/>
        <v>0.68527894931942013</v>
      </c>
      <c r="DO69" s="41">
        <f t="shared" si="61"/>
        <v>-0.33993925842674877</v>
      </c>
      <c r="DP69" s="41">
        <f t="shared" si="47"/>
        <v>1.0103785558963798</v>
      </c>
      <c r="DQ69" s="41">
        <f t="shared" si="48"/>
        <v>0.99999999999999989</v>
      </c>
      <c r="DR69" s="41">
        <f t="shared" si="49"/>
        <v>0.98924214838257574</v>
      </c>
      <c r="DS69" s="41">
        <f t="shared" si="50"/>
        <v>25.229411982757426</v>
      </c>
      <c r="DT69" s="41">
        <f t="shared" si="51"/>
        <v>25.157842942752314</v>
      </c>
      <c r="DU69" s="41">
        <f t="shared" si="52"/>
        <v>25.075880629774502</v>
      </c>
      <c r="DV69" s="41">
        <f t="shared" si="53"/>
        <v>-0.15353135298292386</v>
      </c>
      <c r="DW69" s="41">
        <f t="shared" si="54"/>
        <v>0</v>
      </c>
      <c r="DX69" s="41">
        <f t="shared" si="63"/>
        <v>0.45556196608307897</v>
      </c>
      <c r="DY69" s="41">
        <f t="shared" si="64"/>
        <v>5.0350013965330858E-3</v>
      </c>
    </row>
    <row r="70" spans="1:129">
      <c r="A70" s="41"/>
      <c r="B70" s="41"/>
      <c r="C70" s="1"/>
      <c r="D70" s="1"/>
      <c r="E70" s="41"/>
      <c r="F70" s="41"/>
      <c r="G70" s="41"/>
      <c r="H70" s="41"/>
      <c r="I70" s="41"/>
      <c r="J70" s="41"/>
      <c r="K70" s="41"/>
      <c r="L70" s="41"/>
      <c r="M70" s="41"/>
      <c r="N70" s="41"/>
      <c r="O70" s="41"/>
      <c r="P70" s="41"/>
      <c r="Q70" s="41"/>
      <c r="R70" s="41"/>
      <c r="S70" s="41"/>
      <c r="T70" s="41"/>
      <c r="U70" s="41"/>
      <c r="V70" s="41"/>
      <c r="W70" s="41"/>
      <c r="X70" s="41"/>
      <c r="Y70" s="41"/>
      <c r="Z70" s="41"/>
      <c r="AA70" s="17" t="s">
        <v>219</v>
      </c>
      <c r="AB70" s="41" t="s">
        <v>220</v>
      </c>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1"/>
      <c r="CU70" s="41"/>
      <c r="CV70" s="41"/>
      <c r="CW70" s="41"/>
      <c r="CX70" s="41"/>
      <c r="CY70" s="41"/>
      <c r="CZ70" s="41"/>
      <c r="DA70" s="41">
        <f t="shared" si="36"/>
        <v>4.3311978966803222E-2</v>
      </c>
      <c r="DB70" s="14">
        <f t="shared" si="34"/>
        <v>-70.57160959384521</v>
      </c>
      <c r="DC70" s="41"/>
      <c r="DD70" s="41"/>
      <c r="DE70" s="14"/>
      <c r="DF70" s="41"/>
      <c r="DG70" s="41"/>
      <c r="DH70" s="41">
        <f t="shared" si="62"/>
        <v>4.9690179245973371E-3</v>
      </c>
      <c r="DI70" s="14">
        <f t="shared" si="56"/>
        <v>4.9921570827888093</v>
      </c>
      <c r="DJ70" s="41">
        <f t="shared" si="46"/>
        <v>24.806118026783146</v>
      </c>
      <c r="DK70" s="41">
        <f t="shared" si="57"/>
        <v>0.61720408858810016</v>
      </c>
      <c r="DL70" s="41">
        <f t="shared" si="58"/>
        <v>0.55732967916024956</v>
      </c>
      <c r="DM70" s="41">
        <f t="shared" si="59"/>
        <v>0.11026015189945237</v>
      </c>
      <c r="DN70" s="41">
        <f t="shared" si="60"/>
        <v>0.66269673907254378</v>
      </c>
      <c r="DO70" s="41">
        <f t="shared" si="61"/>
        <v>-0.33028657013224599</v>
      </c>
      <c r="DP70" s="41">
        <f t="shared" si="47"/>
        <v>1.0106486210376155</v>
      </c>
      <c r="DQ70" s="41">
        <f t="shared" si="48"/>
        <v>0.99999999999999978</v>
      </c>
      <c r="DR70" s="41">
        <f t="shared" si="49"/>
        <v>0.98896094116187916</v>
      </c>
      <c r="DS70" s="41">
        <f t="shared" si="50"/>
        <v>24.89276927615375</v>
      </c>
      <c r="DT70" s="41">
        <f t="shared" si="51"/>
        <v>24.806118026783153</v>
      </c>
      <c r="DU70" s="41">
        <f t="shared" si="52"/>
        <v>24.70928532844556</v>
      </c>
      <c r="DV70" s="41">
        <f t="shared" si="53"/>
        <v>-0.18348394770818999</v>
      </c>
      <c r="DW70" s="41">
        <f t="shared" si="54"/>
        <v>0</v>
      </c>
      <c r="DX70" s="41">
        <f t="shared" si="63"/>
        <v>0.46313700017857395</v>
      </c>
      <c r="DY70" s="41">
        <f t="shared" si="64"/>
        <v>4.9128877769038844E-3</v>
      </c>
    </row>
    <row r="71" spans="1:129">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t="s">
        <v>221</v>
      </c>
      <c r="AC71" s="41">
        <f>(C15-(C21-AC68)*C39/C15)/AC51</f>
        <v>2.285034911001757E-2</v>
      </c>
      <c r="AD71" s="41" t="s">
        <v>222</v>
      </c>
      <c r="AE71" s="41"/>
      <c r="AF71" s="41" t="s">
        <v>223</v>
      </c>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c r="BP71" s="41"/>
      <c r="BQ71" s="41"/>
      <c r="BR71" s="41"/>
      <c r="BS71" s="41"/>
      <c r="BT71" s="41"/>
      <c r="BU71" s="41"/>
      <c r="BV71" s="41"/>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1"/>
      <c r="CU71" s="41"/>
      <c r="CV71" s="41"/>
      <c r="CW71" s="41"/>
      <c r="CX71" s="41"/>
      <c r="CY71" s="41"/>
      <c r="CZ71" s="41"/>
      <c r="DA71" s="41">
        <f t="shared" si="36"/>
        <v>4.399947069643502E-2</v>
      </c>
      <c r="DB71" s="14">
        <f t="shared" ref="DB71:DB134" si="65">$C$6+$C$7*DA71+$C$8*DA71^2+$C$9*DA71^3+$C$10*DA71^4+$C$11*DA71^5</f>
        <v>-73.021746761499102</v>
      </c>
      <c r="DC71" s="41"/>
      <c r="DD71" s="41"/>
      <c r="DE71" s="14"/>
      <c r="DF71" s="41"/>
      <c r="DG71" s="41"/>
      <c r="DH71" s="41">
        <f t="shared" si="62"/>
        <v>4.8478223654608178E-3</v>
      </c>
      <c r="DI71" s="14">
        <f t="shared" si="56"/>
        <v>5.0407206022974984</v>
      </c>
      <c r="DJ71" s="41">
        <f t="shared" si="46"/>
        <v>24.436518073856934</v>
      </c>
      <c r="DK71" s="41">
        <f t="shared" si="57"/>
        <v>0.60522042184835589</v>
      </c>
      <c r="DL71" s="41">
        <f t="shared" si="58"/>
        <v>0.55338505552508388</v>
      </c>
      <c r="DM71" s="41">
        <f t="shared" si="59"/>
        <v>0.12691245547322205</v>
      </c>
      <c r="DN71" s="41">
        <f t="shared" si="60"/>
        <v>0.6405019896316424</v>
      </c>
      <c r="DO71" s="41">
        <f t="shared" si="61"/>
        <v>-0.32079950062994844</v>
      </c>
      <c r="DP71" s="41">
        <f t="shared" si="47"/>
        <v>1.0109317505088073</v>
      </c>
      <c r="DQ71" s="41">
        <f t="shared" si="48"/>
        <v>0.99999999999999978</v>
      </c>
      <c r="DR71" s="41">
        <f t="shared" si="49"/>
        <v>0.98866587885086954</v>
      </c>
      <c r="DS71" s="41">
        <f t="shared" si="50"/>
        <v>24.537876087379878</v>
      </c>
      <c r="DT71" s="41">
        <f t="shared" si="51"/>
        <v>24.436518073856941</v>
      </c>
      <c r="DU71" s="41">
        <f t="shared" si="52"/>
        <v>24.325183638822075</v>
      </c>
      <c r="DV71" s="41">
        <f t="shared" si="53"/>
        <v>-0.212692448557803</v>
      </c>
      <c r="DW71" s="41">
        <f t="shared" si="54"/>
        <v>0</v>
      </c>
      <c r="DX71" s="41">
        <f t="shared" si="63"/>
        <v>0.46864116263525479</v>
      </c>
      <c r="DY71" s="41">
        <f t="shared" si="64"/>
        <v>4.7910251377208495E-3</v>
      </c>
    </row>
    <row r="72" spans="1:129">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c r="BT72" s="41"/>
      <c r="BU72" s="41"/>
      <c r="BV72" s="41"/>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1"/>
      <c r="CU72" s="41"/>
      <c r="CV72" s="41"/>
      <c r="CW72" s="41"/>
      <c r="CX72" s="41"/>
      <c r="CY72" s="41"/>
      <c r="CZ72" s="41"/>
      <c r="DA72" s="41">
        <f t="shared" si="36"/>
        <v>4.4686962426066817E-2</v>
      </c>
      <c r="DB72" s="14">
        <f t="shared" si="65"/>
        <v>-75.51046876643889</v>
      </c>
      <c r="DC72" s="41"/>
      <c r="DD72" s="41"/>
      <c r="DE72" s="14"/>
      <c r="DF72" s="41"/>
      <c r="DG72" s="41"/>
      <c r="DH72" s="41">
        <f t="shared" si="62"/>
        <v>4.7266268063242984E-3</v>
      </c>
      <c r="DI72" s="14">
        <f t="shared" si="56"/>
        <v>5.088085022559059</v>
      </c>
      <c r="DJ72" s="41">
        <f t="shared" si="46"/>
        <v>24.049479060484821</v>
      </c>
      <c r="DK72" s="41">
        <f t="shared" si="57"/>
        <v>0.5934301143983679</v>
      </c>
      <c r="DL72" s="41">
        <f t="shared" si="58"/>
        <v>0.5495040793227961</v>
      </c>
      <c r="DM72" s="41">
        <f t="shared" si="59"/>
        <v>0.1432960702006012</v>
      </c>
      <c r="DN72" s="41">
        <f t="shared" si="60"/>
        <v>0.61866535770864373</v>
      </c>
      <c r="DO72" s="41">
        <f t="shared" si="61"/>
        <v>-0.31146550723204125</v>
      </c>
      <c r="DP72" s="41">
        <f t="shared" si="47"/>
        <v>1.0112289696475369</v>
      </c>
      <c r="DQ72" s="41">
        <f t="shared" si="48"/>
        <v>0.99999999999999967</v>
      </c>
      <c r="DR72" s="41">
        <f t="shared" si="49"/>
        <v>0.98835586774366901</v>
      </c>
      <c r="DS72" s="41">
        <f t="shared" si="50"/>
        <v>24.165168134348704</v>
      </c>
      <c r="DT72" s="41">
        <f t="shared" si="51"/>
        <v>24.049479060484828</v>
      </c>
      <c r="DU72" s="41">
        <f t="shared" si="52"/>
        <v>23.924011315032139</v>
      </c>
      <c r="DV72" s="41">
        <f t="shared" si="53"/>
        <v>-0.24115681931656496</v>
      </c>
      <c r="DW72" s="41">
        <f t="shared" si="54"/>
        <v>0</v>
      </c>
      <c r="DX72" s="41">
        <f t="shared" si="63"/>
        <v>0.47282514660099562</v>
      </c>
      <c r="DY72" s="41">
        <f t="shared" si="64"/>
        <v>4.6693224983081838E-3</v>
      </c>
    </row>
    <row r="73" spans="1:129">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17" t="s">
        <v>224</v>
      </c>
      <c r="AB73" s="41" t="s">
        <v>225</v>
      </c>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c r="BG73" s="41"/>
      <c r="BH73" s="41"/>
      <c r="BI73" s="41"/>
      <c r="BJ73" s="41"/>
      <c r="BK73" s="41"/>
      <c r="BL73" s="41"/>
      <c r="BM73" s="41"/>
      <c r="BN73" s="41"/>
      <c r="BO73" s="41"/>
      <c r="BP73" s="41"/>
      <c r="BQ73" s="41"/>
      <c r="BR73" s="41"/>
      <c r="BS73" s="41"/>
      <c r="BT73" s="41"/>
      <c r="BU73" s="41"/>
      <c r="BV73" s="41"/>
      <c r="BW73" s="41"/>
      <c r="BX73" s="41"/>
      <c r="BY73" s="41"/>
      <c r="BZ73" s="41"/>
      <c r="CA73" s="41"/>
      <c r="CB73" s="41"/>
      <c r="CC73" s="41"/>
      <c r="CD73" s="41"/>
      <c r="CE73" s="41"/>
      <c r="CF73" s="41"/>
      <c r="CG73" s="41"/>
      <c r="CH73" s="41"/>
      <c r="CI73" s="41"/>
      <c r="CJ73" s="41"/>
      <c r="CK73" s="41"/>
      <c r="CL73" s="41"/>
      <c r="CM73" s="41"/>
      <c r="CN73" s="41"/>
      <c r="CO73" s="41"/>
      <c r="CP73" s="41"/>
      <c r="CQ73" s="41"/>
      <c r="CR73" s="41"/>
      <c r="CS73" s="41"/>
      <c r="CT73" s="41"/>
      <c r="CU73" s="41"/>
      <c r="CV73" s="41"/>
      <c r="CW73" s="41"/>
      <c r="CX73" s="41"/>
      <c r="CY73" s="41"/>
      <c r="CZ73" s="41"/>
      <c r="DA73" s="41">
        <f t="shared" ref="DA73:DA136" si="66">DA72+$DC$5</f>
        <v>4.5374454155698615E-2</v>
      </c>
      <c r="DB73" s="14">
        <f t="shared" si="65"/>
        <v>-78.037775608664589</v>
      </c>
      <c r="DC73" s="41"/>
      <c r="DD73" s="41"/>
      <c r="DE73" s="14"/>
      <c r="DF73" s="41"/>
      <c r="DG73" s="41"/>
      <c r="DH73" s="41">
        <f t="shared" si="62"/>
        <v>4.605431247187779E-3</v>
      </c>
      <c r="DI73" s="14">
        <f t="shared" si="56"/>
        <v>5.1342503435734912</v>
      </c>
      <c r="DJ73" s="41">
        <f t="shared" si="46"/>
        <v>23.645436963177946</v>
      </c>
      <c r="DK73" s="41">
        <f t="shared" si="57"/>
        <v>0.58181788252108979</v>
      </c>
      <c r="DL73" s="41">
        <f t="shared" si="58"/>
        <v>0.54568171966319201</v>
      </c>
      <c r="DM73" s="41">
        <f t="shared" si="59"/>
        <v>0.1594322340800689</v>
      </c>
      <c r="DN73" s="41">
        <f t="shared" si="60"/>
        <v>0.59715853658593498</v>
      </c>
      <c r="DO73" s="41">
        <f t="shared" si="61"/>
        <v>-0.30227249032919606</v>
      </c>
      <c r="DP73" s="41">
        <f t="shared" si="47"/>
        <v>1.0115414101831193</v>
      </c>
      <c r="DQ73" s="41">
        <f t="shared" si="48"/>
        <v>0.99999999999999978</v>
      </c>
      <c r="DR73" s="41">
        <f t="shared" si="49"/>
        <v>0.98802969932601958</v>
      </c>
      <c r="DS73" s="41">
        <f t="shared" si="50"/>
        <v>23.775081097402769</v>
      </c>
      <c r="DT73" s="41">
        <f t="shared" si="51"/>
        <v>23.64543696317795</v>
      </c>
      <c r="DU73" s="41">
        <f t="shared" si="52"/>
        <v>23.506204089097913</v>
      </c>
      <c r="DV73" s="41">
        <f t="shared" si="53"/>
        <v>-0.26887700830485528</v>
      </c>
      <c r="DW73" s="41">
        <f t="shared" si="54"/>
        <v>0</v>
      </c>
      <c r="DX73" s="41">
        <f t="shared" si="63"/>
        <v>0.47611607135396539</v>
      </c>
      <c r="DY73" s="41">
        <f t="shared" si="64"/>
        <v>4.5477280937061522E-3</v>
      </c>
    </row>
    <row r="74" spans="1:129">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c r="BG74" s="41"/>
      <c r="BH74" s="41"/>
      <c r="BI74" s="41"/>
      <c r="BJ74" s="41"/>
      <c r="BK74" s="41"/>
      <c r="BL74" s="41"/>
      <c r="BM74" s="41"/>
      <c r="BN74" s="41"/>
      <c r="BO74" s="41"/>
      <c r="BP74" s="41"/>
      <c r="BQ74" s="41"/>
      <c r="BR74" s="41"/>
      <c r="BS74" s="41"/>
      <c r="BT74" s="41"/>
      <c r="BU74" s="41"/>
      <c r="BV74" s="41"/>
      <c r="BW74" s="41"/>
      <c r="BX74" s="41"/>
      <c r="BY74" s="41"/>
      <c r="BZ74" s="41"/>
      <c r="CA74" s="41"/>
      <c r="CB74" s="41"/>
      <c r="CC74" s="41"/>
      <c r="CD74" s="41"/>
      <c r="CE74" s="41"/>
      <c r="CF74" s="41"/>
      <c r="CG74" s="41"/>
      <c r="CH74" s="41"/>
      <c r="CI74" s="41"/>
      <c r="CJ74" s="41"/>
      <c r="CK74" s="41"/>
      <c r="CL74" s="41"/>
      <c r="CM74" s="41"/>
      <c r="CN74" s="41"/>
      <c r="CO74" s="41"/>
      <c r="CP74" s="41"/>
      <c r="CQ74" s="41"/>
      <c r="CR74" s="41"/>
      <c r="CS74" s="41"/>
      <c r="CT74" s="41"/>
      <c r="CU74" s="41"/>
      <c r="CV74" s="41"/>
      <c r="CW74" s="41"/>
      <c r="CX74" s="41"/>
      <c r="CY74" s="41"/>
      <c r="CZ74" s="41"/>
      <c r="DA74" s="41">
        <f t="shared" si="66"/>
        <v>4.6061945885330413E-2</v>
      </c>
      <c r="DB74" s="14">
        <f t="shared" si="65"/>
        <v>-80.603667288176155</v>
      </c>
      <c r="DC74" s="41"/>
      <c r="DD74" s="41"/>
      <c r="DE74" s="14"/>
      <c r="DF74" s="41"/>
      <c r="DG74" s="41"/>
      <c r="DH74" s="41">
        <f t="shared" si="62"/>
        <v>4.4842356880512597E-3</v>
      </c>
      <c r="DI74" s="14">
        <f t="shared" si="56"/>
        <v>5.1792165653407958</v>
      </c>
      <c r="DJ74" s="41">
        <f t="shared" si="46"/>
        <v>23.224827758447464</v>
      </c>
      <c r="DK74" s="41">
        <f t="shared" si="57"/>
        <v>0.57036892539317918</v>
      </c>
      <c r="DL74" s="41">
        <f t="shared" si="58"/>
        <v>0.5419131046085881</v>
      </c>
      <c r="DM74" s="41">
        <f t="shared" si="59"/>
        <v>0.17534151408906129</v>
      </c>
      <c r="DN74" s="41">
        <f t="shared" si="60"/>
        <v>0.57595411390528384</v>
      </c>
      <c r="DO74" s="41">
        <f t="shared" si="61"/>
        <v>-0.29320873260293351</v>
      </c>
      <c r="DP74" s="41">
        <f t="shared" si="47"/>
        <v>1.0118703246801433</v>
      </c>
      <c r="DQ74" s="41">
        <f t="shared" si="48"/>
        <v>0.99999999999999978</v>
      </c>
      <c r="DR74" s="41">
        <f t="shared" si="49"/>
        <v>0.98768603458369342</v>
      </c>
      <c r="DS74" s="41">
        <f t="shared" si="50"/>
        <v>23.368050615233109</v>
      </c>
      <c r="DT74" s="41">
        <f t="shared" si="51"/>
        <v>23.224827758447468</v>
      </c>
      <c r="DU74" s="41">
        <f t="shared" si="52"/>
        <v>23.072197666953574</v>
      </c>
      <c r="DV74" s="41">
        <f t="shared" si="53"/>
        <v>-0.2958529482795349</v>
      </c>
      <c r="DW74" s="41">
        <f t="shared" si="54"/>
        <v>0</v>
      </c>
      <c r="DX74" s="41">
        <f t="shared" si="63"/>
        <v>0.47877486976068118</v>
      </c>
      <c r="DY74" s="41">
        <f t="shared" si="64"/>
        <v>4.4262103000101E-3</v>
      </c>
    </row>
    <row r="75" spans="1:129">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17" t="s">
        <v>226</v>
      </c>
      <c r="AB75" s="41" t="s">
        <v>227</v>
      </c>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c r="BG75" s="41"/>
      <c r="BH75" s="41"/>
      <c r="BI75" s="41"/>
      <c r="BJ75" s="41"/>
      <c r="BK75" s="41"/>
      <c r="BL75" s="41"/>
      <c r="BM75" s="41"/>
      <c r="BN75" s="41"/>
      <c r="BO75" s="41"/>
      <c r="BP75" s="41"/>
      <c r="BQ75" s="41"/>
      <c r="BR75" s="41"/>
      <c r="BS75" s="41"/>
      <c r="BT75" s="41"/>
      <c r="BU75" s="41"/>
      <c r="BV75" s="41"/>
      <c r="BW75" s="41"/>
      <c r="BX75" s="41"/>
      <c r="BY75" s="41"/>
      <c r="BZ75" s="41"/>
      <c r="CA75" s="41"/>
      <c r="CB75" s="41"/>
      <c r="CC75" s="41"/>
      <c r="CD75" s="41"/>
      <c r="CE75" s="41"/>
      <c r="CF75" s="41"/>
      <c r="CG75" s="41"/>
      <c r="CH75" s="41"/>
      <c r="CI75" s="41"/>
      <c r="CJ75" s="41"/>
      <c r="CK75" s="41"/>
      <c r="CL75" s="41"/>
      <c r="CM75" s="41"/>
      <c r="CN75" s="41"/>
      <c r="CO75" s="41"/>
      <c r="CP75" s="41"/>
      <c r="CQ75" s="41"/>
      <c r="CR75" s="41"/>
      <c r="CS75" s="41"/>
      <c r="CT75" s="41"/>
      <c r="CU75" s="41"/>
      <c r="CV75" s="41"/>
      <c r="CW75" s="41"/>
      <c r="CX75" s="41"/>
      <c r="CY75" s="41"/>
      <c r="CZ75" s="41"/>
      <c r="DA75" s="41">
        <f t="shared" si="66"/>
        <v>4.6749437614962211E-2</v>
      </c>
      <c r="DB75" s="14">
        <f t="shared" si="65"/>
        <v>-83.208143804973616</v>
      </c>
      <c r="DC75" s="41"/>
      <c r="DD75" s="41"/>
      <c r="DE75" s="14"/>
      <c r="DF75" s="41"/>
      <c r="DG75" s="41"/>
      <c r="DH75" s="41">
        <f t="shared" si="62"/>
        <v>4.3630401289147403E-3</v>
      </c>
      <c r="DI75" s="14">
        <f t="shared" ref="DI75:DI106" si="67">$C$6+$C$7*DH75+$C$8*DH75^2+$C$9*DH75^3+$C$10*DH75^4+$C$11*DH75^5</f>
        <v>5.2229836878609719</v>
      </c>
      <c r="DJ75" s="41">
        <f t="shared" si="46"/>
        <v>22.788087422804519</v>
      </c>
      <c r="DK75" s="41">
        <f t="shared" ref="DK75:DK110" si="68">MIN(MAX(0.2,$E$5*SQRT(DH75)*($C$4/DI75/1000)^0.75),5)</f>
        <v>0.55906885122435479</v>
      </c>
      <c r="DL75" s="41">
        <f t="shared" ref="DL75:DL110" si="69">$AH$42+($AI$42-$AH$42)*($DK75-$AH$41)/($AI$41-$AH$41)</f>
        <v>0.5381934968613501</v>
      </c>
      <c r="DM75" s="41">
        <f t="shared" ref="DM75:DM110" si="70">$AH$43+($AI$43-$AH$43)*($DK75-$AH$41)/($AI$41-$AH$41)</f>
        <v>0.19104390881949029</v>
      </c>
      <c r="DN75" s="41">
        <f t="shared" ref="DN75:DN110" si="71">$AH$44+($AI$44-$AH$44)*($DK75-$AH$41)/($AI$41-$AH$41)</f>
        <v>0.55502543487177369</v>
      </c>
      <c r="DO75" s="41">
        <f t="shared" ref="DO75:DO110" si="72">$AH$45+($AI$45-$AH$45)*($DK75-$AH$41)/($AI$41-$AH$41)</f>
        <v>-0.28426284055261419</v>
      </c>
      <c r="DP75" s="41">
        <f t="shared" si="47"/>
        <v>1.0122171033732914</v>
      </c>
      <c r="DQ75" s="41">
        <f t="shared" si="48"/>
        <v>1</v>
      </c>
      <c r="DR75" s="41">
        <f t="shared" si="49"/>
        <v>0.98732338569031053</v>
      </c>
      <c r="DS75" s="41">
        <f t="shared" si="50"/>
        <v>22.944512280072068</v>
      </c>
      <c r="DT75" s="41">
        <f t="shared" si="51"/>
        <v>22.788087422804519</v>
      </c>
      <c r="DU75" s="41">
        <f t="shared" si="52"/>
        <v>22.622427723763238</v>
      </c>
      <c r="DV75" s="41">
        <f t="shared" si="53"/>
        <v>-0.32208455630883037</v>
      </c>
      <c r="DW75" s="41">
        <f t="shared" si="54"/>
        <v>0</v>
      </c>
      <c r="DX75" s="41">
        <f t="shared" si="63"/>
        <v>0.48096995599947256</v>
      </c>
      <c r="DY75" s="41">
        <f t="shared" si="64"/>
        <v>4.3047487061695167E-3</v>
      </c>
    </row>
    <row r="76" spans="1:129">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t="s">
        <v>228</v>
      </c>
      <c r="AC76" s="41">
        <f>BU252</f>
        <v>1.0422208220830367E-2</v>
      </c>
      <c r="AD76" s="41" t="s">
        <v>222</v>
      </c>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1"/>
      <c r="BP76" s="41"/>
      <c r="BQ76" s="41"/>
      <c r="BR76" s="41"/>
      <c r="BS76" s="41"/>
      <c r="BT76" s="41"/>
      <c r="BU76" s="41"/>
      <c r="BV76" s="41"/>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1"/>
      <c r="CU76" s="41"/>
      <c r="CV76" s="41"/>
      <c r="CW76" s="41"/>
      <c r="CX76" s="41"/>
      <c r="CY76" s="41"/>
      <c r="CZ76" s="41"/>
      <c r="DA76" s="41">
        <f t="shared" si="66"/>
        <v>4.7436929344594009E-2</v>
      </c>
      <c r="DB76" s="14">
        <f t="shared" si="65"/>
        <v>-85.85120515905696</v>
      </c>
      <c r="DC76" s="41"/>
      <c r="DD76" s="41"/>
      <c r="DE76" s="14"/>
      <c r="DF76" s="41"/>
      <c r="DG76" s="41"/>
      <c r="DH76" s="41">
        <f t="shared" ref="DH76:DH107" si="73">DH75-$DI$6</f>
        <v>4.241844569778221E-3</v>
      </c>
      <c r="DI76" s="14">
        <f t="shared" si="67"/>
        <v>5.2655517111340204</v>
      </c>
      <c r="DJ76" s="41">
        <f t="shared" si="46"/>
        <v>22.335651932760264</v>
      </c>
      <c r="DK76" s="41">
        <f t="shared" si="68"/>
        <v>0.54790360543214189</v>
      </c>
      <c r="DL76" s="41">
        <f t="shared" si="69"/>
        <v>0.5345182701214134</v>
      </c>
      <c r="DM76" s="41">
        <f t="shared" si="70"/>
        <v>0.20655894828491944</v>
      </c>
      <c r="DN76" s="41">
        <f t="shared" si="71"/>
        <v>0.53434646922744611</v>
      </c>
      <c r="DO76" s="41">
        <f t="shared" si="72"/>
        <v>-0.27542368763377895</v>
      </c>
      <c r="DP76" s="41">
        <f t="shared" si="47"/>
        <v>1.0125832938713915</v>
      </c>
      <c r="DQ76" s="41">
        <f t="shared" si="48"/>
        <v>0.99999999999999978</v>
      </c>
      <c r="DR76" s="41">
        <f t="shared" si="49"/>
        <v>0.98694009454710008</v>
      </c>
      <c r="DS76" s="41">
        <f t="shared" si="50"/>
        <v>22.50490163202203</v>
      </c>
      <c r="DT76" s="41">
        <f t="shared" si="51"/>
        <v>22.335651932760268</v>
      </c>
      <c r="DU76" s="41">
        <f t="shared" si="52"/>
        <v>22.157329898387495</v>
      </c>
      <c r="DV76" s="41">
        <f t="shared" si="53"/>
        <v>-0.34757173363453475</v>
      </c>
      <c r="DW76" s="41">
        <f t="shared" si="54"/>
        <v>0</v>
      </c>
      <c r="DX76" s="41">
        <f t="shared" si="63"/>
        <v>0.48281489812534645</v>
      </c>
      <c r="DY76" s="41">
        <f t="shared" si="64"/>
        <v>4.1833295482404777E-3</v>
      </c>
    </row>
    <row r="77" spans="1:129">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t="s">
        <v>229</v>
      </c>
      <c r="AC77" s="41">
        <f>BZ252</f>
        <v>9.4705927515887879E-8</v>
      </c>
      <c r="AD77" s="41" t="s">
        <v>230</v>
      </c>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c r="BT77" s="41"/>
      <c r="BU77" s="41"/>
      <c r="BV77" s="41"/>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1"/>
      <c r="CU77" s="41"/>
      <c r="CV77" s="41"/>
      <c r="CW77" s="41"/>
      <c r="CX77" s="41"/>
      <c r="CY77" s="41"/>
      <c r="CZ77" s="41"/>
      <c r="DA77" s="41">
        <f t="shared" si="66"/>
        <v>4.8124421074225807E-2</v>
      </c>
      <c r="DB77" s="14">
        <f t="shared" si="65"/>
        <v>-88.532851350426199</v>
      </c>
      <c r="DC77" s="41"/>
      <c r="DD77" s="41"/>
      <c r="DE77" s="14"/>
      <c r="DF77" s="41"/>
      <c r="DG77" s="41"/>
      <c r="DH77" s="41">
        <f t="shared" si="73"/>
        <v>4.1206490106417016E-3</v>
      </c>
      <c r="DI77" s="14">
        <f t="shared" si="67"/>
        <v>5.3069206351599405</v>
      </c>
      <c r="DJ77" s="41">
        <f t="shared" ref="DJ77:DJ110" si="74">DH77*DI77*1000</f>
        <v>21.86795726482584</v>
      </c>
      <c r="DK77" s="41">
        <f t="shared" si="68"/>
        <v>0.53685939996267673</v>
      </c>
      <c r="DL77" s="41">
        <f t="shared" si="69"/>
        <v>0.5308828858210477</v>
      </c>
      <c r="DM77" s="41">
        <f t="shared" si="70"/>
        <v>0.22190579213519707</v>
      </c>
      <c r="DN77" s="41">
        <f t="shared" si="71"/>
        <v>0.51389168034754074</v>
      </c>
      <c r="DO77" s="41">
        <f t="shared" si="72"/>
        <v>-0.26668035830378573</v>
      </c>
      <c r="DP77" s="41">
        <f t="shared" ref="DP77:DP110" si="75">($DL77+$DM77*($DH76/$DH77)+$DN77*($DH76/$DH77)^2+$DO77*($DH76/$DH77)^3)</f>
        <v>1.0129706243206997</v>
      </c>
      <c r="DQ77" s="41">
        <f t="shared" ref="DQ77:DQ110" si="76">(DL77+DM77+DN77+DO77)</f>
        <v>0.99999999999999956</v>
      </c>
      <c r="DR77" s="41">
        <f t="shared" ref="DR77:DR110" si="77">($DL77+$DM77*($DH78/$DH77)+$DN77*($DH78/$DH77)^2+$DO77*($DH78/$DH77)^3)</f>
        <v>0.98653430752261495</v>
      </c>
      <c r="DS77" s="41">
        <f t="shared" ref="DS77:DS110" si="78">DJ76/DP77</f>
        <v>22.04965415234879</v>
      </c>
      <c r="DT77" s="41">
        <f t="shared" ref="DT77:DT110" si="79">DJ77/DQ77</f>
        <v>21.867957264825851</v>
      </c>
      <c r="DU77" s="41">
        <f t="shared" ref="DU77:DU110" si="80">DJ78/DR77</f>
        <v>21.677339786809352</v>
      </c>
      <c r="DV77" s="41">
        <f t="shared" ref="DV77:DV110" si="81">DU77-DS77</f>
        <v>-0.37231436553943809</v>
      </c>
      <c r="DW77" s="41">
        <f t="shared" ref="DW77:DW110" si="82">IF((DT77-DS77)*(DU77-DT77)&lt;0,1,0)</f>
        <v>0</v>
      </c>
      <c r="DX77" s="41">
        <f t="shared" si="63"/>
        <v>0.48438906941624638</v>
      </c>
      <c r="DY77" s="41">
        <f t="shared" si="64"/>
        <v>4.0619432065341814E-3</v>
      </c>
    </row>
    <row r="78" spans="1:129">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c r="BG78" s="41"/>
      <c r="BH78" s="41"/>
      <c r="BI78" s="41"/>
      <c r="BJ78" s="41"/>
      <c r="BK78" s="41"/>
      <c r="BL78" s="41"/>
      <c r="BM78" s="41"/>
      <c r="BN78" s="41"/>
      <c r="BO78" s="41"/>
      <c r="BP78" s="41"/>
      <c r="BQ78" s="41"/>
      <c r="BR78" s="41"/>
      <c r="BS78" s="41"/>
      <c r="BT78" s="41"/>
      <c r="BU78" s="41"/>
      <c r="BV78" s="41"/>
      <c r="BW78" s="41"/>
      <c r="BX78" s="41"/>
      <c r="BY78" s="41"/>
      <c r="BZ78" s="41"/>
      <c r="CA78" s="41"/>
      <c r="CB78" s="41"/>
      <c r="CC78" s="41"/>
      <c r="CD78" s="41"/>
      <c r="CE78" s="41"/>
      <c r="CF78" s="41"/>
      <c r="CG78" s="41"/>
      <c r="CH78" s="41"/>
      <c r="CI78" s="41"/>
      <c r="CJ78" s="41"/>
      <c r="CK78" s="41"/>
      <c r="CL78" s="41"/>
      <c r="CM78" s="41"/>
      <c r="CN78" s="41"/>
      <c r="CO78" s="41"/>
      <c r="CP78" s="41"/>
      <c r="CQ78" s="41"/>
      <c r="CR78" s="41"/>
      <c r="CS78" s="41"/>
      <c r="CT78" s="41"/>
      <c r="CU78" s="41"/>
      <c r="CV78" s="41"/>
      <c r="CW78" s="41"/>
      <c r="CX78" s="41"/>
      <c r="CY78" s="41"/>
      <c r="CZ78" s="41"/>
      <c r="DA78" s="41">
        <f t="shared" si="66"/>
        <v>4.8811912803857604E-2</v>
      </c>
      <c r="DB78" s="14">
        <f t="shared" si="65"/>
        <v>-91.25308237908132</v>
      </c>
      <c r="DC78" s="41"/>
      <c r="DD78" s="41"/>
      <c r="DE78" s="14"/>
      <c r="DF78" s="41"/>
      <c r="DG78" s="41"/>
      <c r="DH78" s="41">
        <f t="shared" si="73"/>
        <v>3.9994534515051822E-3</v>
      </c>
      <c r="DI78" s="14">
        <f t="shared" si="67"/>
        <v>5.3470904599387321</v>
      </c>
      <c r="DJ78" s="41">
        <f t="shared" si="74"/>
        <v>21.385439395512392</v>
      </c>
      <c r="DK78" s="41">
        <f t="shared" si="68"/>
        <v>0.52592264284462309</v>
      </c>
      <c r="DL78" s="41">
        <f t="shared" si="69"/>
        <v>0.52728286993635509</v>
      </c>
      <c r="DM78" s="41">
        <f t="shared" si="70"/>
        <v>0.23710332754715907</v>
      </c>
      <c r="DN78" s="41">
        <f t="shared" si="71"/>
        <v>0.49363589476847891</v>
      </c>
      <c r="DO78" s="41">
        <f t="shared" si="72"/>
        <v>-0.25802209225199324</v>
      </c>
      <c r="DP78" s="41">
        <f t="shared" si="75"/>
        <v>1.0133810307599269</v>
      </c>
      <c r="DQ78" s="41">
        <f t="shared" si="76"/>
        <v>0.99999999999999989</v>
      </c>
      <c r="DR78" s="41">
        <f t="shared" si="77"/>
        <v>0.98610394558169356</v>
      </c>
      <c r="DS78" s="41">
        <f t="shared" si="78"/>
        <v>21.579205255526858</v>
      </c>
      <c r="DT78" s="41">
        <f t="shared" si="79"/>
        <v>21.385439395512396</v>
      </c>
      <c r="DU78" s="41">
        <f t="shared" si="80"/>
        <v>21.182892934283032</v>
      </c>
      <c r="DV78" s="41">
        <f t="shared" si="81"/>
        <v>-0.3963123212438262</v>
      </c>
      <c r="DW78" s="41">
        <f t="shared" si="82"/>
        <v>0</v>
      </c>
      <c r="DX78" s="41">
        <f t="shared" si="63"/>
        <v>0.48574962247486964</v>
      </c>
      <c r="DY78" s="41">
        <f t="shared" si="64"/>
        <v>3.9405827544089873E-3</v>
      </c>
    </row>
    <row r="79" spans="1:12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17" t="s">
        <v>231</v>
      </c>
      <c r="AB79" s="41" t="s">
        <v>232</v>
      </c>
      <c r="AC79" s="41"/>
      <c r="AD79" s="41"/>
      <c r="AE79" s="41"/>
      <c r="AF79" s="41"/>
      <c r="AG79" s="41" t="s">
        <v>233</v>
      </c>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c r="BG79" s="41"/>
      <c r="BH79" s="41"/>
      <c r="BI79" s="41"/>
      <c r="BJ79" s="41"/>
      <c r="BK79" s="41"/>
      <c r="BL79" s="41"/>
      <c r="BM79" s="41"/>
      <c r="BN79" s="41"/>
      <c r="BO79" s="41"/>
      <c r="BP79" s="41"/>
      <c r="BQ79" s="41"/>
      <c r="BR79" s="41"/>
      <c r="BS79" s="41"/>
      <c r="BT79" s="41"/>
      <c r="BU79" s="41"/>
      <c r="BV79" s="41"/>
      <c r="BW79" s="41"/>
      <c r="BX79" s="41"/>
      <c r="BY79" s="41"/>
      <c r="BZ79" s="41"/>
      <c r="CA79" s="41"/>
      <c r="CB79" s="41"/>
      <c r="CC79" s="41"/>
      <c r="CD79" s="41"/>
      <c r="CE79" s="41"/>
      <c r="CF79" s="41"/>
      <c r="CG79" s="41"/>
      <c r="CH79" s="41"/>
      <c r="CI79" s="41"/>
      <c r="CJ79" s="41"/>
      <c r="CK79" s="41"/>
      <c r="CL79" s="41"/>
      <c r="CM79" s="41"/>
      <c r="CN79" s="41"/>
      <c r="CO79" s="41"/>
      <c r="CP79" s="41"/>
      <c r="CQ79" s="41"/>
      <c r="CR79" s="41"/>
      <c r="CS79" s="41"/>
      <c r="CT79" s="41"/>
      <c r="CU79" s="41"/>
      <c r="CV79" s="41"/>
      <c r="CW79" s="41"/>
      <c r="CX79" s="41"/>
      <c r="CY79" s="41"/>
      <c r="CZ79" s="41"/>
      <c r="DA79" s="41">
        <f t="shared" si="66"/>
        <v>4.9499404533489402E-2</v>
      </c>
      <c r="DB79" s="14">
        <f t="shared" si="65"/>
        <v>-94.011898245022337</v>
      </c>
      <c r="DC79" s="41"/>
      <c r="DD79" s="41"/>
      <c r="DE79" s="14"/>
      <c r="DF79" s="41"/>
      <c r="DG79" s="41"/>
      <c r="DH79" s="41">
        <f t="shared" si="73"/>
        <v>3.8782578923686624E-3</v>
      </c>
      <c r="DI79" s="14">
        <f t="shared" si="67"/>
        <v>5.3860611854703961</v>
      </c>
      <c r="DJ79" s="41">
        <f t="shared" si="74"/>
        <v>20.888534301331077</v>
      </c>
      <c r="DK79" s="41">
        <f t="shared" si="68"/>
        <v>0.51507986701447273</v>
      </c>
      <c r="DL79" s="41">
        <f t="shared" si="69"/>
        <v>0.52371378955893055</v>
      </c>
      <c r="DM79" s="41">
        <f t="shared" si="70"/>
        <v>0.25217026812780557</v>
      </c>
      <c r="DN79" s="41">
        <f t="shared" si="71"/>
        <v>0.47355417036638803</v>
      </c>
      <c r="DO79" s="41">
        <f t="shared" si="72"/>
        <v>-0.24943822805312424</v>
      </c>
      <c r="DP79" s="41">
        <f t="shared" si="75"/>
        <v>1.0138166895820495</v>
      </c>
      <c r="DQ79" s="41">
        <f t="shared" si="76"/>
        <v>0.99999999999999978</v>
      </c>
      <c r="DR79" s="41">
        <f t="shared" si="77"/>
        <v>0.98564666878944807</v>
      </c>
      <c r="DS79" s="41">
        <f t="shared" si="78"/>
        <v>21.09399027977004</v>
      </c>
      <c r="DT79" s="41">
        <f t="shared" si="79"/>
        <v>20.888534301331081</v>
      </c>
      <c r="DU79" s="41">
        <f t="shared" si="80"/>
        <v>20.674424825906939</v>
      </c>
      <c r="DV79" s="41">
        <f t="shared" si="81"/>
        <v>-0.4195654538631004</v>
      </c>
      <c r="DW79" s="41">
        <f t="shared" si="82"/>
        <v>0</v>
      </c>
      <c r="DX79" s="41">
        <f t="shared" si="63"/>
        <v>0.48693876136802383</v>
      </c>
      <c r="DY79" s="41">
        <f t="shared" si="64"/>
        <v>3.8192430769194204E-3</v>
      </c>
    </row>
    <row r="80" spans="1:129">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t="s">
        <v>234</v>
      </c>
      <c r="AC80" s="15">
        <f>AC76*C15/C39</f>
        <v>3.5435507950823251E-2</v>
      </c>
      <c r="AD80" s="41" t="s">
        <v>108</v>
      </c>
      <c r="AE80" s="41"/>
      <c r="AF80" s="41"/>
      <c r="AG80" s="41"/>
      <c r="AH80" s="41" t="s">
        <v>235</v>
      </c>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c r="BG80" s="41"/>
      <c r="BH80" s="41"/>
      <c r="BI80" s="41"/>
      <c r="BJ80" s="41"/>
      <c r="BK80" s="41"/>
      <c r="BL80" s="41"/>
      <c r="BM80" s="41"/>
      <c r="BN80" s="41"/>
      <c r="BO80" s="41"/>
      <c r="BP80" s="41"/>
      <c r="BQ80" s="41"/>
      <c r="BR80" s="41"/>
      <c r="BS80" s="41"/>
      <c r="BT80" s="41"/>
      <c r="BU80" s="41"/>
      <c r="BV80" s="41"/>
      <c r="BW80" s="41"/>
      <c r="BX80" s="41"/>
      <c r="BY80" s="41"/>
      <c r="BZ80" s="41"/>
      <c r="CA80" s="41"/>
      <c r="CB80" s="41"/>
      <c r="CC80" s="41"/>
      <c r="CD80" s="41"/>
      <c r="CE80" s="41"/>
      <c r="CF80" s="41"/>
      <c r="CG80" s="41"/>
      <c r="CH80" s="41"/>
      <c r="CI80" s="41"/>
      <c r="CJ80" s="41"/>
      <c r="CK80" s="41"/>
      <c r="CL80" s="41"/>
      <c r="CM80" s="41"/>
      <c r="CN80" s="41"/>
      <c r="CO80" s="41"/>
      <c r="CP80" s="41"/>
      <c r="CQ80" s="41"/>
      <c r="CR80" s="41"/>
      <c r="CS80" s="41"/>
      <c r="CT80" s="41"/>
      <c r="CU80" s="41"/>
      <c r="CV80" s="41"/>
      <c r="CW80" s="41"/>
      <c r="CX80" s="41"/>
      <c r="CY80" s="41"/>
      <c r="CZ80" s="41"/>
      <c r="DA80" s="41">
        <f t="shared" si="66"/>
        <v>5.01868962631212E-2</v>
      </c>
      <c r="DB80" s="14">
        <f t="shared" si="65"/>
        <v>-96.809298948249221</v>
      </c>
      <c r="DC80" s="41"/>
      <c r="DD80" s="41"/>
      <c r="DE80" s="14"/>
      <c r="DF80" s="41"/>
      <c r="DG80" s="41"/>
      <c r="DH80" s="41">
        <f t="shared" si="73"/>
        <v>3.7570623332321426E-3</v>
      </c>
      <c r="DI80" s="14">
        <f t="shared" si="67"/>
        <v>5.4238328117549326</v>
      </c>
      <c r="DJ80" s="41">
        <f t="shared" si="74"/>
        <v>20.37767795879304</v>
      </c>
      <c r="DK80" s="41">
        <f t="shared" si="68"/>
        <v>0.50431765737381373</v>
      </c>
      <c r="DL80" s="41">
        <f t="shared" si="69"/>
        <v>0.52017122888554701</v>
      </c>
      <c r="DM80" s="41">
        <f t="shared" si="70"/>
        <v>0.26712525527430464</v>
      </c>
      <c r="DN80" s="41">
        <f t="shared" si="71"/>
        <v>0.45362166126108416</v>
      </c>
      <c r="DO80" s="41">
        <f t="shared" si="72"/>
        <v>-0.24091814542093587</v>
      </c>
      <c r="DP80" s="41">
        <f t="shared" si="75"/>
        <v>1.0142800562533441</v>
      </c>
      <c r="DQ80" s="41">
        <f t="shared" si="76"/>
        <v>1</v>
      </c>
      <c r="DR80" s="41">
        <f t="shared" si="77"/>
        <v>0.98515983391314543</v>
      </c>
      <c r="DS80" s="41">
        <f t="shared" si="78"/>
        <v>20.594444475711544</v>
      </c>
      <c r="DT80" s="41">
        <f t="shared" si="79"/>
        <v>20.37767795879304</v>
      </c>
      <c r="DU80" s="41">
        <f t="shared" si="80"/>
        <v>20.152370875241903</v>
      </c>
      <c r="DV80" s="41">
        <f t="shared" si="81"/>
        <v>-0.44207360046964084</v>
      </c>
      <c r="DW80" s="41">
        <f t="shared" si="82"/>
        <v>0</v>
      </c>
      <c r="DX80" s="41">
        <f t="shared" si="63"/>
        <v>0.48798833357777816</v>
      </c>
      <c r="DY80" s="41">
        <f t="shared" si="64"/>
        <v>3.6979203142920854E-3</v>
      </c>
    </row>
    <row r="81" spans="27:129">
      <c r="AA81" s="41"/>
      <c r="AB81" s="41" t="s">
        <v>236</v>
      </c>
      <c r="AC81" s="15">
        <f>AC76*(C15-AC76*AC51)/C39-AC77*AC51-AC60*AC51^2</f>
        <v>1.2494517743574086E-2</v>
      </c>
      <c r="AD81" s="41" t="s">
        <v>108</v>
      </c>
      <c r="AE81" s="41"/>
      <c r="AF81" s="41"/>
      <c r="AG81" s="41"/>
      <c r="AH81" s="41" t="s">
        <v>237</v>
      </c>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c r="BG81" s="41"/>
      <c r="BH81" s="41"/>
      <c r="BI81" s="41"/>
      <c r="BJ81" s="41"/>
      <c r="BK81" s="41"/>
      <c r="BL81" s="41"/>
      <c r="BM81" s="41"/>
      <c r="BN81" s="41"/>
      <c r="BO81" s="41"/>
      <c r="BP81" s="41"/>
      <c r="BQ81" s="41"/>
      <c r="BR81" s="41"/>
      <c r="BS81" s="41"/>
      <c r="BT81" s="41"/>
      <c r="BU81" s="41"/>
      <c r="BV81" s="41"/>
      <c r="BW81" s="41"/>
      <c r="BX81" s="41"/>
      <c r="BY81" s="41"/>
      <c r="BZ81" s="41"/>
      <c r="CA81" s="41"/>
      <c r="CB81" s="41"/>
      <c r="CC81" s="41"/>
      <c r="CD81" s="41"/>
      <c r="CE81" s="41"/>
      <c r="CF81" s="41"/>
      <c r="CG81" s="41"/>
      <c r="CH81" s="41"/>
      <c r="CI81" s="41"/>
      <c r="CJ81" s="41"/>
      <c r="CK81" s="41"/>
      <c r="CL81" s="41"/>
      <c r="CM81" s="41"/>
      <c r="CN81" s="41"/>
      <c r="CO81" s="41"/>
      <c r="CP81" s="41"/>
      <c r="CQ81" s="41"/>
      <c r="CR81" s="41"/>
      <c r="CS81" s="41"/>
      <c r="CT81" s="41"/>
      <c r="CU81" s="41"/>
      <c r="CV81" s="41"/>
      <c r="CW81" s="41"/>
      <c r="CX81" s="41"/>
      <c r="CY81" s="41"/>
      <c r="CZ81" s="41"/>
      <c r="DA81" s="41">
        <f t="shared" si="66"/>
        <v>5.0874387992752998E-2</v>
      </c>
      <c r="DB81" s="14">
        <f t="shared" si="65"/>
        <v>-99.64528448876203</v>
      </c>
      <c r="DC81" s="41"/>
      <c r="DD81" s="41"/>
      <c r="DE81" s="14"/>
      <c r="DF81" s="41"/>
      <c r="DG81" s="41"/>
      <c r="DH81" s="41">
        <f t="shared" si="73"/>
        <v>3.6358667740956229E-3</v>
      </c>
      <c r="DI81" s="14">
        <f t="shared" si="67"/>
        <v>5.4604053387923397</v>
      </c>
      <c r="DJ81" s="41">
        <f t="shared" si="74"/>
        <v>19.853306344409422</v>
      </c>
      <c r="DK81" s="41">
        <f t="shared" si="68"/>
        <v>0.49362257492700012</v>
      </c>
      <c r="DL81" s="41">
        <f t="shared" si="69"/>
        <v>0.51665076424680423</v>
      </c>
      <c r="DM81" s="41">
        <f t="shared" si="70"/>
        <v>0.28198696359102265</v>
      </c>
      <c r="DN81" s="41">
        <f t="shared" si="71"/>
        <v>0.4338134773127148</v>
      </c>
      <c r="DO81" s="41">
        <f t="shared" si="72"/>
        <v>-0.23245120515054174</v>
      </c>
      <c r="DP81" s="41">
        <f t="shared" si="75"/>
        <v>1.0147739117458896</v>
      </c>
      <c r="DQ81" s="41">
        <f t="shared" si="76"/>
        <v>0.99999999999999989</v>
      </c>
      <c r="DR81" s="41">
        <f t="shared" si="77"/>
        <v>0.98464044350269042</v>
      </c>
      <c r="DS81" s="41">
        <f t="shared" si="78"/>
        <v>20.081002992808344</v>
      </c>
      <c r="DT81" s="41">
        <f t="shared" si="79"/>
        <v>19.853306344409425</v>
      </c>
      <c r="DU81" s="41">
        <f t="shared" si="80"/>
        <v>19.617166410490427</v>
      </c>
      <c r="DV81" s="41">
        <f t="shared" si="81"/>
        <v>-0.46383658231791713</v>
      </c>
      <c r="DW81" s="41">
        <f t="shared" si="82"/>
        <v>0</v>
      </c>
      <c r="DX81" s="41">
        <f t="shared" si="63"/>
        <v>0.48892282750631083</v>
      </c>
      <c r="DY81" s="41">
        <f t="shared" si="64"/>
        <v>3.5766114986413872E-3</v>
      </c>
    </row>
    <row r="82" spans="27:129">
      <c r="AA82" s="41"/>
      <c r="AB82" s="41" t="s">
        <v>238</v>
      </c>
      <c r="AC82" s="41">
        <f>(AC80+AC81)/2</f>
        <v>2.396501284719867E-2</v>
      </c>
      <c r="AD82" s="41" t="s">
        <v>108</v>
      </c>
      <c r="AE82" s="41"/>
      <c r="AF82" s="41"/>
      <c r="AG82" s="41"/>
      <c r="AH82" s="41" t="s">
        <v>239</v>
      </c>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c r="BG82" s="41"/>
      <c r="BH82" s="41"/>
      <c r="BI82" s="41"/>
      <c r="BJ82" s="41"/>
      <c r="BK82" s="41"/>
      <c r="BL82" s="41"/>
      <c r="BM82" s="41"/>
      <c r="BN82" s="41"/>
      <c r="BO82" s="41"/>
      <c r="BP82" s="41"/>
      <c r="BQ82" s="41"/>
      <c r="BR82" s="41"/>
      <c r="BS82" s="41"/>
      <c r="BT82" s="41"/>
      <c r="BU82" s="41"/>
      <c r="BV82" s="41"/>
      <c r="BW82" s="41"/>
      <c r="BX82" s="41"/>
      <c r="BY82" s="41"/>
      <c r="BZ82" s="41"/>
      <c r="CA82" s="41"/>
      <c r="CB82" s="41"/>
      <c r="CC82" s="41"/>
      <c r="CD82" s="41"/>
      <c r="CE82" s="41"/>
      <c r="CF82" s="41"/>
      <c r="CG82" s="41"/>
      <c r="CH82" s="41"/>
      <c r="CI82" s="41"/>
      <c r="CJ82" s="41"/>
      <c r="CK82" s="41"/>
      <c r="CL82" s="41"/>
      <c r="CM82" s="41"/>
      <c r="CN82" s="41"/>
      <c r="CO82" s="41"/>
      <c r="CP82" s="41"/>
      <c r="CQ82" s="41"/>
      <c r="CR82" s="41"/>
      <c r="CS82" s="41"/>
      <c r="CT82" s="41"/>
      <c r="CU82" s="41"/>
      <c r="CV82" s="41"/>
      <c r="CW82" s="41"/>
      <c r="CX82" s="41"/>
      <c r="CY82" s="41"/>
      <c r="CZ82" s="41"/>
      <c r="DA82" s="41">
        <f t="shared" si="66"/>
        <v>5.1561879722384796E-2</v>
      </c>
      <c r="DB82" s="14">
        <f t="shared" si="65"/>
        <v>-102.51985486656071</v>
      </c>
      <c r="DC82" s="41"/>
      <c r="DD82" s="41"/>
      <c r="DE82" s="14"/>
      <c r="DF82" s="41"/>
      <c r="DG82" s="41"/>
      <c r="DH82" s="41">
        <f t="shared" si="73"/>
        <v>3.5146712149591031E-3</v>
      </c>
      <c r="DI82" s="14">
        <f t="shared" si="67"/>
        <v>5.4957787665826192</v>
      </c>
      <c r="DJ82" s="41">
        <f t="shared" si="74"/>
        <v>19.315855434691375</v>
      </c>
      <c r="DK82" s="41">
        <f t="shared" si="68"/>
        <v>0.48298107669356727</v>
      </c>
      <c r="DL82" s="41">
        <f t="shared" si="69"/>
        <v>0.51314793774496592</v>
      </c>
      <c r="DM82" s="41">
        <f t="shared" si="70"/>
        <v>0.29677421217789707</v>
      </c>
      <c r="DN82" s="41">
        <f t="shared" si="71"/>
        <v>0.41410453579287765</v>
      </c>
      <c r="DO82" s="41">
        <f t="shared" si="72"/>
        <v>-0.22402668571574078</v>
      </c>
      <c r="DP82" s="41">
        <f t="shared" si="75"/>
        <v>1.0153014185403015</v>
      </c>
      <c r="DQ82" s="41">
        <f t="shared" si="76"/>
        <v>0.99999999999999989</v>
      </c>
      <c r="DR82" s="41">
        <f t="shared" si="77"/>
        <v>0.98408508438156628</v>
      </c>
      <c r="DS82" s="41">
        <f t="shared" si="78"/>
        <v>19.554100862926511</v>
      </c>
      <c r="DT82" s="41">
        <f t="shared" si="79"/>
        <v>19.315855434691379</v>
      </c>
      <c r="DU82" s="41">
        <f t="shared" si="80"/>
        <v>19.069246657613061</v>
      </c>
      <c r="DV82" s="41">
        <f t="shared" si="81"/>
        <v>-0.48485420531345014</v>
      </c>
      <c r="DW82" s="41">
        <f t="shared" si="82"/>
        <v>0</v>
      </c>
      <c r="DX82" s="41">
        <f t="shared" si="63"/>
        <v>0.48976138609996539</v>
      </c>
      <c r="DY82" s="41">
        <f t="shared" si="64"/>
        <v>3.4553143099272407E-3</v>
      </c>
    </row>
    <row r="83" spans="27:129">
      <c r="AA83" s="41"/>
      <c r="AB83" s="41" t="s">
        <v>240</v>
      </c>
      <c r="AC83" s="41">
        <f>AC82*C23/AC51</f>
        <v>2.6005569926539402E-5</v>
      </c>
      <c r="AD83" s="41" t="s">
        <v>241</v>
      </c>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c r="BU83" s="41"/>
      <c r="BV83" s="41"/>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1"/>
      <c r="CU83" s="41"/>
      <c r="CV83" s="41"/>
      <c r="CW83" s="41"/>
      <c r="CX83" s="41"/>
      <c r="CY83" s="41"/>
      <c r="CZ83" s="41"/>
      <c r="DA83" s="41">
        <f t="shared" si="66"/>
        <v>5.2249371452016594E-2</v>
      </c>
      <c r="DB83" s="14">
        <f t="shared" si="65"/>
        <v>-105.43301008164526</v>
      </c>
      <c r="DC83" s="41"/>
      <c r="DD83" s="41"/>
      <c r="DE83" s="14"/>
      <c r="DF83" s="41"/>
      <c r="DG83" s="41"/>
      <c r="DH83" s="41">
        <f t="shared" si="73"/>
        <v>3.3934756558225833E-3</v>
      </c>
      <c r="DI83" s="14">
        <f t="shared" si="67"/>
        <v>5.5299530951257712</v>
      </c>
      <c r="DJ83" s="41">
        <f t="shared" si="74"/>
        <v>18.765761206150049</v>
      </c>
      <c r="DK83" s="41">
        <f t="shared" si="68"/>
        <v>0.47237942988313869</v>
      </c>
      <c r="DL83" s="41">
        <f t="shared" si="69"/>
        <v>0.50965822900319979</v>
      </c>
      <c r="DM83" s="41">
        <f t="shared" si="70"/>
        <v>0.31150608389155515</v>
      </c>
      <c r="DN83" s="41">
        <f t="shared" si="71"/>
        <v>0.39446940242939643</v>
      </c>
      <c r="DO83" s="41">
        <f t="shared" si="72"/>
        <v>-0.21563371532415143</v>
      </c>
      <c r="DP83" s="41">
        <f t="shared" si="75"/>
        <v>1.0158661885843356</v>
      </c>
      <c r="DQ83" s="41">
        <f t="shared" si="76"/>
        <v>1</v>
      </c>
      <c r="DR83" s="41">
        <f t="shared" si="77"/>
        <v>0.98348985288621771</v>
      </c>
      <c r="DS83" s="41">
        <f t="shared" si="78"/>
        <v>19.014172980409025</v>
      </c>
      <c r="DT83" s="41">
        <f t="shared" si="79"/>
        <v>18.765761206150049</v>
      </c>
      <c r="DU83" s="41">
        <f t="shared" si="80"/>
        <v>18.509046719572606</v>
      </c>
      <c r="DV83" s="41">
        <f t="shared" si="81"/>
        <v>-0.50512626083641976</v>
      </c>
      <c r="DW83" s="41">
        <f t="shared" si="82"/>
        <v>0</v>
      </c>
      <c r="DX83" s="41">
        <f t="shared" si="63"/>
        <v>0.49051919379884451</v>
      </c>
      <c r="DY83" s="41">
        <f t="shared" si="64"/>
        <v>3.3340269078629375E-3</v>
      </c>
    </row>
    <row r="84" spans="27:129">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1"/>
      <c r="CU84" s="41"/>
      <c r="CV84" s="41"/>
      <c r="CW84" s="41"/>
      <c r="CX84" s="41"/>
      <c r="CY84" s="41"/>
      <c r="CZ84" s="41"/>
      <c r="DA84" s="41">
        <f t="shared" si="66"/>
        <v>5.2936863181648391E-2</v>
      </c>
      <c r="DB84" s="14">
        <f t="shared" si="65"/>
        <v>-108.38475013401572</v>
      </c>
      <c r="DC84" s="41"/>
      <c r="DD84" s="41"/>
      <c r="DE84" s="14"/>
      <c r="DF84" s="41"/>
      <c r="DG84" s="41"/>
      <c r="DH84" s="41">
        <f t="shared" si="73"/>
        <v>3.2722800966860635E-3</v>
      </c>
      <c r="DI84" s="14">
        <f t="shared" si="67"/>
        <v>5.5629283244217946</v>
      </c>
      <c r="DJ84" s="41">
        <f t="shared" si="74"/>
        <v>18.203459635296593</v>
      </c>
      <c r="DK84" s="41">
        <f t="shared" si="68"/>
        <v>0.4618036185472047</v>
      </c>
      <c r="DL84" s="41">
        <f t="shared" si="69"/>
        <v>0.50617702443845491</v>
      </c>
      <c r="DM84" s="41">
        <f t="shared" si="70"/>
        <v>0.32620205506044675</v>
      </c>
      <c r="DN84" s="41">
        <f t="shared" si="71"/>
        <v>0.37488211851763525</v>
      </c>
      <c r="DO84" s="41">
        <f t="shared" si="72"/>
        <v>-0.20726119801653703</v>
      </c>
      <c r="DP84" s="41">
        <f t="shared" si="75"/>
        <v>1.0164723662977302</v>
      </c>
      <c r="DQ84" s="41">
        <f t="shared" si="76"/>
        <v>0.99999999999999978</v>
      </c>
      <c r="DR84" s="41">
        <f t="shared" si="77"/>
        <v>0.98285026339902681</v>
      </c>
      <c r="DS84" s="41">
        <f t="shared" si="78"/>
        <v>18.461654077719864</v>
      </c>
      <c r="DT84" s="41">
        <f t="shared" si="79"/>
        <v>18.203459635296596</v>
      </c>
      <c r="DU84" s="41">
        <f t="shared" si="80"/>
        <v>17.937001550646986</v>
      </c>
      <c r="DV84" s="41">
        <f t="shared" si="81"/>
        <v>-0.52465252707287746</v>
      </c>
      <c r="DW84" s="41">
        <f t="shared" si="82"/>
        <v>0</v>
      </c>
      <c r="DX84" s="41">
        <f t="shared" si="63"/>
        <v>0.49120845309542455</v>
      </c>
      <c r="DY84" s="41">
        <f t="shared" si="64"/>
        <v>3.2127478135605785E-3</v>
      </c>
    </row>
    <row r="85" spans="27:129">
      <c r="AA85" s="17" t="s">
        <v>242</v>
      </c>
      <c r="AB85" s="41" t="s">
        <v>243</v>
      </c>
      <c r="AC85" s="41"/>
      <c r="AD85" s="41"/>
      <c r="AE85" s="41"/>
      <c r="AF85" s="41"/>
      <c r="AG85" s="41"/>
      <c r="AH85" s="41"/>
      <c r="AI85" s="15"/>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c r="BT85" s="41"/>
      <c r="BU85" s="41"/>
      <c r="BV85" s="41"/>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1"/>
      <c r="CU85" s="41"/>
      <c r="CV85" s="41"/>
      <c r="CW85" s="41"/>
      <c r="CX85" s="41"/>
      <c r="CY85" s="41"/>
      <c r="CZ85" s="41"/>
      <c r="DA85" s="41">
        <f t="shared" si="66"/>
        <v>5.3624354911280189E-2</v>
      </c>
      <c r="DB85" s="14">
        <f t="shared" si="65"/>
        <v>-111.37507502367205</v>
      </c>
      <c r="DC85" s="41"/>
      <c r="DD85" s="41"/>
      <c r="DE85" s="14"/>
      <c r="DF85" s="41"/>
      <c r="DG85" s="41"/>
      <c r="DH85" s="41">
        <f t="shared" si="73"/>
        <v>3.1510845375495437E-3</v>
      </c>
      <c r="DI85" s="14">
        <f t="shared" si="67"/>
        <v>5.5947044544706896</v>
      </c>
      <c r="DJ85" s="41">
        <f t="shared" si="74"/>
        <v>17.629386698642143</v>
      </c>
      <c r="DK85" s="41">
        <f t="shared" si="68"/>
        <v>0.45123924056231135</v>
      </c>
      <c r="DL85" s="41">
        <f t="shared" si="69"/>
        <v>0.50269958335176079</v>
      </c>
      <c r="DM85" s="41">
        <f t="shared" si="70"/>
        <v>0.34088213863528816</v>
      </c>
      <c r="DN85" s="41">
        <f t="shared" si="71"/>
        <v>0.35531601012478076</v>
      </c>
      <c r="DO85" s="41">
        <f t="shared" si="72"/>
        <v>-0.19889773211182982</v>
      </c>
      <c r="DP85" s="41">
        <f t="shared" si="75"/>
        <v>1.0171247306616849</v>
      </c>
      <c r="DQ85" s="41">
        <f t="shared" si="76"/>
        <v>0.99999999999999989</v>
      </c>
      <c r="DR85" s="41">
        <f t="shared" si="77"/>
        <v>0.98216113565130092</v>
      </c>
      <c r="DS85" s="41">
        <f t="shared" si="78"/>
        <v>17.896978695478609</v>
      </c>
      <c r="DT85" s="41">
        <f t="shared" si="79"/>
        <v>17.629386698642147</v>
      </c>
      <c r="DU85" s="41">
        <f t="shared" si="80"/>
        <v>17.353545924412376</v>
      </c>
      <c r="DV85" s="41">
        <f t="shared" si="81"/>
        <v>-0.54343277106623233</v>
      </c>
      <c r="DW85" s="41">
        <f t="shared" si="82"/>
        <v>0</v>
      </c>
      <c r="DX85" s="41">
        <f t="shared" si="63"/>
        <v>0.49183908565995799</v>
      </c>
      <c r="DY85" s="41">
        <f t="shared" si="64"/>
        <v>3.0914758245577903E-3</v>
      </c>
    </row>
    <row r="86" spans="27:129">
      <c r="AA86" s="41"/>
      <c r="AB86" s="41" t="s">
        <v>244</v>
      </c>
      <c r="AC86" s="41">
        <f>MIN(AC51,$AU$3*PI()/30)</f>
        <v>4607.6692252650291</v>
      </c>
      <c r="AD86" s="41" t="s">
        <v>56</v>
      </c>
      <c r="AE86" s="41"/>
      <c r="AF86" s="41"/>
      <c r="AG86" s="41"/>
      <c r="AH86" s="41"/>
      <c r="AI86" s="15"/>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c r="BU86" s="41"/>
      <c r="BV86" s="41"/>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1"/>
      <c r="CU86" s="41"/>
      <c r="CV86" s="41"/>
      <c r="CW86" s="41"/>
      <c r="CX86" s="41"/>
      <c r="CY86" s="41"/>
      <c r="CZ86" s="41"/>
      <c r="DA86" s="41">
        <f t="shared" si="66"/>
        <v>5.4311846640911987E-2</v>
      </c>
      <c r="DB86" s="14">
        <f t="shared" si="65"/>
        <v>-114.4039847506143</v>
      </c>
      <c r="DC86" s="41"/>
      <c r="DD86" s="41"/>
      <c r="DE86" s="14"/>
      <c r="DF86" s="41"/>
      <c r="DG86" s="41"/>
      <c r="DH86" s="41">
        <f t="shared" si="73"/>
        <v>3.0298889784130239E-3</v>
      </c>
      <c r="DI86" s="14">
        <f t="shared" si="67"/>
        <v>5.6252814852724571</v>
      </c>
      <c r="DJ86" s="41">
        <f t="shared" si="74"/>
        <v>17.043978372697865</v>
      </c>
      <c r="DK86" s="41">
        <f t="shared" si="68"/>
        <v>0.44067139232567393</v>
      </c>
      <c r="DL86" s="41">
        <f t="shared" si="69"/>
        <v>0.49922099997386765</v>
      </c>
      <c r="DM86" s="41">
        <f t="shared" si="70"/>
        <v>0.35556704441411557</v>
      </c>
      <c r="DN86" s="41">
        <f t="shared" si="71"/>
        <v>0.33574347453650855</v>
      </c>
      <c r="DO86" s="41">
        <f t="shared" si="72"/>
        <v>-0.19053151892449186</v>
      </c>
      <c r="DP86" s="41">
        <f t="shared" si="75"/>
        <v>1.0178288217197555</v>
      </c>
      <c r="DQ86" s="41">
        <f t="shared" si="76"/>
        <v>1</v>
      </c>
      <c r="DR86" s="41">
        <f t="shared" si="77"/>
        <v>0.98141645481708584</v>
      </c>
      <c r="DS86" s="41">
        <f t="shared" si="78"/>
        <v>17.320581145319679</v>
      </c>
      <c r="DT86" s="41">
        <f t="shared" si="79"/>
        <v>17.043978372697865</v>
      </c>
      <c r="DU86" s="41">
        <f t="shared" si="80"/>
        <v>16.75911439353273</v>
      </c>
      <c r="DV86" s="41">
        <f t="shared" si="81"/>
        <v>-0.56146675178694849</v>
      </c>
      <c r="DW86" s="41">
        <f t="shared" si="82"/>
        <v>0</v>
      </c>
      <c r="DX86" s="41">
        <f t="shared" si="63"/>
        <v>0.49241924451057512</v>
      </c>
      <c r="DY86" s="41">
        <f t="shared" si="64"/>
        <v>2.970209952744982E-3</v>
      </c>
    </row>
    <row r="87" spans="27:129">
      <c r="AA87" s="41"/>
      <c r="AB87" s="41" t="s">
        <v>245</v>
      </c>
      <c r="AC87" s="41">
        <f>MIN(AR3,C15)</f>
        <v>66.085615452019823</v>
      </c>
      <c r="AD87" s="41" t="s">
        <v>97</v>
      </c>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c r="BG87" s="41"/>
      <c r="BH87" s="41"/>
      <c r="BI87" s="41"/>
      <c r="BJ87" s="41"/>
      <c r="BK87" s="41"/>
      <c r="BL87" s="41"/>
      <c r="BM87" s="41"/>
      <c r="BN87" s="41"/>
      <c r="BO87" s="41"/>
      <c r="BP87" s="41"/>
      <c r="BQ87" s="41"/>
      <c r="BR87" s="41"/>
      <c r="BS87" s="41"/>
      <c r="BT87" s="41"/>
      <c r="BU87" s="41"/>
      <c r="BV87" s="41"/>
      <c r="BW87" s="41"/>
      <c r="BX87" s="41"/>
      <c r="BY87" s="41"/>
      <c r="BZ87" s="41"/>
      <c r="CA87" s="41"/>
      <c r="CB87" s="41"/>
      <c r="CC87" s="41"/>
      <c r="CD87" s="41"/>
      <c r="CE87" s="41"/>
      <c r="CF87" s="41"/>
      <c r="CG87" s="41"/>
      <c r="CH87" s="41"/>
      <c r="CI87" s="41"/>
      <c r="CJ87" s="41"/>
      <c r="CK87" s="41"/>
      <c r="CL87" s="41"/>
      <c r="CM87" s="41"/>
      <c r="CN87" s="41"/>
      <c r="CO87" s="41"/>
      <c r="CP87" s="41"/>
      <c r="CQ87" s="41"/>
      <c r="CR87" s="41"/>
      <c r="CS87" s="41"/>
      <c r="CT87" s="41"/>
      <c r="CU87" s="41"/>
      <c r="CV87" s="41"/>
      <c r="CW87" s="41"/>
      <c r="CX87" s="41"/>
      <c r="CY87" s="41"/>
      <c r="CZ87" s="41"/>
      <c r="DA87" s="41">
        <f t="shared" si="66"/>
        <v>5.4999338370543785E-2</v>
      </c>
      <c r="DB87" s="14">
        <f t="shared" si="65"/>
        <v>-117.47147931484241</v>
      </c>
      <c r="DC87" s="41"/>
      <c r="DD87" s="41"/>
      <c r="DE87" s="14"/>
      <c r="DF87" s="41"/>
      <c r="DG87" s="41"/>
      <c r="DH87" s="41">
        <f t="shared" si="73"/>
        <v>2.9086934192765041E-3</v>
      </c>
      <c r="DI87" s="14">
        <f t="shared" si="67"/>
        <v>5.6546594168270961</v>
      </c>
      <c r="DJ87" s="41">
        <f t="shared" si="74"/>
        <v>16.447670633974887</v>
      </c>
      <c r="DK87" s="41">
        <f t="shared" si="68"/>
        <v>0.43008453791919565</v>
      </c>
      <c r="DL87" s="41">
        <f t="shared" si="69"/>
        <v>0.4957361603984019</v>
      </c>
      <c r="DM87" s="41">
        <f t="shared" si="70"/>
        <v>0.37027836084978433</v>
      </c>
      <c r="DN87" s="41">
        <f t="shared" si="71"/>
        <v>0.31613573793784355</v>
      </c>
      <c r="DO87" s="41">
        <f t="shared" si="72"/>
        <v>-0.18215025918602989</v>
      </c>
      <c r="DP87" s="41">
        <f t="shared" si="75"/>
        <v>1.0185910985872639</v>
      </c>
      <c r="DQ87" s="41">
        <f t="shared" si="76"/>
        <v>0.99999999999999989</v>
      </c>
      <c r="DR87" s="41">
        <f t="shared" si="77"/>
        <v>0.98060919641405442</v>
      </c>
      <c r="DS87" s="41">
        <f t="shared" si="78"/>
        <v>16.732895463485818</v>
      </c>
      <c r="DT87" s="41">
        <f t="shared" si="79"/>
        <v>16.447670633974891</v>
      </c>
      <c r="DU87" s="41">
        <f t="shared" si="80"/>
        <v>16.154141238846467</v>
      </c>
      <c r="DV87" s="41">
        <f t="shared" si="81"/>
        <v>-0.57875422463935067</v>
      </c>
      <c r="DW87" s="41">
        <f t="shared" si="82"/>
        <v>0</v>
      </c>
      <c r="DX87" s="41">
        <f t="shared" si="63"/>
        <v>0.49295569395717426</v>
      </c>
      <c r="DY87" s="41">
        <f t="shared" si="64"/>
        <v>2.8489493783178331E-3</v>
      </c>
    </row>
    <row r="88" spans="27:129">
      <c r="AA88" s="41"/>
      <c r="AB88" s="41" t="s">
        <v>246</v>
      </c>
      <c r="AC88" s="14">
        <f>C30+AC87*(AC87-AC76*AC86)/C39</f>
        <v>49.731562101958019</v>
      </c>
      <c r="AD88" s="41" t="s">
        <v>113</v>
      </c>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1"/>
      <c r="CU88" s="41"/>
      <c r="CV88" s="41"/>
      <c r="CW88" s="41"/>
      <c r="CX88" s="41"/>
      <c r="CY88" s="41"/>
      <c r="CZ88" s="41"/>
      <c r="DA88" s="41">
        <f t="shared" si="66"/>
        <v>5.5686830100175583E-2</v>
      </c>
      <c r="DB88" s="14">
        <f t="shared" si="65"/>
        <v>-120.57755871635641</v>
      </c>
      <c r="DC88" s="41"/>
      <c r="DD88" s="41"/>
      <c r="DE88" s="14"/>
      <c r="DF88" s="41"/>
      <c r="DG88" s="41"/>
      <c r="DH88" s="41">
        <f t="shared" si="73"/>
        <v>2.7874978601399843E-3</v>
      </c>
      <c r="DI88" s="14">
        <f t="shared" si="67"/>
        <v>5.6828382491346074</v>
      </c>
      <c r="DJ88" s="41">
        <f t="shared" si="74"/>
        <v>15.840899458984373</v>
      </c>
      <c r="DK88" s="41">
        <f t="shared" si="68"/>
        <v>0.41946235866817566</v>
      </c>
      <c r="DL88" s="41">
        <f t="shared" si="69"/>
        <v>0.49223969306160781</v>
      </c>
      <c r="DM88" s="41">
        <f t="shared" si="70"/>
        <v>0.38503876410068083</v>
      </c>
      <c r="DN88" s="41">
        <f t="shared" si="71"/>
        <v>0.29646257678335031</v>
      </c>
      <c r="DO88" s="41">
        <f t="shared" si="72"/>
        <v>-0.17374103394563906</v>
      </c>
      <c r="DP88" s="41">
        <f t="shared" si="75"/>
        <v>1.0194191385275035</v>
      </c>
      <c r="DQ88" s="41">
        <f t="shared" si="76"/>
        <v>0.99999999999999978</v>
      </c>
      <c r="DR88" s="41">
        <f t="shared" si="77"/>
        <v>0.97973110523410867</v>
      </c>
      <c r="DS88" s="41">
        <f t="shared" si="78"/>
        <v>16.134355352335909</v>
      </c>
      <c r="DT88" s="41">
        <f t="shared" si="79"/>
        <v>15.840899458984376</v>
      </c>
      <c r="DU88" s="41">
        <f t="shared" si="80"/>
        <v>15.539060404333732</v>
      </c>
      <c r="DV88" s="41">
        <f t="shared" si="81"/>
        <v>-0.59529494800217719</v>
      </c>
      <c r="DW88" s="41">
        <f t="shared" si="82"/>
        <v>0</v>
      </c>
      <c r="DX88" s="41">
        <f t="shared" si="63"/>
        <v>0.49345409531290002</v>
      </c>
      <c r="DY88" s="41">
        <f t="shared" si="64"/>
        <v>2.7276934151503319E-3</v>
      </c>
    </row>
    <row r="89" spans="27:129">
      <c r="AA89" s="41"/>
      <c r="AB89" s="41" t="s">
        <v>247</v>
      </c>
      <c r="AC89" s="41">
        <f>AC88/C15</f>
        <v>0.40106098469320983</v>
      </c>
      <c r="AD89" s="41" t="s">
        <v>100</v>
      </c>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c r="BG89" s="41"/>
      <c r="BH89" s="41"/>
      <c r="BI89" s="41"/>
      <c r="BJ89" s="41"/>
      <c r="BK89" s="41"/>
      <c r="BL89" s="41"/>
      <c r="BM89" s="41"/>
      <c r="BN89" s="41"/>
      <c r="BO89" s="41"/>
      <c r="BP89" s="41"/>
      <c r="BQ89" s="41"/>
      <c r="BR89" s="41"/>
      <c r="BS89" s="41"/>
      <c r="BT89" s="41"/>
      <c r="BU89" s="41"/>
      <c r="BV89" s="41"/>
      <c r="BW89" s="41"/>
      <c r="BX89" s="41"/>
      <c r="BY89" s="41"/>
      <c r="BZ89" s="41"/>
      <c r="CA89" s="41"/>
      <c r="CB89" s="41"/>
      <c r="CC89" s="41"/>
      <c r="CD89" s="41"/>
      <c r="CE89" s="41"/>
      <c r="CF89" s="41"/>
      <c r="CG89" s="41"/>
      <c r="CH89" s="41"/>
      <c r="CI89" s="41"/>
      <c r="CJ89" s="41"/>
      <c r="CK89" s="41"/>
      <c r="CL89" s="41"/>
      <c r="CM89" s="41"/>
      <c r="CN89" s="41"/>
      <c r="CO89" s="41"/>
      <c r="CP89" s="41"/>
      <c r="CQ89" s="41"/>
      <c r="CR89" s="41"/>
      <c r="CS89" s="41"/>
      <c r="CT89" s="41"/>
      <c r="CU89" s="41"/>
      <c r="CV89" s="41"/>
      <c r="CW89" s="41"/>
      <c r="CX89" s="41"/>
      <c r="CY89" s="41"/>
      <c r="CZ89" s="41"/>
      <c r="DA89" s="41">
        <f t="shared" si="66"/>
        <v>5.6374321829807381E-2</v>
      </c>
      <c r="DB89" s="14">
        <f t="shared" si="65"/>
        <v>-123.72222295515633</v>
      </c>
      <c r="DC89" s="41"/>
      <c r="DD89" s="41"/>
      <c r="DE89" s="14"/>
      <c r="DF89" s="41"/>
      <c r="DG89" s="41"/>
      <c r="DH89" s="41">
        <f t="shared" si="73"/>
        <v>2.6663023010034645E-3</v>
      </c>
      <c r="DI89" s="14">
        <f t="shared" si="67"/>
        <v>5.7098179821949904</v>
      </c>
      <c r="DJ89" s="41">
        <f t="shared" si="74"/>
        <v>15.224100824237462</v>
      </c>
      <c r="DK89" s="41">
        <f t="shared" si="68"/>
        <v>0.40878757791107562</v>
      </c>
      <c r="DL89" s="41">
        <f t="shared" si="69"/>
        <v>0.48872591106239571</v>
      </c>
      <c r="DM89" s="41">
        <f t="shared" si="70"/>
        <v>0.39987226152773442</v>
      </c>
      <c r="DN89" s="41">
        <f t="shared" si="71"/>
        <v>0.27669199325613791</v>
      </c>
      <c r="DO89" s="41">
        <f t="shared" si="72"/>
        <v>-0.16529016584626818</v>
      </c>
      <c r="DP89" s="41">
        <f t="shared" si="75"/>
        <v>1.0203218901185682</v>
      </c>
      <c r="DQ89" s="41">
        <f t="shared" si="76"/>
        <v>0.99999999999999978</v>
      </c>
      <c r="DR89" s="41">
        <f t="shared" si="77"/>
        <v>0.97877241358274258</v>
      </c>
      <c r="DS89" s="41">
        <f t="shared" si="78"/>
        <v>15.525394105916471</v>
      </c>
      <c r="DT89" s="41">
        <f t="shared" si="79"/>
        <v>15.224100824237466</v>
      </c>
      <c r="DU89" s="41">
        <f t="shared" si="80"/>
        <v>14.914305413258619</v>
      </c>
      <c r="DV89" s="41">
        <f t="shared" si="81"/>
        <v>-0.6110886926578516</v>
      </c>
      <c r="DW89" s="41">
        <f t="shared" si="82"/>
        <v>0</v>
      </c>
      <c r="DX89" s="41">
        <f t="shared" si="63"/>
        <v>0.49391922427740692</v>
      </c>
      <c r="DY89" s="41">
        <f t="shared" si="64"/>
        <v>2.6064414844488883E-3</v>
      </c>
    </row>
    <row r="90" spans="27:129">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c r="BG90" s="41"/>
      <c r="BH90" s="41"/>
      <c r="BI90" s="41"/>
      <c r="BJ90" s="41"/>
      <c r="BK90" s="41"/>
      <c r="BL90" s="41"/>
      <c r="BM90" s="41"/>
      <c r="BN90" s="41"/>
      <c r="BO90" s="41"/>
      <c r="BP90" s="41"/>
      <c r="BQ90" s="41"/>
      <c r="BR90" s="41"/>
      <c r="BS90" s="41"/>
      <c r="BT90" s="41"/>
      <c r="BU90" s="41"/>
      <c r="BV90" s="41"/>
      <c r="BW90" s="41"/>
      <c r="BX90" s="41"/>
      <c r="BY90" s="41"/>
      <c r="BZ90" s="41"/>
      <c r="CA90" s="41"/>
      <c r="CB90" s="41"/>
      <c r="CC90" s="41"/>
      <c r="CD90" s="41"/>
      <c r="CE90" s="41"/>
      <c r="CF90" s="41"/>
      <c r="CG90" s="41"/>
      <c r="CH90" s="41"/>
      <c r="CI90" s="41"/>
      <c r="CJ90" s="41"/>
      <c r="CK90" s="41"/>
      <c r="CL90" s="41"/>
      <c r="CM90" s="41"/>
      <c r="CN90" s="41"/>
      <c r="CO90" s="41"/>
      <c r="CP90" s="41"/>
      <c r="CQ90" s="41"/>
      <c r="CR90" s="41"/>
      <c r="CS90" s="41"/>
      <c r="CT90" s="41"/>
      <c r="CU90" s="41"/>
      <c r="CV90" s="41"/>
      <c r="CW90" s="41"/>
      <c r="CX90" s="41"/>
      <c r="CY90" s="41"/>
      <c r="CZ90" s="41"/>
      <c r="DA90" s="41">
        <f t="shared" si="66"/>
        <v>5.7061813559439178E-2</v>
      </c>
      <c r="DB90" s="14">
        <f t="shared" si="65"/>
        <v>-126.90547203124208</v>
      </c>
      <c r="DC90" s="41"/>
      <c r="DD90" s="41"/>
      <c r="DE90" s="14"/>
      <c r="DF90" s="41"/>
      <c r="DG90" s="41"/>
      <c r="DH90" s="41">
        <f t="shared" si="73"/>
        <v>2.5451067418669447E-3</v>
      </c>
      <c r="DI90" s="14">
        <f t="shared" si="67"/>
        <v>5.7355986160082448</v>
      </c>
      <c r="DJ90" s="41">
        <f t="shared" si="74"/>
        <v>14.597710706245302</v>
      </c>
      <c r="DK90" s="41">
        <f t="shared" si="68"/>
        <v>0.39804175429781802</v>
      </c>
      <c r="DL90" s="41">
        <f t="shared" si="69"/>
        <v>0.48518874412303176</v>
      </c>
      <c r="DM90" s="41">
        <f t="shared" si="70"/>
        <v>0.41480447892365702</v>
      </c>
      <c r="DN90" s="41">
        <f t="shared" si="71"/>
        <v>0.25678983243908376</v>
      </c>
      <c r="DO90" s="41">
        <f t="shared" si="72"/>
        <v>-0.15678305548577259</v>
      </c>
      <c r="DP90" s="41">
        <f t="shared" si="75"/>
        <v>1.0213099984817033</v>
      </c>
      <c r="DQ90" s="41">
        <f t="shared" si="76"/>
        <v>1</v>
      </c>
      <c r="DR90" s="41">
        <f t="shared" si="77"/>
        <v>0.97772147846152435</v>
      </c>
      <c r="DS90" s="41">
        <f t="shared" si="78"/>
        <v>14.906444514270758</v>
      </c>
      <c r="DT90" s="41">
        <f t="shared" si="79"/>
        <v>14.597710706245302</v>
      </c>
      <c r="DU90" s="41">
        <f t="shared" si="80"/>
        <v>14.280309258919983</v>
      </c>
      <c r="DV90" s="41">
        <f t="shared" si="81"/>
        <v>-0.62613525535077486</v>
      </c>
      <c r="DW90" s="41">
        <f t="shared" si="82"/>
        <v>0</v>
      </c>
      <c r="DX90" s="41">
        <f t="shared" si="63"/>
        <v>0.49435513791155533</v>
      </c>
      <c r="DY90" s="41">
        <f t="shared" si="64"/>
        <v>2.4851930945157426E-3</v>
      </c>
    </row>
    <row r="91" spans="27:129">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c r="BG91" s="41"/>
      <c r="BH91" s="41"/>
      <c r="BI91" s="41"/>
      <c r="BJ91" s="41"/>
      <c r="BK91" s="41"/>
      <c r="BL91" s="41"/>
      <c r="BM91" s="41"/>
      <c r="BN91" s="41"/>
      <c r="BO91" s="41"/>
      <c r="BP91" s="41"/>
      <c r="BQ91" s="41"/>
      <c r="BR91" s="41"/>
      <c r="BS91" s="41"/>
      <c r="BT91" s="41"/>
      <c r="BU91" s="41"/>
      <c r="BV91" s="41"/>
      <c r="BW91" s="41"/>
      <c r="BX91" s="41"/>
      <c r="BY91" s="41"/>
      <c r="BZ91" s="41"/>
      <c r="CA91" s="41"/>
      <c r="CB91" s="41"/>
      <c r="CC91" s="41"/>
      <c r="CD91" s="41"/>
      <c r="CE91" s="41"/>
      <c r="CF91" s="41"/>
      <c r="CG91" s="41"/>
      <c r="CH91" s="41"/>
      <c r="CI91" s="41"/>
      <c r="CJ91" s="41"/>
      <c r="CK91" s="41"/>
      <c r="CL91" s="41"/>
      <c r="CM91" s="41"/>
      <c r="CN91" s="41"/>
      <c r="CO91" s="41"/>
      <c r="CP91" s="41"/>
      <c r="CQ91" s="41"/>
      <c r="CR91" s="41"/>
      <c r="CS91" s="41"/>
      <c r="CT91" s="41"/>
      <c r="CU91" s="41"/>
      <c r="CV91" s="41"/>
      <c r="CW91" s="41"/>
      <c r="CX91" s="41"/>
      <c r="CY91" s="41"/>
      <c r="CZ91" s="41"/>
      <c r="DA91" s="41">
        <f t="shared" si="66"/>
        <v>5.7749305289070976E-2</v>
      </c>
      <c r="DB91" s="14">
        <f t="shared" si="65"/>
        <v>-130.12730594461377</v>
      </c>
      <c r="DC91" s="41"/>
      <c r="DD91" s="41"/>
      <c r="DE91" s="14"/>
      <c r="DF91" s="41"/>
      <c r="DG91" s="41"/>
      <c r="DH91" s="41">
        <f t="shared" si="73"/>
        <v>2.4239111827304249E-3</v>
      </c>
      <c r="DI91" s="14">
        <f t="shared" si="67"/>
        <v>5.7601801505743717</v>
      </c>
      <c r="DJ91" s="41">
        <f t="shared" si="74"/>
        <v>13.962165081519041</v>
      </c>
      <c r="DK91" s="41">
        <f t="shared" si="68"/>
        <v>0.38720503488753666</v>
      </c>
      <c r="DL91" s="41">
        <f t="shared" si="69"/>
        <v>0.48162165731714746</v>
      </c>
      <c r="DM91" s="41">
        <f t="shared" si="70"/>
        <v>0.42986300360419383</v>
      </c>
      <c r="DN91" s="41">
        <f t="shared" si="71"/>
        <v>0.23671932503129184</v>
      </c>
      <c r="DO91" s="41">
        <f t="shared" si="72"/>
        <v>-0.14820398595263318</v>
      </c>
      <c r="DP91" s="41">
        <f t="shared" si="75"/>
        <v>1.0223962277101331</v>
      </c>
      <c r="DQ91" s="41">
        <f t="shared" si="76"/>
        <v>1</v>
      </c>
      <c r="DR91" s="41">
        <f t="shared" si="77"/>
        <v>0.97656430912573378</v>
      </c>
      <c r="DS91" s="41">
        <f t="shared" si="78"/>
        <v>14.277938739014992</v>
      </c>
      <c r="DT91" s="41">
        <f t="shared" si="79"/>
        <v>13.962165081519041</v>
      </c>
      <c r="DU91" s="41">
        <f t="shared" si="80"/>
        <v>13.637504260720567</v>
      </c>
      <c r="DV91" s="41">
        <f t="shared" si="81"/>
        <v>-0.64043447829442535</v>
      </c>
      <c r="DW91" s="41">
        <f t="shared" si="82"/>
        <v>0</v>
      </c>
      <c r="DX91" s="41">
        <f t="shared" si="63"/>
        <v>0.49476530371587663</v>
      </c>
      <c r="DY91" s="41">
        <f t="shared" si="64"/>
        <v>2.3639478251052293E-3</v>
      </c>
    </row>
    <row r="92" spans="27:129">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c r="BG92" s="41"/>
      <c r="BH92" s="41"/>
      <c r="BI92" s="41"/>
      <c r="BJ92" s="41"/>
      <c r="BK92" s="41"/>
      <c r="BL92" s="41"/>
      <c r="BM92" s="41"/>
      <c r="BN92" s="41"/>
      <c r="BO92" s="41"/>
      <c r="BP92" s="41"/>
      <c r="BQ92" s="41"/>
      <c r="BR92" s="41"/>
      <c r="BS92" s="41"/>
      <c r="BT92" s="41"/>
      <c r="BU92" s="41"/>
      <c r="BV92" s="41"/>
      <c r="BW92" s="41"/>
      <c r="BX92" s="41"/>
      <c r="BY92" s="41"/>
      <c r="BZ92" s="41"/>
      <c r="CA92" s="41"/>
      <c r="CB92" s="41"/>
      <c r="CC92" s="41"/>
      <c r="CD92" s="41"/>
      <c r="CE92" s="41"/>
      <c r="CF92" s="41"/>
      <c r="CG92" s="41"/>
      <c r="CH92" s="41"/>
      <c r="CI92" s="41"/>
      <c r="CJ92" s="41"/>
      <c r="CK92" s="41"/>
      <c r="CL92" s="41"/>
      <c r="CM92" s="41"/>
      <c r="CN92" s="41"/>
      <c r="CO92" s="41"/>
      <c r="CP92" s="41"/>
      <c r="CQ92" s="41"/>
      <c r="CR92" s="41"/>
      <c r="CS92" s="41"/>
      <c r="CT92" s="41"/>
      <c r="CU92" s="41"/>
      <c r="CV92" s="41"/>
      <c r="CW92" s="41"/>
      <c r="CX92" s="41"/>
      <c r="CY92" s="41"/>
      <c r="CZ92" s="41"/>
      <c r="DA92" s="41">
        <f t="shared" si="66"/>
        <v>5.8436797018702774E-2</v>
      </c>
      <c r="DB92" s="14">
        <f t="shared" si="65"/>
        <v>-133.38772469527132</v>
      </c>
      <c r="DC92" s="41"/>
      <c r="DD92" s="41"/>
      <c r="DE92" s="14"/>
      <c r="DF92" s="41"/>
      <c r="DG92" s="41"/>
      <c r="DH92" s="41">
        <f t="shared" si="73"/>
        <v>2.3027156235939051E-3</v>
      </c>
      <c r="DI92" s="14">
        <f t="shared" si="67"/>
        <v>5.7835625858933701</v>
      </c>
      <c r="DJ92" s="41">
        <f t="shared" si="74"/>
        <v>13.317899926569831</v>
      </c>
      <c r="DK92" s="41">
        <f t="shared" si="68"/>
        <v>0.37625585648704241</v>
      </c>
      <c r="DL92" s="41">
        <f t="shared" si="69"/>
        <v>0.4780175527603181</v>
      </c>
      <c r="DM92" s="41">
        <f t="shared" si="70"/>
        <v>0.44507779942321396</v>
      </c>
      <c r="DN92" s="41">
        <f t="shared" si="71"/>
        <v>0.21644053420204307</v>
      </c>
      <c r="DO92" s="41">
        <f t="shared" si="72"/>
        <v>-0.13953588638557524</v>
      </c>
      <c r="DP92" s="41">
        <f t="shared" si="75"/>
        <v>1.0235960161932571</v>
      </c>
      <c r="DQ92" s="41">
        <f t="shared" si="76"/>
        <v>0.99999999999999989</v>
      </c>
      <c r="DR92" s="41">
        <f t="shared" si="77"/>
        <v>0.97528394433330956</v>
      </c>
      <c r="DS92" s="41">
        <f t="shared" si="78"/>
        <v>13.640308149541443</v>
      </c>
      <c r="DT92" s="41">
        <f t="shared" si="79"/>
        <v>13.317899926569833</v>
      </c>
      <c r="DU92" s="41">
        <f t="shared" si="80"/>
        <v>12.986321872207862</v>
      </c>
      <c r="DV92" s="41">
        <f t="shared" si="81"/>
        <v>-0.65398627733358161</v>
      </c>
      <c r="DW92" s="41">
        <f t="shared" si="82"/>
        <v>0</v>
      </c>
      <c r="DX92" s="41">
        <f t="shared" si="63"/>
        <v>0.49515269954779551</v>
      </c>
      <c r="DY92" s="41">
        <f t="shared" si="64"/>
        <v>2.2427053153142528E-3</v>
      </c>
    </row>
    <row r="93" spans="27:129">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c r="BX93" s="41"/>
      <c r="BY93" s="41"/>
      <c r="BZ93" s="41"/>
      <c r="CA93" s="41"/>
      <c r="CB93" s="41"/>
      <c r="CC93" s="41"/>
      <c r="CD93" s="41"/>
      <c r="CE93" s="41"/>
      <c r="CF93" s="41"/>
      <c r="CG93" s="41"/>
      <c r="CH93" s="41"/>
      <c r="CI93" s="41"/>
      <c r="CJ93" s="41"/>
      <c r="CK93" s="41"/>
      <c r="CL93" s="41"/>
      <c r="CM93" s="41"/>
      <c r="CN93" s="41"/>
      <c r="CO93" s="41"/>
      <c r="CP93" s="41"/>
      <c r="CQ93" s="41"/>
      <c r="CR93" s="41"/>
      <c r="CS93" s="41"/>
      <c r="CT93" s="41"/>
      <c r="CU93" s="41"/>
      <c r="CV93" s="41"/>
      <c r="CW93" s="41"/>
      <c r="CX93" s="41"/>
      <c r="CY93" s="41"/>
      <c r="CZ93" s="41"/>
      <c r="DA93" s="41">
        <f t="shared" si="66"/>
        <v>5.9124288748334572E-2</v>
      </c>
      <c r="DB93" s="14">
        <f t="shared" si="65"/>
        <v>-136.68672828321479</v>
      </c>
      <c r="DC93" s="41"/>
      <c r="DD93" s="41"/>
      <c r="DE93" s="14"/>
      <c r="DF93" s="41"/>
      <c r="DG93" s="41"/>
      <c r="DH93" s="41">
        <f t="shared" si="73"/>
        <v>2.1815200644573853E-3</v>
      </c>
      <c r="DI93" s="14">
        <f t="shared" si="67"/>
        <v>5.8057459219652401</v>
      </c>
      <c r="DJ93" s="41">
        <f t="shared" si="74"/>
        <v>12.665351217908812</v>
      </c>
      <c r="DK93" s="41">
        <f t="shared" si="68"/>
        <v>0.36517057970363542</v>
      </c>
      <c r="DL93" s="41">
        <f t="shared" si="69"/>
        <v>0.47436864915244664</v>
      </c>
      <c r="DM93" s="41">
        <f t="shared" si="70"/>
        <v>0.46048171528682325</v>
      </c>
      <c r="DN93" s="41">
        <f t="shared" si="71"/>
        <v>0.19590967782610808</v>
      </c>
      <c r="DO93" s="41">
        <f t="shared" si="72"/>
        <v>-0.13076004226537802</v>
      </c>
      <c r="DP93" s="41">
        <f t="shared" si="75"/>
        <v>1.0249282163543509</v>
      </c>
      <c r="DQ93" s="41">
        <f t="shared" si="76"/>
        <v>0.99999999999999978</v>
      </c>
      <c r="DR93" s="41">
        <f t="shared" si="77"/>
        <v>0.97385962038040219</v>
      </c>
      <c r="DS93" s="41">
        <f t="shared" si="78"/>
        <v>12.99398310443763</v>
      </c>
      <c r="DT93" s="41">
        <f t="shared" si="79"/>
        <v>12.665351217908816</v>
      </c>
      <c r="DU93" s="41">
        <f t="shared" si="80"/>
        <v>12.327192421591366</v>
      </c>
      <c r="DV93" s="41">
        <f t="shared" si="81"/>
        <v>-0.66679068284626375</v>
      </c>
      <c r="DW93" s="41">
        <f t="shared" si="82"/>
        <v>0</v>
      </c>
      <c r="DX93" s="41">
        <f t="shared" si="63"/>
        <v>0.4955198903456301</v>
      </c>
      <c r="DY93" s="41">
        <f t="shared" si="64"/>
        <v>2.1214652542836795E-3</v>
      </c>
    </row>
    <row r="94" spans="27:129">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1"/>
      <c r="CU94" s="41"/>
      <c r="CV94" s="41"/>
      <c r="CW94" s="41"/>
      <c r="CX94" s="41"/>
      <c r="CY94" s="41"/>
      <c r="CZ94" s="41"/>
      <c r="DA94" s="41">
        <f t="shared" si="66"/>
        <v>5.981178047796637E-2</v>
      </c>
      <c r="DB94" s="14">
        <f t="shared" si="65"/>
        <v>-140.0243167084441</v>
      </c>
      <c r="DC94" s="41"/>
      <c r="DD94" s="41"/>
      <c r="DE94" s="14"/>
      <c r="DF94" s="41"/>
      <c r="DG94" s="41"/>
      <c r="DH94" s="41">
        <f t="shared" si="73"/>
        <v>2.0603245053208655E-3</v>
      </c>
      <c r="DI94" s="14">
        <f t="shared" si="67"/>
        <v>5.8267301587899825</v>
      </c>
      <c r="DJ94" s="41">
        <f t="shared" si="74"/>
        <v>12.00495493204714</v>
      </c>
      <c r="DK94" s="41">
        <f t="shared" si="68"/>
        <v>0.35392303453453455</v>
      </c>
      <c r="DL94" s="41">
        <f t="shared" si="69"/>
        <v>0.47066633220095094</v>
      </c>
      <c r="DM94" s="41">
        <f t="shared" si="70"/>
        <v>0.47611111659471961</v>
      </c>
      <c r="DN94" s="41">
        <f t="shared" si="71"/>
        <v>0.17507828687750254</v>
      </c>
      <c r="DO94" s="41">
        <f t="shared" si="72"/>
        <v>-0.12185573567317316</v>
      </c>
      <c r="DP94" s="41">
        <f t="shared" si="75"/>
        <v>1.0264160945052594</v>
      </c>
      <c r="DQ94" s="41">
        <f t="shared" si="76"/>
        <v>0.99999999999999989</v>
      </c>
      <c r="DR94" s="41">
        <f t="shared" si="77"/>
        <v>0.97226564307161245</v>
      </c>
      <c r="DS94" s="41">
        <f t="shared" si="78"/>
        <v>12.339392655386616</v>
      </c>
      <c r="DT94" s="41">
        <f t="shared" si="79"/>
        <v>12.004954932047141</v>
      </c>
      <c r="DU94" s="41">
        <f t="shared" si="80"/>
        <v>11.660544755730832</v>
      </c>
      <c r="DV94" s="41">
        <f t="shared" si="81"/>
        <v>-0.67884789965578385</v>
      </c>
      <c r="DW94" s="41">
        <f t="shared" si="82"/>
        <v>0</v>
      </c>
      <c r="DX94" s="41">
        <f t="shared" si="63"/>
        <v>0.49586908542989799</v>
      </c>
      <c r="DY94" s="41">
        <f t="shared" si="64"/>
        <v>2.0002273742536743E-3</v>
      </c>
    </row>
    <row r="95" spans="27:129">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1"/>
      <c r="BU95" s="41"/>
      <c r="BV95" s="41"/>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1"/>
      <c r="CU95" s="41"/>
      <c r="CV95" s="41"/>
      <c r="CW95" s="41"/>
      <c r="CX95" s="41"/>
      <c r="CY95" s="41"/>
      <c r="CZ95" s="41"/>
      <c r="DA95" s="41">
        <f t="shared" si="66"/>
        <v>6.0499272207598168E-2</v>
      </c>
      <c r="DB95" s="14">
        <f t="shared" si="65"/>
        <v>-143.40048997095934</v>
      </c>
      <c r="DC95" s="41"/>
      <c r="DD95" s="41"/>
      <c r="DE95" s="14"/>
      <c r="DF95" s="41"/>
      <c r="DG95" s="41"/>
      <c r="DH95" s="41">
        <f t="shared" si="73"/>
        <v>1.9391289461843457E-3</v>
      </c>
      <c r="DI95" s="14">
        <f t="shared" si="67"/>
        <v>5.8465152963675964</v>
      </c>
      <c r="DJ95" s="41">
        <f t="shared" si="74"/>
        <v>11.337147045495955</v>
      </c>
      <c r="DK95" s="41">
        <f t="shared" si="68"/>
        <v>0.34248394812415989</v>
      </c>
      <c r="DL95" s="41">
        <f t="shared" si="69"/>
        <v>0.46690096625753597</v>
      </c>
      <c r="DM95" s="41">
        <f t="shared" si="70"/>
        <v>0.49200668041913609</v>
      </c>
      <c r="DN95" s="41">
        <f t="shared" si="71"/>
        <v>0.15389214558828779</v>
      </c>
      <c r="DO95" s="41">
        <f t="shared" si="72"/>
        <v>-0.1127997922649599</v>
      </c>
      <c r="DP95" s="41">
        <f t="shared" si="75"/>
        <v>1.0280887042913673</v>
      </c>
      <c r="DQ95" s="41">
        <f t="shared" si="76"/>
        <v>0.99999999999999978</v>
      </c>
      <c r="DR95" s="41">
        <f t="shared" si="77"/>
        <v>0.97046983296483103</v>
      </c>
      <c r="DS95" s="41">
        <f t="shared" si="78"/>
        <v>11.676964139316965</v>
      </c>
      <c r="DT95" s="41">
        <f t="shared" si="79"/>
        <v>11.337147045495957</v>
      </c>
      <c r="DU95" s="41">
        <f t="shared" si="80"/>
        <v>10.986805743556589</v>
      </c>
      <c r="DV95" s="41">
        <f t="shared" si="81"/>
        <v>-0.69015839576037585</v>
      </c>
      <c r="DW95" s="41">
        <f t="shared" si="82"/>
        <v>0</v>
      </c>
      <c r="DX95" s="41">
        <f t="shared" si="63"/>
        <v>0.49620217814647566</v>
      </c>
      <c r="DY95" s="41">
        <f t="shared" si="64"/>
        <v>1.8789914457591247E-3</v>
      </c>
    </row>
    <row r="96" spans="27:129">
      <c r="AA96" s="41"/>
      <c r="AB96" s="41"/>
      <c r="AC96" s="41"/>
      <c r="AD96" s="41"/>
      <c r="AE96" s="41"/>
      <c r="AF96" s="41"/>
      <c r="AG96" s="41"/>
      <c r="AH96" s="41"/>
      <c r="AI96" s="41"/>
      <c r="AJ96" s="41"/>
      <c r="AK96" s="41"/>
      <c r="AL96" s="15"/>
      <c r="AM96" s="41"/>
      <c r="AN96" s="41"/>
      <c r="AO96" s="41"/>
      <c r="AP96" s="41"/>
      <c r="AQ96" s="41"/>
      <c r="AR96" s="41"/>
      <c r="AS96" s="41"/>
      <c r="AT96" s="41"/>
      <c r="AU96" s="41"/>
      <c r="AV96" s="41"/>
      <c r="AW96" s="41"/>
      <c r="AX96" s="41"/>
      <c r="AY96" s="41"/>
      <c r="AZ96" s="41"/>
      <c r="BA96" s="41"/>
      <c r="BB96" s="41"/>
      <c r="BC96" s="41"/>
      <c r="BD96" s="41"/>
      <c r="BE96" s="41"/>
      <c r="BF96" s="41"/>
      <c r="BG96" s="41"/>
      <c r="BH96" s="41"/>
      <c r="BI96" s="41"/>
      <c r="BJ96" s="41"/>
      <c r="BK96" s="41"/>
      <c r="BL96" s="41"/>
      <c r="BM96" s="41"/>
      <c r="BN96" s="41"/>
      <c r="BO96" s="41"/>
      <c r="BP96" s="41"/>
      <c r="BQ96" s="41"/>
      <c r="BR96" s="41"/>
      <c r="BS96" s="41"/>
      <c r="BT96" s="41"/>
      <c r="BU96" s="41"/>
      <c r="BV96" s="41"/>
      <c r="BW96" s="41"/>
      <c r="BX96" s="41"/>
      <c r="BY96" s="41"/>
      <c r="BZ96" s="41"/>
      <c r="CA96" s="41"/>
      <c r="CB96" s="41"/>
      <c r="CC96" s="41"/>
      <c r="CD96" s="41"/>
      <c r="CE96" s="41"/>
      <c r="CF96" s="41"/>
      <c r="CG96" s="41"/>
      <c r="CH96" s="41"/>
      <c r="CI96" s="41"/>
      <c r="CJ96" s="41"/>
      <c r="CK96" s="41"/>
      <c r="CL96" s="41"/>
      <c r="CM96" s="41"/>
      <c r="CN96" s="41"/>
      <c r="CO96" s="41"/>
      <c r="CP96" s="41"/>
      <c r="CQ96" s="41"/>
      <c r="CR96" s="41"/>
      <c r="CS96" s="41"/>
      <c r="CT96" s="41"/>
      <c r="CU96" s="41"/>
      <c r="CV96" s="41"/>
      <c r="CW96" s="41"/>
      <c r="CX96" s="41"/>
      <c r="CY96" s="41"/>
      <c r="CZ96" s="41"/>
      <c r="DA96" s="41">
        <f t="shared" si="66"/>
        <v>6.1186763937229965E-2</v>
      </c>
      <c r="DB96" s="14">
        <f t="shared" si="65"/>
        <v>-146.81524807076045</v>
      </c>
      <c r="DC96" s="41"/>
      <c r="DD96" s="41"/>
      <c r="DE96" s="14"/>
      <c r="DF96" s="41"/>
      <c r="DG96" s="41"/>
      <c r="DH96" s="41">
        <f t="shared" si="73"/>
        <v>1.817933387047826E-3</v>
      </c>
      <c r="DI96" s="14">
        <f t="shared" si="67"/>
        <v>5.8651013346980827</v>
      </c>
      <c r="DJ96" s="41">
        <f t="shared" si="74"/>
        <v>10.66236353476641</v>
      </c>
      <c r="DK96" s="41">
        <f t="shared" si="68"/>
        <v>0.33082021321515082</v>
      </c>
      <c r="DL96" s="41">
        <f t="shared" si="69"/>
        <v>0.46306165351665379</v>
      </c>
      <c r="DM96" s="41">
        <f t="shared" si="70"/>
        <v>0.50821441205311335</v>
      </c>
      <c r="DN96" s="41">
        <f t="shared" si="71"/>
        <v>0.13228993655889387</v>
      </c>
      <c r="DO96" s="41">
        <f t="shared" si="72"/>
        <v>-0.10356600212866106</v>
      </c>
      <c r="DP96" s="41">
        <f t="shared" si="75"/>
        <v>1.0299828076080206</v>
      </c>
      <c r="DQ96" s="41">
        <f t="shared" si="76"/>
        <v>1</v>
      </c>
      <c r="DR96" s="41">
        <f t="shared" si="77"/>
        <v>0.96843134288240507</v>
      </c>
      <c r="DS96" s="41">
        <f t="shared" si="78"/>
        <v>11.007122606079966</v>
      </c>
      <c r="DT96" s="41">
        <f t="shared" si="79"/>
        <v>10.66236353476641</v>
      </c>
      <c r="DU96" s="41">
        <f t="shared" si="80"/>
        <v>10.306399570528596</v>
      </c>
      <c r="DV96" s="41">
        <f t="shared" si="81"/>
        <v>-0.70072303555136983</v>
      </c>
      <c r="DW96" s="41">
        <f t="shared" si="82"/>
        <v>0</v>
      </c>
      <c r="DX96" s="41">
        <f t="shared" si="63"/>
        <v>0.49652076738130135</v>
      </c>
      <c r="DY96" s="41">
        <f t="shared" si="64"/>
        <v>1.7577572750221552E-3</v>
      </c>
    </row>
    <row r="97" spans="2:129">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15"/>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f t="shared" si="66"/>
        <v>6.1874255666861763E-2</v>
      </c>
      <c r="DB97" s="14">
        <f t="shared" si="65"/>
        <v>-150.26859100784745</v>
      </c>
      <c r="DC97" s="41"/>
      <c r="DD97" s="41"/>
      <c r="DE97" s="14"/>
      <c r="DF97" s="41"/>
      <c r="DG97" s="41"/>
      <c r="DH97" s="41">
        <f t="shared" si="73"/>
        <v>1.6967378279113062E-3</v>
      </c>
      <c r="DI97" s="14">
        <f t="shared" si="67"/>
        <v>5.8824882737814406</v>
      </c>
      <c r="DJ97" s="41">
        <f t="shared" si="74"/>
        <v>9.9810403763696502</v>
      </c>
      <c r="DK97" s="41">
        <f t="shared" si="68"/>
        <v>0.31889393753591511</v>
      </c>
      <c r="DL97" s="41">
        <f t="shared" si="69"/>
        <v>0.45913592110557205</v>
      </c>
      <c r="DM97" s="41">
        <f t="shared" si="70"/>
        <v>0.52478696596571794</v>
      </c>
      <c r="DN97" s="41">
        <f t="shared" si="71"/>
        <v>0.11020148014464272</v>
      </c>
      <c r="DO97" s="41">
        <f t="shared" si="72"/>
        <v>-9.4124367215932786E-2</v>
      </c>
      <c r="DP97" s="41">
        <f t="shared" si="75"/>
        <v>1.0321456160913813</v>
      </c>
      <c r="DQ97" s="41">
        <f t="shared" si="76"/>
        <v>0.99999999999999989</v>
      </c>
      <c r="DR97" s="41">
        <f t="shared" si="77"/>
        <v>0.9660975306279741</v>
      </c>
      <c r="DS97" s="41">
        <f t="shared" si="78"/>
        <v>10.330289998366291</v>
      </c>
      <c r="DT97" s="41">
        <f t="shared" si="79"/>
        <v>9.981040376369652</v>
      </c>
      <c r="DU97" s="41">
        <f t="shared" si="80"/>
        <v>9.619746715195383</v>
      </c>
      <c r="DV97" s="41">
        <f t="shared" si="81"/>
        <v>-0.71054328317090842</v>
      </c>
      <c r="DW97" s="41">
        <f t="shared" si="82"/>
        <v>0</v>
      </c>
      <c r="DX97" s="41">
        <f t="shared" si="63"/>
        <v>0.49682615738328401</v>
      </c>
      <c r="DY97" s="41">
        <f t="shared" si="64"/>
        <v>1.6365247039735905E-3</v>
      </c>
    </row>
    <row r="98" spans="2:129">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c r="BU98" s="41"/>
      <c r="BV98" s="41"/>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1"/>
      <c r="CU98" s="41"/>
      <c r="CV98" s="41"/>
      <c r="CW98" s="41"/>
      <c r="CX98" s="41"/>
      <c r="CY98" s="41"/>
      <c r="CZ98" s="41"/>
      <c r="DA98" s="41">
        <f t="shared" si="66"/>
        <v>6.2561747396493561E-2</v>
      </c>
      <c r="DB98" s="14">
        <f t="shared" si="65"/>
        <v>-153.76051878222034</v>
      </c>
      <c r="DC98" s="41"/>
      <c r="DD98" s="41"/>
      <c r="DE98" s="14"/>
      <c r="DF98" s="41"/>
      <c r="DG98" s="41"/>
      <c r="DH98" s="41">
        <f t="shared" si="73"/>
        <v>1.5755422687747864E-3</v>
      </c>
      <c r="DI98" s="14">
        <f t="shared" si="67"/>
        <v>5.8986761136176709</v>
      </c>
      <c r="DJ98" s="41">
        <f t="shared" si="74"/>
        <v>9.2936135468168253</v>
      </c>
      <c r="DK98" s="41">
        <f t="shared" si="68"/>
        <v>0.3066611860714164</v>
      </c>
      <c r="DL98" s="41">
        <f t="shared" si="69"/>
        <v>0.45510930708184122</v>
      </c>
      <c r="DM98" s="41">
        <f t="shared" si="70"/>
        <v>0.54178539352159427</v>
      </c>
      <c r="DN98" s="41">
        <f t="shared" si="71"/>
        <v>8.754540503643575E-2</v>
      </c>
      <c r="DO98" s="41">
        <f t="shared" si="72"/>
        <v>-8.444010563987131E-2</v>
      </c>
      <c r="DP98" s="41">
        <f t="shared" si="75"/>
        <v>1.0346387942138948</v>
      </c>
      <c r="DQ98" s="41">
        <f t="shared" si="76"/>
        <v>0.99999999999999978</v>
      </c>
      <c r="DR98" s="41">
        <f t="shared" si="77"/>
        <v>0.96339937250938101</v>
      </c>
      <c r="DS98" s="41">
        <f t="shared" si="78"/>
        <v>9.6468839484731639</v>
      </c>
      <c r="DT98" s="41">
        <f t="shared" si="79"/>
        <v>9.2936135468168271</v>
      </c>
      <c r="DU98" s="41">
        <f t="shared" si="80"/>
        <v>8.927262429305074</v>
      </c>
      <c r="DV98" s="41">
        <f t="shared" si="81"/>
        <v>-0.71962151916808992</v>
      </c>
      <c r="DW98" s="41">
        <f t="shared" si="82"/>
        <v>0</v>
      </c>
      <c r="DX98" s="41">
        <f t="shared" si="63"/>
        <v>0.49711932722864122</v>
      </c>
      <c r="DY98" s="41">
        <f t="shared" si="64"/>
        <v>1.5152936139537407E-3</v>
      </c>
    </row>
    <row r="99" spans="2:129">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c r="BG99" s="41"/>
      <c r="BH99" s="41"/>
      <c r="BI99" s="41"/>
      <c r="BJ99" s="41"/>
      <c r="BK99" s="41"/>
      <c r="BL99" s="41"/>
      <c r="BM99" s="41"/>
      <c r="BN99" s="41"/>
      <c r="BO99" s="41"/>
      <c r="BP99" s="41"/>
      <c r="BQ99" s="41"/>
      <c r="BR99" s="41"/>
      <c r="BS99" s="41"/>
      <c r="BT99" s="41"/>
      <c r="BU99" s="41"/>
      <c r="BV99" s="41"/>
      <c r="BW99" s="41"/>
      <c r="BX99" s="41"/>
      <c r="BY99" s="41"/>
      <c r="BZ99" s="41"/>
      <c r="CA99" s="41"/>
      <c r="CB99" s="41"/>
      <c r="CC99" s="41"/>
      <c r="CD99" s="41"/>
      <c r="CE99" s="41"/>
      <c r="CF99" s="41"/>
      <c r="CG99" s="41"/>
      <c r="CH99" s="41"/>
      <c r="CI99" s="41"/>
      <c r="CJ99" s="41"/>
      <c r="CK99" s="41"/>
      <c r="CL99" s="41"/>
      <c r="CM99" s="41"/>
      <c r="CN99" s="41"/>
      <c r="CO99" s="41"/>
      <c r="CP99" s="41"/>
      <c r="CQ99" s="41"/>
      <c r="CR99" s="41"/>
      <c r="CS99" s="41"/>
      <c r="CT99" s="41"/>
      <c r="CU99" s="41"/>
      <c r="CV99" s="41"/>
      <c r="CW99" s="41"/>
      <c r="CX99" s="41"/>
      <c r="CY99" s="41"/>
      <c r="CZ99" s="41"/>
      <c r="DA99" s="41">
        <f t="shared" si="66"/>
        <v>6.3249239126125359E-2</v>
      </c>
      <c r="DB99" s="14">
        <f t="shared" si="65"/>
        <v>-157.29103139387914</v>
      </c>
      <c r="DC99" s="41"/>
      <c r="DD99" s="41"/>
      <c r="DE99" s="14"/>
      <c r="DF99" s="41"/>
      <c r="DG99" s="41"/>
      <c r="DH99" s="41">
        <f t="shared" si="73"/>
        <v>1.4543467096382666E-3</v>
      </c>
      <c r="DI99" s="14">
        <f t="shared" si="67"/>
        <v>5.9136648542067727</v>
      </c>
      <c r="DJ99" s="41">
        <f t="shared" si="74"/>
        <v>8.6005190226190802</v>
      </c>
      <c r="DK99" s="41">
        <f t="shared" si="68"/>
        <v>0.29407028314567896</v>
      </c>
      <c r="DL99" s="41">
        <f t="shared" si="69"/>
        <v>0.45096480153545265</v>
      </c>
      <c r="DM99" s="41">
        <f t="shared" si="70"/>
        <v>0.55928150237881691</v>
      </c>
      <c r="DN99" s="41">
        <f t="shared" si="71"/>
        <v>6.4226003576059523E-2</v>
      </c>
      <c r="DO99" s="41">
        <f t="shared" si="72"/>
        <v>-7.4472307490329168E-2</v>
      </c>
      <c r="DP99" s="41">
        <f t="shared" si="75"/>
        <v>1.0375444590291676</v>
      </c>
      <c r="DQ99" s="41">
        <f t="shared" si="76"/>
        <v>0.99999999999999989</v>
      </c>
      <c r="DR99" s="41">
        <f t="shared" si="77"/>
        <v>0.96024455598618041</v>
      </c>
      <c r="DS99" s="41">
        <f t="shared" si="78"/>
        <v>8.9573159645735831</v>
      </c>
      <c r="DT99" s="41">
        <f t="shared" si="79"/>
        <v>8.600519022619082</v>
      </c>
      <c r="DU99" s="41">
        <f t="shared" si="80"/>
        <v>8.2293544191687023</v>
      </c>
      <c r="DV99" s="41">
        <f t="shared" si="81"/>
        <v>-0.72796154540488089</v>
      </c>
      <c r="DW99" s="41">
        <f t="shared" si="82"/>
        <v>0</v>
      </c>
      <c r="DX99" s="41">
        <f t="shared" si="63"/>
        <v>0.49740085175673393</v>
      </c>
      <c r="DY99" s="41">
        <f t="shared" si="64"/>
        <v>1.3940639352946281E-3</v>
      </c>
    </row>
    <row r="100" spans="2:129">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c r="BG100" s="41"/>
      <c r="BH100" s="41"/>
      <c r="BI100" s="41"/>
      <c r="BJ100" s="41"/>
      <c r="BK100" s="41"/>
      <c r="BL100" s="41"/>
      <c r="BM100" s="41"/>
      <c r="BN100" s="41"/>
      <c r="BO100" s="41"/>
      <c r="BP100" s="41"/>
      <c r="BQ100" s="41"/>
      <c r="BR100" s="41"/>
      <c r="BS100" s="41"/>
      <c r="BT100" s="41"/>
      <c r="BU100" s="41"/>
      <c r="BV100" s="41"/>
      <c r="BW100" s="41"/>
      <c r="BX100" s="41"/>
      <c r="BY100" s="41"/>
      <c r="BZ100" s="41"/>
      <c r="CA100" s="41"/>
      <c r="CB100" s="41"/>
      <c r="CC100" s="41"/>
      <c r="CD100" s="41"/>
      <c r="CE100" s="41"/>
      <c r="CF100" s="41"/>
      <c r="CG100" s="41"/>
      <c r="CH100" s="41"/>
      <c r="CI100" s="41"/>
      <c r="CJ100" s="41"/>
      <c r="CK100" s="41"/>
      <c r="CL100" s="41"/>
      <c r="CM100" s="41"/>
      <c r="CN100" s="41"/>
      <c r="CO100" s="41"/>
      <c r="CP100" s="41"/>
      <c r="CQ100" s="41"/>
      <c r="CR100" s="41"/>
      <c r="CS100" s="41"/>
      <c r="CT100" s="41"/>
      <c r="CU100" s="41"/>
      <c r="CV100" s="41"/>
      <c r="CW100" s="41"/>
      <c r="CX100" s="41"/>
      <c r="CY100" s="41"/>
      <c r="CZ100" s="41"/>
      <c r="DA100" s="41">
        <f t="shared" si="66"/>
        <v>6.3936730855757157E-2</v>
      </c>
      <c r="DB100" s="14">
        <f t="shared" si="65"/>
        <v>-160.8601288428238</v>
      </c>
      <c r="DC100" s="41"/>
      <c r="DD100" s="41"/>
      <c r="DE100" s="14"/>
      <c r="DF100" s="41"/>
      <c r="DG100" s="41"/>
      <c r="DH100" s="41">
        <f t="shared" si="73"/>
        <v>1.3331511505017468E-3</v>
      </c>
      <c r="DI100" s="14">
        <f t="shared" si="67"/>
        <v>5.927454495548746</v>
      </c>
      <c r="DJ100" s="41">
        <f t="shared" si="74"/>
        <v>7.9021927802875629</v>
      </c>
      <c r="DK100" s="41">
        <f t="shared" si="68"/>
        <v>0.28105946733406667</v>
      </c>
      <c r="DL100" s="41">
        <f t="shared" si="69"/>
        <v>0.44668207466413024</v>
      </c>
      <c r="DM100" s="41">
        <f t="shared" si="70"/>
        <v>0.57736111518370314</v>
      </c>
      <c r="DN100" s="41">
        <f t="shared" si="71"/>
        <v>4.0128888458302606E-2</v>
      </c>
      <c r="DO100" s="41">
        <f t="shared" si="72"/>
        <v>-6.417207830613611E-2</v>
      </c>
      <c r="DP100" s="41">
        <f t="shared" si="75"/>
        <v>1.0409744467540503</v>
      </c>
      <c r="DQ100" s="41">
        <f t="shared" si="76"/>
        <v>0.99999999999999978</v>
      </c>
      <c r="DR100" s="41">
        <f t="shared" si="77"/>
        <v>0.95650675413090613</v>
      </c>
      <c r="DS100" s="41">
        <f t="shared" si="78"/>
        <v>8.2619886102267728</v>
      </c>
      <c r="DT100" s="41">
        <f t="shared" si="79"/>
        <v>7.9021927802875647</v>
      </c>
      <c r="DU100" s="41">
        <f t="shared" si="80"/>
        <v>7.5264191969816103</v>
      </c>
      <c r="DV100" s="41">
        <f t="shared" si="81"/>
        <v>-0.73556941324516245</v>
      </c>
      <c r="DW100" s="41">
        <f t="shared" si="82"/>
        <v>0</v>
      </c>
      <c r="DX100" s="41">
        <f t="shared" si="63"/>
        <v>0.49767073651739435</v>
      </c>
      <c r="DY100" s="41">
        <f t="shared" si="64"/>
        <v>1.2728356673236375E-3</v>
      </c>
    </row>
    <row r="101" spans="2:129">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1"/>
      <c r="CU101" s="41"/>
      <c r="CV101" s="41"/>
      <c r="CW101" s="41"/>
      <c r="CX101" s="41"/>
      <c r="CY101" s="41"/>
      <c r="CZ101" s="41"/>
      <c r="DA101" s="41">
        <f t="shared" si="66"/>
        <v>6.4624222585388955E-2</v>
      </c>
      <c r="DB101" s="14">
        <f t="shared" si="65"/>
        <v>-164.46781112905433</v>
      </c>
      <c r="DC101" s="41"/>
      <c r="DD101" s="41"/>
      <c r="DE101" s="14"/>
      <c r="DF101" s="41"/>
      <c r="DG101" s="41"/>
      <c r="DH101" s="41">
        <f t="shared" si="73"/>
        <v>1.211955591365227E-3</v>
      </c>
      <c r="DI101" s="14">
        <f t="shared" si="67"/>
        <v>5.9400450376435918</v>
      </c>
      <c r="DJ101" s="41">
        <f t="shared" si="74"/>
        <v>7.1990707963334213</v>
      </c>
      <c r="DK101" s="41">
        <f t="shared" si="68"/>
        <v>0.2675535664105298</v>
      </c>
      <c r="DL101" s="41">
        <f t="shared" si="69"/>
        <v>0.4422363822767994</v>
      </c>
      <c r="DM101" s="41">
        <f t="shared" si="70"/>
        <v>0.59612869000870128</v>
      </c>
      <c r="DN101" s="41">
        <f t="shared" si="71"/>
        <v>1.5114834456168694E-2</v>
      </c>
      <c r="DO101" s="41">
        <f t="shared" si="72"/>
        <v>-5.3479906741669414E-2</v>
      </c>
      <c r="DP101" s="41">
        <f t="shared" si="75"/>
        <v>1.045085135105172</v>
      </c>
      <c r="DQ101" s="41">
        <f t="shared" si="76"/>
        <v>1</v>
      </c>
      <c r="DR101" s="41">
        <f t="shared" si="77"/>
        <v>0.95200836717945136</v>
      </c>
      <c r="DS101" s="41">
        <f t="shared" si="78"/>
        <v>7.5612909559682207</v>
      </c>
      <c r="DT101" s="41">
        <f t="shared" si="79"/>
        <v>7.1990707963334213</v>
      </c>
      <c r="DU101" s="41">
        <f t="shared" si="80"/>
        <v>6.8188361269351692</v>
      </c>
      <c r="DV101" s="41">
        <f t="shared" si="81"/>
        <v>-0.74245482903305149</v>
      </c>
      <c r="DW101" s="41">
        <f t="shared" si="82"/>
        <v>0</v>
      </c>
      <c r="DX101" s="41">
        <f t="shared" si="63"/>
        <v>0.49792808709885028</v>
      </c>
      <c r="DY101" s="41">
        <f t="shared" si="64"/>
        <v>1.1516089184395041E-3</v>
      </c>
    </row>
    <row r="102" spans="2:129">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1"/>
      <c r="CU102" s="41"/>
      <c r="CV102" s="41"/>
      <c r="CW102" s="41"/>
      <c r="CX102" s="41"/>
      <c r="CY102" s="41"/>
      <c r="CZ102" s="41"/>
      <c r="DA102" s="41">
        <f t="shared" si="66"/>
        <v>6.5311714315020752E-2</v>
      </c>
      <c r="DB102" s="14">
        <f t="shared" si="65"/>
        <v>-168.11407825257078</v>
      </c>
      <c r="DC102" s="41"/>
      <c r="DD102" s="41"/>
      <c r="DE102" s="14"/>
      <c r="DF102" s="41"/>
      <c r="DG102" s="41"/>
      <c r="DH102" s="41">
        <f t="shared" si="73"/>
        <v>1.0907600322287072E-3</v>
      </c>
      <c r="DI102" s="14">
        <f t="shared" si="67"/>
        <v>5.9514364804913091</v>
      </c>
      <c r="DJ102" s="41">
        <f t="shared" si="74"/>
        <v>6.4915890472678042</v>
      </c>
      <c r="DK102" s="41">
        <f t="shared" si="68"/>
        <v>0.25345913617596877</v>
      </c>
      <c r="DL102" s="41">
        <f t="shared" si="69"/>
        <v>0.43759696565792305</v>
      </c>
      <c r="DM102" s="41">
        <f t="shared" si="70"/>
        <v>0.61571407535547673</v>
      </c>
      <c r="DN102" s="41">
        <f t="shared" si="71"/>
        <v>-1.0989224874091208E-2</v>
      </c>
      <c r="DO102" s="41">
        <f t="shared" si="72"/>
        <v>-4.2321816139308598E-2</v>
      </c>
      <c r="DP102" s="41">
        <f t="shared" si="75"/>
        <v>1.0501021542888485</v>
      </c>
      <c r="DQ102" s="41">
        <f t="shared" si="76"/>
        <v>0.99999999999999978</v>
      </c>
      <c r="DR102" s="41">
        <f t="shared" si="77"/>
        <v>0.94649155748171931</v>
      </c>
      <c r="DS102" s="41">
        <f t="shared" si="78"/>
        <v>6.8555909222077398</v>
      </c>
      <c r="DT102" s="41">
        <f t="shared" si="79"/>
        <v>6.4915890472678059</v>
      </c>
      <c r="DU102" s="41">
        <f t="shared" si="80"/>
        <v>6.1069572823035951</v>
      </c>
      <c r="DV102" s="41">
        <f t="shared" si="81"/>
        <v>-0.74863363990414467</v>
      </c>
      <c r="DW102" s="41">
        <f t="shared" si="82"/>
        <v>0</v>
      </c>
      <c r="DX102" s="41">
        <f t="shared" si="63"/>
        <v>0.49817043361792951</v>
      </c>
      <c r="DY102" s="41">
        <f t="shared" si="64"/>
        <v>1.0303839879810997E-3</v>
      </c>
    </row>
    <row r="103" spans="2:129">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c r="BT103" s="41"/>
      <c r="BU103" s="41"/>
      <c r="BV103" s="41"/>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1"/>
      <c r="CU103" s="41"/>
      <c r="CV103" s="41"/>
      <c r="CW103" s="41"/>
      <c r="CX103" s="41"/>
      <c r="CY103" s="41"/>
      <c r="CZ103" s="41"/>
      <c r="DA103" s="41">
        <f t="shared" si="66"/>
        <v>6.599920604465255E-2</v>
      </c>
      <c r="DB103" s="14">
        <f t="shared" si="65"/>
        <v>-171.79893021337313</v>
      </c>
      <c r="DC103" s="41"/>
      <c r="DD103" s="41"/>
      <c r="DE103" s="14"/>
      <c r="DF103" s="41"/>
      <c r="DG103" s="41"/>
      <c r="DH103" s="41">
        <f t="shared" si="73"/>
        <v>9.695644730921874E-4</v>
      </c>
      <c r="DI103" s="14">
        <f t="shared" si="67"/>
        <v>5.961628824091898</v>
      </c>
      <c r="DJ103" s="41">
        <f t="shared" si="74"/>
        <v>5.7801835096018577</v>
      </c>
      <c r="DK103" s="41">
        <f t="shared" si="68"/>
        <v>0.23865709033593457</v>
      </c>
      <c r="DL103" s="41">
        <f t="shared" si="69"/>
        <v>0.43272462556891178</v>
      </c>
      <c r="DM103" s="41">
        <f t="shared" si="70"/>
        <v>0.63628275155402425</v>
      </c>
      <c r="DN103" s="41">
        <f t="shared" si="71"/>
        <v>-3.8403847273654534E-2</v>
      </c>
      <c r="DO103" s="41">
        <f t="shared" si="72"/>
        <v>-3.0603529849281531E-2</v>
      </c>
      <c r="DP103" s="41">
        <f t="shared" si="75"/>
        <v>1.0563636853377845</v>
      </c>
      <c r="DQ103" s="41">
        <f t="shared" si="76"/>
        <v>1</v>
      </c>
      <c r="DR103" s="41">
        <f t="shared" si="77"/>
        <v>0.93956711351154398</v>
      </c>
      <c r="DS103" s="41">
        <f t="shared" si="78"/>
        <v>6.1452217047692654</v>
      </c>
      <c r="DT103" s="41">
        <f t="shared" si="79"/>
        <v>5.7801835096018577</v>
      </c>
      <c r="DU103" s="41">
        <f t="shared" si="80"/>
        <v>5.3910892441900016</v>
      </c>
      <c r="DV103" s="41">
        <f t="shared" si="81"/>
        <v>-0.75413246057926386</v>
      </c>
      <c r="DW103" s="41">
        <f t="shared" si="82"/>
        <v>0</v>
      </c>
      <c r="DX103" s="41">
        <f t="shared" si="63"/>
        <v>0.49839227368479844</v>
      </c>
      <c r="DY103" s="41">
        <f t="shared" si="64"/>
        <v>9.0916154281363683E-4</v>
      </c>
    </row>
    <row r="104" spans="2:129">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1"/>
      <c r="CU104" s="41"/>
      <c r="CV104" s="41"/>
      <c r="CW104" s="41"/>
      <c r="CX104" s="41"/>
      <c r="CY104" s="41"/>
      <c r="CZ104" s="41"/>
      <c r="DA104" s="41">
        <f t="shared" si="66"/>
        <v>6.6686697774284348E-2</v>
      </c>
      <c r="DB104" s="14">
        <f t="shared" si="65"/>
        <v>-175.52236701146134</v>
      </c>
      <c r="DC104" s="41"/>
      <c r="DD104" s="41"/>
      <c r="DE104" s="14"/>
      <c r="DF104" s="41"/>
      <c r="DG104" s="41"/>
      <c r="DH104" s="41">
        <f t="shared" si="73"/>
        <v>8.4836891395566761E-4</v>
      </c>
      <c r="DI104" s="14">
        <f t="shared" si="67"/>
        <v>5.9706220684453593</v>
      </c>
      <c r="DJ104" s="41">
        <f t="shared" si="74"/>
        <v>5.0652901598467315</v>
      </c>
      <c r="DK104" s="41">
        <f t="shared" si="68"/>
        <v>0.22299102374369928</v>
      </c>
      <c r="DL104" s="41">
        <f t="shared" si="69"/>
        <v>0.42756787864896767</v>
      </c>
      <c r="DM104" s="41">
        <f t="shared" si="70"/>
        <v>0.65805205658948451</v>
      </c>
      <c r="DN104" s="41">
        <f t="shared" si="71"/>
        <v>-6.7418708108023639E-2</v>
      </c>
      <c r="DO104" s="41">
        <f t="shared" si="72"/>
        <v>-1.8201227130428588E-2</v>
      </c>
      <c r="DP104" s="41">
        <f t="shared" si="75"/>
        <v>1.0644011050626794</v>
      </c>
      <c r="DQ104" s="41">
        <f t="shared" si="76"/>
        <v>1</v>
      </c>
      <c r="DR104" s="41">
        <f t="shared" si="77"/>
        <v>0.9306183892434714</v>
      </c>
      <c r="DS104" s="41">
        <f t="shared" si="78"/>
        <v>5.4304561336033936</v>
      </c>
      <c r="DT104" s="41">
        <f t="shared" si="79"/>
        <v>5.0652901598467315</v>
      </c>
      <c r="DU104" s="41">
        <f t="shared" si="80"/>
        <v>4.6714582741564588</v>
      </c>
      <c r="DV104" s="41">
        <f t="shared" si="81"/>
        <v>-0.75899785944693487</v>
      </c>
      <c r="DW104" s="41">
        <f t="shared" si="82"/>
        <v>0</v>
      </c>
      <c r="DX104" s="41">
        <f t="shared" si="63"/>
        <v>0.49858165100354973</v>
      </c>
      <c r="DY104" s="41">
        <f t="shared" si="64"/>
        <v>7.8794303198708327E-4</v>
      </c>
    </row>
    <row r="105" spans="2:129">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1"/>
      <c r="CU105" s="41"/>
      <c r="CV105" s="41"/>
      <c r="CW105" s="41"/>
      <c r="CX105" s="41"/>
      <c r="CY105" s="41"/>
      <c r="CZ105" s="41"/>
      <c r="DA105" s="41">
        <f t="shared" si="66"/>
        <v>6.7374189503916146E-2</v>
      </c>
      <c r="DB105" s="14">
        <f t="shared" si="65"/>
        <v>-179.28438864683542</v>
      </c>
      <c r="DC105" s="41"/>
      <c r="DD105" s="41"/>
      <c r="DE105" s="14"/>
      <c r="DF105" s="41"/>
      <c r="DG105" s="41"/>
      <c r="DH105" s="41">
        <f t="shared" si="73"/>
        <v>7.2717335481914782E-4</v>
      </c>
      <c r="DI105" s="14">
        <f t="shared" si="67"/>
        <v>5.9784162135516921</v>
      </c>
      <c r="DJ105" s="41">
        <f t="shared" si="74"/>
        <v>4.3473449745135708</v>
      </c>
      <c r="DK105" s="41">
        <f t="shared" si="68"/>
        <v>0.20624767553359308</v>
      </c>
      <c r="DL105" s="41">
        <f t="shared" si="69"/>
        <v>0.42205652652980769</v>
      </c>
      <c r="DM105" s="41">
        <f t="shared" si="70"/>
        <v>0.68131833420644461</v>
      </c>
      <c r="DN105" s="41">
        <f t="shared" si="71"/>
        <v>-9.8428784272157843E-2</v>
      </c>
      <c r="DO105" s="41">
        <f t="shared" si="72"/>
        <v>-4.9460764640945109E-3</v>
      </c>
      <c r="DP105" s="41">
        <f t="shared" si="75"/>
        <v>1.075101218274366</v>
      </c>
      <c r="DQ105" s="41">
        <f t="shared" si="76"/>
        <v>1</v>
      </c>
      <c r="DR105" s="41">
        <f t="shared" si="77"/>
        <v>0.91860616985538768</v>
      </c>
      <c r="DS105" s="41">
        <f t="shared" si="78"/>
        <v>4.7114542089134428</v>
      </c>
      <c r="DT105" s="41">
        <f t="shared" si="79"/>
        <v>4.3473449745135708</v>
      </c>
      <c r="DU105" s="41">
        <f t="shared" si="80"/>
        <v>3.9481380042161858</v>
      </c>
      <c r="DV105" s="41">
        <f t="shared" si="81"/>
        <v>-0.76331620469725703</v>
      </c>
      <c r="DW105" s="41">
        <f t="shared" si="82"/>
        <v>0</v>
      </c>
      <c r="DX105" s="41">
        <f t="shared" si="63"/>
        <v>0.49818898794606703</v>
      </c>
      <c r="DY105" s="41">
        <f t="shared" si="64"/>
        <v>6.6679506186936735E-4</v>
      </c>
    </row>
    <row r="106" spans="2:129">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c r="BP106" s="41"/>
      <c r="BQ106" s="41"/>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1"/>
      <c r="CU106" s="41"/>
      <c r="CV106" s="41"/>
      <c r="CW106" s="41"/>
      <c r="CX106" s="41"/>
      <c r="CY106" s="41"/>
      <c r="CZ106" s="41"/>
      <c r="DA106" s="41">
        <f t="shared" si="66"/>
        <v>6.8061681233547944E-2</v>
      </c>
      <c r="DB106" s="14">
        <f t="shared" si="65"/>
        <v>-183.08499511949543</v>
      </c>
      <c r="DC106" s="41"/>
      <c r="DD106" s="41"/>
      <c r="DE106" s="14"/>
      <c r="DF106" s="41"/>
      <c r="DG106" s="41"/>
      <c r="DH106" s="41">
        <f t="shared" si="73"/>
        <v>6.0597779568262802E-4</v>
      </c>
      <c r="DI106" s="14">
        <f t="shared" si="67"/>
        <v>5.9850112594108973</v>
      </c>
      <c r="DJ106" s="41">
        <f t="shared" si="74"/>
        <v>3.626783930113525</v>
      </c>
      <c r="DK106" s="41">
        <f t="shared" si="68"/>
        <v>0.2</v>
      </c>
      <c r="DL106" s="41">
        <f t="shared" si="69"/>
        <v>0.42</v>
      </c>
      <c r="DM106" s="41">
        <f t="shared" si="70"/>
        <v>0.69</v>
      </c>
      <c r="DN106" s="41">
        <f t="shared" si="71"/>
        <v>-0.11</v>
      </c>
      <c r="DO106" s="41">
        <f t="shared" si="72"/>
        <v>0</v>
      </c>
      <c r="DP106" s="41">
        <f t="shared" si="75"/>
        <v>1.0895999999999959</v>
      </c>
      <c r="DQ106" s="41">
        <f t="shared" si="76"/>
        <v>0.99999999999999989</v>
      </c>
      <c r="DR106" s="41">
        <f t="shared" si="77"/>
        <v>0.90160000000000495</v>
      </c>
      <c r="DS106" s="41">
        <f t="shared" si="78"/>
        <v>3.989854051499254</v>
      </c>
      <c r="DT106" s="41">
        <f t="shared" si="79"/>
        <v>3.6267839301135254</v>
      </c>
      <c r="DU106" s="41">
        <f t="shared" si="80"/>
        <v>3.2209882466256929</v>
      </c>
      <c r="DV106" s="41">
        <f t="shared" si="81"/>
        <v>-0.76886580487356104</v>
      </c>
      <c r="DW106" s="41">
        <f t="shared" si="82"/>
        <v>0</v>
      </c>
      <c r="DX106" s="41">
        <f t="shared" si="63"/>
        <v>0.49756585652442803</v>
      </c>
      <c r="DY106" s="41">
        <f t="shared" si="64"/>
        <v>5.4567502349390856E-4</v>
      </c>
    </row>
    <row r="107" spans="2:129">
      <c r="B107" s="2"/>
      <c r="C107" s="41"/>
      <c r="D107" s="41"/>
      <c r="E107" s="2"/>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15"/>
      <c r="AH107" s="15"/>
      <c r="AI107" s="15"/>
      <c r="AJ107" s="41"/>
      <c r="AK107" s="15"/>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1"/>
      <c r="BP107" s="41"/>
      <c r="BQ107" s="41"/>
      <c r="BR107" s="41"/>
      <c r="BS107" s="41"/>
      <c r="BT107" s="41"/>
      <c r="BU107" s="41"/>
      <c r="BV107" s="41"/>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1"/>
      <c r="CU107" s="41"/>
      <c r="CV107" s="41"/>
      <c r="CW107" s="41"/>
      <c r="CX107" s="41"/>
      <c r="CY107" s="41"/>
      <c r="CZ107" s="41"/>
      <c r="DA107" s="41">
        <f t="shared" si="66"/>
        <v>6.8749172963179742E-2</v>
      </c>
      <c r="DB107" s="14">
        <f t="shared" si="65"/>
        <v>-186.92418642944133</v>
      </c>
      <c r="DC107" s="41"/>
      <c r="DD107" s="41"/>
      <c r="DE107" s="14"/>
      <c r="DF107" s="41"/>
      <c r="DG107" s="41"/>
      <c r="DH107" s="41">
        <f t="shared" si="73"/>
        <v>4.8478223654610823E-4</v>
      </c>
      <c r="DI107" s="14">
        <f t="shared" ref="DI107:DI110" si="83">$C$6+$C$7*DH107+$C$8*DH107^2+$C$9*DH107^3+$C$10*DH107^4+$C$11*DH107^5</f>
        <v>5.9904072060229741</v>
      </c>
      <c r="DJ107" s="41">
        <f t="shared" si="74"/>
        <v>2.9040430031577409</v>
      </c>
      <c r="DK107" s="41">
        <f t="shared" si="68"/>
        <v>0.2</v>
      </c>
      <c r="DL107" s="41">
        <f t="shared" si="69"/>
        <v>0.42</v>
      </c>
      <c r="DM107" s="41">
        <f t="shared" si="70"/>
        <v>0.69</v>
      </c>
      <c r="DN107" s="41">
        <f t="shared" si="71"/>
        <v>-0.11</v>
      </c>
      <c r="DO107" s="41">
        <f t="shared" si="72"/>
        <v>0</v>
      </c>
      <c r="DP107" s="41">
        <f t="shared" si="75"/>
        <v>1.110624999999994</v>
      </c>
      <c r="DQ107" s="41">
        <f t="shared" si="76"/>
        <v>0.99999999999999989</v>
      </c>
      <c r="DR107" s="41">
        <f t="shared" si="77"/>
        <v>0.87562500000000776</v>
      </c>
      <c r="DS107" s="41">
        <f t="shared" si="78"/>
        <v>3.2655342083183294</v>
      </c>
      <c r="DT107" s="41">
        <f t="shared" si="79"/>
        <v>2.9040430031577413</v>
      </c>
      <c r="DU107" s="41">
        <f t="shared" si="80"/>
        <v>2.4891456618499319</v>
      </c>
      <c r="DV107" s="41">
        <f t="shared" si="81"/>
        <v>-0.7763885464683975</v>
      </c>
      <c r="DW107" s="41">
        <f t="shared" si="82"/>
        <v>0</v>
      </c>
      <c r="DX107" s="41">
        <f t="shared" si="63"/>
        <v>0.4961840492948042</v>
      </c>
      <c r="DY107" s="41">
        <f t="shared" si="64"/>
        <v>4.2464693325720192E-4</v>
      </c>
    </row>
    <row r="108" spans="2:129">
      <c r="B108" s="41"/>
      <c r="C108" s="41"/>
      <c r="D108" s="41"/>
      <c r="E108" s="41"/>
      <c r="F108" s="41"/>
      <c r="G108" s="41"/>
      <c r="H108" s="41"/>
      <c r="I108" s="41"/>
      <c r="J108" s="41"/>
      <c r="K108" s="41"/>
      <c r="L108" s="41"/>
      <c r="M108" s="41"/>
      <c r="N108" s="41"/>
      <c r="O108" s="41"/>
      <c r="P108" s="41"/>
      <c r="Q108" s="41"/>
      <c r="R108" s="2"/>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c r="BG108" s="41"/>
      <c r="BH108" s="41"/>
      <c r="BI108" s="41"/>
      <c r="BJ108" s="41"/>
      <c r="BK108" s="41"/>
      <c r="BL108" s="41"/>
      <c r="BM108" s="41"/>
      <c r="BN108" s="41"/>
      <c r="BO108" s="41"/>
      <c r="BP108" s="41"/>
      <c r="BQ108" s="41"/>
      <c r="BR108" s="41"/>
      <c r="BS108" s="41"/>
      <c r="BT108" s="41"/>
      <c r="BU108" s="41"/>
      <c r="BV108" s="41"/>
      <c r="BW108" s="41"/>
      <c r="BX108" s="41"/>
      <c r="BY108" s="41"/>
      <c r="BZ108" s="41"/>
      <c r="CA108" s="41"/>
      <c r="CB108" s="41"/>
      <c r="CC108" s="41"/>
      <c r="CD108" s="41"/>
      <c r="CE108" s="41"/>
      <c r="CF108" s="41"/>
      <c r="CG108" s="41"/>
      <c r="CH108" s="41"/>
      <c r="CI108" s="41"/>
      <c r="CJ108" s="41"/>
      <c r="CK108" s="41"/>
      <c r="CL108" s="41"/>
      <c r="CM108" s="41"/>
      <c r="CN108" s="41"/>
      <c r="CO108" s="41"/>
      <c r="CP108" s="41"/>
      <c r="CQ108" s="41"/>
      <c r="CR108" s="41"/>
      <c r="CS108" s="41"/>
      <c r="CT108" s="41"/>
      <c r="CU108" s="41"/>
      <c r="CV108" s="41"/>
      <c r="CW108" s="41"/>
      <c r="CX108" s="41"/>
      <c r="CY108" s="41"/>
      <c r="CZ108" s="41"/>
      <c r="DA108" s="41">
        <f t="shared" si="66"/>
        <v>6.9436664692811539E-2</v>
      </c>
      <c r="DB108" s="14">
        <f t="shared" si="65"/>
        <v>-190.80196257667308</v>
      </c>
      <c r="DC108" s="41"/>
      <c r="DD108" s="41"/>
      <c r="DE108" s="14"/>
      <c r="DF108" s="41"/>
      <c r="DG108" s="41"/>
      <c r="DH108" s="41">
        <f t="shared" ref="DH108:DH110" si="84">DH107-$DI$6</f>
        <v>3.6358667740958844E-4</v>
      </c>
      <c r="DI108" s="14">
        <f t="shared" si="83"/>
        <v>5.9946040533879223</v>
      </c>
      <c r="DJ108" s="41">
        <f t="shared" si="74"/>
        <v>2.1795581701573661</v>
      </c>
      <c r="DK108" s="41">
        <f t="shared" si="68"/>
        <v>0.2</v>
      </c>
      <c r="DL108" s="41">
        <f t="shared" si="69"/>
        <v>0.42</v>
      </c>
      <c r="DM108" s="41">
        <f t="shared" si="70"/>
        <v>0.69</v>
      </c>
      <c r="DN108" s="41">
        <f t="shared" si="71"/>
        <v>-0.11</v>
      </c>
      <c r="DO108" s="41">
        <f t="shared" si="72"/>
        <v>0</v>
      </c>
      <c r="DP108" s="41">
        <f t="shared" si="75"/>
        <v>1.1444444444444337</v>
      </c>
      <c r="DQ108" s="41">
        <f t="shared" si="76"/>
        <v>0.99999999999999989</v>
      </c>
      <c r="DR108" s="41">
        <f t="shared" si="77"/>
        <v>0.83111111111112557</v>
      </c>
      <c r="DS108" s="41">
        <f t="shared" si="78"/>
        <v>2.5375133037300888</v>
      </c>
      <c r="DT108" s="41">
        <f t="shared" si="79"/>
        <v>2.1795581701573665</v>
      </c>
      <c r="DU108" s="41">
        <f t="shared" si="80"/>
        <v>1.7491829770871263</v>
      </c>
      <c r="DV108" s="41">
        <f t="shared" si="81"/>
        <v>-0.78833032664296243</v>
      </c>
      <c r="DW108" s="41">
        <f t="shared" si="82"/>
        <v>0</v>
      </c>
      <c r="DX108" s="41">
        <f t="shared" si="63"/>
        <v>0.4904234711906707</v>
      </c>
      <c r="DY108" s="41">
        <f t="shared" si="64"/>
        <v>3.0414953060496218E-4</v>
      </c>
    </row>
    <row r="109" spans="2:129">
      <c r="B109" s="41"/>
      <c r="C109" s="41"/>
      <c r="D109" s="41"/>
      <c r="E109" s="41"/>
      <c r="F109" s="41"/>
      <c r="G109" s="41"/>
      <c r="H109" s="41"/>
      <c r="I109" s="41"/>
      <c r="J109" s="41"/>
      <c r="K109" s="41"/>
      <c r="L109" s="41"/>
      <c r="M109" s="41"/>
      <c r="N109" s="41"/>
      <c r="O109" s="41"/>
      <c r="P109" s="41"/>
      <c r="Q109" s="41"/>
      <c r="R109" s="2"/>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1"/>
      <c r="CU109" s="41"/>
      <c r="CV109" s="41"/>
      <c r="CW109" s="41"/>
      <c r="CX109" s="41"/>
      <c r="CY109" s="41"/>
      <c r="CZ109" s="41"/>
      <c r="DA109" s="41">
        <f t="shared" si="66"/>
        <v>7.0124156422443337E-2</v>
      </c>
      <c r="DB109" s="14">
        <f t="shared" si="65"/>
        <v>-194.71832356119074</v>
      </c>
      <c r="DC109" s="41"/>
      <c r="DD109" s="41"/>
      <c r="DE109" s="14"/>
      <c r="DF109" s="41"/>
      <c r="DG109" s="41"/>
      <c r="DH109" s="41">
        <f t="shared" si="84"/>
        <v>2.4239111827306864E-4</v>
      </c>
      <c r="DI109" s="14">
        <f t="shared" si="83"/>
        <v>5.9976018015057431</v>
      </c>
      <c r="DJ109" s="41">
        <f t="shared" si="74"/>
        <v>1.453765407623548</v>
      </c>
      <c r="DK109" s="41">
        <f t="shared" si="68"/>
        <v>0.2</v>
      </c>
      <c r="DL109" s="41">
        <f t="shared" si="69"/>
        <v>0.42</v>
      </c>
      <c r="DM109" s="41">
        <f t="shared" si="70"/>
        <v>0.69</v>
      </c>
      <c r="DN109" s="41">
        <f t="shared" si="71"/>
        <v>-0.11</v>
      </c>
      <c r="DO109" s="41">
        <f t="shared" si="72"/>
        <v>0</v>
      </c>
      <c r="DP109" s="41">
        <f t="shared" si="75"/>
        <v>1.2074999999999783</v>
      </c>
      <c r="DQ109" s="41">
        <f t="shared" si="76"/>
        <v>0.99999999999999989</v>
      </c>
      <c r="DR109" s="41">
        <f t="shared" si="77"/>
        <v>0.73750000000003468</v>
      </c>
      <c r="DS109" s="41">
        <f t="shared" si="78"/>
        <v>1.8050171181427788</v>
      </c>
      <c r="DT109" s="41">
        <f t="shared" si="79"/>
        <v>1.4537654076235482</v>
      </c>
      <c r="DU109" s="41">
        <f t="shared" si="80"/>
        <v>0.9858992434812216</v>
      </c>
      <c r="DV109" s="41">
        <f t="shared" si="81"/>
        <v>-0.81911787466155717</v>
      </c>
      <c r="DW109" s="41">
        <f t="shared" si="82"/>
        <v>0</v>
      </c>
      <c r="DX109" s="41">
        <f t="shared" si="63"/>
        <v>0.4338403235519398</v>
      </c>
      <c r="DY109" s="41">
        <f t="shared" si="64"/>
        <v>1.8981159768422263E-4</v>
      </c>
    </row>
    <row r="110" spans="2:129">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15"/>
      <c r="AI110" s="41"/>
      <c r="AJ110" s="41"/>
      <c r="AK110" s="15"/>
      <c r="AL110" s="41"/>
      <c r="AM110" s="41"/>
      <c r="AN110" s="41"/>
      <c r="AO110" s="41"/>
      <c r="AP110" s="41"/>
      <c r="AQ110" s="41"/>
      <c r="AR110" s="41"/>
      <c r="AS110" s="41"/>
      <c r="AT110" s="41"/>
      <c r="AU110" s="41"/>
      <c r="AV110" s="41"/>
      <c r="AW110" s="41"/>
      <c r="AX110" s="41"/>
      <c r="AY110" s="41"/>
      <c r="AZ110" s="41"/>
      <c r="BA110" s="41"/>
      <c r="BB110" s="41"/>
      <c r="BC110" s="41"/>
      <c r="BD110" s="41"/>
      <c r="BE110" s="41"/>
      <c r="BF110" s="41"/>
      <c r="BG110" s="41"/>
      <c r="BH110" s="41"/>
      <c r="BI110" s="41"/>
      <c r="BJ110" s="41"/>
      <c r="BK110" s="41"/>
      <c r="BL110" s="41"/>
      <c r="BM110" s="41"/>
      <c r="BN110" s="41"/>
      <c r="BO110" s="41"/>
      <c r="BP110" s="41"/>
      <c r="BQ110" s="41"/>
      <c r="BR110" s="41"/>
      <c r="BS110" s="41"/>
      <c r="BT110" s="41"/>
      <c r="BU110" s="41"/>
      <c r="BV110" s="41"/>
      <c r="BW110" s="41"/>
      <c r="BX110" s="41"/>
      <c r="BY110" s="41"/>
      <c r="BZ110" s="41"/>
      <c r="CA110" s="41"/>
      <c r="CB110" s="41"/>
      <c r="CC110" s="41"/>
      <c r="CD110" s="41"/>
      <c r="CE110" s="41"/>
      <c r="CF110" s="41"/>
      <c r="CG110" s="41"/>
      <c r="CH110" s="41"/>
      <c r="CI110" s="41"/>
      <c r="CJ110" s="41"/>
      <c r="CK110" s="41"/>
      <c r="CL110" s="41"/>
      <c r="CM110" s="41"/>
      <c r="CN110" s="41"/>
      <c r="CO110" s="41"/>
      <c r="CP110" s="41"/>
      <c r="CQ110" s="41"/>
      <c r="CR110" s="41"/>
      <c r="CS110" s="41"/>
      <c r="CT110" s="41"/>
      <c r="CU110" s="41"/>
      <c r="CV110" s="41"/>
      <c r="CW110" s="41"/>
      <c r="CX110" s="41"/>
      <c r="CY110" s="41"/>
      <c r="CZ110" s="41"/>
      <c r="DA110" s="41">
        <f t="shared" si="66"/>
        <v>7.0811648152075135E-2</v>
      </c>
      <c r="DB110" s="14">
        <f t="shared" si="65"/>
        <v>-198.67326938299431</v>
      </c>
      <c r="DC110" s="41"/>
      <c r="DD110" s="41"/>
      <c r="DE110" s="14"/>
      <c r="DF110" s="41"/>
      <c r="DG110" s="41"/>
      <c r="DH110" s="41">
        <f t="shared" si="84"/>
        <v>1.2119555913654885E-4</v>
      </c>
      <c r="DI110" s="14">
        <f t="shared" si="83"/>
        <v>5.9994004503764353</v>
      </c>
      <c r="DJ110" s="41">
        <f t="shared" si="74"/>
        <v>0.72710069206743511</v>
      </c>
      <c r="DK110" s="41">
        <f t="shared" si="68"/>
        <v>0.2</v>
      </c>
      <c r="DL110" s="41">
        <f t="shared" si="69"/>
        <v>0.42</v>
      </c>
      <c r="DM110" s="41">
        <f t="shared" si="70"/>
        <v>0.69</v>
      </c>
      <c r="DN110" s="41">
        <f t="shared" si="71"/>
        <v>-0.11</v>
      </c>
      <c r="DO110" s="41">
        <f t="shared" si="72"/>
        <v>0</v>
      </c>
      <c r="DP110" s="41">
        <f t="shared" si="75"/>
        <v>1.3599999999999399</v>
      </c>
      <c r="DQ110" s="41">
        <f t="shared" si="76"/>
        <v>0.99999999999999989</v>
      </c>
      <c r="DR110" s="41">
        <f t="shared" si="77"/>
        <v>0.42</v>
      </c>
      <c r="DS110" s="41">
        <f t="shared" si="78"/>
        <v>1.0689451526644207</v>
      </c>
      <c r="DT110" s="41">
        <f t="shared" si="79"/>
        <v>0.72710069206743522</v>
      </c>
      <c r="DU110" s="41">
        <f t="shared" si="80"/>
        <v>0</v>
      </c>
      <c r="DV110" s="41">
        <f t="shared" si="81"/>
        <v>-1.0689451526644207</v>
      </c>
      <c r="DW110" s="41">
        <f t="shared" si="82"/>
        <v>0</v>
      </c>
      <c r="DX110" s="41">
        <f t="shared" si="63"/>
        <v>1</v>
      </c>
      <c r="DY110" s="41">
        <f t="shared" si="64"/>
        <v>0</v>
      </c>
    </row>
    <row r="111" spans="2:129">
      <c r="B111" s="41"/>
      <c r="C111" s="41"/>
      <c r="D111" s="41"/>
      <c r="E111" s="41"/>
      <c r="F111" s="41"/>
      <c r="G111" s="41"/>
      <c r="H111" s="41"/>
      <c r="I111" s="41"/>
      <c r="J111" s="41"/>
      <c r="K111" s="41"/>
      <c r="L111" s="41"/>
      <c r="M111" s="41"/>
      <c r="N111" s="41"/>
      <c r="O111" s="41"/>
      <c r="P111" s="41"/>
      <c r="Q111" s="41"/>
      <c r="R111" s="14"/>
      <c r="S111" s="41"/>
      <c r="T111" s="41"/>
      <c r="U111" s="41"/>
      <c r="V111" s="41"/>
      <c r="W111" s="41"/>
      <c r="X111" s="41"/>
      <c r="Y111" s="41"/>
      <c r="Z111" s="41"/>
      <c r="AA111" s="41"/>
      <c r="AB111" s="41"/>
      <c r="AC111" s="41"/>
      <c r="AD111" s="41"/>
      <c r="AE111" s="41"/>
      <c r="AF111" s="41"/>
      <c r="AG111" s="15"/>
      <c r="AH111" s="15"/>
      <c r="AI111" s="41"/>
      <c r="AJ111" s="41"/>
      <c r="AK111" s="15"/>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1"/>
      <c r="CU111" s="41"/>
      <c r="CV111" s="41"/>
      <c r="CW111" s="41"/>
      <c r="CX111" s="41"/>
      <c r="CY111" s="41"/>
      <c r="CZ111" s="41"/>
      <c r="DA111" s="41">
        <f t="shared" si="66"/>
        <v>7.1499139881706933E-2</v>
      </c>
      <c r="DB111" s="14">
        <f t="shared" si="65"/>
        <v>-202.66680004208374</v>
      </c>
      <c r="DC111" s="41"/>
      <c r="DD111" s="41"/>
      <c r="DE111" s="14"/>
      <c r="DF111" s="41"/>
      <c r="DG111" s="41"/>
      <c r="DH111" s="41"/>
      <c r="DI111" s="14"/>
      <c r="DJ111" s="41"/>
      <c r="DK111" s="41"/>
      <c r="DL111" s="41"/>
      <c r="DM111" s="41"/>
      <c r="DN111" s="41"/>
      <c r="DO111" s="41"/>
      <c r="DP111" s="41"/>
      <c r="DQ111" s="41"/>
      <c r="DR111" s="41"/>
      <c r="DS111" s="41"/>
      <c r="DT111" s="41"/>
      <c r="DU111" s="41"/>
      <c r="DV111" s="41"/>
      <c r="DW111" s="41"/>
      <c r="DX111" s="41"/>
      <c r="DY111" s="41"/>
    </row>
    <row r="112" spans="2:129">
      <c r="B112" s="41"/>
      <c r="C112" s="41"/>
      <c r="D112" s="41"/>
      <c r="E112" s="41"/>
      <c r="F112" s="41"/>
      <c r="G112" s="41"/>
      <c r="H112" s="41"/>
      <c r="I112" s="41"/>
      <c r="J112" s="41"/>
      <c r="K112" s="41"/>
      <c r="L112" s="41"/>
      <c r="M112" s="41"/>
      <c r="N112" s="41"/>
      <c r="O112" s="41"/>
      <c r="P112" s="41"/>
      <c r="Q112" s="41"/>
      <c r="R112" s="14"/>
      <c r="S112" s="41"/>
      <c r="T112" s="14"/>
      <c r="U112" s="41"/>
      <c r="V112" s="41"/>
      <c r="W112" s="41"/>
      <c r="X112" s="41"/>
      <c r="Y112" s="41"/>
      <c r="Z112" s="41"/>
      <c r="AA112" s="41"/>
      <c r="AB112" s="41"/>
      <c r="AC112" s="41"/>
      <c r="AD112" s="41"/>
      <c r="AE112" s="41"/>
      <c r="AF112" s="41"/>
      <c r="AG112" s="15"/>
      <c r="AH112" s="15"/>
      <c r="AI112" s="41"/>
      <c r="AJ112" s="41"/>
      <c r="AK112" s="15"/>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1"/>
      <c r="BP112" s="41"/>
      <c r="BQ112" s="41"/>
      <c r="BR112" s="41"/>
      <c r="BS112" s="41"/>
      <c r="BT112" s="41"/>
      <c r="BU112" s="41"/>
      <c r="BV112" s="41"/>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1"/>
      <c r="CU112" s="41"/>
      <c r="CV112" s="41"/>
      <c r="CW112" s="41"/>
      <c r="CX112" s="41"/>
      <c r="CY112" s="41"/>
      <c r="CZ112" s="41"/>
      <c r="DA112" s="41">
        <f t="shared" si="66"/>
        <v>7.2186631611338731E-2</v>
      </c>
      <c r="DB112" s="14">
        <f t="shared" si="65"/>
        <v>-206.69891553845906</v>
      </c>
      <c r="DC112" s="41"/>
      <c r="DD112" s="41"/>
      <c r="DE112" s="14"/>
      <c r="DF112" s="41"/>
      <c r="DG112" s="41"/>
      <c r="DH112" s="41"/>
      <c r="DI112" s="14"/>
      <c r="DJ112" s="41"/>
      <c r="DK112" s="41"/>
      <c r="DL112" s="41"/>
      <c r="DM112" s="41"/>
      <c r="DN112" s="41"/>
      <c r="DO112" s="41"/>
      <c r="DP112" s="41"/>
      <c r="DQ112" s="41"/>
      <c r="DR112" s="41"/>
      <c r="DS112" s="41"/>
      <c r="DT112" s="41"/>
      <c r="DU112" s="41"/>
      <c r="DV112" s="41"/>
      <c r="DW112" s="41"/>
      <c r="DX112" s="41"/>
      <c r="DY112" s="41"/>
    </row>
    <row r="113" spans="5:129">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15"/>
      <c r="AH113" s="15"/>
      <c r="AI113" s="41"/>
      <c r="AJ113" s="41"/>
      <c r="AK113" s="15"/>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c r="BP113" s="41"/>
      <c r="BQ113" s="41"/>
      <c r="BR113" s="41"/>
      <c r="BS113" s="41"/>
      <c r="BT113" s="41"/>
      <c r="BU113" s="41"/>
      <c r="BV113" s="41"/>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1"/>
      <c r="CU113" s="41"/>
      <c r="CV113" s="41"/>
      <c r="CW113" s="41"/>
      <c r="CX113" s="41"/>
      <c r="CY113" s="41"/>
      <c r="CZ113" s="41"/>
      <c r="DA113" s="41">
        <f t="shared" si="66"/>
        <v>7.2874123340970529E-2</v>
      </c>
      <c r="DB113" s="14">
        <f t="shared" si="65"/>
        <v>-210.76961587212028</v>
      </c>
      <c r="DC113" s="41"/>
      <c r="DD113" s="41"/>
      <c r="DE113" s="14"/>
      <c r="DF113" s="41"/>
      <c r="DG113" s="41"/>
      <c r="DH113" s="41"/>
      <c r="DI113" s="14"/>
      <c r="DJ113" s="41"/>
      <c r="DK113" s="41"/>
      <c r="DL113" s="41"/>
      <c r="DM113" s="41"/>
      <c r="DN113" s="41"/>
      <c r="DO113" s="41"/>
      <c r="DP113" s="41"/>
      <c r="DQ113" s="41"/>
      <c r="DR113" s="41"/>
      <c r="DS113" s="41"/>
      <c r="DT113" s="41"/>
      <c r="DU113" s="41"/>
      <c r="DV113" s="41"/>
      <c r="DW113" s="41"/>
      <c r="DX113" s="41"/>
      <c r="DY113" s="41"/>
    </row>
    <row r="114" spans="5:129">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15"/>
      <c r="AH114" s="15"/>
      <c r="AI114" s="41"/>
      <c r="AJ114" s="41"/>
      <c r="AK114" s="15"/>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c r="BT114" s="41"/>
      <c r="BU114" s="41"/>
      <c r="BV114" s="41"/>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1"/>
      <c r="CU114" s="41"/>
      <c r="CV114" s="41"/>
      <c r="CW114" s="41"/>
      <c r="CX114" s="41"/>
      <c r="CY114" s="41"/>
      <c r="CZ114" s="41"/>
      <c r="DA114" s="41">
        <f t="shared" si="66"/>
        <v>7.3561615070602326E-2</v>
      </c>
      <c r="DB114" s="14">
        <f t="shared" si="65"/>
        <v>-214.8789010430674</v>
      </c>
      <c r="DC114" s="41"/>
      <c r="DD114" s="41"/>
      <c r="DE114" s="14"/>
      <c r="DF114" s="41"/>
      <c r="DG114" s="41"/>
      <c r="DH114" s="41"/>
      <c r="DI114" s="41"/>
      <c r="DJ114" s="41"/>
      <c r="DK114" s="41"/>
      <c r="DL114" s="41"/>
      <c r="DM114" s="41"/>
      <c r="DN114" s="41"/>
      <c r="DO114" s="41"/>
      <c r="DP114" s="41"/>
      <c r="DQ114" s="41"/>
      <c r="DR114" s="41"/>
      <c r="DS114" s="41"/>
      <c r="DT114" s="41"/>
      <c r="DU114" s="41"/>
      <c r="DV114" s="41"/>
      <c r="DW114" s="41"/>
      <c r="DX114" s="41"/>
      <c r="DY114" s="41"/>
    </row>
    <row r="115" spans="5:129">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15"/>
      <c r="AH115" s="15"/>
      <c r="AI115" s="41"/>
      <c r="AJ115" s="41"/>
      <c r="AK115" s="15"/>
      <c r="AL115" s="41"/>
      <c r="AM115" s="41"/>
      <c r="AN115" s="41"/>
      <c r="AO115" s="41"/>
      <c r="AP115" s="41"/>
      <c r="AQ115" s="41"/>
      <c r="AR115" s="41"/>
      <c r="AS115" s="41"/>
      <c r="AT115" s="41"/>
      <c r="AU115" s="41"/>
      <c r="AV115" s="41"/>
      <c r="AW115" s="41"/>
      <c r="AX115" s="41"/>
      <c r="AY115" s="41"/>
      <c r="AZ115" s="41"/>
      <c r="BA115" s="41"/>
      <c r="BB115" s="41"/>
      <c r="BC115" s="41"/>
      <c r="BD115" s="41"/>
      <c r="BE115" s="41"/>
      <c r="BF115" s="41"/>
      <c r="BG115" s="41"/>
      <c r="BH115" s="41"/>
      <c r="BI115" s="41"/>
      <c r="BJ115" s="41"/>
      <c r="BK115" s="41"/>
      <c r="BL115" s="41"/>
      <c r="BM115" s="41"/>
      <c r="BN115" s="41"/>
      <c r="BO115" s="41"/>
      <c r="BP115" s="41"/>
      <c r="BQ115" s="41"/>
      <c r="BR115" s="41"/>
      <c r="BS115" s="41"/>
      <c r="BT115" s="41"/>
      <c r="BU115" s="41"/>
      <c r="BV115" s="41"/>
      <c r="BW115" s="41"/>
      <c r="BX115" s="41"/>
      <c r="BY115" s="41"/>
      <c r="BZ115" s="41"/>
      <c r="CA115" s="41"/>
      <c r="CB115" s="41"/>
      <c r="CC115" s="41"/>
      <c r="CD115" s="41"/>
      <c r="CE115" s="41"/>
      <c r="CF115" s="41"/>
      <c r="CG115" s="41"/>
      <c r="CH115" s="41"/>
      <c r="CI115" s="41"/>
      <c r="CJ115" s="41"/>
      <c r="CK115" s="41"/>
      <c r="CL115" s="41"/>
      <c r="CM115" s="41"/>
      <c r="CN115" s="41"/>
      <c r="CO115" s="41"/>
      <c r="CP115" s="41"/>
      <c r="CQ115" s="41"/>
      <c r="CR115" s="41"/>
      <c r="CS115" s="41"/>
      <c r="CT115" s="41"/>
      <c r="CU115" s="41"/>
      <c r="CV115" s="41"/>
      <c r="CW115" s="41"/>
      <c r="CX115" s="41"/>
      <c r="CY115" s="41"/>
      <c r="CZ115" s="41"/>
      <c r="DA115" s="41">
        <f t="shared" si="66"/>
        <v>7.4249106800234124E-2</v>
      </c>
      <c r="DB115" s="14">
        <f t="shared" si="65"/>
        <v>-219.02677105130039</v>
      </c>
      <c r="DC115" s="41"/>
      <c r="DD115" s="41"/>
      <c r="DE115" s="14"/>
      <c r="DF115" s="41"/>
      <c r="DG115" s="41"/>
      <c r="DH115" s="41"/>
      <c r="DI115" s="41"/>
      <c r="DJ115" s="41"/>
      <c r="DK115" s="41"/>
      <c r="DL115" s="41"/>
      <c r="DM115" s="41"/>
      <c r="DN115" s="41"/>
      <c r="DO115" s="41"/>
      <c r="DP115" s="41"/>
      <c r="DQ115" s="41"/>
      <c r="DR115" s="41"/>
      <c r="DS115" s="41"/>
      <c r="DT115" s="41"/>
      <c r="DU115" s="41"/>
      <c r="DV115" s="41"/>
      <c r="DW115" s="41"/>
      <c r="DX115" s="41"/>
      <c r="DY115" s="41"/>
    </row>
    <row r="116" spans="5:129">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15"/>
      <c r="AH116" s="15"/>
      <c r="AI116" s="41"/>
      <c r="AJ116" s="41"/>
      <c r="AK116" s="15"/>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1"/>
      <c r="BP116" s="41"/>
      <c r="BQ116" s="41"/>
      <c r="BR116" s="41"/>
      <c r="BS116" s="41"/>
      <c r="BT116" s="41"/>
      <c r="BU116" s="41"/>
      <c r="BV116" s="41"/>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1"/>
      <c r="CU116" s="41"/>
      <c r="CV116" s="41"/>
      <c r="CW116" s="41"/>
      <c r="CX116" s="41"/>
      <c r="CY116" s="41"/>
      <c r="CZ116" s="41"/>
      <c r="DA116" s="41">
        <f t="shared" si="66"/>
        <v>7.4936598529865922E-2</v>
      </c>
      <c r="DB116" s="14">
        <f t="shared" si="65"/>
        <v>-223.21322589681924</v>
      </c>
      <c r="DC116" s="41"/>
      <c r="DD116" s="41"/>
      <c r="DE116" s="14"/>
      <c r="DF116" s="41"/>
      <c r="DG116" s="41"/>
      <c r="DH116" s="41"/>
      <c r="DI116" s="41"/>
      <c r="DJ116" s="41"/>
      <c r="DK116" s="41"/>
      <c r="DL116" s="41"/>
      <c r="DM116" s="41"/>
      <c r="DN116" s="41"/>
      <c r="DO116" s="41"/>
      <c r="DP116" s="41"/>
      <c r="DQ116" s="41"/>
      <c r="DR116" s="41"/>
      <c r="DS116" s="41"/>
      <c r="DT116" s="41"/>
      <c r="DU116" s="41"/>
      <c r="DV116" s="41"/>
      <c r="DW116" s="41"/>
      <c r="DX116" s="41"/>
      <c r="DY116" s="41"/>
    </row>
    <row r="117" spans="5:129">
      <c r="E117" s="20"/>
      <c r="F117" s="20"/>
      <c r="G117" s="41"/>
      <c r="H117" s="41"/>
      <c r="I117" s="41"/>
      <c r="J117" s="41"/>
      <c r="K117" s="41"/>
      <c r="L117" s="41"/>
      <c r="M117" s="41"/>
      <c r="N117" s="41"/>
      <c r="O117" s="41"/>
      <c r="P117" s="41"/>
      <c r="Q117" s="41"/>
      <c r="R117" s="14"/>
      <c r="S117" s="41"/>
      <c r="T117" s="41"/>
      <c r="U117" s="41"/>
      <c r="V117" s="41"/>
      <c r="W117" s="41"/>
      <c r="X117" s="41"/>
      <c r="Y117" s="41"/>
      <c r="Z117" s="41"/>
      <c r="AA117" s="41"/>
      <c r="AB117" s="41"/>
      <c r="AC117" s="41"/>
      <c r="AD117" s="41"/>
      <c r="AE117" s="41"/>
      <c r="AF117" s="41"/>
      <c r="AG117" s="15"/>
      <c r="AH117" s="15"/>
      <c r="AI117" s="41"/>
      <c r="AJ117" s="41"/>
      <c r="AK117" s="15"/>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c r="BP117" s="41"/>
      <c r="BQ117" s="41"/>
      <c r="BR117" s="41"/>
      <c r="BS117" s="41"/>
      <c r="BT117" s="41"/>
      <c r="BU117" s="41"/>
      <c r="BV117" s="41"/>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1"/>
      <c r="CU117" s="41"/>
      <c r="CV117" s="41"/>
      <c r="CW117" s="41"/>
      <c r="CX117" s="41"/>
      <c r="CY117" s="41"/>
      <c r="CZ117" s="41"/>
      <c r="DA117" s="41">
        <f t="shared" si="66"/>
        <v>7.562409025949772E-2</v>
      </c>
      <c r="DB117" s="14">
        <f t="shared" si="65"/>
        <v>-227.43826557962404</v>
      </c>
      <c r="DC117" s="41"/>
      <c r="DD117" s="41"/>
      <c r="DE117" s="41"/>
      <c r="DF117" s="41"/>
      <c r="DG117" s="41"/>
      <c r="DH117" s="41"/>
      <c r="DI117" s="41"/>
      <c r="DJ117" s="41"/>
      <c r="DK117" s="41"/>
      <c r="DL117" s="41"/>
      <c r="DM117" s="41"/>
      <c r="DN117" s="41"/>
      <c r="DO117" s="41"/>
      <c r="DP117" s="41"/>
      <c r="DQ117" s="41"/>
      <c r="DR117" s="41"/>
      <c r="DS117" s="41"/>
      <c r="DT117" s="41"/>
      <c r="DU117" s="41"/>
      <c r="DV117" s="41"/>
      <c r="DW117" s="41"/>
      <c r="DX117" s="41"/>
      <c r="DY117" s="41"/>
    </row>
    <row r="118" spans="5:129">
      <c r="E118" s="20"/>
      <c r="F118" s="20"/>
      <c r="G118" s="41"/>
      <c r="H118" s="41"/>
      <c r="I118" s="41"/>
      <c r="J118" s="41"/>
      <c r="K118" s="41"/>
      <c r="L118" s="41"/>
      <c r="M118" s="41"/>
      <c r="N118" s="41"/>
      <c r="O118" s="41"/>
      <c r="P118" s="41"/>
      <c r="Q118" s="41"/>
      <c r="R118" s="14"/>
      <c r="S118" s="41"/>
      <c r="T118" s="41"/>
      <c r="U118" s="41"/>
      <c r="V118" s="41"/>
      <c r="W118" s="41"/>
      <c r="X118" s="41"/>
      <c r="Y118" s="41"/>
      <c r="Z118" s="41"/>
      <c r="AA118" s="41"/>
      <c r="AB118" s="41"/>
      <c r="AC118" s="41"/>
      <c r="AD118" s="41"/>
      <c r="AE118" s="41"/>
      <c r="AF118" s="41"/>
      <c r="AG118" s="15"/>
      <c r="AH118" s="15"/>
      <c r="AI118" s="41"/>
      <c r="AJ118" s="41"/>
      <c r="AK118" s="15"/>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c r="BT118" s="41"/>
      <c r="BU118" s="41"/>
      <c r="BV118" s="41"/>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1"/>
      <c r="CU118" s="41"/>
      <c r="CV118" s="41"/>
      <c r="CW118" s="41"/>
      <c r="CX118" s="41"/>
      <c r="CY118" s="41"/>
      <c r="CZ118" s="41"/>
      <c r="DA118" s="41">
        <f t="shared" si="66"/>
        <v>7.6311581989129518E-2</v>
      </c>
      <c r="DB118" s="14">
        <f t="shared" si="65"/>
        <v>-231.70189009971469</v>
      </c>
      <c r="DC118" s="41"/>
      <c r="DD118" s="41"/>
      <c r="DE118" s="41"/>
      <c r="DF118" s="41"/>
      <c r="DG118" s="41"/>
      <c r="DH118" s="41"/>
      <c r="DI118" s="41"/>
      <c r="DJ118" s="41"/>
      <c r="DK118" s="41"/>
      <c r="DL118" s="41"/>
      <c r="DM118" s="41"/>
      <c r="DN118" s="41"/>
      <c r="DO118" s="41"/>
      <c r="DP118" s="41"/>
      <c r="DQ118" s="41"/>
      <c r="DR118" s="41"/>
      <c r="DS118" s="41"/>
      <c r="DT118" s="41"/>
      <c r="DU118" s="41"/>
      <c r="DV118" s="41"/>
      <c r="DW118" s="41"/>
      <c r="DX118" s="41"/>
      <c r="DY118" s="41"/>
    </row>
    <row r="119" spans="5:129">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15"/>
      <c r="AH119" s="15"/>
      <c r="AI119" s="41"/>
      <c r="AJ119" s="41"/>
      <c r="AK119" s="15"/>
      <c r="AL119" s="41"/>
      <c r="AM119" s="41"/>
      <c r="AN119" s="41"/>
      <c r="AO119" s="41"/>
      <c r="AP119" s="41"/>
      <c r="AQ119" s="41"/>
      <c r="AR119" s="41"/>
      <c r="AS119" s="41"/>
      <c r="AT119" s="41"/>
      <c r="AU119" s="41"/>
      <c r="AV119" s="41"/>
      <c r="AW119" s="41"/>
      <c r="AX119" s="41"/>
      <c r="AY119" s="41"/>
      <c r="AZ119" s="41"/>
      <c r="BA119" s="41"/>
      <c r="BB119" s="41"/>
      <c r="BC119" s="41"/>
      <c r="BD119" s="41"/>
      <c r="BE119" s="41"/>
      <c r="BF119" s="41"/>
      <c r="BG119" s="41"/>
      <c r="BH119" s="41"/>
      <c r="BI119" s="41"/>
      <c r="BJ119" s="41"/>
      <c r="BK119" s="41"/>
      <c r="BL119" s="41"/>
      <c r="BM119" s="41"/>
      <c r="BN119" s="41"/>
      <c r="BO119" s="41"/>
      <c r="BP119" s="41"/>
      <c r="BQ119" s="41"/>
      <c r="BR119" s="41"/>
      <c r="BS119" s="41"/>
      <c r="BT119" s="41"/>
      <c r="BU119" s="41"/>
      <c r="BV119" s="41"/>
      <c r="BW119" s="41"/>
      <c r="BX119" s="41"/>
      <c r="BY119" s="41"/>
      <c r="BZ119" s="41"/>
      <c r="CA119" s="41"/>
      <c r="CB119" s="41"/>
      <c r="CC119" s="41"/>
      <c r="CD119" s="41"/>
      <c r="CE119" s="41"/>
      <c r="CF119" s="41"/>
      <c r="CG119" s="41"/>
      <c r="CH119" s="41"/>
      <c r="CI119" s="41"/>
      <c r="CJ119" s="41"/>
      <c r="CK119" s="41"/>
      <c r="CL119" s="41"/>
      <c r="CM119" s="41"/>
      <c r="CN119" s="41"/>
      <c r="CO119" s="41"/>
      <c r="CP119" s="41"/>
      <c r="CQ119" s="41"/>
      <c r="CR119" s="41"/>
      <c r="CS119" s="41"/>
      <c r="CT119" s="41"/>
      <c r="CU119" s="41"/>
      <c r="CV119" s="41"/>
      <c r="CW119" s="41"/>
      <c r="CX119" s="41"/>
      <c r="CY119" s="41"/>
      <c r="CZ119" s="41"/>
      <c r="DA119" s="41">
        <f t="shared" si="66"/>
        <v>7.6999073718761316E-2</v>
      </c>
      <c r="DB119" s="14">
        <f t="shared" si="65"/>
        <v>-236.0040994570912</v>
      </c>
      <c r="DC119" s="41"/>
      <c r="DD119" s="41"/>
      <c r="DE119" s="41"/>
      <c r="DF119" s="41"/>
      <c r="DG119" s="41"/>
      <c r="DH119" s="41"/>
      <c r="DI119" s="41"/>
      <c r="DJ119" s="41"/>
      <c r="DK119" s="41"/>
      <c r="DL119" s="41"/>
      <c r="DM119" s="41"/>
      <c r="DN119" s="41"/>
      <c r="DO119" s="41"/>
      <c r="DP119" s="41"/>
      <c r="DQ119" s="41"/>
      <c r="DR119" s="41"/>
      <c r="DS119" s="41"/>
      <c r="DT119" s="41"/>
      <c r="DU119" s="41"/>
      <c r="DV119" s="41"/>
      <c r="DW119" s="41"/>
      <c r="DX119" s="41"/>
      <c r="DY119" s="41"/>
    </row>
    <row r="120" spans="5:129">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15"/>
      <c r="AH120" s="15"/>
      <c r="AI120" s="41"/>
      <c r="AJ120" s="41"/>
      <c r="AK120" s="15"/>
      <c r="AL120" s="41"/>
      <c r="AM120" s="41"/>
      <c r="AN120" s="41"/>
      <c r="AO120" s="41"/>
      <c r="AP120" s="41"/>
      <c r="AQ120" s="41"/>
      <c r="AR120" s="41"/>
      <c r="AS120" s="41"/>
      <c r="AT120" s="41"/>
      <c r="AU120" s="41"/>
      <c r="AV120" s="41"/>
      <c r="AW120" s="41"/>
      <c r="AX120" s="41"/>
      <c r="AY120" s="41"/>
      <c r="AZ120" s="41"/>
      <c r="BA120" s="41"/>
      <c r="BB120" s="41"/>
      <c r="BC120" s="41"/>
      <c r="BD120" s="41"/>
      <c r="BE120" s="41"/>
      <c r="BF120" s="41"/>
      <c r="BG120" s="41"/>
      <c r="BH120" s="41"/>
      <c r="BI120" s="41"/>
      <c r="BJ120" s="41"/>
      <c r="BK120" s="41"/>
      <c r="BL120" s="41"/>
      <c r="BM120" s="41"/>
      <c r="BN120" s="41"/>
      <c r="BO120" s="41"/>
      <c r="BP120" s="41"/>
      <c r="BQ120" s="41"/>
      <c r="BR120" s="41"/>
      <c r="BS120" s="41"/>
      <c r="BT120" s="41"/>
      <c r="BU120" s="41"/>
      <c r="BV120" s="41"/>
      <c r="BW120" s="41"/>
      <c r="BX120" s="41"/>
      <c r="BY120" s="41"/>
      <c r="BZ120" s="41"/>
      <c r="CA120" s="41"/>
      <c r="CB120" s="41"/>
      <c r="CC120" s="41"/>
      <c r="CD120" s="41"/>
      <c r="CE120" s="41"/>
      <c r="CF120" s="41"/>
      <c r="CG120" s="41"/>
      <c r="CH120" s="41"/>
      <c r="CI120" s="41"/>
      <c r="CJ120" s="41"/>
      <c r="CK120" s="41"/>
      <c r="CL120" s="41"/>
      <c r="CM120" s="41"/>
      <c r="CN120" s="41"/>
      <c r="CO120" s="41"/>
      <c r="CP120" s="41"/>
      <c r="CQ120" s="41"/>
      <c r="CR120" s="41"/>
      <c r="CS120" s="41"/>
      <c r="CT120" s="41"/>
      <c r="CU120" s="41"/>
      <c r="CV120" s="41"/>
      <c r="CW120" s="41"/>
      <c r="CX120" s="41"/>
      <c r="CY120" s="41"/>
      <c r="CZ120" s="41"/>
      <c r="DA120" s="41">
        <f t="shared" si="66"/>
        <v>7.7686565448393113E-2</v>
      </c>
      <c r="DB120" s="14">
        <f t="shared" si="65"/>
        <v>-240.34489365175367</v>
      </c>
      <c r="DC120" s="41"/>
      <c r="DD120" s="41"/>
      <c r="DE120" s="41"/>
      <c r="DF120" s="41"/>
      <c r="DG120" s="41"/>
      <c r="DH120" s="41"/>
      <c r="DI120" s="41"/>
      <c r="DJ120" s="41"/>
      <c r="DK120" s="41"/>
      <c r="DL120" s="41"/>
      <c r="DM120" s="41"/>
      <c r="DN120" s="41"/>
      <c r="DO120" s="41"/>
      <c r="DP120" s="41"/>
      <c r="DQ120" s="41"/>
      <c r="DR120" s="41"/>
      <c r="DS120" s="41"/>
      <c r="DT120" s="41"/>
      <c r="DU120" s="41"/>
      <c r="DV120" s="41"/>
      <c r="DW120" s="41"/>
      <c r="DX120" s="41"/>
      <c r="DY120" s="41"/>
    </row>
    <row r="121" spans="5:129">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15"/>
      <c r="AH121" s="15"/>
      <c r="AI121" s="41"/>
      <c r="AJ121" s="41"/>
      <c r="AK121" s="15"/>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1"/>
      <c r="CU121" s="41"/>
      <c r="CV121" s="41"/>
      <c r="CW121" s="41"/>
      <c r="CX121" s="41"/>
      <c r="CY121" s="41"/>
      <c r="CZ121" s="41"/>
      <c r="DA121" s="41">
        <f t="shared" si="66"/>
        <v>7.8374057178024911E-2</v>
      </c>
      <c r="DB121" s="14">
        <f t="shared" si="65"/>
        <v>-244.724272683702</v>
      </c>
      <c r="DC121" s="41"/>
      <c r="DD121" s="41"/>
      <c r="DE121" s="41"/>
      <c r="DF121" s="41"/>
      <c r="DG121" s="41"/>
      <c r="DH121" s="41"/>
      <c r="DI121" s="41"/>
      <c r="DJ121" s="41"/>
      <c r="DK121" s="41"/>
      <c r="DL121" s="41"/>
      <c r="DM121" s="41"/>
      <c r="DN121" s="41"/>
      <c r="DO121" s="41"/>
      <c r="DP121" s="41"/>
      <c r="DQ121" s="41"/>
      <c r="DR121" s="41"/>
      <c r="DS121" s="41"/>
      <c r="DT121" s="41"/>
      <c r="DU121" s="41"/>
      <c r="DV121" s="41"/>
      <c r="DW121" s="41"/>
      <c r="DX121" s="41"/>
      <c r="DY121" s="41"/>
    </row>
    <row r="122" spans="5:129">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15"/>
      <c r="AH122" s="15"/>
      <c r="AI122" s="41"/>
      <c r="AJ122" s="41"/>
      <c r="AK122" s="15"/>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41"/>
      <c r="BL122" s="41"/>
      <c r="BM122" s="41"/>
      <c r="BN122" s="41"/>
      <c r="BO122" s="41"/>
      <c r="BP122" s="41"/>
      <c r="BQ122" s="41"/>
      <c r="BR122" s="41"/>
      <c r="BS122" s="41"/>
      <c r="BT122" s="41"/>
      <c r="BU122" s="41"/>
      <c r="BV122" s="41"/>
      <c r="BW122" s="41"/>
      <c r="BX122" s="41"/>
      <c r="BY122" s="41"/>
      <c r="BZ122" s="41"/>
      <c r="CA122" s="41"/>
      <c r="CB122" s="41"/>
      <c r="CC122" s="41"/>
      <c r="CD122" s="41"/>
      <c r="CE122" s="41"/>
      <c r="CF122" s="41"/>
      <c r="CG122" s="41"/>
      <c r="CH122" s="41"/>
      <c r="CI122" s="41"/>
      <c r="CJ122" s="41"/>
      <c r="CK122" s="41"/>
      <c r="CL122" s="41"/>
      <c r="CM122" s="41"/>
      <c r="CN122" s="41"/>
      <c r="CO122" s="41"/>
      <c r="CP122" s="41"/>
      <c r="CQ122" s="41"/>
      <c r="CR122" s="41"/>
      <c r="CS122" s="41"/>
      <c r="CT122" s="41"/>
      <c r="CU122" s="41"/>
      <c r="CV122" s="41"/>
      <c r="CW122" s="41"/>
      <c r="CX122" s="41"/>
      <c r="CY122" s="41"/>
      <c r="CZ122" s="41"/>
      <c r="DA122" s="41">
        <f t="shared" si="66"/>
        <v>7.9061548907656709E-2</v>
      </c>
      <c r="DB122" s="14">
        <f t="shared" si="65"/>
        <v>-249.14223655293617</v>
      </c>
      <c r="DC122" s="41"/>
      <c r="DD122" s="41"/>
      <c r="DE122" s="41"/>
      <c r="DF122" s="41"/>
      <c r="DG122" s="41"/>
      <c r="DH122" s="41"/>
      <c r="DI122" s="41"/>
      <c r="DJ122" s="41"/>
      <c r="DK122" s="41"/>
      <c r="DL122" s="41"/>
      <c r="DM122" s="41"/>
      <c r="DN122" s="41"/>
      <c r="DO122" s="41"/>
      <c r="DP122" s="41"/>
      <c r="DQ122" s="41"/>
      <c r="DR122" s="41"/>
      <c r="DS122" s="41"/>
      <c r="DT122" s="41"/>
      <c r="DU122" s="41"/>
      <c r="DV122" s="41"/>
      <c r="DW122" s="41"/>
      <c r="DX122" s="41"/>
      <c r="DY122" s="41"/>
    </row>
    <row r="123" spans="5:129">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15"/>
      <c r="AH123" s="15"/>
      <c r="AI123" s="41"/>
      <c r="AJ123" s="41"/>
      <c r="AK123" s="15"/>
      <c r="AL123" s="41"/>
      <c r="AM123" s="41"/>
      <c r="AN123" s="15"/>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1"/>
      <c r="BU123" s="41"/>
      <c r="BV123" s="41"/>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1"/>
      <c r="CU123" s="41"/>
      <c r="CV123" s="41"/>
      <c r="CW123" s="41"/>
      <c r="CX123" s="41"/>
      <c r="CY123" s="41"/>
      <c r="CZ123" s="41"/>
      <c r="DA123" s="41">
        <f t="shared" si="66"/>
        <v>7.9749040637288507E-2</v>
      </c>
      <c r="DB123" s="14">
        <f t="shared" si="65"/>
        <v>-253.59878525945629</v>
      </c>
      <c r="DC123" s="41"/>
      <c r="DD123" s="41"/>
      <c r="DE123" s="41"/>
      <c r="DF123" s="41"/>
      <c r="DG123" s="41"/>
      <c r="DH123" s="41"/>
      <c r="DI123" s="41"/>
      <c r="DJ123" s="41"/>
      <c r="DK123" s="41"/>
      <c r="DL123" s="41"/>
      <c r="DM123" s="41"/>
      <c r="DN123" s="41"/>
      <c r="DO123" s="41"/>
      <c r="DP123" s="41"/>
      <c r="DQ123" s="41"/>
      <c r="DR123" s="41"/>
      <c r="DS123" s="41"/>
      <c r="DT123" s="41"/>
      <c r="DU123" s="41"/>
      <c r="DV123" s="41"/>
      <c r="DW123" s="41"/>
      <c r="DX123" s="41"/>
      <c r="DY123" s="41"/>
    </row>
    <row r="124" spans="5:129">
      <c r="E124" s="41"/>
      <c r="F124" s="41"/>
      <c r="G124" s="41"/>
      <c r="H124" s="41"/>
      <c r="I124" s="41"/>
      <c r="J124" s="41"/>
      <c r="K124" s="41"/>
      <c r="L124" s="41"/>
      <c r="M124" s="41"/>
      <c r="N124" s="41"/>
      <c r="O124" s="41"/>
      <c r="P124" s="41"/>
      <c r="Q124" s="41"/>
      <c r="R124" s="2"/>
      <c r="S124" s="41"/>
      <c r="T124" s="41"/>
      <c r="U124" s="41"/>
      <c r="V124" s="41"/>
      <c r="W124" s="41"/>
      <c r="X124" s="41"/>
      <c r="Y124" s="41"/>
      <c r="Z124" s="41"/>
      <c r="AA124" s="41"/>
      <c r="AB124" s="41"/>
      <c r="AC124" s="41"/>
      <c r="AD124" s="41"/>
      <c r="AE124" s="41"/>
      <c r="AF124" s="41"/>
      <c r="AG124" s="15"/>
      <c r="AH124" s="15"/>
      <c r="AI124" s="41"/>
      <c r="AJ124" s="41"/>
      <c r="AK124" s="15"/>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1"/>
      <c r="CU124" s="41"/>
      <c r="CV124" s="41"/>
      <c r="CW124" s="41"/>
      <c r="CX124" s="41"/>
      <c r="CY124" s="41"/>
      <c r="CZ124" s="41"/>
      <c r="DA124" s="41">
        <f t="shared" si="66"/>
        <v>8.0436532366920305E-2</v>
      </c>
      <c r="DB124" s="14">
        <f t="shared" si="65"/>
        <v>-258.09391880326228</v>
      </c>
      <c r="DC124" s="41"/>
      <c r="DD124" s="41"/>
      <c r="DE124" s="41"/>
      <c r="DF124" s="41"/>
      <c r="DG124" s="41"/>
      <c r="DH124" s="41"/>
      <c r="DI124" s="41"/>
      <c r="DJ124" s="41"/>
      <c r="DK124" s="41"/>
      <c r="DL124" s="41"/>
      <c r="DM124" s="41"/>
      <c r="DN124" s="41"/>
      <c r="DO124" s="41"/>
      <c r="DP124" s="41"/>
      <c r="DQ124" s="41"/>
      <c r="DR124" s="41"/>
      <c r="DS124" s="41"/>
      <c r="DT124" s="41"/>
      <c r="DU124" s="41"/>
      <c r="DV124" s="41"/>
      <c r="DW124" s="41"/>
      <c r="DX124" s="41"/>
      <c r="DY124" s="41"/>
    </row>
    <row r="125" spans="5:129">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15"/>
      <c r="AH125" s="15"/>
      <c r="AI125" s="41"/>
      <c r="AJ125" s="41"/>
      <c r="AK125" s="15"/>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1"/>
      <c r="CU125" s="41"/>
      <c r="CV125" s="41"/>
      <c r="CW125" s="41"/>
      <c r="CX125" s="41"/>
      <c r="CY125" s="41"/>
      <c r="CZ125" s="41"/>
      <c r="DA125" s="41">
        <f t="shared" si="66"/>
        <v>8.1124024096552103E-2</v>
      </c>
      <c r="DB125" s="14">
        <f t="shared" si="65"/>
        <v>-262.62763718435411</v>
      </c>
      <c r="DC125" s="41"/>
      <c r="DD125" s="41"/>
      <c r="DE125" s="41"/>
      <c r="DF125" s="41"/>
      <c r="DG125" s="41"/>
      <c r="DH125" s="41"/>
      <c r="DI125" s="41"/>
      <c r="DJ125" s="41"/>
      <c r="DK125" s="41"/>
      <c r="DL125" s="41"/>
      <c r="DM125" s="41"/>
      <c r="DN125" s="41"/>
      <c r="DO125" s="41"/>
      <c r="DP125" s="41"/>
      <c r="DQ125" s="41"/>
      <c r="DR125" s="41"/>
      <c r="DS125" s="41"/>
      <c r="DT125" s="41"/>
      <c r="DU125" s="41"/>
      <c r="DV125" s="41"/>
      <c r="DW125" s="41"/>
      <c r="DX125" s="41"/>
      <c r="DY125" s="41"/>
    </row>
    <row r="126" spans="5:129">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15"/>
      <c r="AH126" s="15"/>
      <c r="AI126" s="41"/>
      <c r="AJ126" s="41"/>
      <c r="AK126" s="15"/>
      <c r="AL126" s="41"/>
      <c r="AM126" s="41"/>
      <c r="AN126" s="15"/>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1"/>
      <c r="CU126" s="41"/>
      <c r="CV126" s="41"/>
      <c r="CW126" s="41"/>
      <c r="CX126" s="41"/>
      <c r="CY126" s="41"/>
      <c r="CZ126" s="41"/>
      <c r="DA126" s="41">
        <f t="shared" si="66"/>
        <v>8.18115158261839E-2</v>
      </c>
      <c r="DB126" s="14">
        <f t="shared" si="65"/>
        <v>-267.1999404027319</v>
      </c>
      <c r="DC126" s="41"/>
      <c r="DD126" s="41"/>
      <c r="DE126" s="41"/>
      <c r="DF126" s="41"/>
      <c r="DG126" s="41"/>
      <c r="DH126" s="41"/>
      <c r="DI126" s="41"/>
      <c r="DJ126" s="41"/>
      <c r="DK126" s="41"/>
      <c r="DL126" s="41"/>
      <c r="DM126" s="41"/>
      <c r="DN126" s="41"/>
      <c r="DO126" s="41"/>
      <c r="DP126" s="41"/>
      <c r="DQ126" s="41"/>
      <c r="DR126" s="41"/>
      <c r="DS126" s="41"/>
      <c r="DT126" s="41"/>
      <c r="DU126" s="41"/>
      <c r="DV126" s="41"/>
      <c r="DW126" s="41"/>
      <c r="DX126" s="41"/>
      <c r="DY126" s="41"/>
    </row>
    <row r="127" spans="5:129">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15"/>
      <c r="AH127" s="15"/>
      <c r="AI127" s="41"/>
      <c r="AJ127" s="41"/>
      <c r="AK127" s="15"/>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c r="BP127" s="41"/>
      <c r="BQ127" s="41"/>
      <c r="BR127" s="41"/>
      <c r="BS127" s="41"/>
      <c r="BT127" s="41"/>
      <c r="BU127" s="41"/>
      <c r="BV127" s="41"/>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1"/>
      <c r="CU127" s="41"/>
      <c r="CV127" s="41"/>
      <c r="CW127" s="41"/>
      <c r="CX127" s="41"/>
      <c r="CY127" s="41"/>
      <c r="CZ127" s="41"/>
      <c r="DA127" s="41">
        <f t="shared" si="66"/>
        <v>8.2499007555815698E-2</v>
      </c>
      <c r="DB127" s="14">
        <f t="shared" si="65"/>
        <v>-271.81082845839552</v>
      </c>
      <c r="DC127" s="41"/>
      <c r="DD127" s="41"/>
      <c r="DE127" s="41"/>
      <c r="DF127" s="41"/>
      <c r="DG127" s="41"/>
      <c r="DH127" s="41"/>
      <c r="DI127" s="41"/>
      <c r="DJ127" s="41"/>
      <c r="DK127" s="41"/>
      <c r="DL127" s="41"/>
      <c r="DM127" s="41"/>
      <c r="DN127" s="41"/>
      <c r="DO127" s="41"/>
      <c r="DP127" s="41"/>
      <c r="DQ127" s="41"/>
      <c r="DR127" s="41"/>
      <c r="DS127" s="41"/>
      <c r="DT127" s="41"/>
      <c r="DU127" s="41"/>
      <c r="DV127" s="41"/>
      <c r="DW127" s="41"/>
      <c r="DX127" s="41"/>
      <c r="DY127" s="41"/>
    </row>
    <row r="128" spans="5:129">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15"/>
      <c r="AH128" s="15"/>
      <c r="AI128" s="41"/>
      <c r="AJ128" s="41"/>
      <c r="AK128" s="15"/>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1"/>
      <c r="BP128" s="41"/>
      <c r="BQ128" s="41"/>
      <c r="BR128" s="41"/>
      <c r="BS128" s="41"/>
      <c r="BT128" s="41"/>
      <c r="BU128" s="41"/>
      <c r="BV128" s="41"/>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1"/>
      <c r="CU128" s="41"/>
      <c r="CV128" s="41"/>
      <c r="CW128" s="41"/>
      <c r="CX128" s="41"/>
      <c r="CY128" s="41"/>
      <c r="CZ128" s="41"/>
      <c r="DA128" s="41">
        <f t="shared" si="66"/>
        <v>8.3186499285447496E-2</v>
      </c>
      <c r="DB128" s="14">
        <f t="shared" si="65"/>
        <v>-276.46030135134509</v>
      </c>
      <c r="DC128" s="41"/>
      <c r="DD128" s="41"/>
      <c r="DE128" s="41"/>
      <c r="DF128" s="41"/>
      <c r="DG128" s="41"/>
      <c r="DH128" s="41"/>
      <c r="DI128" s="41"/>
      <c r="DJ128" s="41"/>
      <c r="DK128" s="41"/>
      <c r="DL128" s="41"/>
      <c r="DM128" s="41"/>
      <c r="DN128" s="41"/>
      <c r="DO128" s="41"/>
      <c r="DP128" s="41"/>
      <c r="DQ128" s="41"/>
      <c r="DR128" s="41"/>
      <c r="DS128" s="41"/>
      <c r="DT128" s="41"/>
      <c r="DU128" s="41"/>
      <c r="DV128" s="41"/>
      <c r="DW128" s="41"/>
      <c r="DX128" s="41"/>
      <c r="DY128" s="41"/>
    </row>
    <row r="129" spans="1:10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15"/>
      <c r="AH129" s="15"/>
      <c r="AI129" s="41"/>
      <c r="AJ129" s="41"/>
      <c r="AK129" s="15"/>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1"/>
      <c r="BP129" s="41"/>
      <c r="BQ129" s="41"/>
      <c r="BR129" s="41"/>
      <c r="BS129" s="41"/>
      <c r="BT129" s="41"/>
      <c r="BU129" s="41"/>
      <c r="BV129" s="41"/>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1"/>
      <c r="CU129" s="41"/>
      <c r="CV129" s="41"/>
      <c r="CW129" s="41"/>
      <c r="CX129" s="41"/>
      <c r="CY129" s="41"/>
      <c r="CZ129" s="41"/>
      <c r="DA129" s="41">
        <f t="shared" si="66"/>
        <v>8.3873991015079294E-2</v>
      </c>
      <c r="DB129" s="14">
        <f t="shared" si="65"/>
        <v>-281.14835908158051</v>
      </c>
      <c r="DC129" s="41"/>
      <c r="DD129" s="41"/>
      <c r="DE129" s="41"/>
    </row>
    <row r="130" spans="1:109">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15"/>
      <c r="AH130" s="15"/>
      <c r="AI130" s="41"/>
      <c r="AJ130" s="41"/>
      <c r="AK130" s="15"/>
      <c r="AL130" s="41"/>
      <c r="AM130" s="41"/>
      <c r="AN130" s="41"/>
      <c r="AO130" s="41"/>
      <c r="AP130" s="41"/>
      <c r="AQ130" s="41"/>
      <c r="AR130" s="41"/>
      <c r="AS130" s="41"/>
      <c r="AT130" s="41"/>
      <c r="AU130" s="41"/>
      <c r="AV130" s="41"/>
      <c r="AW130" s="41"/>
      <c r="AX130" s="41"/>
      <c r="AY130" s="41"/>
      <c r="AZ130" s="41"/>
      <c r="BA130" s="41"/>
      <c r="BB130" s="41"/>
      <c r="BC130" s="41"/>
      <c r="BD130" s="41"/>
      <c r="BE130" s="41"/>
      <c r="BF130" s="41"/>
      <c r="BG130" s="41"/>
      <c r="BH130" s="41"/>
      <c r="BI130" s="41"/>
      <c r="BJ130" s="41"/>
      <c r="BK130" s="41"/>
      <c r="BL130" s="41"/>
      <c r="BM130" s="41"/>
      <c r="BN130" s="41"/>
      <c r="BO130" s="41"/>
      <c r="BP130" s="41"/>
      <c r="BQ130" s="41"/>
      <c r="BR130" s="41"/>
      <c r="BS130" s="41"/>
      <c r="BT130" s="41"/>
      <c r="BU130" s="41"/>
      <c r="BV130" s="41"/>
      <c r="BW130" s="41"/>
      <c r="BX130" s="41"/>
      <c r="BY130" s="41"/>
      <c r="BZ130" s="41"/>
      <c r="CA130" s="41"/>
      <c r="CB130" s="41"/>
      <c r="CC130" s="41"/>
      <c r="CD130" s="41"/>
      <c r="CE130" s="41"/>
      <c r="CF130" s="41"/>
      <c r="CG130" s="41"/>
      <c r="CH130" s="41"/>
      <c r="CI130" s="41"/>
      <c r="CJ130" s="41"/>
      <c r="CK130" s="41"/>
      <c r="CL130" s="41"/>
      <c r="CM130" s="41"/>
      <c r="CN130" s="41"/>
      <c r="CO130" s="41"/>
      <c r="CP130" s="41"/>
      <c r="CQ130" s="41"/>
      <c r="CR130" s="41"/>
      <c r="CS130" s="41"/>
      <c r="CT130" s="41"/>
      <c r="CU130" s="41"/>
      <c r="CV130" s="41"/>
      <c r="CW130" s="41"/>
      <c r="CX130" s="41"/>
      <c r="CY130" s="41"/>
      <c r="CZ130" s="41"/>
      <c r="DA130" s="41">
        <f t="shared" si="66"/>
        <v>8.4561482744711092E-2</v>
      </c>
      <c r="DB130" s="14">
        <f t="shared" si="65"/>
        <v>-285.87500164910182</v>
      </c>
      <c r="DC130" s="41"/>
      <c r="DD130" s="41"/>
      <c r="DE130" s="41"/>
    </row>
    <row r="131" spans="1:109">
      <c r="A131" s="41"/>
      <c r="B131" s="41"/>
      <c r="C131" s="41"/>
      <c r="D131" s="41"/>
      <c r="E131" s="41"/>
      <c r="F131" s="41"/>
      <c r="G131" s="41"/>
      <c r="H131" s="41"/>
      <c r="I131" s="41"/>
      <c r="J131" s="41"/>
      <c r="K131" s="41"/>
      <c r="L131" s="41"/>
      <c r="M131" s="41"/>
      <c r="N131" s="41"/>
      <c r="O131" s="41"/>
      <c r="P131" s="41"/>
      <c r="Q131" s="41"/>
      <c r="R131" s="2"/>
      <c r="S131" s="41"/>
      <c r="T131" s="41"/>
      <c r="U131" s="41"/>
      <c r="V131" s="41"/>
      <c r="W131" s="41"/>
      <c r="X131" s="41"/>
      <c r="Y131" s="41"/>
      <c r="Z131" s="41"/>
      <c r="AA131" s="41"/>
      <c r="AB131" s="41"/>
      <c r="AC131" s="41"/>
      <c r="AD131" s="41"/>
      <c r="AE131" s="41"/>
      <c r="AF131" s="41"/>
      <c r="AG131" s="15"/>
      <c r="AH131" s="15"/>
      <c r="AI131" s="41"/>
      <c r="AJ131" s="41"/>
      <c r="AK131" s="15"/>
      <c r="AL131" s="41"/>
      <c r="AM131" s="41"/>
      <c r="AN131" s="41"/>
      <c r="AO131" s="41"/>
      <c r="AP131" s="41"/>
      <c r="AQ131" s="41"/>
      <c r="AR131" s="41"/>
      <c r="AS131" s="41"/>
      <c r="AT131" s="41"/>
      <c r="AU131" s="41"/>
      <c r="AV131" s="41"/>
      <c r="AW131" s="41"/>
      <c r="AX131" s="41"/>
      <c r="AY131" s="41"/>
      <c r="AZ131" s="41"/>
      <c r="BA131" s="41"/>
      <c r="BB131" s="41"/>
      <c r="BC131" s="41"/>
      <c r="BD131" s="41"/>
      <c r="BE131" s="41"/>
      <c r="BF131" s="41"/>
      <c r="BG131" s="41"/>
      <c r="BH131" s="41"/>
      <c r="BI131" s="41"/>
      <c r="BJ131" s="41"/>
      <c r="BK131" s="41"/>
      <c r="BL131" s="41"/>
      <c r="BM131" s="41"/>
      <c r="BN131" s="41"/>
      <c r="BO131" s="41"/>
      <c r="BP131" s="41"/>
      <c r="BQ131" s="41"/>
      <c r="BR131" s="41"/>
      <c r="BS131" s="41"/>
      <c r="BT131" s="41"/>
      <c r="BU131" s="41"/>
      <c r="BV131" s="41"/>
      <c r="BW131" s="41"/>
      <c r="BX131" s="41"/>
      <c r="BY131" s="41"/>
      <c r="BZ131" s="41"/>
      <c r="CA131" s="41"/>
      <c r="CB131" s="41"/>
      <c r="CC131" s="41"/>
      <c r="CD131" s="41"/>
      <c r="CE131" s="41"/>
      <c r="CF131" s="41"/>
      <c r="CG131" s="41"/>
      <c r="CH131" s="41"/>
      <c r="CI131" s="41"/>
      <c r="CJ131" s="41"/>
      <c r="CK131" s="41"/>
      <c r="CL131" s="41"/>
      <c r="CM131" s="41"/>
      <c r="CN131" s="41"/>
      <c r="CO131" s="41"/>
      <c r="CP131" s="41"/>
      <c r="CQ131" s="41"/>
      <c r="CR131" s="41"/>
      <c r="CS131" s="41"/>
      <c r="CT131" s="41"/>
      <c r="CU131" s="41"/>
      <c r="CV131" s="41"/>
      <c r="CW131" s="41"/>
      <c r="CX131" s="41"/>
      <c r="CY131" s="41"/>
      <c r="CZ131" s="41"/>
      <c r="DA131" s="41">
        <f t="shared" si="66"/>
        <v>8.524897447434289E-2</v>
      </c>
      <c r="DB131" s="14">
        <f t="shared" si="65"/>
        <v>-290.64022905390902</v>
      </c>
      <c r="DC131" s="41"/>
      <c r="DD131" s="41"/>
      <c r="DE131" s="41"/>
    </row>
    <row r="132" spans="1:109">
      <c r="A132" s="41"/>
      <c r="B132" s="41"/>
      <c r="C132" s="41"/>
      <c r="D132" s="41"/>
      <c r="E132" s="41"/>
      <c r="F132" s="41"/>
      <c r="G132" s="41"/>
      <c r="H132" s="41"/>
      <c r="I132" s="41"/>
      <c r="J132" s="41"/>
      <c r="K132" s="41"/>
      <c r="L132" s="41"/>
      <c r="M132" s="41"/>
      <c r="N132" s="41"/>
      <c r="O132" s="41"/>
      <c r="P132" s="41"/>
      <c r="Q132" s="41"/>
      <c r="R132" s="2"/>
      <c r="S132" s="41"/>
      <c r="T132" s="41"/>
      <c r="U132" s="41"/>
      <c r="V132" s="41"/>
      <c r="W132" s="41"/>
      <c r="X132" s="41"/>
      <c r="Y132" s="41"/>
      <c r="Z132" s="41"/>
      <c r="AA132" s="41"/>
      <c r="AB132" s="41"/>
      <c r="AC132" s="41"/>
      <c r="AD132" s="41"/>
      <c r="AE132" s="41"/>
      <c r="AF132" s="41"/>
      <c r="AG132" s="15"/>
      <c r="AH132" s="15"/>
      <c r="AI132" s="41"/>
      <c r="AJ132" s="41"/>
      <c r="AK132" s="15"/>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1"/>
      <c r="BP132" s="41"/>
      <c r="BQ132" s="41"/>
      <c r="BR132" s="41"/>
      <c r="BS132" s="41"/>
      <c r="BT132" s="41"/>
      <c r="BU132" s="41"/>
      <c r="BV132" s="41"/>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1"/>
      <c r="CU132" s="41"/>
      <c r="CV132" s="41"/>
      <c r="CW132" s="41"/>
      <c r="CX132" s="41"/>
      <c r="CY132" s="41"/>
      <c r="CZ132" s="41"/>
      <c r="DA132" s="41">
        <f t="shared" si="66"/>
        <v>8.5936466203974687E-2</v>
      </c>
      <c r="DB132" s="14">
        <f t="shared" si="65"/>
        <v>-295.44404129600213</v>
      </c>
      <c r="DC132" s="41"/>
      <c r="DD132" s="41"/>
      <c r="DE132" s="41"/>
    </row>
    <row r="133" spans="1:109">
      <c r="A133" s="17" t="s">
        <v>224</v>
      </c>
      <c r="B133" s="41" t="s">
        <v>248</v>
      </c>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15"/>
      <c r="AH133" s="15"/>
      <c r="AI133" s="41"/>
      <c r="AJ133" s="41"/>
      <c r="AK133" s="15"/>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c r="BT133" s="41"/>
      <c r="BU133" s="41"/>
      <c r="BV133" s="41"/>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1"/>
      <c r="CU133" s="41"/>
      <c r="CV133" s="41"/>
      <c r="CW133" s="41"/>
      <c r="CX133" s="41"/>
      <c r="CY133" s="41"/>
      <c r="CZ133" s="41"/>
      <c r="DA133" s="41">
        <f t="shared" si="66"/>
        <v>8.6623957933606485E-2</v>
      </c>
      <c r="DB133" s="14">
        <f t="shared" si="65"/>
        <v>-300.28643837538112</v>
      </c>
      <c r="DC133" s="41"/>
      <c r="DD133" s="41"/>
      <c r="DE133" s="41"/>
    </row>
    <row r="134" spans="1:109">
      <c r="A134" s="41"/>
      <c r="B134" s="41"/>
      <c r="C134" s="41"/>
      <c r="D134" s="41"/>
      <c r="E134" s="41" t="s">
        <v>249</v>
      </c>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15"/>
      <c r="AH134" s="15"/>
      <c r="AI134" s="41"/>
      <c r="AJ134" s="41"/>
      <c r="AK134" s="15"/>
      <c r="AL134" s="41"/>
      <c r="AM134" s="41"/>
      <c r="AN134" s="41"/>
      <c r="AO134" s="41"/>
      <c r="AP134" s="41"/>
      <c r="AQ134" s="41"/>
      <c r="AR134" s="41"/>
      <c r="AS134" s="41"/>
      <c r="AT134" s="41"/>
      <c r="AU134" s="41"/>
      <c r="AV134" s="41"/>
      <c r="AW134" s="41"/>
      <c r="AX134" s="41"/>
      <c r="AY134" s="41"/>
      <c r="AZ134" s="41"/>
      <c r="BA134" s="41"/>
      <c r="BB134" s="41"/>
      <c r="BC134" s="41"/>
      <c r="BD134" s="41"/>
      <c r="BE134" s="41"/>
      <c r="BF134" s="41"/>
      <c r="BG134" s="41"/>
      <c r="BH134" s="41"/>
      <c r="BI134" s="41"/>
      <c r="BJ134" s="41"/>
      <c r="BK134" s="41"/>
      <c r="BL134" s="41"/>
      <c r="BM134" s="41"/>
      <c r="BN134" s="41"/>
      <c r="BO134" s="41"/>
      <c r="BP134" s="41"/>
      <c r="BQ134" s="41"/>
      <c r="BR134" s="41"/>
      <c r="BS134" s="41"/>
      <c r="BT134" s="41"/>
      <c r="BU134" s="41"/>
      <c r="BV134" s="41"/>
      <c r="BW134" s="41"/>
      <c r="BX134" s="41"/>
      <c r="BY134" s="41"/>
      <c r="BZ134" s="41"/>
      <c r="CA134" s="41"/>
      <c r="CB134" s="41"/>
      <c r="CC134" s="41"/>
      <c r="CD134" s="41"/>
      <c r="CE134" s="41"/>
      <c r="CF134" s="41"/>
      <c r="CG134" s="41"/>
      <c r="CH134" s="41"/>
      <c r="CI134" s="41"/>
      <c r="CJ134" s="41"/>
      <c r="CK134" s="41"/>
      <c r="CL134" s="41"/>
      <c r="CM134" s="41"/>
      <c r="CN134" s="41"/>
      <c r="CO134" s="41"/>
      <c r="CP134" s="41"/>
      <c r="CQ134" s="41"/>
      <c r="CR134" s="41"/>
      <c r="CS134" s="41"/>
      <c r="CT134" s="41"/>
      <c r="CU134" s="41"/>
      <c r="CV134" s="41"/>
      <c r="CW134" s="41"/>
      <c r="CX134" s="41"/>
      <c r="CY134" s="41"/>
      <c r="CZ134" s="41"/>
      <c r="DA134" s="41">
        <f t="shared" si="66"/>
        <v>8.7311449663238283E-2</v>
      </c>
      <c r="DB134" s="14">
        <f t="shared" si="65"/>
        <v>-305.16742029204602</v>
      </c>
      <c r="DC134" s="41"/>
      <c r="DD134" s="41"/>
      <c r="DE134" s="41"/>
    </row>
    <row r="135" spans="1:109">
      <c r="A135" s="41"/>
      <c r="B135" s="41"/>
      <c r="C135" s="41"/>
      <c r="D135" s="41"/>
      <c r="E135" s="41" t="s">
        <v>250</v>
      </c>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15"/>
      <c r="AH135" s="15"/>
      <c r="AI135" s="41"/>
      <c r="AJ135" s="41"/>
      <c r="AK135" s="15"/>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1"/>
      <c r="BP135" s="41"/>
      <c r="BQ135" s="41"/>
      <c r="BR135" s="41"/>
      <c r="BS135" s="41"/>
      <c r="BT135" s="41"/>
      <c r="BU135" s="41"/>
      <c r="BV135" s="41"/>
      <c r="BW135" s="41"/>
      <c r="BX135" s="41"/>
      <c r="BY135" s="41"/>
      <c r="BZ135" s="41"/>
      <c r="CA135" s="41"/>
      <c r="CB135" s="41"/>
      <c r="CC135" s="41"/>
      <c r="CD135" s="41"/>
      <c r="CE135" s="41"/>
      <c r="CF135" s="41"/>
      <c r="CG135" s="41"/>
      <c r="CH135" s="41"/>
      <c r="CI135" s="41"/>
      <c r="CJ135" s="41"/>
      <c r="CK135" s="41"/>
      <c r="CL135" s="41"/>
      <c r="CM135" s="53"/>
      <c r="CN135" s="53"/>
      <c r="CO135" s="41"/>
      <c r="CP135" s="41"/>
      <c r="CQ135" s="41"/>
      <c r="CR135" s="41"/>
      <c r="CS135" s="41"/>
      <c r="CT135" s="41"/>
      <c r="CU135" s="41"/>
      <c r="CV135" s="41"/>
      <c r="CW135" s="41"/>
      <c r="CX135" s="41"/>
      <c r="CY135" s="41"/>
      <c r="CZ135" s="41"/>
      <c r="DA135" s="41">
        <f t="shared" si="66"/>
        <v>8.7998941392870081E-2</v>
      </c>
      <c r="DB135" s="14">
        <f t="shared" ref="DB135:DB198" si="85">$C$6+$C$7*DA135+$C$8*DA135^2+$C$9*DA135^3+$C$10*DA135^4+$C$11*DA135^5</f>
        <v>-310.08698704599675</v>
      </c>
      <c r="DC135" s="41"/>
      <c r="DD135" s="41"/>
      <c r="DE135" s="41"/>
    </row>
    <row r="136" spans="1:109">
      <c r="A136" s="41"/>
      <c r="B136" s="41"/>
      <c r="C136" s="41"/>
      <c r="D136" s="41"/>
      <c r="E136" s="41" t="s">
        <v>251</v>
      </c>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15"/>
      <c r="AH136" s="15"/>
      <c r="AI136" s="41"/>
      <c r="AJ136" s="41"/>
      <c r="AK136" s="15"/>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53"/>
      <c r="CN136" s="53"/>
      <c r="CO136" s="53"/>
      <c r="CP136" s="41"/>
      <c r="CQ136" s="41"/>
      <c r="CR136" s="41"/>
      <c r="CS136" s="41"/>
      <c r="CT136" s="41"/>
      <c r="CU136" s="41"/>
      <c r="CV136" s="41"/>
      <c r="CW136" s="41"/>
      <c r="CX136" s="41"/>
      <c r="CY136" s="41"/>
      <c r="CZ136" s="41"/>
      <c r="DA136" s="41">
        <f t="shared" si="66"/>
        <v>8.8686433122501879E-2</v>
      </c>
      <c r="DB136" s="14">
        <f t="shared" si="85"/>
        <v>-315.04513863723338</v>
      </c>
      <c r="DC136" s="41"/>
      <c r="DD136" s="41"/>
      <c r="DE136" s="41"/>
    </row>
    <row r="137" spans="1:109">
      <c r="A137" s="41"/>
      <c r="B137" s="41"/>
      <c r="C137" s="41"/>
      <c r="D137" s="41"/>
      <c r="E137" s="41" t="s">
        <v>252</v>
      </c>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15"/>
      <c r="AH137" s="15"/>
      <c r="AI137" s="41"/>
      <c r="AJ137" s="41"/>
      <c r="AK137" s="15"/>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3"/>
      <c r="CN137" s="53"/>
      <c r="CO137" s="53"/>
      <c r="CP137" s="41"/>
      <c r="CQ137" s="41"/>
      <c r="CR137" s="41"/>
      <c r="CS137" s="41"/>
      <c r="CT137" s="41"/>
      <c r="CU137" s="41"/>
      <c r="CV137" s="41"/>
      <c r="CW137" s="41"/>
      <c r="CX137" s="41"/>
      <c r="CY137" s="41"/>
      <c r="CZ137" s="41"/>
      <c r="DA137" s="41">
        <f t="shared" ref="DA137:DA200" si="86">DA136+$DC$5</f>
        <v>8.9373924852133677E-2</v>
      </c>
      <c r="DB137" s="14">
        <f t="shared" si="85"/>
        <v>-320.04187506575596</v>
      </c>
      <c r="DC137" s="41"/>
      <c r="DD137" s="41"/>
      <c r="DE137" s="41"/>
    </row>
    <row r="138" spans="1:109">
      <c r="A138" s="41"/>
      <c r="B138" s="41"/>
      <c r="C138" s="41"/>
      <c r="D138" s="41"/>
      <c r="E138" s="41" t="s">
        <v>223</v>
      </c>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15"/>
      <c r="AH138" s="15"/>
      <c r="AI138" s="41"/>
      <c r="AJ138" s="41"/>
      <c r="AK138" s="15"/>
      <c r="AL138" s="41"/>
      <c r="AM138" s="41"/>
      <c r="AN138" s="41"/>
      <c r="AO138" s="41"/>
      <c r="AP138" s="41"/>
      <c r="AQ138" s="41"/>
      <c r="AR138" s="41"/>
      <c r="AS138" s="41"/>
      <c r="AT138" s="41"/>
      <c r="AU138" s="41"/>
      <c r="AV138" s="41"/>
      <c r="AW138" s="41"/>
      <c r="AX138" s="41"/>
      <c r="AY138" s="41"/>
      <c r="AZ138" s="41"/>
      <c r="BA138" s="41"/>
      <c r="BB138" s="41"/>
      <c r="BC138" s="41"/>
      <c r="BD138" s="41"/>
      <c r="BE138" s="41"/>
      <c r="BF138" s="41"/>
      <c r="BG138" s="41"/>
      <c r="BH138" s="41"/>
      <c r="BI138" s="41"/>
      <c r="BJ138" s="41"/>
      <c r="BK138" s="41"/>
      <c r="BL138" s="41"/>
      <c r="BM138" s="41"/>
      <c r="BN138" s="41"/>
      <c r="BO138" s="41"/>
      <c r="BP138" s="41"/>
      <c r="BQ138" s="41"/>
      <c r="BR138" s="41"/>
      <c r="BS138" s="41"/>
      <c r="BT138" s="41"/>
      <c r="BU138" s="41"/>
      <c r="BV138" s="41"/>
      <c r="BW138" s="41"/>
      <c r="BX138" s="41"/>
      <c r="BY138" s="41"/>
      <c r="BZ138" s="41"/>
      <c r="CA138" s="41"/>
      <c r="CB138" s="41"/>
      <c r="CC138" s="41"/>
      <c r="CD138" s="41"/>
      <c r="CE138" s="41"/>
      <c r="CF138" s="41"/>
      <c r="CG138" s="41"/>
      <c r="CH138" s="41"/>
      <c r="CI138" s="41"/>
      <c r="CJ138" s="41"/>
      <c r="CK138" s="41"/>
      <c r="CL138" s="41"/>
      <c r="CM138" s="53"/>
      <c r="CN138" s="53"/>
      <c r="CO138" s="53"/>
      <c r="CP138" s="41"/>
      <c r="CQ138" s="41"/>
      <c r="CR138" s="41"/>
      <c r="CS138" s="41"/>
      <c r="CT138" s="41"/>
      <c r="CU138" s="41"/>
      <c r="CV138" s="41"/>
      <c r="CW138" s="41"/>
      <c r="CX138" s="41"/>
      <c r="CY138" s="41"/>
      <c r="CZ138" s="41"/>
      <c r="DA138" s="41">
        <f t="shared" si="86"/>
        <v>9.0061416581765474E-2</v>
      </c>
      <c r="DB138" s="14">
        <f t="shared" si="85"/>
        <v>-325.07719633156438</v>
      </c>
      <c r="DC138" s="41"/>
      <c r="DD138" s="41"/>
      <c r="DE138" s="41"/>
    </row>
    <row r="139" spans="1:10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15"/>
      <c r="AH139" s="15"/>
      <c r="AI139" s="41"/>
      <c r="AJ139" s="41"/>
      <c r="AK139" s="15"/>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41"/>
      <c r="CJ139" s="41"/>
      <c r="CK139" s="41"/>
      <c r="CL139" s="41"/>
      <c r="CM139" s="53" t="s">
        <v>253</v>
      </c>
      <c r="CN139" s="53"/>
      <c r="CO139" s="41"/>
      <c r="CP139" s="41"/>
      <c r="CQ139" s="41"/>
      <c r="CR139" s="41"/>
      <c r="CS139" s="41"/>
      <c r="CT139" s="41"/>
      <c r="CU139" s="41"/>
      <c r="CV139" s="41"/>
      <c r="CW139" s="41"/>
      <c r="CX139" s="41"/>
      <c r="CY139" s="41"/>
      <c r="CZ139" s="41"/>
      <c r="DA139" s="41">
        <f t="shared" si="86"/>
        <v>9.0748908311397272E-2</v>
      </c>
      <c r="DB139" s="14">
        <f t="shared" si="85"/>
        <v>-330.15110243465864</v>
      </c>
      <c r="DC139" s="41"/>
      <c r="DD139" s="41"/>
      <c r="DE139" s="41"/>
    </row>
    <row r="140" spans="1:109">
      <c r="A140" s="41"/>
      <c r="B140" s="41"/>
      <c r="C140" s="41"/>
      <c r="D140" s="41"/>
      <c r="E140" s="41"/>
      <c r="F140" s="41"/>
      <c r="G140" s="41"/>
      <c r="H140" s="41" t="s">
        <v>254</v>
      </c>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15"/>
      <c r="AH140" s="15"/>
      <c r="AI140" s="41"/>
      <c r="AJ140" s="41"/>
      <c r="AK140" s="15"/>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41"/>
      <c r="BS140" s="41"/>
      <c r="BT140" s="41"/>
      <c r="BU140" s="41"/>
      <c r="BV140" s="41"/>
      <c r="BW140" s="41"/>
      <c r="BX140" s="41"/>
      <c r="BY140" s="41"/>
      <c r="BZ140" s="41"/>
      <c r="CA140" s="41"/>
      <c r="CB140" s="41"/>
      <c r="CC140" s="41"/>
      <c r="CD140" s="41"/>
      <c r="CE140" s="41"/>
      <c r="CF140" s="41"/>
      <c r="CG140" s="41"/>
      <c r="CH140" s="41"/>
      <c r="CI140" s="41"/>
      <c r="CJ140" s="41"/>
      <c r="CK140" s="41"/>
      <c r="CL140" s="41"/>
      <c r="CM140" s="53" t="s">
        <v>255</v>
      </c>
      <c r="CN140" s="53"/>
      <c r="CO140" s="53"/>
      <c r="CP140" s="41"/>
      <c r="CQ140" s="41"/>
      <c r="CR140" s="41"/>
      <c r="CS140" s="41"/>
      <c r="CT140" s="41"/>
      <c r="CU140" s="41"/>
      <c r="CV140" s="41"/>
      <c r="CW140" s="41"/>
      <c r="CX140" s="41"/>
      <c r="CY140" s="41"/>
      <c r="CZ140" s="41"/>
      <c r="DA140" s="41">
        <f t="shared" si="86"/>
        <v>9.143640004102907E-2</v>
      </c>
      <c r="DB140" s="14">
        <f t="shared" si="85"/>
        <v>-335.26359337503885</v>
      </c>
      <c r="DC140" s="41"/>
      <c r="DD140" s="41"/>
      <c r="DE140" s="41"/>
    </row>
    <row r="141" spans="1:109">
      <c r="A141" s="41" t="s">
        <v>256</v>
      </c>
      <c r="B141" s="41"/>
      <c r="C141" s="41"/>
      <c r="D141" s="41"/>
      <c r="E141" s="41"/>
      <c r="F141" s="41"/>
      <c r="G141" s="41"/>
      <c r="H141" s="41" t="s">
        <v>257</v>
      </c>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15"/>
      <c r="AH141" s="15"/>
      <c r="AI141" s="41"/>
      <c r="AJ141" s="41"/>
      <c r="AK141" s="15"/>
      <c r="AL141" s="41"/>
      <c r="AM141" s="41"/>
      <c r="AN141" s="41"/>
      <c r="AO141" s="41"/>
      <c r="AP141" s="41"/>
      <c r="AQ141" s="41"/>
      <c r="AR141" s="41"/>
      <c r="AS141" s="41"/>
      <c r="AT141" s="41"/>
      <c r="AU141" s="41"/>
      <c r="AV141" s="41"/>
      <c r="AW141" s="41"/>
      <c r="AX141" s="41"/>
      <c r="AY141" s="41"/>
      <c r="AZ141" s="41"/>
      <c r="BA141" s="41"/>
      <c r="BB141" s="41"/>
      <c r="BC141" s="41"/>
      <c r="BD141" s="41"/>
      <c r="BE141" s="41"/>
      <c r="BF141" s="41"/>
      <c r="BG141" s="41"/>
      <c r="BH141" s="41"/>
      <c r="BI141" s="41"/>
      <c r="BJ141" s="41"/>
      <c r="BK141" s="41"/>
      <c r="BL141" s="41"/>
      <c r="BM141" s="41"/>
      <c r="BN141" s="41"/>
      <c r="BO141" s="41"/>
      <c r="BP141" s="41"/>
      <c r="BQ141" s="41"/>
      <c r="BR141" s="41"/>
      <c r="BS141" s="41"/>
      <c r="BT141" s="41"/>
      <c r="BU141" s="41"/>
      <c r="BV141" s="41"/>
      <c r="BW141" s="41"/>
      <c r="BX141" s="41"/>
      <c r="BY141" s="41"/>
      <c r="BZ141" s="41"/>
      <c r="CA141" s="41"/>
      <c r="CB141" s="41"/>
      <c r="CC141" s="41"/>
      <c r="CD141" s="41"/>
      <c r="CE141" s="41"/>
      <c r="CF141" s="41"/>
      <c r="CG141" s="41"/>
      <c r="CH141" s="41"/>
      <c r="CI141" s="41"/>
      <c r="CJ141" s="41"/>
      <c r="CK141" s="41"/>
      <c r="CL141" s="41"/>
      <c r="CM141" s="53" t="s">
        <v>258</v>
      </c>
      <c r="CN141" s="53"/>
      <c r="CO141" s="53"/>
      <c r="CP141" s="41"/>
      <c r="CQ141" s="41"/>
      <c r="CR141" s="41"/>
      <c r="CS141" s="41"/>
      <c r="CT141" s="41"/>
      <c r="CU141" s="41"/>
      <c r="CV141" s="41"/>
      <c r="CW141" s="41"/>
      <c r="CX141" s="41"/>
      <c r="CY141" s="41"/>
      <c r="CZ141" s="41"/>
      <c r="DA141" s="41">
        <f t="shared" si="86"/>
        <v>9.2123891770660868E-2</v>
      </c>
      <c r="DB141" s="14">
        <f t="shared" si="85"/>
        <v>-340.4146691527049</v>
      </c>
      <c r="DC141" s="41"/>
      <c r="DD141" s="41"/>
      <c r="DE141" s="41"/>
    </row>
    <row r="142" spans="1:109">
      <c r="A142" s="41" t="s">
        <v>259</v>
      </c>
      <c r="B142" s="41"/>
      <c r="C142" s="41"/>
      <c r="D142" s="41"/>
      <c r="E142" s="41"/>
      <c r="F142" s="41"/>
      <c r="G142" s="41"/>
      <c r="H142" s="41" t="s">
        <v>260</v>
      </c>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15"/>
      <c r="AH142" s="15"/>
      <c r="AI142" s="41"/>
      <c r="AJ142" s="41"/>
      <c r="AK142" s="15"/>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41"/>
      <c r="CB142" s="41"/>
      <c r="CC142" s="41"/>
      <c r="CD142" s="41"/>
      <c r="CE142" s="41"/>
      <c r="CF142" s="41"/>
      <c r="CG142" s="41"/>
      <c r="CH142" s="41"/>
      <c r="CI142" s="41"/>
      <c r="CJ142" s="41"/>
      <c r="CK142" s="41"/>
      <c r="CL142" s="41"/>
      <c r="CM142" s="53" t="s">
        <v>261</v>
      </c>
      <c r="CN142" s="53"/>
      <c r="CO142" s="53"/>
      <c r="CP142" s="41"/>
      <c r="CQ142" s="41"/>
      <c r="CR142" s="41"/>
      <c r="CS142" s="41"/>
      <c r="CT142" s="41"/>
      <c r="CU142" s="41"/>
      <c r="CV142" s="41"/>
      <c r="CW142" s="41"/>
      <c r="CX142" s="41"/>
      <c r="CY142" s="41"/>
      <c r="CZ142" s="41"/>
      <c r="DA142" s="41">
        <f t="shared" si="86"/>
        <v>9.2811383500292666E-2</v>
      </c>
      <c r="DB142" s="14">
        <f t="shared" si="85"/>
        <v>-345.60432976765696</v>
      </c>
      <c r="DC142" s="41"/>
      <c r="DD142" s="41"/>
      <c r="DE142" s="41"/>
    </row>
    <row r="143" spans="1:109">
      <c r="A143" s="41" t="s">
        <v>262</v>
      </c>
      <c r="B143" s="41"/>
      <c r="C143" s="41" t="s">
        <v>263</v>
      </c>
      <c r="D143" s="41"/>
      <c r="E143" s="41"/>
      <c r="F143" s="41"/>
      <c r="G143" s="41"/>
      <c r="H143" s="41" t="s">
        <v>264</v>
      </c>
      <c r="I143" s="41" t="s">
        <v>265</v>
      </c>
      <c r="J143" s="41">
        <v>1</v>
      </c>
      <c r="K143" s="41"/>
      <c r="L143" s="41"/>
      <c r="M143" s="41"/>
      <c r="N143" s="41"/>
      <c r="O143" s="41"/>
      <c r="P143" s="41"/>
      <c r="Q143" s="41" t="s">
        <v>266</v>
      </c>
      <c r="R143" s="41"/>
      <c r="S143" s="41"/>
      <c r="T143" s="41"/>
      <c r="U143" s="41"/>
      <c r="V143" s="41"/>
      <c r="W143" s="41"/>
      <c r="X143" s="41"/>
      <c r="Y143" s="41"/>
      <c r="Z143" s="41"/>
      <c r="AA143" s="41"/>
      <c r="AB143" s="41"/>
      <c r="AC143" s="41"/>
      <c r="AD143" s="41"/>
      <c r="AE143" s="41"/>
      <c r="AF143" s="41"/>
      <c r="AG143" s="15"/>
      <c r="AH143" s="15"/>
      <c r="AI143" s="41"/>
      <c r="AJ143" s="41"/>
      <c r="AK143" s="15"/>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c r="BT143" s="41"/>
      <c r="BU143" s="41"/>
      <c r="BV143" s="41"/>
      <c r="BW143" s="41"/>
      <c r="BX143" s="41"/>
      <c r="BY143" s="41"/>
      <c r="BZ143" s="41"/>
      <c r="CA143" s="41"/>
      <c r="CB143" s="41"/>
      <c r="CC143" s="41"/>
      <c r="CD143" s="41"/>
      <c r="CE143" s="41"/>
      <c r="CF143" s="41"/>
      <c r="CG143" s="41"/>
      <c r="CH143" s="41"/>
      <c r="CI143" s="41"/>
      <c r="CJ143" s="41"/>
      <c r="CK143" s="41"/>
      <c r="CL143" s="41"/>
      <c r="CM143" s="41" t="s">
        <v>267</v>
      </c>
      <c r="CN143" s="41"/>
      <c r="CO143" s="41"/>
      <c r="CP143" s="41"/>
      <c r="CQ143" s="41"/>
      <c r="CR143" s="41"/>
      <c r="CS143" s="41"/>
      <c r="CT143" s="41"/>
      <c r="CU143" s="41"/>
      <c r="CV143" s="41"/>
      <c r="CW143" s="41"/>
      <c r="CX143" s="41"/>
      <c r="CY143" s="41"/>
      <c r="CZ143" s="41"/>
      <c r="DA143" s="41">
        <f t="shared" si="86"/>
        <v>9.3498875229924464E-2</v>
      </c>
      <c r="DB143" s="14">
        <f t="shared" si="85"/>
        <v>-350.83257521989475</v>
      </c>
      <c r="DC143" s="41"/>
      <c r="DD143" s="41"/>
      <c r="DE143" s="41"/>
    </row>
    <row r="144" spans="1:109">
      <c r="A144" s="41" t="s">
        <v>268</v>
      </c>
      <c r="B144" s="41"/>
      <c r="C144" s="41" t="s">
        <v>269</v>
      </c>
      <c r="D144" s="41"/>
      <c r="E144" s="41"/>
      <c r="F144" s="41"/>
      <c r="G144" s="41"/>
      <c r="H144" s="41"/>
      <c r="I144" s="41" t="s">
        <v>270</v>
      </c>
      <c r="J144" s="41" t="s">
        <v>271</v>
      </c>
      <c r="K144" s="41"/>
      <c r="L144" s="41"/>
      <c r="M144" s="41"/>
      <c r="N144" s="41"/>
      <c r="O144" s="41"/>
      <c r="P144" s="41"/>
      <c r="Q144" s="41" t="s">
        <v>272</v>
      </c>
      <c r="R144" s="41"/>
      <c r="S144" s="41"/>
      <c r="T144" s="41"/>
      <c r="U144" s="41"/>
      <c r="V144" s="41"/>
      <c r="W144" s="41"/>
      <c r="X144" s="41"/>
      <c r="Y144" s="41"/>
      <c r="Z144" s="41"/>
      <c r="AA144" s="41"/>
      <c r="AB144" s="41"/>
      <c r="AC144" s="41"/>
      <c r="AD144" s="41"/>
      <c r="AE144" s="41"/>
      <c r="AF144" s="41"/>
      <c r="AG144" s="15"/>
      <c r="AH144" s="15"/>
      <c r="AI144" s="41"/>
      <c r="AJ144" s="41"/>
      <c r="AK144" s="15"/>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c r="BT144" s="41"/>
      <c r="BU144" s="41"/>
      <c r="BV144" s="41"/>
      <c r="BW144" s="41"/>
      <c r="BX144" s="41"/>
      <c r="BY144" s="41"/>
      <c r="BZ144" s="41"/>
      <c r="CA144" s="41"/>
      <c r="CB144" s="41"/>
      <c r="CC144" s="41"/>
      <c r="CD144" s="41"/>
      <c r="CE144" s="41"/>
      <c r="CF144" s="41"/>
      <c r="CG144" s="41"/>
      <c r="CH144" s="41"/>
      <c r="CI144" s="41"/>
      <c r="CJ144" s="41"/>
      <c r="CK144" s="41"/>
      <c r="CL144" s="41"/>
      <c r="CM144" s="41" t="s">
        <v>273</v>
      </c>
      <c r="CN144" s="41" t="s">
        <v>131</v>
      </c>
      <c r="CO144" s="41" t="s">
        <v>132</v>
      </c>
      <c r="CP144" s="41"/>
      <c r="CQ144" s="41"/>
      <c r="CR144" s="41"/>
      <c r="CS144" s="41"/>
      <c r="CT144" s="41"/>
      <c r="CU144" s="41"/>
      <c r="CV144" s="41"/>
      <c r="CW144" s="41"/>
      <c r="CX144" s="41"/>
      <c r="CY144" s="41"/>
      <c r="CZ144" s="41"/>
      <c r="DA144" s="41">
        <f t="shared" si="86"/>
        <v>9.4186366959556261E-2</v>
      </c>
      <c r="DB144" s="14">
        <f t="shared" si="85"/>
        <v>-356.09940550941849</v>
      </c>
      <c r="DC144" s="41"/>
      <c r="DD144" s="41"/>
      <c r="DE144" s="41"/>
    </row>
    <row r="145" spans="1:109">
      <c r="A145" s="41" t="s">
        <v>274</v>
      </c>
      <c r="B145" s="41"/>
      <c r="C145" s="41"/>
      <c r="D145" s="41"/>
      <c r="E145" s="41"/>
      <c r="F145" s="41"/>
      <c r="G145" s="41"/>
      <c r="H145" s="41"/>
      <c r="I145" s="41" t="s">
        <v>275</v>
      </c>
      <c r="J145" s="41" t="s">
        <v>276</v>
      </c>
      <c r="K145" s="41"/>
      <c r="L145" s="41"/>
      <c r="M145" s="41"/>
      <c r="N145" s="41"/>
      <c r="O145" s="41"/>
      <c r="P145" s="41"/>
      <c r="Q145" s="41" t="s">
        <v>277</v>
      </c>
      <c r="R145" s="41"/>
      <c r="S145" s="41"/>
      <c r="T145" s="41"/>
      <c r="U145" s="41"/>
      <c r="V145" s="41"/>
      <c r="W145" s="41"/>
      <c r="X145" s="41"/>
      <c r="Y145" s="41"/>
      <c r="Z145" s="41"/>
      <c r="AA145" s="41"/>
      <c r="AB145" s="41"/>
      <c r="AC145" s="41"/>
      <c r="AD145" s="41"/>
      <c r="AE145" s="41"/>
      <c r="AF145" s="41"/>
      <c r="AG145" s="15"/>
      <c r="AH145" s="15"/>
      <c r="AI145" s="41"/>
      <c r="AJ145" s="41"/>
      <c r="AK145" s="15"/>
      <c r="AL145" s="41"/>
      <c r="AM145" s="41"/>
      <c r="AN145" s="41"/>
      <c r="AO145" s="41"/>
      <c r="AP145" s="41"/>
      <c r="AQ145" s="41"/>
      <c r="AR145" s="41"/>
      <c r="AS145" s="41"/>
      <c r="AT145" s="41"/>
      <c r="AU145" s="41"/>
      <c r="AV145" s="41"/>
      <c r="AW145" s="41"/>
      <c r="AX145" s="41"/>
      <c r="AY145" s="41"/>
      <c r="AZ145" s="41"/>
      <c r="BA145" s="41"/>
      <c r="BB145" s="41"/>
      <c r="BC145" s="41"/>
      <c r="BD145" s="41"/>
      <c r="BE145" s="41"/>
      <c r="BF145" s="41"/>
      <c r="BG145" s="41"/>
      <c r="BH145" s="41"/>
      <c r="BI145" s="41"/>
      <c r="BJ145" s="41"/>
      <c r="BK145" s="41"/>
      <c r="BL145" s="41"/>
      <c r="BM145" s="41"/>
      <c r="BN145" s="41"/>
      <c r="BO145" s="41"/>
      <c r="BP145" s="41"/>
      <c r="BQ145" s="41"/>
      <c r="BR145" s="41"/>
      <c r="BS145" s="41"/>
      <c r="BT145" s="41"/>
      <c r="BU145" s="41"/>
      <c r="BV145" s="41"/>
      <c r="BW145" s="41"/>
      <c r="BX145" s="41"/>
      <c r="BY145" s="41"/>
      <c r="BZ145" s="41"/>
      <c r="CA145" s="41"/>
      <c r="CB145" s="41"/>
      <c r="CC145" s="41"/>
      <c r="CD145" s="41"/>
      <c r="CE145" s="41"/>
      <c r="CF145" s="41"/>
      <c r="CG145" s="41"/>
      <c r="CH145" s="41"/>
      <c r="CI145" s="41"/>
      <c r="CJ145" s="41"/>
      <c r="CK145" s="41"/>
      <c r="CL145" s="41"/>
      <c r="CM145" s="41"/>
      <c r="CN145" s="41" t="s">
        <v>136</v>
      </c>
      <c r="CO145" s="41" t="s">
        <v>137</v>
      </c>
      <c r="CP145" s="41"/>
      <c r="CQ145" s="41"/>
      <c r="CR145" s="41"/>
      <c r="CS145" s="41"/>
      <c r="CT145" s="41"/>
      <c r="CU145" s="41"/>
      <c r="CV145" s="41"/>
      <c r="CW145" s="41"/>
      <c r="CX145" s="41"/>
      <c r="CY145" s="41"/>
      <c r="CZ145" s="41"/>
      <c r="DA145" s="41">
        <f t="shared" si="86"/>
        <v>9.4873858689188059E-2</v>
      </c>
      <c r="DB145" s="14">
        <f t="shared" si="85"/>
        <v>-361.40482063622818</v>
      </c>
      <c r="DC145" s="41"/>
      <c r="DD145" s="41"/>
      <c r="DE145" s="41"/>
    </row>
    <row r="146" spans="1:109">
      <c r="A146" s="41" t="s">
        <v>278</v>
      </c>
      <c r="B146" s="41"/>
      <c r="C146" s="41"/>
      <c r="D146" s="41"/>
      <c r="E146" s="41"/>
      <c r="F146" s="41"/>
      <c r="G146" s="41"/>
      <c r="H146" s="41" t="s">
        <v>263</v>
      </c>
      <c r="I146" s="41"/>
      <c r="J146" s="41"/>
      <c r="K146" s="41"/>
      <c r="L146" s="41"/>
      <c r="M146" s="41"/>
      <c r="N146" s="41"/>
      <c r="O146" s="41"/>
      <c r="P146" s="41"/>
      <c r="Q146" s="41" t="s">
        <v>279</v>
      </c>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1"/>
      <c r="BP146" s="41"/>
      <c r="BQ146" s="41"/>
      <c r="BR146" s="41"/>
      <c r="BS146" s="41"/>
      <c r="BT146" s="41"/>
      <c r="BU146" s="41"/>
      <c r="BV146" s="41"/>
      <c r="BW146" s="41"/>
      <c r="BX146" s="41"/>
      <c r="BY146" s="41"/>
      <c r="BZ146" s="41"/>
      <c r="CA146" s="41"/>
      <c r="CB146" s="41"/>
      <c r="CC146" s="41"/>
      <c r="CD146" s="41"/>
      <c r="CE146" s="41"/>
      <c r="CF146" s="41"/>
      <c r="CG146" s="41"/>
      <c r="CH146" s="41"/>
      <c r="CI146" s="41"/>
      <c r="CJ146" s="41"/>
      <c r="CK146" s="41"/>
      <c r="CL146" s="41"/>
      <c r="CM146" s="41"/>
      <c r="CN146" s="41" t="s">
        <v>139</v>
      </c>
      <c r="CO146" s="41" t="s">
        <v>140</v>
      </c>
      <c r="CP146" s="41"/>
      <c r="CQ146" s="41"/>
      <c r="CR146" s="41"/>
      <c r="CS146" s="41"/>
      <c r="CT146" s="41"/>
      <c r="CU146" s="41"/>
      <c r="CV146" s="41"/>
      <c r="CW146" s="41"/>
      <c r="CX146" s="41"/>
      <c r="CY146" s="41"/>
      <c r="CZ146" s="41"/>
      <c r="DA146" s="41">
        <f t="shared" si="86"/>
        <v>9.5561350418819857E-2</v>
      </c>
      <c r="DB146" s="14">
        <f t="shared" si="85"/>
        <v>-366.74882060032371</v>
      </c>
      <c r="DC146" s="41"/>
      <c r="DD146" s="41"/>
      <c r="DE146" s="41"/>
    </row>
    <row r="147" spans="1:109">
      <c r="A147" s="41"/>
      <c r="B147" s="41"/>
      <c r="C147" s="41"/>
      <c r="D147" s="41"/>
      <c r="E147" s="41" t="s">
        <v>280</v>
      </c>
      <c r="F147" s="41"/>
      <c r="G147" s="41"/>
      <c r="H147" s="41"/>
      <c r="I147" s="41"/>
      <c r="J147" s="41"/>
      <c r="K147" s="41"/>
      <c r="L147" s="41"/>
      <c r="M147" s="41"/>
      <c r="N147" s="41"/>
      <c r="O147" s="41"/>
      <c r="P147" s="41"/>
      <c r="Q147" s="41"/>
      <c r="R147" s="41"/>
      <c r="S147" s="41"/>
      <c r="T147" s="41"/>
      <c r="U147" s="41"/>
      <c r="V147" s="41" t="s">
        <v>281</v>
      </c>
      <c r="W147" s="41"/>
      <c r="X147" s="41"/>
      <c r="Y147" s="41"/>
      <c r="Z147" s="41"/>
      <c r="AA147" s="41"/>
      <c r="AB147" s="41"/>
      <c r="AC147" s="41"/>
      <c r="AD147" s="41"/>
      <c r="AE147" s="41"/>
      <c r="AF147" s="41"/>
      <c r="AG147" s="41"/>
      <c r="AH147" s="41"/>
      <c r="AI147" s="41"/>
      <c r="AJ147" s="41"/>
      <c r="AK147" s="41"/>
      <c r="AL147" s="41"/>
      <c r="AM147" s="41" t="s">
        <v>282</v>
      </c>
      <c r="AN147" s="41"/>
      <c r="AO147" s="41"/>
      <c r="AP147" s="41"/>
      <c r="AQ147" s="41"/>
      <c r="AR147" s="41"/>
      <c r="AS147" s="41"/>
      <c r="AT147" s="41"/>
      <c r="AU147" s="41"/>
      <c r="AV147" s="41"/>
      <c r="AW147" s="41"/>
      <c r="AX147" s="41"/>
      <c r="AY147" s="41"/>
      <c r="AZ147" s="41"/>
      <c r="BA147" s="41"/>
      <c r="BB147" s="41"/>
      <c r="BC147" s="41"/>
      <c r="BD147" s="41" t="s">
        <v>283</v>
      </c>
      <c r="BE147" s="41"/>
      <c r="BF147" s="41"/>
      <c r="BG147" s="41"/>
      <c r="BH147" s="41"/>
      <c r="BI147" s="41"/>
      <c r="BJ147" s="41"/>
      <c r="BK147" s="41"/>
      <c r="BL147" s="41"/>
      <c r="BM147" s="41"/>
      <c r="BN147" s="41"/>
      <c r="BO147" s="41"/>
      <c r="BP147" s="41"/>
      <c r="BQ147" s="41"/>
      <c r="BR147" s="41"/>
      <c r="BS147" s="41"/>
      <c r="BT147" s="41"/>
      <c r="BU147" s="41" t="s">
        <v>284</v>
      </c>
      <c r="BV147" s="41"/>
      <c r="BW147" s="41"/>
      <c r="BX147" s="41"/>
      <c r="BY147" s="41"/>
      <c r="BZ147" s="41"/>
      <c r="CA147" s="41"/>
      <c r="CB147" s="41"/>
      <c r="CC147" s="41"/>
      <c r="CD147" s="41"/>
      <c r="CE147" s="41"/>
      <c r="CF147" s="41"/>
      <c r="CG147" s="41"/>
      <c r="CH147" s="41"/>
      <c r="CI147" s="41"/>
      <c r="CJ147" s="41"/>
      <c r="CK147" s="41"/>
      <c r="CL147" s="41"/>
      <c r="CM147" s="41"/>
      <c r="CN147" s="41"/>
      <c r="CO147" s="41"/>
      <c r="CP147" s="41"/>
      <c r="CQ147" s="41"/>
      <c r="CR147" s="41"/>
      <c r="CS147" s="41"/>
      <c r="CT147" s="41"/>
      <c r="CU147" s="41"/>
      <c r="CV147" s="41"/>
      <c r="CW147" s="41"/>
      <c r="CX147" s="41"/>
      <c r="CY147" s="41"/>
      <c r="CZ147" s="41"/>
      <c r="DA147" s="41">
        <f t="shared" si="86"/>
        <v>9.6248842148451655E-2</v>
      </c>
      <c r="DB147" s="14">
        <f t="shared" si="85"/>
        <v>-372.13140540170514</v>
      </c>
      <c r="DC147" s="41"/>
      <c r="DD147" s="41"/>
      <c r="DE147" s="41"/>
    </row>
    <row r="148" spans="1:109">
      <c r="A148" s="41" t="s">
        <v>285</v>
      </c>
      <c r="B148" s="41" t="s">
        <v>286</v>
      </c>
      <c r="C148" s="41" t="s">
        <v>287</v>
      </c>
      <c r="D148" s="41" t="s">
        <v>288</v>
      </c>
      <c r="E148" s="41" t="s">
        <v>289</v>
      </c>
      <c r="F148" s="41" t="s">
        <v>290</v>
      </c>
      <c r="G148" s="41" t="s">
        <v>291</v>
      </c>
      <c r="H148" s="41" t="s">
        <v>292</v>
      </c>
      <c r="I148" s="41" t="s">
        <v>293</v>
      </c>
      <c r="J148" s="41" t="s">
        <v>294</v>
      </c>
      <c r="K148" s="41" t="s">
        <v>295</v>
      </c>
      <c r="L148" s="41" t="s">
        <v>296</v>
      </c>
      <c r="M148" s="41" t="s">
        <v>290</v>
      </c>
      <c r="N148" s="41" t="s">
        <v>291</v>
      </c>
      <c r="O148" s="41" t="s">
        <v>292</v>
      </c>
      <c r="P148" s="41" t="s">
        <v>293</v>
      </c>
      <c r="Q148" s="41" t="s">
        <v>294</v>
      </c>
      <c r="R148" s="41" t="s">
        <v>295</v>
      </c>
      <c r="S148" s="41" t="s">
        <v>297</v>
      </c>
      <c r="T148" s="41" t="s">
        <v>298</v>
      </c>
      <c r="U148" s="41" t="s">
        <v>299</v>
      </c>
      <c r="V148" s="41" t="s">
        <v>289</v>
      </c>
      <c r="W148" s="41" t="s">
        <v>290</v>
      </c>
      <c r="X148" s="41" t="s">
        <v>291</v>
      </c>
      <c r="Y148" s="41" t="s">
        <v>292</v>
      </c>
      <c r="Z148" s="41" t="s">
        <v>293</v>
      </c>
      <c r="AA148" s="41" t="s">
        <v>294</v>
      </c>
      <c r="AB148" s="41" t="s">
        <v>295</v>
      </c>
      <c r="AC148" s="41" t="s">
        <v>296</v>
      </c>
      <c r="AD148" s="41" t="s">
        <v>290</v>
      </c>
      <c r="AE148" s="41" t="s">
        <v>291</v>
      </c>
      <c r="AF148" s="41" t="s">
        <v>292</v>
      </c>
      <c r="AG148" s="41" t="s">
        <v>293</v>
      </c>
      <c r="AH148" s="41" t="s">
        <v>294</v>
      </c>
      <c r="AI148" s="41" t="s">
        <v>295</v>
      </c>
      <c r="AJ148" s="41" t="s">
        <v>297</v>
      </c>
      <c r="AK148" s="41" t="s">
        <v>298</v>
      </c>
      <c r="AL148" s="41" t="s">
        <v>299</v>
      </c>
      <c r="AM148" s="41" t="s">
        <v>289</v>
      </c>
      <c r="AN148" s="41" t="s">
        <v>290</v>
      </c>
      <c r="AO148" s="41" t="s">
        <v>291</v>
      </c>
      <c r="AP148" s="41" t="s">
        <v>292</v>
      </c>
      <c r="AQ148" s="41" t="s">
        <v>293</v>
      </c>
      <c r="AR148" s="41" t="s">
        <v>294</v>
      </c>
      <c r="AS148" s="41" t="s">
        <v>295</v>
      </c>
      <c r="AT148" s="41" t="s">
        <v>296</v>
      </c>
      <c r="AU148" s="41" t="s">
        <v>290</v>
      </c>
      <c r="AV148" s="41" t="s">
        <v>291</v>
      </c>
      <c r="AW148" s="41" t="s">
        <v>292</v>
      </c>
      <c r="AX148" s="41" t="s">
        <v>293</v>
      </c>
      <c r="AY148" s="41" t="s">
        <v>294</v>
      </c>
      <c r="AZ148" s="41" t="s">
        <v>295</v>
      </c>
      <c r="BA148" s="41" t="s">
        <v>297</v>
      </c>
      <c r="BB148" s="41" t="s">
        <v>298</v>
      </c>
      <c r="BC148" s="41" t="s">
        <v>299</v>
      </c>
      <c r="BD148" s="41" t="s">
        <v>289</v>
      </c>
      <c r="BE148" s="41" t="s">
        <v>290</v>
      </c>
      <c r="BF148" s="41" t="s">
        <v>291</v>
      </c>
      <c r="BG148" s="41" t="s">
        <v>292</v>
      </c>
      <c r="BH148" s="41" t="s">
        <v>293</v>
      </c>
      <c r="BI148" s="41" t="s">
        <v>294</v>
      </c>
      <c r="BJ148" s="41" t="s">
        <v>295</v>
      </c>
      <c r="BK148" s="41" t="s">
        <v>296</v>
      </c>
      <c r="BL148" s="41" t="s">
        <v>290</v>
      </c>
      <c r="BM148" s="41" t="s">
        <v>291</v>
      </c>
      <c r="BN148" s="41" t="s">
        <v>292</v>
      </c>
      <c r="BO148" s="41" t="s">
        <v>293</v>
      </c>
      <c r="BP148" s="41" t="s">
        <v>294</v>
      </c>
      <c r="BQ148" s="41" t="s">
        <v>295</v>
      </c>
      <c r="BR148" s="41" t="s">
        <v>297</v>
      </c>
      <c r="BS148" s="41" t="s">
        <v>298</v>
      </c>
      <c r="BT148" s="41" t="s">
        <v>299</v>
      </c>
      <c r="BU148" s="41" t="s">
        <v>289</v>
      </c>
      <c r="BV148" s="41" t="s">
        <v>290</v>
      </c>
      <c r="BW148" s="41" t="s">
        <v>291</v>
      </c>
      <c r="BX148" s="41" t="s">
        <v>292</v>
      </c>
      <c r="BY148" s="41" t="s">
        <v>293</v>
      </c>
      <c r="BZ148" s="41" t="s">
        <v>294</v>
      </c>
      <c r="CA148" s="41" t="s">
        <v>295</v>
      </c>
      <c r="CB148" s="41" t="s">
        <v>296</v>
      </c>
      <c r="CC148" s="41" t="s">
        <v>290</v>
      </c>
      <c r="CD148" s="41" t="s">
        <v>291</v>
      </c>
      <c r="CE148" s="41" t="s">
        <v>292</v>
      </c>
      <c r="CF148" s="41" t="s">
        <v>293</v>
      </c>
      <c r="CG148" s="41" t="s">
        <v>294</v>
      </c>
      <c r="CH148" s="41" t="s">
        <v>295</v>
      </c>
      <c r="CI148" s="41" t="s">
        <v>297</v>
      </c>
      <c r="CJ148" s="41" t="s">
        <v>298</v>
      </c>
      <c r="CK148" s="41" t="s">
        <v>299</v>
      </c>
      <c r="CL148" s="41" t="s">
        <v>300</v>
      </c>
      <c r="CM148" s="41" t="s">
        <v>301</v>
      </c>
      <c r="CN148" s="41" t="s">
        <v>302</v>
      </c>
      <c r="CO148" s="41" t="s">
        <v>303</v>
      </c>
      <c r="CP148" s="41" t="s">
        <v>304</v>
      </c>
      <c r="CQ148" s="41"/>
      <c r="CR148" s="41"/>
      <c r="CS148" s="41"/>
      <c r="CT148" s="41"/>
      <c r="CU148" s="41"/>
      <c r="CV148" s="41"/>
      <c r="CW148" s="41"/>
      <c r="CX148" s="41"/>
      <c r="CY148" s="41"/>
      <c r="CZ148" s="41"/>
      <c r="DA148" s="41">
        <f t="shared" si="86"/>
        <v>9.6936333878083453E-2</v>
      </c>
      <c r="DB148" s="14">
        <f t="shared" si="85"/>
        <v>-377.5525750403724</v>
      </c>
      <c r="DC148" s="41"/>
      <c r="DD148" s="41"/>
      <c r="DE148" s="41"/>
    </row>
    <row r="149" spans="1:109">
      <c r="A149" s="41">
        <v>0</v>
      </c>
      <c r="B149" s="41">
        <f t="shared" ref="B149:B180" si="87">A149*$AC$68</f>
        <v>0</v>
      </c>
      <c r="C149" s="41">
        <f t="shared" ref="C149:C180" si="88">$C$39*($B149-$C$21)</f>
        <v>-3209.411764705882</v>
      </c>
      <c r="D149" s="41">
        <f t="shared" ref="D149:D180" si="89">$C$39*($B149-$C$27)</f>
        <v>-1356.7058823529412</v>
      </c>
      <c r="E149" s="41">
        <f t="shared" ref="E149:E180" si="90">$AC$71</f>
        <v>2.285034911001757E-2</v>
      </c>
      <c r="F149" s="41">
        <f t="shared" ref="F149:F180" si="91">-E149*$AC$51</f>
        <v>-105.28685038079011</v>
      </c>
      <c r="G149" s="41">
        <f t="shared" ref="G149:G180" si="92">-E149*$AD$51</f>
        <v>-71.786488895993273</v>
      </c>
      <c r="H149" s="41">
        <f>(-F149+SQRT(F149^2-4*$C149))/2</f>
        <v>129.9786822241866</v>
      </c>
      <c r="I149" s="41">
        <f>(-G149+SQRT(G149^2-4*$D149))/2</f>
        <v>87.323108139791344</v>
      </c>
      <c r="J149" s="41">
        <f>IF(H149&lt;&gt;0,($C$21-$B149)*$E149/H149/$AC$51-$AC$60*$AC$51,0)</f>
        <v>1.4517387225932228E-6</v>
      </c>
      <c r="K149" s="41">
        <f>IF(I149&lt;&gt;0,($C$27-$B149)*$E149/I149/$AD$51-$AC$60*$AD$51,0)</f>
        <v>1.7991225835751616E-6</v>
      </c>
      <c r="L149" s="41">
        <f>E149*1.001</f>
        <v>2.2873199459127587E-2</v>
      </c>
      <c r="M149" s="41">
        <f t="shared" ref="M149:M180" si="93">-L149*$AC$51</f>
        <v>-105.39213723117089</v>
      </c>
      <c r="N149" s="41">
        <f t="shared" ref="N149:N180" si="94">-L149*$AD$51</f>
        <v>-71.858275384889268</v>
      </c>
      <c r="O149" s="41">
        <f>(-M149+SQRT(M149^2-4*$C149))/2</f>
        <v>130.06717053512884</v>
      </c>
      <c r="P149" s="41">
        <f>(-N149+SQRT(N149^2-4*$D149))/2</f>
        <v>87.384057939934934</v>
      </c>
      <c r="Q149" s="41">
        <f>IF(O149&lt;&gt;0,($C$21-$B149)*$L149/O149/$AC$51-$AC$60*$AC$51,0)</f>
        <v>1.4528097527914853E-6</v>
      </c>
      <c r="R149" s="41">
        <f>IF(P149&lt;&gt;0,($C$27-$B149)*$L149/P149/$AD$51-$AC$60*$AD$51,0)</f>
        <v>1.8000577504596521E-6</v>
      </c>
      <c r="S149" s="41">
        <f>(Q149-J149)/($L149-$E149)</f>
        <v>4.6871502623694996E-5</v>
      </c>
      <c r="T149" s="41">
        <f>(R149-K149)/($L149-$E149)</f>
        <v>4.0925715401024558E-5</v>
      </c>
      <c r="U149" s="41">
        <f>IF(S149&lt;&gt;T149,(K149-J149)/(S149-T149),0)</f>
        <v>5.8425208971053272E-2</v>
      </c>
      <c r="V149" s="41">
        <f>E149+U149</f>
        <v>8.1275558081070842E-2</v>
      </c>
      <c r="W149" s="41">
        <f t="shared" ref="W149:W180" si="95">-V149*$AC$51</f>
        <v>-374.49088773639056</v>
      </c>
      <c r="X149" s="41">
        <f t="shared" ref="X149:X180" si="96">-V149*$AD$51</f>
        <v>-255.33469618390274</v>
      </c>
      <c r="Y149" s="41">
        <f>(-W149+SQRT(W149^2-4*$C149))/2</f>
        <v>382.8733253526691</v>
      </c>
      <c r="Z149" s="41">
        <f>(-X149+SQRT(X149^2-4*$D149))/2</f>
        <v>260.54194179287083</v>
      </c>
      <c r="AA149" s="41">
        <f>IF(Y149&lt;&gt;0,($C$21-$B149)*$V149/Y149/$AC$51-$AC$60*$AC$51,0)</f>
        <v>2.1484017036356148E-6</v>
      </c>
      <c r="AB149" s="41">
        <f>IF(Z149&lt;&gt;0,($C$27-$B149)*$V149/Z149/$AD$51-$AC$60*$AD$51,0)</f>
        <v>2.3944023866399498E-6</v>
      </c>
      <c r="AC149" s="41">
        <f>V149*1.001</f>
        <v>8.1356833639151901E-2</v>
      </c>
      <c r="AD149" s="41">
        <f t="shared" ref="AD149:AD180" si="97">-AC149*$AC$51</f>
        <v>-374.86537862412689</v>
      </c>
      <c r="AE149" s="41">
        <f t="shared" ref="AE149:AE180" si="98">-AC149*$AD$51</f>
        <v>-255.5900308800866</v>
      </c>
      <c r="AF149" s="41">
        <f>(-AD149+SQRT(AD149^2-4*$C149))/2</f>
        <v>383.23980048900307</v>
      </c>
      <c r="AG149" s="41">
        <f>(-AE149+SQRT(AE149^2-4*$D149))/2</f>
        <v>260.79227801966874</v>
      </c>
      <c r="AH149" s="41">
        <f>IF(AF149&lt;&gt;0,($C$21-$B149)*$AC149/AF149/$AC$51-$AC$60*$AC$51,0)</f>
        <v>2.1485751764843459E-6</v>
      </c>
      <c r="AI149" s="41">
        <f>IF(AG149&lt;&gt;0,($C$27-$B149)*$AC149/AG149/$AD$51-$AC$60*$AD$51,0)</f>
        <v>2.3945469386349998E-6</v>
      </c>
      <c r="AJ149" s="41">
        <f>(AH149-AA149)/($AC149-$V149)</f>
        <v>2.1343790535176676E-6</v>
      </c>
      <c r="AK149" s="41">
        <f>(AI149-AB149)/($AC149-$V149)</f>
        <v>1.7785420175868897E-6</v>
      </c>
      <c r="AL149" s="41">
        <f>IF(AJ149&lt;&gt;AK149,(AB149-AA149)/(AJ149-AK149),0)</f>
        <v>0.69132962048444646</v>
      </c>
      <c r="AM149" s="41">
        <f>V149+AL149</f>
        <v>0.77260517856551725</v>
      </c>
      <c r="AN149" s="41">
        <f t="shared" ref="AN149:AN180" si="99">-AM149*$AC$51</f>
        <v>-3559.9091045567266</v>
      </c>
      <c r="AO149" s="41">
        <f t="shared" ref="AO149:AO180" si="100">-AM149*$AD$51</f>
        <v>-2427.2107531068596</v>
      </c>
      <c r="AP149" s="41">
        <f>(-AN149+SQRT(AN149^2-4*$C149))/2</f>
        <v>3560.8104195346596</v>
      </c>
      <c r="AQ149" s="41">
        <f>(-AO149+SQRT(AO149^2-4*$D149))/2</f>
        <v>2427.769581215116</v>
      </c>
      <c r="AR149" s="41">
        <f>IF(AP149&lt;&gt;0,($C$21-$B149)*$AM149/AP149/$AC$51-$AC$60*$AC$51,0)</f>
        <v>2.2381001612776064E-6</v>
      </c>
      <c r="AS149" s="41">
        <f>IF(AQ149&lt;&gt;0,($C$27-$B149)*$AM149/AQ149/$AD$51-$AC$60*$AD$51,0)</f>
        <v>2.4688657767357927E-6</v>
      </c>
      <c r="AT149" s="41">
        <f>AM149*1.001</f>
        <v>0.77337778374408273</v>
      </c>
      <c r="AU149" s="41">
        <f t="shared" ref="AU149:AU180" si="101">-AT149*$AC$51</f>
        <v>-3563.469013661283</v>
      </c>
      <c r="AV149" s="41">
        <f t="shared" ref="AV149:AV180" si="102">-AT149*$AD$51</f>
        <v>-2429.637963859966</v>
      </c>
      <c r="AW149" s="41">
        <f>(-AU149+SQRT(AU149^2-4*$C149))/2</f>
        <v>3564.3694286796822</v>
      </c>
      <c r="AX149" s="41">
        <f>(-AV149+SQRT(AV149^2-4*$D149))/2</f>
        <v>2430.1962339549473</v>
      </c>
      <c r="AY149" s="41">
        <f>IF(AW149&lt;&gt;0,($C$21-$B149)*$AT149/AW149/$AC$51-$AC$60*$AC$51,0)</f>
        <v>2.2381022554254274E-6</v>
      </c>
      <c r="AZ149" s="41">
        <f>IF(AX149&lt;&gt;0,($C$27-$B149)*$AT149/AX149/$AD$51-$AC$60*$AD$51,0)</f>
        <v>2.4688675085183889E-6</v>
      </c>
      <c r="BA149" s="41">
        <f>(AY149-AR149)/($AT149-$AM149)</f>
        <v>2.7105019214012162E-9</v>
      </c>
      <c r="BB149" s="41">
        <f>(AZ149-AS149)/($AT149-$AM149)</f>
        <v>2.2414845826352408E-9</v>
      </c>
      <c r="BC149" s="41">
        <f>IF(BA149&lt;&gt;BB149,(AS149-AR149)/(BA149-BB149),0)</f>
        <v>492.01936982831006</v>
      </c>
      <c r="BD149" s="41">
        <f>AM149+BC149</f>
        <v>492.79197500687559</v>
      </c>
      <c r="BE149" s="41">
        <f t="shared" ref="BE149:BE180" si="103">-BD149*$AC$51</f>
        <v>-2270622.417696754</v>
      </c>
      <c r="BF149" s="41">
        <f t="shared" ref="BF149:BF180" si="104">-BD149*$AD$51</f>
        <v>-1548151.6484296054</v>
      </c>
      <c r="BG149" s="41">
        <f>(-BE149+SQRT(BE149^2-4*$C149))/2</f>
        <v>2270622.4191102041</v>
      </c>
      <c r="BH149" s="41">
        <f>(-BF149+SQRT(BF149^2-4*$D149))/2</f>
        <v>1548151.6493059446</v>
      </c>
      <c r="BI149" s="41">
        <f>IF(BG149&lt;&gt;0,($C$21-$B149)*$BD149/BG149/$AC$51-$AC$60*$AC$51,0)</f>
        <v>2.239149333421368E-6</v>
      </c>
      <c r="BJ149" s="41">
        <f>IF(BH149&lt;&gt;0,($C$27-$B149)*$BD149/BH149/$AD$51-$AC$60*$AD$51,0)</f>
        <v>2.469733363470843E-6</v>
      </c>
      <c r="BK149" s="41">
        <f>BD149*1.001</f>
        <v>493.2847669818824</v>
      </c>
      <c r="BL149" s="41">
        <f t="shared" ref="BL149:BL180" si="105">-BK149*$AC$51</f>
        <v>-2272893.0401144503</v>
      </c>
      <c r="BM149" s="41">
        <f t="shared" ref="BM149:BM180" si="106">-BK149*$AD$51</f>
        <v>-1549699.8000780349</v>
      </c>
      <c r="BN149" s="41">
        <f>(-BL149+SQRT(BL149^2-4*$C149))/2</f>
        <v>2272893.0415264885</v>
      </c>
      <c r="BO149" s="41">
        <f>(-BM149+SQRT(BM149^2-4*$D149))/2</f>
        <v>1549699.8009534986</v>
      </c>
      <c r="BP149" s="41">
        <f>IF(BN149&lt;&gt;0,($C$21-$B149)*$BK149/BN149/$AC$51-$AC$60*$AC$51,0)</f>
        <v>2.2391493334265205E-6</v>
      </c>
      <c r="BQ149" s="41">
        <f>IF(BO149&lt;&gt;0,($C$27-$B149)*$BK149/BO149/$AD$51-$AC$60*$AD$51,0)</f>
        <v>2.4697333634751044E-6</v>
      </c>
      <c r="BR149" s="41">
        <f>(BP149-BI149)/($BK149-$BD149)</f>
        <v>1.0455733208879276E-17</v>
      </c>
      <c r="BS149" s="41">
        <f>(BQ149-BJ149)/($BK149-$BD149)</f>
        <v>8.6475084290435047E-18</v>
      </c>
      <c r="BT149" s="41">
        <f>IF(BR149&lt;&gt;BS149,(BJ149-BI149)/(BR149-BS149),0)</f>
        <v>127519560964.32738</v>
      </c>
      <c r="BU149" s="41">
        <f>BD149+BT149</f>
        <v>127519561457.11935</v>
      </c>
      <c r="BV149" s="41">
        <f t="shared" ref="BV149:BV180" si="107">-BU149*$AC$51</f>
        <v>-587567958945261.38</v>
      </c>
      <c r="BW149" s="41">
        <f t="shared" ref="BW149:BW180" si="108">-BU149*$AD$51</f>
        <v>-400614517462678.31</v>
      </c>
      <c r="BX149" s="41">
        <f>(-BV149+SQRT(BV149^2-4*$C149))/2</f>
        <v>587567958945261.38</v>
      </c>
      <c r="BY149" s="41">
        <f>(-BW149+SQRT(BW149^2-4*$D149))/2</f>
        <v>400614517462678.31</v>
      </c>
      <c r="BZ149" s="41">
        <f>IF(BX149&lt;&gt;0,($C$21-$B149)*$BU149/BX149/$AC$51-$AC$60*$AC$51,0)</f>
        <v>2.2391493360015819E-6</v>
      </c>
      <c r="CA149" s="41">
        <f>IF(BY149&lt;&gt;0,($C$27-$B149)*$BU149/BY149/$AD$51-$AC$60*$AD$51,0)</f>
        <v>2.4697333656043894E-6</v>
      </c>
      <c r="CB149" s="41">
        <f>BU149*1.001</f>
        <v>127647081018.57646</v>
      </c>
      <c r="CC149" s="41">
        <f t="shared" ref="CC149:CC180" si="109">-CB149*$AC$51</f>
        <v>-588155526904206.63</v>
      </c>
      <c r="CD149" s="41">
        <f t="shared" ref="CD149:CD180" si="110">-CB149*$AD$51</f>
        <v>-401015131980141</v>
      </c>
      <c r="CE149" s="41">
        <f>(-CC149+SQRT(CC149^2-4*$C149))/2</f>
        <v>588155526904206.63</v>
      </c>
      <c r="CF149" s="41">
        <f>(-CD149+SQRT(CD149^2-4*$D149))/2</f>
        <v>401015131980141</v>
      </c>
      <c r="CG149" s="41">
        <f>IF(CE149&lt;&gt;0,($C$21-$B149)*$CB149/CE149/$AC$51-$AC$60*$AC$51,0)</f>
        <v>2.2391493360015811E-6</v>
      </c>
      <c r="CH149" s="41">
        <f>IF(CF149&lt;&gt;0,($C$27-$B149)*$CB149/CF149/$AD$51-$AC$60*$AD$51,0)</f>
        <v>2.4697333656043886E-6</v>
      </c>
      <c r="CI149" s="41">
        <f>(CG149-BZ149)/($CB149-$BU149)</f>
        <v>-6.6423765701171122E-30</v>
      </c>
      <c r="CJ149" s="41">
        <f>(CH149-CA149)/($CB149-$BU149)</f>
        <v>-6.6423765701171122E-30</v>
      </c>
      <c r="CK149" s="41">
        <f>IF(CI149&lt;&gt;CJ149,(CA149-BZ149)/(CI149-CJ149),0)</f>
        <v>0</v>
      </c>
      <c r="CL149" s="41" t="str">
        <f t="shared" ref="CL149:CL180" si="111">IF(AND(BU149&gt;0,CE149&gt;0,CE149&lt;$C$15,CF149&lt;$C$15,CG149&gt;0,ABS(CK149)&lt;0.1*BU149),B149,"")</f>
        <v/>
      </c>
      <c r="CM149" s="41">
        <f t="shared" ref="CM149:CM180" si="112">CG149+BU149^2/$C$39</f>
        <v>4.4587267003495593E+20</v>
      </c>
      <c r="CN149" s="41">
        <f t="shared" ref="CN149:CN180" si="113">-BU149*$C$15/$C$39</f>
        <v>-433566508954.20587</v>
      </c>
      <c r="CO149" s="41">
        <f t="shared" ref="CO149:CO180" si="114">IF(CL149&lt;&gt;"",(-CM149+SQRT(CM149^2-4*$AC$60*CN149))/2/$AC$60,0)</f>
        <v>0</v>
      </c>
      <c r="CP149" s="41">
        <f>CO149*30/PI()</f>
        <v>0</v>
      </c>
      <c r="CQ149" s="41"/>
      <c r="CR149" s="41"/>
      <c r="CS149" s="41"/>
      <c r="CT149" s="41"/>
      <c r="CU149" s="41"/>
      <c r="CV149" s="41"/>
      <c r="CW149" s="41"/>
      <c r="CX149" s="41"/>
      <c r="CY149" s="41"/>
      <c r="CZ149" s="41"/>
      <c r="DA149" s="41">
        <f t="shared" si="86"/>
        <v>9.7623825607715251E-2</v>
      </c>
      <c r="DB149" s="14">
        <f t="shared" si="85"/>
        <v>-383.01232951632562</v>
      </c>
      <c r="DC149" s="41"/>
      <c r="DD149" s="41"/>
      <c r="DE149" s="41"/>
    </row>
    <row r="150" spans="1:109">
      <c r="A150" s="41">
        <f>A149+0.01</f>
        <v>0.01</v>
      </c>
      <c r="B150" s="41">
        <f t="shared" si="87"/>
        <v>0.24375291294686327</v>
      </c>
      <c r="C150" s="41">
        <f t="shared" si="88"/>
        <v>-3200.5219525866437</v>
      </c>
      <c r="D150" s="41">
        <f t="shared" si="89"/>
        <v>-1347.8160702337027</v>
      </c>
      <c r="E150" s="41">
        <f t="shared" si="90"/>
        <v>2.285034911001757E-2</v>
      </c>
      <c r="F150" s="41">
        <f t="shared" si="91"/>
        <v>-105.28685038079011</v>
      </c>
      <c r="G150" s="41">
        <f t="shared" si="92"/>
        <v>-71.786488895993273</v>
      </c>
      <c r="H150" s="41">
        <f t="shared" ref="H150:H213" si="115">(-F150+SQRT(F150^2-4*$C150))/2</f>
        <v>129.92118504640644</v>
      </c>
      <c r="I150" s="41">
        <f t="shared" ref="I150:I213" si="116">(-G150+SQRT(G150^2-4*$D150))/2</f>
        <v>87.236608841434503</v>
      </c>
      <c r="J150" s="41">
        <f t="shared" ref="J150:J213" si="117">IF(H150&lt;&gt;0,($C$21-$B150)*$E150/H150/$AC$51-$AC$60*$AC$51,0)</f>
        <v>1.4439203690504507E-6</v>
      </c>
      <c r="K150" s="41">
        <f t="shared" ref="K150:K213" si="118">IF(I150&lt;&gt;0,($C$27-$B150)*$E150/I150/$AD$51-$AC$60*$AD$51,0)</f>
        <v>1.7818716428263724E-6</v>
      </c>
      <c r="L150" s="41">
        <f t="shared" ref="L150:L213" si="119">E150*1.001</f>
        <v>2.2873199459127587E-2</v>
      </c>
      <c r="M150" s="41">
        <f t="shared" si="93"/>
        <v>-105.39213723117089</v>
      </c>
      <c r="N150" s="41">
        <f t="shared" si="94"/>
        <v>-71.858275384889268</v>
      </c>
      <c r="O150" s="41">
        <f t="shared" ref="O150:O213" si="120">(-M150+SQRT(M150^2-4*$C150))/2</f>
        <v>130.00970001474514</v>
      </c>
      <c r="P150" s="41">
        <f t="shared" ref="P150:P213" si="121">(-N150+SQRT(N150^2-4*$D150))/2</f>
        <v>87.297600834301903</v>
      </c>
      <c r="Q150" s="41">
        <f t="shared" ref="Q150:Q213" si="122">IF(O150&lt;&gt;0,($C$21-$B150)*$L150/O150/$AC$51-$AC$60*$AC$51,0)</f>
        <v>1.4449872093405136E-6</v>
      </c>
      <c r="R150" s="41">
        <f t="shared" ref="R150:R213" si="123">IF(P150&lt;&gt;0,($C$27-$B150)*$L150/P150/$AD$51-$AC$60*$AD$51,0)</f>
        <v>1.7827979818678285E-6</v>
      </c>
      <c r="S150" s="41">
        <f t="shared" ref="S150:S213" si="124">(Q150-J150)/($L150-$E150)</f>
        <v>4.6688139639636962E-5</v>
      </c>
      <c r="T150" s="41">
        <f t="shared" ref="T150:T213" si="125">(R150-K150)/($L150-$E150)</f>
        <v>4.0539382439897194E-5</v>
      </c>
      <c r="U150" s="41">
        <f t="shared" ref="U150:U213" si="126">IF(S150&lt;&gt;T150,(K150-J150)/(S150-T150),0)</f>
        <v>5.4962533532829164E-2</v>
      </c>
      <c r="V150" s="41">
        <f t="shared" ref="V150:V213" si="127">E150+U150</f>
        <v>7.7812882642846734E-2</v>
      </c>
      <c r="W150" s="41">
        <f t="shared" si="95"/>
        <v>-358.53602468260425</v>
      </c>
      <c r="X150" s="41">
        <f t="shared" si="96"/>
        <v>-244.45638046541205</v>
      </c>
      <c r="Y150" s="41">
        <f t="shared" ref="Y150:Y213" si="128">(-W150+SQRT(W150^2-4*$C150))/2</f>
        <v>367.25083656039908</v>
      </c>
      <c r="Z150" s="41">
        <f t="shared" ref="Z150:Z213" si="129">(-X150+SQRT(X150^2-4*$D150))/2</f>
        <v>249.85086281793389</v>
      </c>
      <c r="AA150" s="41">
        <f t="shared" ref="AA150:AA213" si="130">IF(Y150&lt;&gt;0,($C$21-$B150)*$V150/Y150/$AC$51-$AC$60*$AC$51,0)</f>
        <v>2.1295813126616165E-6</v>
      </c>
      <c r="AB150" s="41">
        <f t="shared" ref="AB150:AB213" si="131">IF(Z150&lt;&gt;0,($C$27-$B150)*$V150/Z150/$AD$51-$AC$60*$AD$51,0)</f>
        <v>2.3641903106986276E-6</v>
      </c>
      <c r="AC150" s="41">
        <f t="shared" ref="AC150:AC213" si="132">V150*1.001</f>
        <v>7.7890695525489578E-2</v>
      </c>
      <c r="AD150" s="41">
        <f t="shared" si="97"/>
        <v>-358.89456070728681</v>
      </c>
      <c r="AE150" s="41">
        <f t="shared" si="98"/>
        <v>-244.70083684587746</v>
      </c>
      <c r="AF150" s="41">
        <f t="shared" ref="AF150:AF213" si="133">(-AD150+SQRT(AD150^2-4*$C150))/2</f>
        <v>367.60106952331637</v>
      </c>
      <c r="AG150" s="41">
        <f t="shared" ref="AG150:AG213" si="134">(-AE150+SQRT(AE150^2-4*$D150))/2</f>
        <v>250.0901575744725</v>
      </c>
      <c r="AH150" s="41">
        <f t="shared" ref="AH150:AH213" si="135">IF(AF150&lt;&gt;0,($C$21-$B150)*$AC150/AF150/$AC$51-$AC$60*$AC$51,0)</f>
        <v>2.1297681286263215E-6</v>
      </c>
      <c r="AI150" s="41">
        <f t="shared" ref="AI150:AI213" si="136">IF(AG150&lt;&gt;0,($C$27-$B150)*$AC150/AG150/$AD$51-$AC$60*$AD$51,0)</f>
        <v>2.3643449485455277E-6</v>
      </c>
      <c r="AJ150" s="41">
        <f t="shared" ref="AJ150:AJ213" si="137">(AH150-AA150)/($AC150-$V150)</f>
        <v>2.4008359330742697E-6</v>
      </c>
      <c r="AK150" s="41">
        <f t="shared" ref="AK150:AK213" si="138">(AI150-AB150)/($AC150-$V150)</f>
        <v>1.9873039225373921E-6</v>
      </c>
      <c r="AL150" s="41">
        <f t="shared" ref="AL150:AL213" si="139">IF(AJ150&lt;&gt;AK150,(AB150-AA150)/(AJ150-AK150),0)</f>
        <v>0.5673297158602657</v>
      </c>
      <c r="AM150" s="41">
        <f t="shared" ref="AM150:AM213" si="140">V150+AL150</f>
        <v>0.6451425985031124</v>
      </c>
      <c r="AN150" s="41">
        <f t="shared" si="99"/>
        <v>-2972.6036970303035</v>
      </c>
      <c r="AO150" s="41">
        <f t="shared" si="100"/>
        <v>-2026.7752479752075</v>
      </c>
      <c r="AP150" s="41">
        <f t="shared" ref="AP150:AP213" si="141">(-AN150+SQRT(AN150^2-4*$C150))/2</f>
        <v>2973.6799802799505</v>
      </c>
      <c r="AQ150" s="41">
        <f t="shared" ref="AQ150:AQ213" si="142">(-AO150+SQRT(AO150^2-4*$D150))/2</f>
        <v>2027.4400351190377</v>
      </c>
      <c r="AR150" s="41">
        <f t="shared" ref="AR150:AR213" si="143">IF(AP150&lt;&gt;0,($C$21-$B150)*$AM150/AP150/$AC$51-$AC$60*$AC$51,0)</f>
        <v>2.226172081658086E-6</v>
      </c>
      <c r="AS150" s="41">
        <f t="shared" ref="AS150:AS213" si="144">IF(AQ150&lt;&gt;0,($C$27-$B150)*$AM150/AQ150/$AD$51-$AC$60*$AD$51,0)</f>
        <v>2.4438082458528203E-6</v>
      </c>
      <c r="AT150" s="41">
        <f t="shared" ref="AT150:AT213" si="145">AM150*1.001</f>
        <v>0.64578774110161541</v>
      </c>
      <c r="AU150" s="41">
        <f t="shared" si="101"/>
        <v>-2975.5763007273335</v>
      </c>
      <c r="AV150" s="41">
        <f t="shared" si="102"/>
        <v>-2028.8020232231825</v>
      </c>
      <c r="AW150" s="41">
        <f t="shared" ref="AW150:AW213" si="146">(-AU150+SQRT(AU150^2-4*$C150))/2</f>
        <v>2976.6515095458071</v>
      </c>
      <c r="AX150" s="41">
        <f t="shared" ref="AX150:AX213" si="147">(-AV150+SQRT(AV150^2-4*$D150))/2</f>
        <v>2029.4661466787225</v>
      </c>
      <c r="AY150" s="41">
        <f t="shared" ref="AY150:AY213" si="148">IF(AW150&lt;&gt;0,($C$21-$B150)*$AT150/AW150/$AC$51-$AC$60*$AC$51,0)</f>
        <v>2.226175067130019E-6</v>
      </c>
      <c r="AZ150" s="41">
        <f t="shared" ref="AZ150:AZ213" si="149">IF(AX150&lt;&gt;0,($C$27-$B150)*$AT150/AX150/$AD$51-$AC$60*$AD$51,0)</f>
        <v>2.443810696142366E-6</v>
      </c>
      <c r="BA150" s="41">
        <f t="shared" ref="BA150:BA213" si="150">(AY150-AR150)/($AT150-$AM150)</f>
        <v>4.6276155689279447E-9</v>
      </c>
      <c r="BB150" s="41">
        <f t="shared" ref="BB150:BB213" si="151">(AZ150-AS150)/($AT150-$AM150)</f>
        <v>3.7980588344320209E-9</v>
      </c>
      <c r="BC150" s="41">
        <f t="shared" ref="BC150:BC213" si="152">IF(BA150&lt;&gt;BB150,(AS150-AR150)/(BA150-BB150),0)</f>
        <v>262.35235655940988</v>
      </c>
      <c r="BD150" s="41">
        <f t="shared" ref="BD150:BD213" si="153">AM150+BC150</f>
        <v>262.99749915791301</v>
      </c>
      <c r="BE150" s="41">
        <f t="shared" si="103"/>
        <v>-1211805.4831915812</v>
      </c>
      <c r="BF150" s="41">
        <f t="shared" si="104"/>
        <v>-826231.01126698742</v>
      </c>
      <c r="BG150" s="41">
        <f t="shared" ref="BG150:BG213" si="154">(-BE150+SQRT(BE150^2-4*$C150))/2</f>
        <v>1211805.4858326998</v>
      </c>
      <c r="BH150" s="41">
        <f t="shared" ref="BH150:BH213" si="155">(-BF150+SQRT(BF150^2-4*$D150))/2</f>
        <v>826231.01289826981</v>
      </c>
      <c r="BI150" s="41">
        <f t="shared" ref="BI150:BI213" si="156">IF(BG150&lt;&gt;0,($C$21-$B150)*$BD150/BG150/$AC$51-$AC$60*$AC$51,0)</f>
        <v>2.2276681284955806E-6</v>
      </c>
      <c r="BJ150" s="41">
        <f t="shared" ref="BJ150:BJ213" si="157">IF(BH150&lt;&gt;0,($C$27-$B150)*$BD150/BH150/$AD$51-$AC$60*$AD$51,0)</f>
        <v>2.4450360245554297E-6</v>
      </c>
      <c r="BK150" s="41">
        <f t="shared" ref="BK150:BK213" si="158">BD150*1.001</f>
        <v>263.26049665707092</v>
      </c>
      <c r="BL150" s="41">
        <f t="shared" si="105"/>
        <v>-1213017.2886747727</v>
      </c>
      <c r="BM150" s="41">
        <f t="shared" si="106"/>
        <v>-827057.24227825436</v>
      </c>
      <c r="BN150" s="41">
        <f t="shared" ref="BN150:BN213" si="159">(-BL150+SQRT(BL150^2-4*$C150))/2</f>
        <v>1213017.2913132529</v>
      </c>
      <c r="BO150" s="41">
        <f t="shared" ref="BO150:BO213" si="160">(-BM150+SQRT(BM150^2-4*$D150))/2</f>
        <v>827057.24390790705</v>
      </c>
      <c r="BP150" s="41">
        <f t="shared" ref="BP150:BP213" si="161">IF(BN150&lt;&gt;0,($C$21-$B150)*$BK150/BN150/$AC$51-$AC$60*$AC$51,0)</f>
        <v>2.2276681285135716E-6</v>
      </c>
      <c r="BQ150" s="41">
        <f t="shared" ref="BQ150:BQ213" si="162">IF(BO150&lt;&gt;0,($C$27-$B150)*$BK150/BO150/$AD$51-$AC$60*$AD$51,0)</f>
        <v>2.4450360245701926E-6</v>
      </c>
      <c r="BR150" s="41">
        <f t="shared" ref="BR150:BR213" si="163">(BP150-BI150)/($BK150-$BD150)</f>
        <v>6.8407417778826432E-17</v>
      </c>
      <c r="BS150" s="41">
        <f t="shared" ref="BS150:BS213" si="164">(BQ150-BJ150)/($BK150-$BD150)</f>
        <v>5.613337497491364E-17</v>
      </c>
      <c r="BT150" s="41">
        <f t="shared" ref="BT150:BT213" si="165">IF(BR150&lt;&gt;BS150,(BJ150-BI150)/(BR150-BS150),0)</f>
        <v>17709559884.421719</v>
      </c>
      <c r="BU150" s="41">
        <f t="shared" ref="BU150:BU213" si="166">BD150+BT150</f>
        <v>17709560147.419216</v>
      </c>
      <c r="BV150" s="41">
        <f t="shared" si="107"/>
        <v>-81599795284243.531</v>
      </c>
      <c r="BW150" s="41">
        <f t="shared" si="108"/>
        <v>-55636224057438.789</v>
      </c>
      <c r="BX150" s="41">
        <f t="shared" ref="BX150:BX213" si="167">(-BV150+SQRT(BV150^2-4*$C150))/2</f>
        <v>81599795284243.531</v>
      </c>
      <c r="BY150" s="41">
        <f t="shared" ref="BY150:BY213" si="168">(-BW150+SQRT(BW150^2-4*$D150))/2</f>
        <v>55636224057438.789</v>
      </c>
      <c r="BZ150" s="41">
        <f t="shared" ref="BZ150:BZ213" si="169">IF(BX150&lt;&gt;0,($C$21-$B150)*$BU150/BX150/$AC$51-$AC$60*$AC$51,0)</f>
        <v>2.2276681375044537E-6</v>
      </c>
      <c r="CA150" s="41">
        <f t="shared" ref="CA150:CA213" si="170">IF(BY150&lt;&gt;0,($C$27-$B150)*$BU150/BY150/$AD$51-$AC$60*$AD$51,0)</f>
        <v>2.4450360319483451E-6</v>
      </c>
      <c r="CB150" s="41">
        <f t="shared" ref="CB150:CB213" si="171">BU150*1.001</f>
        <v>17727269707.566635</v>
      </c>
      <c r="CC150" s="41">
        <f t="shared" si="109"/>
        <v>-81681395079527.781</v>
      </c>
      <c r="CD150" s="41">
        <f t="shared" si="110"/>
        <v>-55691860281496.227</v>
      </c>
      <c r="CE150" s="41">
        <f t="shared" ref="CE150:CE213" si="172">(-CC150+SQRT(CC150^2-4*$C150))/2</f>
        <v>81681395079527.781</v>
      </c>
      <c r="CF150" s="41">
        <f t="shared" ref="CF150:CF213" si="173">(-CD150+SQRT(CD150^2-4*$D150))/2</f>
        <v>55691860281496.227</v>
      </c>
      <c r="CG150" s="41">
        <f t="shared" ref="CG150:CG213" si="174">IF(CE150&lt;&gt;0,($C$21-$B150)*$CB150/CE150/$AC$51-$AC$60*$AC$51,0)</f>
        <v>2.2276681375044528E-6</v>
      </c>
      <c r="CH150" s="41">
        <f t="shared" ref="CH150:CH213" si="175">IF(CF150&lt;&gt;0,($C$27-$B150)*$CB150/CF150/$AD$51-$AC$60*$AD$51,0)</f>
        <v>2.445036031948346E-6</v>
      </c>
      <c r="CI150" s="41">
        <f t="shared" ref="CI150:CI213" si="176">(CG150-BZ150)/($CB150-$BU150)</f>
        <v>-4.7829135235622918E-29</v>
      </c>
      <c r="CJ150" s="41">
        <f t="shared" ref="CJ150:CJ213" si="177">(CH150-CA150)/($CB150-$BU150)</f>
        <v>4.7829135235622918E-29</v>
      </c>
      <c r="CK150" s="41">
        <f t="shared" ref="CK150:CK213" si="178">IF(CI150&lt;&gt;CJ150,(CA150-BZ150)/(CI150-CJ150),0)</f>
        <v>-2.2723377014142298E+21</v>
      </c>
      <c r="CL150" s="41" t="str">
        <f t="shared" si="111"/>
        <v/>
      </c>
      <c r="CM150" s="41">
        <f t="shared" si="112"/>
        <v>8.5994916942838743E+18</v>
      </c>
      <c r="CN150" s="41">
        <f t="shared" si="113"/>
        <v>-60212504501.225342</v>
      </c>
      <c r="CO150" s="41">
        <f t="shared" si="114"/>
        <v>0</v>
      </c>
      <c r="CP150" s="41">
        <f t="shared" ref="CP150:CP213" si="179">CO150*30/PI()</f>
        <v>0</v>
      </c>
      <c r="CQ150" s="41"/>
      <c r="CR150" s="41"/>
      <c r="CS150" s="41"/>
      <c r="CT150" s="41"/>
      <c r="CU150" s="41"/>
      <c r="CV150" s="41"/>
      <c r="CW150" s="41"/>
      <c r="CX150" s="41"/>
      <c r="CY150" s="41"/>
      <c r="CZ150" s="41"/>
      <c r="DA150" s="41">
        <f t="shared" si="86"/>
        <v>9.8311317337347048E-2</v>
      </c>
      <c r="DB150" s="14">
        <f t="shared" si="85"/>
        <v>-388.51066882956468</v>
      </c>
      <c r="DC150" s="41"/>
      <c r="DD150" s="41"/>
      <c r="DE150" s="41"/>
    </row>
    <row r="151" spans="1:109">
      <c r="A151" s="41">
        <f t="shared" ref="A151:A214" si="180">A150+0.01</f>
        <v>0.02</v>
      </c>
      <c r="B151" s="41">
        <f t="shared" si="87"/>
        <v>0.48750582589372654</v>
      </c>
      <c r="C151" s="41">
        <f t="shared" si="88"/>
        <v>-3191.6321404674054</v>
      </c>
      <c r="D151" s="41">
        <f t="shared" si="89"/>
        <v>-1338.9262581144642</v>
      </c>
      <c r="E151" s="41">
        <f t="shared" si="90"/>
        <v>2.285034911001757E-2</v>
      </c>
      <c r="F151" s="41">
        <f t="shared" si="91"/>
        <v>-105.28685038079011</v>
      </c>
      <c r="G151" s="41">
        <f t="shared" si="92"/>
        <v>-71.786488895993273</v>
      </c>
      <c r="H151" s="41">
        <f t="shared" si="115"/>
        <v>129.86364505698262</v>
      </c>
      <c r="I151" s="41">
        <f t="shared" si="116"/>
        <v>87.149963569669893</v>
      </c>
      <c r="J151" s="41">
        <f t="shared" si="117"/>
        <v>1.4360961940642812E-6</v>
      </c>
      <c r="K151" s="41">
        <f t="shared" si="118"/>
        <v>1.7645915899500098E-6</v>
      </c>
      <c r="L151" s="41">
        <f t="shared" si="119"/>
        <v>2.2873199459127587E-2</v>
      </c>
      <c r="M151" s="41">
        <f t="shared" si="93"/>
        <v>-105.39213723117089</v>
      </c>
      <c r="N151" s="41">
        <f t="shared" si="94"/>
        <v>-71.858275384889268</v>
      </c>
      <c r="O151" s="41">
        <f t="shared" si="120"/>
        <v>129.95218674228073</v>
      </c>
      <c r="P151" s="41">
        <f t="shared" si="121"/>
        <v>87.210997969126396</v>
      </c>
      <c r="Q151" s="41">
        <f t="shared" si="122"/>
        <v>1.4371588467320514E-6</v>
      </c>
      <c r="R151" s="41">
        <f t="shared" si="123"/>
        <v>1.7655091147310689E-6</v>
      </c>
      <c r="S151" s="41">
        <f t="shared" si="124"/>
        <v>4.6504876693738602E-5</v>
      </c>
      <c r="T151" s="41">
        <f t="shared" si="125"/>
        <v>4.0153643895836186E-5</v>
      </c>
      <c r="U151" s="41">
        <f t="shared" si="126"/>
        <v>5.1721517119356554E-2</v>
      </c>
      <c r="V151" s="41">
        <f t="shared" si="127"/>
        <v>7.4571866229374117E-2</v>
      </c>
      <c r="W151" s="41">
        <f t="shared" si="95"/>
        <v>-343.60249309566763</v>
      </c>
      <c r="X151" s="41">
        <f t="shared" si="96"/>
        <v>-234.27442711068252</v>
      </c>
      <c r="Y151" s="41">
        <f t="shared" si="128"/>
        <v>352.65284442813174</v>
      </c>
      <c r="Z151" s="41">
        <f t="shared" si="129"/>
        <v>239.85662138321538</v>
      </c>
      <c r="AA151" s="41">
        <f t="shared" si="130"/>
        <v>2.1104015906775825E-6</v>
      </c>
      <c r="AB151" s="41">
        <f t="shared" si="131"/>
        <v>2.3337687057482908E-6</v>
      </c>
      <c r="AC151" s="41">
        <f t="shared" si="132"/>
        <v>7.4646438095603479E-2</v>
      </c>
      <c r="AD151" s="41">
        <f t="shared" si="97"/>
        <v>-343.94609558876323</v>
      </c>
      <c r="AE151" s="41">
        <f t="shared" si="98"/>
        <v>-234.50870153779317</v>
      </c>
      <c r="AF151" s="41">
        <f t="shared" si="133"/>
        <v>352.98785743203553</v>
      </c>
      <c r="AG151" s="41">
        <f t="shared" si="134"/>
        <v>240.0855725016055</v>
      </c>
      <c r="AH151" s="41">
        <f t="shared" si="135"/>
        <v>2.1106022924816687E-6</v>
      </c>
      <c r="AI151" s="41">
        <f t="shared" si="136"/>
        <v>2.3339337372898399E-6</v>
      </c>
      <c r="AJ151" s="41">
        <f t="shared" si="137"/>
        <v>2.6913877073810841E-6</v>
      </c>
      <c r="AK151" s="41">
        <f t="shared" si="138"/>
        <v>2.2130536607674191E-6</v>
      </c>
      <c r="AL151" s="41">
        <f t="shared" si="139"/>
        <v>0.46696888221112709</v>
      </c>
      <c r="AM151" s="41">
        <f t="shared" si="140"/>
        <v>0.54154074844050126</v>
      </c>
      <c r="AN151" s="41">
        <f t="shared" si="99"/>
        <v>-2495.2406408162883</v>
      </c>
      <c r="AO151" s="41">
        <f t="shared" si="100"/>
        <v>-1701.3004369201972</v>
      </c>
      <c r="AP151" s="41">
        <f t="shared" si="141"/>
        <v>2496.5190737247558</v>
      </c>
      <c r="AQ151" s="41">
        <f t="shared" si="142"/>
        <v>1702.0870748530597</v>
      </c>
      <c r="AR151" s="41">
        <f t="shared" si="143"/>
        <v>2.2140761222866174E-6</v>
      </c>
      <c r="AS151" s="41">
        <f t="shared" si="144"/>
        <v>2.4186195740827408E-6</v>
      </c>
      <c r="AT151" s="41">
        <f t="shared" si="145"/>
        <v>0.54208228918894175</v>
      </c>
      <c r="AU151" s="41">
        <f t="shared" si="101"/>
        <v>-2497.7358814571048</v>
      </c>
      <c r="AV151" s="41">
        <f t="shared" si="102"/>
        <v>-1703.0017373571172</v>
      </c>
      <c r="AW151" s="41">
        <f t="shared" si="146"/>
        <v>2499.0130385152224</v>
      </c>
      <c r="AX151" s="41">
        <f t="shared" si="147"/>
        <v>1703.7875901628572</v>
      </c>
      <c r="AY151" s="41">
        <f t="shared" si="148"/>
        <v>2.2140803332896525E-6</v>
      </c>
      <c r="AZ151" s="41">
        <f t="shared" si="149"/>
        <v>2.4186230040151619E-6</v>
      </c>
      <c r="BA151" s="41">
        <f t="shared" si="150"/>
        <v>7.7759670849893808E-9</v>
      </c>
      <c r="BB151" s="41">
        <f t="shared" si="151"/>
        <v>6.3336552807824304E-9</v>
      </c>
      <c r="BC151" s="41">
        <f t="shared" si="152"/>
        <v>141.8163889385838</v>
      </c>
      <c r="BD151" s="41">
        <f t="shared" si="153"/>
        <v>142.3579296870243</v>
      </c>
      <c r="BE151" s="41">
        <f t="shared" si="103"/>
        <v>-655938.25159134471</v>
      </c>
      <c r="BF151" s="41">
        <f t="shared" si="104"/>
        <v>-447230.62608500785</v>
      </c>
      <c r="BG151" s="41">
        <f t="shared" si="154"/>
        <v>655938.2564570955</v>
      </c>
      <c r="BH151" s="41">
        <f t="shared" si="155"/>
        <v>447230.62907882396</v>
      </c>
      <c r="BI151" s="41">
        <f t="shared" si="156"/>
        <v>2.2161869084303609E-6</v>
      </c>
      <c r="BJ151" s="41">
        <f t="shared" si="157"/>
        <v>2.4203386733918209E-6</v>
      </c>
      <c r="BK151" s="41">
        <f t="shared" si="158"/>
        <v>142.50028761671129</v>
      </c>
      <c r="BL151" s="41">
        <f t="shared" si="105"/>
        <v>-656594.18984293588</v>
      </c>
      <c r="BM151" s="41">
        <f t="shared" si="106"/>
        <v>-447677.85671109281</v>
      </c>
      <c r="BN151" s="41">
        <f t="shared" si="159"/>
        <v>656594.19470382587</v>
      </c>
      <c r="BO151" s="41">
        <f t="shared" si="160"/>
        <v>447677.85970191809</v>
      </c>
      <c r="BP151" s="41">
        <f t="shared" si="161"/>
        <v>2.2161869084914235E-6</v>
      </c>
      <c r="BQ151" s="41">
        <f t="shared" si="162"/>
        <v>2.4203386734415468E-6</v>
      </c>
      <c r="BR151" s="41">
        <f t="shared" si="163"/>
        <v>4.2893715370701279E-16</v>
      </c>
      <c r="BS151" s="41">
        <f t="shared" si="164"/>
        <v>3.4930204668503115E-16</v>
      </c>
      <c r="BT151" s="41">
        <f t="shared" si="165"/>
        <v>2563590011.9416933</v>
      </c>
      <c r="BU151" s="41">
        <f t="shared" si="166"/>
        <v>2563590154.299623</v>
      </c>
      <c r="BV151" s="41">
        <f t="shared" si="107"/>
        <v>-11812175460158.801</v>
      </c>
      <c r="BW151" s="41">
        <f t="shared" si="108"/>
        <v>-8053755995562.8203</v>
      </c>
      <c r="BX151" s="41">
        <f t="shared" si="167"/>
        <v>11812175460158.801</v>
      </c>
      <c r="BY151" s="41">
        <f t="shared" si="168"/>
        <v>8053755995562.8203</v>
      </c>
      <c r="BZ151" s="41">
        <f t="shared" si="169"/>
        <v>2.2161869390073262E-6</v>
      </c>
      <c r="CA151" s="41">
        <f t="shared" si="170"/>
        <v>2.4203386982923017E-6</v>
      </c>
      <c r="CB151" s="41">
        <f t="shared" si="171"/>
        <v>2566153744.4539223</v>
      </c>
      <c r="CC151" s="41">
        <f t="shared" si="109"/>
        <v>-11823987635618.957</v>
      </c>
      <c r="CD151" s="41">
        <f t="shared" si="110"/>
        <v>-8061809751558.3818</v>
      </c>
      <c r="CE151" s="41">
        <f t="shared" si="172"/>
        <v>11823987635618.957</v>
      </c>
      <c r="CF151" s="41">
        <f t="shared" si="173"/>
        <v>8061809751558.3818</v>
      </c>
      <c r="CG151" s="41">
        <f t="shared" si="174"/>
        <v>2.2161869390073262E-6</v>
      </c>
      <c r="CH151" s="41">
        <f t="shared" si="175"/>
        <v>2.4203386982923017E-6</v>
      </c>
      <c r="CI151" s="41">
        <f t="shared" si="176"/>
        <v>0</v>
      </c>
      <c r="CJ151" s="41">
        <f t="shared" si="177"/>
        <v>0</v>
      </c>
      <c r="CK151" s="41">
        <f t="shared" si="178"/>
        <v>0</v>
      </c>
      <c r="CL151" s="41" t="str">
        <f t="shared" si="111"/>
        <v/>
      </c>
      <c r="CM151" s="41">
        <f t="shared" si="112"/>
        <v>1.8019984862382806E+17</v>
      </c>
      <c r="CN151" s="41">
        <f t="shared" si="113"/>
        <v>-8716206524.6187191</v>
      </c>
      <c r="CO151" s="41">
        <f t="shared" si="114"/>
        <v>0</v>
      </c>
      <c r="CP151" s="41">
        <f t="shared" si="179"/>
        <v>0</v>
      </c>
      <c r="CQ151" s="41"/>
      <c r="CR151" s="41"/>
      <c r="CS151" s="41"/>
      <c r="CT151" s="41"/>
      <c r="CU151" s="41"/>
      <c r="CV151" s="41"/>
      <c r="CW151" s="41"/>
      <c r="CX151" s="41"/>
      <c r="CY151" s="41"/>
      <c r="CZ151" s="41"/>
      <c r="DA151" s="41">
        <f t="shared" si="86"/>
        <v>9.8998809066978846E-2</v>
      </c>
      <c r="DB151" s="14">
        <f t="shared" si="85"/>
        <v>-394.04759298008963</v>
      </c>
      <c r="DC151" s="41"/>
      <c r="DD151" s="41"/>
      <c r="DE151" s="41"/>
    </row>
    <row r="152" spans="1:109">
      <c r="A152" s="41">
        <f t="shared" si="180"/>
        <v>0.03</v>
      </c>
      <c r="B152" s="41">
        <f t="shared" si="87"/>
        <v>0.73125873884058978</v>
      </c>
      <c r="C152" s="41">
        <f t="shared" si="88"/>
        <v>-3182.7423283481662</v>
      </c>
      <c r="D152" s="41">
        <f t="shared" si="89"/>
        <v>-1330.0364459952257</v>
      </c>
      <c r="E152" s="41">
        <f t="shared" si="90"/>
        <v>2.285034911001757E-2</v>
      </c>
      <c r="F152" s="41">
        <f t="shared" si="91"/>
        <v>-105.28685038079011</v>
      </c>
      <c r="G152" s="41">
        <f t="shared" si="92"/>
        <v>-71.786488895993273</v>
      </c>
      <c r="H152" s="41">
        <f t="shared" si="115"/>
        <v>129.80606216014155</v>
      </c>
      <c r="I152" s="41">
        <f t="shared" si="116"/>
        <v>87.063171582973752</v>
      </c>
      <c r="J152" s="41">
        <f t="shared" si="117"/>
        <v>1.4282661846116068E-6</v>
      </c>
      <c r="K152" s="41">
        <f t="shared" si="118"/>
        <v>1.7472822770606886E-6</v>
      </c>
      <c r="L152" s="41">
        <f t="shared" si="119"/>
        <v>2.2873199459127587E-2</v>
      </c>
      <c r="M152" s="41">
        <f t="shared" si="93"/>
        <v>-105.39213723117089</v>
      </c>
      <c r="N152" s="41">
        <f t="shared" si="94"/>
        <v>-71.858275384889268</v>
      </c>
      <c r="O152" s="41">
        <f t="shared" si="120"/>
        <v>129.89463062218408</v>
      </c>
      <c r="P152" s="41">
        <f t="shared" si="121"/>
        <v>87.124248604697485</v>
      </c>
      <c r="Q152" s="41">
        <f t="shared" si="122"/>
        <v>1.4293246519602037E-6</v>
      </c>
      <c r="R152" s="41">
        <f t="shared" si="123"/>
        <v>1.7481910013780072E-6</v>
      </c>
      <c r="S152" s="41">
        <f t="shared" si="124"/>
        <v>4.6321714539273161E-5</v>
      </c>
      <c r="T152" s="41">
        <f t="shared" si="125"/>
        <v>3.9768509134955241E-5</v>
      </c>
      <c r="U152" s="41">
        <f t="shared" si="126"/>
        <v>4.8680923726102263E-2</v>
      </c>
      <c r="V152" s="41">
        <f t="shared" si="127"/>
        <v>7.1531272836119833E-2</v>
      </c>
      <c r="W152" s="41">
        <f t="shared" si="95"/>
        <v>-329.59244449102567</v>
      </c>
      <c r="X152" s="41">
        <f t="shared" si="96"/>
        <v>-224.72212124388122</v>
      </c>
      <c r="Y152" s="41">
        <f t="shared" si="128"/>
        <v>338.98157523117754</v>
      </c>
      <c r="Z152" s="41">
        <f t="shared" si="129"/>
        <v>230.49253140802131</v>
      </c>
      <c r="AA152" s="41">
        <f t="shared" si="130"/>
        <v>2.0908524947961436E-6</v>
      </c>
      <c r="AB152" s="41">
        <f t="shared" si="131"/>
        <v>2.3031351617438313E-6</v>
      </c>
      <c r="AC152" s="41">
        <f t="shared" si="132"/>
        <v>7.1602804108955947E-2</v>
      </c>
      <c r="AD152" s="41">
        <f t="shared" si="97"/>
        <v>-329.9220369355167</v>
      </c>
      <c r="AE152" s="41">
        <f t="shared" si="98"/>
        <v>-224.94684336512506</v>
      </c>
      <c r="AF152" s="41">
        <f t="shared" si="133"/>
        <v>339.30229281857947</v>
      </c>
      <c r="AG152" s="41">
        <f t="shared" si="134"/>
        <v>230.7117700767225</v>
      </c>
      <c r="AH152" s="41">
        <f t="shared" si="135"/>
        <v>2.0910676273295972E-6</v>
      </c>
      <c r="AI152" s="41">
        <f t="shared" si="136"/>
        <v>2.3033108901045526E-6</v>
      </c>
      <c r="AJ152" s="41">
        <f t="shared" si="137"/>
        <v>3.0075311807531622E-6</v>
      </c>
      <c r="AK152" s="41">
        <f t="shared" si="138"/>
        <v>2.4566648090260359E-6</v>
      </c>
      <c r="AL152" s="41">
        <f t="shared" si="139"/>
        <v>0.38536145577759584</v>
      </c>
      <c r="AM152" s="41">
        <f t="shared" si="140"/>
        <v>0.45689272861371566</v>
      </c>
      <c r="AN152" s="41">
        <f t="shared" si="99"/>
        <v>-2105.2105648807847</v>
      </c>
      <c r="AO152" s="41">
        <f t="shared" si="100"/>
        <v>-1435.3708396914442</v>
      </c>
      <c r="AP152" s="41">
        <f t="shared" si="141"/>
        <v>2106.7213210954192</v>
      </c>
      <c r="AQ152" s="41">
        <f t="shared" si="142"/>
        <v>1436.2968574843987</v>
      </c>
      <c r="AR152" s="41">
        <f t="shared" si="143"/>
        <v>2.2017580395573025E-6</v>
      </c>
      <c r="AS152" s="41">
        <f t="shared" si="144"/>
        <v>2.3932590662886688E-6</v>
      </c>
      <c r="AT152" s="41">
        <f t="shared" si="145"/>
        <v>0.45734962134232932</v>
      </c>
      <c r="AU152" s="41">
        <f t="shared" si="101"/>
        <v>-2107.3157754456652</v>
      </c>
      <c r="AV152" s="41">
        <f t="shared" si="102"/>
        <v>-1436.8062105311355</v>
      </c>
      <c r="AW152" s="41">
        <f t="shared" si="146"/>
        <v>2108.8250245731465</v>
      </c>
      <c r="AX152" s="41">
        <f t="shared" si="147"/>
        <v>1437.731304421701</v>
      </c>
      <c r="AY152" s="41">
        <f t="shared" si="148"/>
        <v>2.2017639177080832E-6</v>
      </c>
      <c r="AZ152" s="41">
        <f t="shared" si="149"/>
        <v>2.3932638176296478E-6</v>
      </c>
      <c r="BA152" s="41">
        <f t="shared" si="150"/>
        <v>1.2865494267175766E-8</v>
      </c>
      <c r="BB152" s="41">
        <f t="shared" si="151"/>
        <v>1.0399248404401205E-8</v>
      </c>
      <c r="BC152" s="41">
        <f t="shared" si="152"/>
        <v>77.648797965311118</v>
      </c>
      <c r="BD152" s="41">
        <f t="shared" si="153"/>
        <v>78.105690693924828</v>
      </c>
      <c r="BE152" s="41">
        <f t="shared" si="103"/>
        <v>-359885.18732846662</v>
      </c>
      <c r="BF152" s="41">
        <f t="shared" si="104"/>
        <v>-245376.26408759094</v>
      </c>
      <c r="BG152" s="41">
        <f t="shared" si="154"/>
        <v>359885.1961722378</v>
      </c>
      <c r="BH152" s="41">
        <f t="shared" si="155"/>
        <v>245376.26950798652</v>
      </c>
      <c r="BI152" s="41">
        <f t="shared" si="156"/>
        <v>2.2047056394989728E-6</v>
      </c>
      <c r="BJ152" s="41">
        <f t="shared" si="157"/>
        <v>2.3956412830119613E-6</v>
      </c>
      <c r="BK152" s="41">
        <f t="shared" si="158"/>
        <v>78.183796384618745</v>
      </c>
      <c r="BL152" s="41">
        <f t="shared" si="105"/>
        <v>-360245.07251579507</v>
      </c>
      <c r="BM152" s="41">
        <f t="shared" si="106"/>
        <v>-245621.64035167851</v>
      </c>
      <c r="BN152" s="41">
        <f t="shared" si="159"/>
        <v>360245.08135073131</v>
      </c>
      <c r="BO152" s="41">
        <f t="shared" si="160"/>
        <v>245621.64576665912</v>
      </c>
      <c r="BP152" s="41">
        <f t="shared" si="161"/>
        <v>2.2047056397006911E-6</v>
      </c>
      <c r="BQ152" s="41">
        <f t="shared" si="162"/>
        <v>2.3956412831749643E-6</v>
      </c>
      <c r="BR152" s="41">
        <f t="shared" si="163"/>
        <v>2.5826332690695982E-15</v>
      </c>
      <c r="BS152" s="41">
        <f t="shared" si="164"/>
        <v>2.0869544705570657E-15</v>
      </c>
      <c r="BT152" s="41">
        <f t="shared" si="165"/>
        <v>385200343.6216386</v>
      </c>
      <c r="BU152" s="41">
        <f t="shared" si="166"/>
        <v>385200421.72732931</v>
      </c>
      <c r="BV152" s="41">
        <f t="shared" si="107"/>
        <v>-1774876128752.126</v>
      </c>
      <c r="BW152" s="41">
        <f t="shared" si="108"/>
        <v>-1210142815058.2681</v>
      </c>
      <c r="BX152" s="41">
        <f t="shared" si="167"/>
        <v>1774876128752.126</v>
      </c>
      <c r="BY152" s="41">
        <f t="shared" si="168"/>
        <v>1210142815058.2681</v>
      </c>
      <c r="BZ152" s="41">
        <f t="shared" si="169"/>
        <v>2.2047057405101971E-6</v>
      </c>
      <c r="CA152" s="41">
        <f t="shared" si="170"/>
        <v>2.3956413646362574E-6</v>
      </c>
      <c r="CB152" s="41">
        <f t="shared" si="171"/>
        <v>385585622.14905661</v>
      </c>
      <c r="CC152" s="41">
        <f t="shared" si="109"/>
        <v>-1776651004880.8779</v>
      </c>
      <c r="CD152" s="41">
        <f t="shared" si="110"/>
        <v>-1211352957873.3262</v>
      </c>
      <c r="CE152" s="41">
        <f t="shared" si="172"/>
        <v>1776651004880.8779</v>
      </c>
      <c r="CF152" s="41">
        <f t="shared" si="173"/>
        <v>1211352957873.3262</v>
      </c>
      <c r="CG152" s="41">
        <f t="shared" si="174"/>
        <v>2.2047057405101971E-6</v>
      </c>
      <c r="CH152" s="41">
        <f t="shared" si="175"/>
        <v>2.3956413646362574E-6</v>
      </c>
      <c r="CI152" s="41">
        <f t="shared" si="176"/>
        <v>0</v>
      </c>
      <c r="CJ152" s="41">
        <f t="shared" si="177"/>
        <v>0</v>
      </c>
      <c r="CK152" s="41">
        <f t="shared" si="178"/>
        <v>0</v>
      </c>
      <c r="CL152" s="41" t="str">
        <f t="shared" si="111"/>
        <v/>
      </c>
      <c r="CM152" s="41">
        <f t="shared" si="112"/>
        <v>4068466456905661.5</v>
      </c>
      <c r="CN152" s="41">
        <f t="shared" si="113"/>
        <v>-1309681433.8729198</v>
      </c>
      <c r="CO152" s="41">
        <f t="shared" si="114"/>
        <v>0</v>
      </c>
      <c r="CP152" s="41">
        <f t="shared" si="179"/>
        <v>0</v>
      </c>
      <c r="CQ152" s="41"/>
      <c r="CR152" s="41"/>
      <c r="CS152" s="41"/>
      <c r="CT152" s="41"/>
      <c r="CU152" s="41"/>
      <c r="CV152" s="41"/>
      <c r="CW152" s="41"/>
      <c r="CX152" s="41"/>
      <c r="CY152" s="41"/>
      <c r="CZ152" s="41"/>
      <c r="DA152" s="41">
        <f t="shared" si="86"/>
        <v>9.9686300796610644E-2</v>
      </c>
      <c r="DB152" s="14">
        <f t="shared" si="85"/>
        <v>-399.62310196790054</v>
      </c>
      <c r="DC152" s="41"/>
      <c r="DD152" s="41"/>
      <c r="DE152" s="41"/>
    </row>
    <row r="153" spans="1:109">
      <c r="A153" s="41">
        <f t="shared" si="180"/>
        <v>0.04</v>
      </c>
      <c r="B153" s="41">
        <f t="shared" si="87"/>
        <v>0.97501165178745308</v>
      </c>
      <c r="C153" s="41">
        <f t="shared" si="88"/>
        <v>-3173.8525162289279</v>
      </c>
      <c r="D153" s="41">
        <f t="shared" si="89"/>
        <v>-1321.1466338759869</v>
      </c>
      <c r="E153" s="41">
        <f t="shared" si="90"/>
        <v>2.285034911001757E-2</v>
      </c>
      <c r="F153" s="41">
        <f t="shared" si="91"/>
        <v>-105.28685038079011</v>
      </c>
      <c r="G153" s="41">
        <f t="shared" si="92"/>
        <v>-71.786488895993273</v>
      </c>
      <c r="H153" s="41">
        <f t="shared" si="115"/>
        <v>129.74843625975194</v>
      </c>
      <c r="I153" s="41">
        <f t="shared" si="116"/>
        <v>86.976232133522899</v>
      </c>
      <c r="J153" s="41">
        <f t="shared" si="117"/>
        <v>1.4204303276206924E-6</v>
      </c>
      <c r="K153" s="41">
        <f t="shared" si="118"/>
        <v>1.7299435550167006E-6</v>
      </c>
      <c r="L153" s="41">
        <f t="shared" si="119"/>
        <v>2.2873199459127587E-2</v>
      </c>
      <c r="M153" s="41">
        <f t="shared" si="93"/>
        <v>-105.39213723117089</v>
      </c>
      <c r="N153" s="41">
        <f t="shared" si="94"/>
        <v>-71.858275384889268</v>
      </c>
      <c r="O153" s="41">
        <f t="shared" si="120"/>
        <v>129.83703155854732</v>
      </c>
      <c r="P153" s="41">
        <f t="shared" si="121"/>
        <v>87.037351995026484</v>
      </c>
      <c r="Q153" s="41">
        <f t="shared" si="122"/>
        <v>1.4214846119705569E-6</v>
      </c>
      <c r="R153" s="41">
        <f t="shared" si="123"/>
        <v>1.7308434928840098E-6</v>
      </c>
      <c r="S153" s="41">
        <f t="shared" si="124"/>
        <v>4.6138653934277216E-5</v>
      </c>
      <c r="T153" s="41">
        <f t="shared" si="125"/>
        <v>3.9383987657093411E-5</v>
      </c>
      <c r="U153" s="41">
        <f t="shared" si="126"/>
        <v>4.5822134609594993E-2</v>
      </c>
      <c r="V153" s="41">
        <f t="shared" si="127"/>
        <v>6.867248371961257E-2</v>
      </c>
      <c r="W153" s="41">
        <f t="shared" si="95"/>
        <v>-316.4200898573726</v>
      </c>
      <c r="X153" s="41">
        <f t="shared" si="96"/>
        <v>-215.74097035729955</v>
      </c>
      <c r="Y153" s="41">
        <f t="shared" si="128"/>
        <v>326.15131690364149</v>
      </c>
      <c r="Z153" s="41">
        <f t="shared" si="129"/>
        <v>221.70013073091042</v>
      </c>
      <c r="AA153" s="41">
        <f t="shared" si="130"/>
        <v>2.0709235854080779E-6</v>
      </c>
      <c r="AB153" s="41">
        <f t="shared" si="131"/>
        <v>2.2722870927491841E-6</v>
      </c>
      <c r="AC153" s="41">
        <f t="shared" si="132"/>
        <v>6.8741156203332182E-2</v>
      </c>
      <c r="AD153" s="41">
        <f t="shared" si="97"/>
        <v>-316.73650994722993</v>
      </c>
      <c r="AE153" s="41">
        <f t="shared" si="98"/>
        <v>-215.95671132765685</v>
      </c>
      <c r="AF153" s="41">
        <f t="shared" si="133"/>
        <v>326.45857801339275</v>
      </c>
      <c r="AG153" s="41">
        <f t="shared" si="134"/>
        <v>221.91022971907347</v>
      </c>
      <c r="AH153" s="41">
        <f t="shared" si="135"/>
        <v>2.0711536951121379E-6</v>
      </c>
      <c r="AI153" s="41">
        <f t="shared" si="136"/>
        <v>2.2724738160983707E-6</v>
      </c>
      <c r="AJ153" s="41">
        <f t="shared" si="137"/>
        <v>3.3508283317599733E-6</v>
      </c>
      <c r="AK153" s="41">
        <f t="shared" si="138"/>
        <v>2.7190417336439257E-6</v>
      </c>
      <c r="AL153" s="41">
        <f t="shared" si="139"/>
        <v>0.31872076416556</v>
      </c>
      <c r="AM153" s="41">
        <f t="shared" si="140"/>
        <v>0.3873932478851726</v>
      </c>
      <c r="AN153" s="41">
        <f t="shared" si="99"/>
        <v>-1784.9799463559766</v>
      </c>
      <c r="AO153" s="41">
        <f t="shared" si="100"/>
        <v>-1217.031781606348</v>
      </c>
      <c r="AP153" s="41">
        <f t="shared" si="141"/>
        <v>1786.7562672646409</v>
      </c>
      <c r="AQ153" s="41">
        <f t="shared" si="142"/>
        <v>1218.1163632388966</v>
      </c>
      <c r="AR153" s="41">
        <f t="shared" si="143"/>
        <v>2.1891494492559649E-6</v>
      </c>
      <c r="AS153" s="41">
        <f t="shared" si="144"/>
        <v>2.3676760315118317E-6</v>
      </c>
      <c r="AT153" s="41">
        <f t="shared" si="145"/>
        <v>0.38778064113305771</v>
      </c>
      <c r="AU153" s="41">
        <f t="shared" si="101"/>
        <v>-1786.7649263023322</v>
      </c>
      <c r="AV153" s="41">
        <f t="shared" si="102"/>
        <v>-1218.2488133879542</v>
      </c>
      <c r="AW153" s="41">
        <f t="shared" si="146"/>
        <v>1788.5394761842281</v>
      </c>
      <c r="AX153" s="41">
        <f t="shared" si="147"/>
        <v>1219.3323134472128</v>
      </c>
      <c r="AY153" s="41">
        <f t="shared" si="148"/>
        <v>2.1891575710998581E-6</v>
      </c>
      <c r="AZ153" s="41">
        <f t="shared" si="149"/>
        <v>2.3676825461317418E-6</v>
      </c>
      <c r="BA153" s="41">
        <f t="shared" si="150"/>
        <v>2.0965372880053622E-8</v>
      </c>
      <c r="BB153" s="41">
        <f t="shared" si="151"/>
        <v>1.6816555130079589E-8</v>
      </c>
      <c r="BC153" s="41">
        <f t="shared" si="152"/>
        <v>43.030712124432107</v>
      </c>
      <c r="BD153" s="41">
        <f t="shared" si="153"/>
        <v>43.418105372317278</v>
      </c>
      <c r="BE153" s="41">
        <f t="shared" si="103"/>
        <v>-200056.26794334056</v>
      </c>
      <c r="BF153" s="41">
        <f t="shared" si="104"/>
        <v>-136402.00087045951</v>
      </c>
      <c r="BG153" s="41">
        <f t="shared" si="154"/>
        <v>200056.28380813848</v>
      </c>
      <c r="BH153" s="41">
        <f t="shared" si="155"/>
        <v>136402.01055614249</v>
      </c>
      <c r="BI153" s="41">
        <f t="shared" si="156"/>
        <v>2.193224216952919E-6</v>
      </c>
      <c r="BJ153" s="41">
        <f t="shared" si="157"/>
        <v>2.3709437703540638E-6</v>
      </c>
      <c r="BK153" s="41">
        <f t="shared" si="158"/>
        <v>43.461523477689589</v>
      </c>
      <c r="BL153" s="41">
        <f t="shared" si="105"/>
        <v>-200256.32421128385</v>
      </c>
      <c r="BM153" s="41">
        <f t="shared" si="106"/>
        <v>-136538.40287132995</v>
      </c>
      <c r="BN153" s="41">
        <f t="shared" si="159"/>
        <v>200256.34006023285</v>
      </c>
      <c r="BO153" s="41">
        <f t="shared" si="160"/>
        <v>136538.41254733695</v>
      </c>
      <c r="BP153" s="41">
        <f t="shared" si="161"/>
        <v>2.1932242176020648E-6</v>
      </c>
      <c r="BQ153" s="41">
        <f t="shared" si="162"/>
        <v>2.3709437708745342E-6</v>
      </c>
      <c r="BR153" s="41">
        <f t="shared" si="163"/>
        <v>1.4951037508857846E-14</v>
      </c>
      <c r="BS153" s="41">
        <f t="shared" si="164"/>
        <v>1.1987404825836559E-14</v>
      </c>
      <c r="BT153" s="41">
        <f t="shared" si="165"/>
        <v>59966794.947060667</v>
      </c>
      <c r="BU153" s="41">
        <f t="shared" si="166"/>
        <v>59966838.365166038</v>
      </c>
      <c r="BV153" s="41">
        <f t="shared" si="107"/>
        <v>-276307355671.6178</v>
      </c>
      <c r="BW153" s="41">
        <f t="shared" si="108"/>
        <v>-188391378867.01221</v>
      </c>
      <c r="BX153" s="41">
        <f t="shared" si="167"/>
        <v>276307355671.6178</v>
      </c>
      <c r="BY153" s="41">
        <f t="shared" si="168"/>
        <v>188391378867.01221</v>
      </c>
      <c r="BZ153" s="41">
        <f t="shared" si="169"/>
        <v>2.1932245420130705E-6</v>
      </c>
      <c r="CA153" s="41">
        <f t="shared" si="170"/>
        <v>2.3709440309802131E-6</v>
      </c>
      <c r="CB153" s="41">
        <f t="shared" si="171"/>
        <v>60026805.203531198</v>
      </c>
      <c r="CC153" s="41">
        <f t="shared" si="109"/>
        <v>-276583663027.28943</v>
      </c>
      <c r="CD153" s="41">
        <f t="shared" si="110"/>
        <v>-188579770245.87918</v>
      </c>
      <c r="CE153" s="41">
        <f t="shared" si="172"/>
        <v>276583663027.28943</v>
      </c>
      <c r="CF153" s="41">
        <f t="shared" si="173"/>
        <v>188579770245.87918</v>
      </c>
      <c r="CG153" s="41">
        <f t="shared" si="174"/>
        <v>2.1932245420130688E-6</v>
      </c>
      <c r="CH153" s="41">
        <f t="shared" si="175"/>
        <v>2.3709440309802131E-6</v>
      </c>
      <c r="CI153" s="41">
        <f t="shared" si="176"/>
        <v>-2.8250045203197413E-26</v>
      </c>
      <c r="CJ153" s="41">
        <f t="shared" si="177"/>
        <v>0</v>
      </c>
      <c r="CK153" s="41">
        <f t="shared" si="178"/>
        <v>-6.290945295444266E+18</v>
      </c>
      <c r="CL153" s="41" t="str">
        <f t="shared" si="111"/>
        <v/>
      </c>
      <c r="CM153" s="41">
        <f t="shared" si="112"/>
        <v>98600595096350.234</v>
      </c>
      <c r="CN153" s="41">
        <f t="shared" si="113"/>
        <v>-203887250.44156456</v>
      </c>
      <c r="CO153" s="41">
        <f t="shared" si="114"/>
        <v>0</v>
      </c>
      <c r="CP153" s="41">
        <f t="shared" si="179"/>
        <v>0</v>
      </c>
      <c r="CQ153" s="41"/>
      <c r="CR153" s="41"/>
      <c r="CS153" s="41"/>
      <c r="CT153" s="41"/>
      <c r="CU153" s="41"/>
      <c r="CV153" s="41"/>
      <c r="CW153" s="41"/>
      <c r="CX153" s="41"/>
      <c r="CY153" s="41"/>
      <c r="CZ153" s="41"/>
      <c r="DA153" s="41">
        <f t="shared" si="86"/>
        <v>0.10037379252624244</v>
      </c>
      <c r="DB153" s="14">
        <f t="shared" si="85"/>
        <v>-405.23719579299728</v>
      </c>
      <c r="DC153" s="41"/>
      <c r="DD153" s="41"/>
      <c r="DE153" s="41"/>
    </row>
    <row r="154" spans="1:109">
      <c r="A154" s="41">
        <f t="shared" si="180"/>
        <v>0.05</v>
      </c>
      <c r="B154" s="41">
        <f t="shared" si="87"/>
        <v>1.2187645647343164</v>
      </c>
      <c r="C154" s="41">
        <f t="shared" si="88"/>
        <v>-3164.9627041096896</v>
      </c>
      <c r="D154" s="41">
        <f t="shared" si="89"/>
        <v>-1312.2568217567486</v>
      </c>
      <c r="E154" s="41">
        <f t="shared" si="90"/>
        <v>2.285034911001757E-2</v>
      </c>
      <c r="F154" s="41">
        <f t="shared" si="91"/>
        <v>-105.28685038079011</v>
      </c>
      <c r="G154" s="41">
        <f t="shared" si="92"/>
        <v>-71.786488895993273</v>
      </c>
      <c r="H154" s="41">
        <f t="shared" si="115"/>
        <v>129.69076725932311</v>
      </c>
      <c r="I154" s="41">
        <f t="shared" si="116"/>
        <v>86.88914446711965</v>
      </c>
      <c r="J154" s="41">
        <f t="shared" si="117"/>
        <v>1.4125886099709146E-6</v>
      </c>
      <c r="K154" s="41">
        <f t="shared" si="118"/>
        <v>1.7125752734050318E-6</v>
      </c>
      <c r="L154" s="41">
        <f t="shared" si="119"/>
        <v>2.2873199459127587E-2</v>
      </c>
      <c r="M154" s="41">
        <f t="shared" si="93"/>
        <v>-105.39213723117089</v>
      </c>
      <c r="N154" s="41">
        <f t="shared" si="94"/>
        <v>-71.858275384889268</v>
      </c>
      <c r="O154" s="41">
        <f t="shared" si="120"/>
        <v>129.77938945510414</v>
      </c>
      <c r="P154" s="41">
        <f t="shared" si="121"/>
        <v>86.950307387772028</v>
      </c>
      <c r="Q154" s="41">
        <f t="shared" si="122"/>
        <v>1.413638713659924E-6</v>
      </c>
      <c r="R154" s="41">
        <f t="shared" si="123"/>
        <v>1.7134664390562412E-6</v>
      </c>
      <c r="S154" s="41">
        <f t="shared" si="124"/>
        <v>4.5955695641828669E-5</v>
      </c>
      <c r="T154" s="41">
        <f t="shared" si="125"/>
        <v>3.900008909792805E-5</v>
      </c>
      <c r="U154" s="41">
        <f t="shared" si="126"/>
        <v>4.3128756858332638E-2</v>
      </c>
      <c r="V154" s="41">
        <f t="shared" si="127"/>
        <v>6.5979105968350216E-2</v>
      </c>
      <c r="W154" s="41">
        <f t="shared" si="95"/>
        <v>-304.00989608086752</v>
      </c>
      <c r="X154" s="41">
        <f t="shared" si="96"/>
        <v>-207.27947460059153</v>
      </c>
      <c r="Y154" s="41">
        <f t="shared" si="128"/>
        <v>314.08661551977781</v>
      </c>
      <c r="Z154" s="41">
        <f t="shared" si="129"/>
        <v>213.42795146480006</v>
      </c>
      <c r="AA154" s="41">
        <f t="shared" si="130"/>
        <v>2.0506040086145339E-6</v>
      </c>
      <c r="AB154" s="41">
        <f t="shared" si="131"/>
        <v>2.2412217256996744E-6</v>
      </c>
      <c r="AC154" s="41">
        <f t="shared" si="132"/>
        <v>6.6045085074318555E-2</v>
      </c>
      <c r="AD154" s="41">
        <f t="shared" si="97"/>
        <v>-304.31390597694832</v>
      </c>
      <c r="AE154" s="41">
        <f t="shared" si="98"/>
        <v>-207.4867540751921</v>
      </c>
      <c r="AF154" s="41">
        <f t="shared" si="133"/>
        <v>314.38118375208859</v>
      </c>
      <c r="AG154" s="41">
        <f t="shared" si="134"/>
        <v>213.62943211703532</v>
      </c>
      <c r="AH154" s="41">
        <f t="shared" si="135"/>
        <v>2.0508496428100754E-6</v>
      </c>
      <c r="AI154" s="41">
        <f t="shared" si="136"/>
        <v>2.2414197370037068E-6</v>
      </c>
      <c r="AJ154" s="41">
        <f t="shared" si="137"/>
        <v>3.722908819943808E-6</v>
      </c>
      <c r="AK154" s="41">
        <f t="shared" si="138"/>
        <v>3.0011213569252682E-6</v>
      </c>
      <c r="AL154" s="41">
        <f t="shared" si="139"/>
        <v>0.26409119976671624</v>
      </c>
      <c r="AM154" s="41">
        <f t="shared" si="140"/>
        <v>0.33007030573506646</v>
      </c>
      <c r="AN154" s="41">
        <f t="shared" si="99"/>
        <v>-1520.854789909285</v>
      </c>
      <c r="AO154" s="41">
        <f t="shared" si="100"/>
        <v>-1036.9464476654218</v>
      </c>
      <c r="AP154" s="41">
        <f t="shared" si="141"/>
        <v>1522.9329921154854</v>
      </c>
      <c r="AQ154" s="41">
        <f t="shared" si="142"/>
        <v>1038.21040804531</v>
      </c>
      <c r="AR154" s="41">
        <f t="shared" si="143"/>
        <v>2.1761654496551325E-6</v>
      </c>
      <c r="AS154" s="41">
        <f t="shared" si="144"/>
        <v>2.3418083180843891E-6</v>
      </c>
      <c r="AT154" s="41">
        <f t="shared" si="145"/>
        <v>0.33040037604080147</v>
      </c>
      <c r="AU154" s="41">
        <f t="shared" si="101"/>
        <v>-1522.375644699194</v>
      </c>
      <c r="AV154" s="41">
        <f t="shared" si="102"/>
        <v>-1037.9833941130871</v>
      </c>
      <c r="AW154" s="41">
        <f t="shared" si="146"/>
        <v>1524.4517764293319</v>
      </c>
      <c r="AX154" s="41">
        <f t="shared" si="147"/>
        <v>1039.2460948614903</v>
      </c>
      <c r="AY154" s="41">
        <f t="shared" si="148"/>
        <v>2.1761765584324242E-6</v>
      </c>
      <c r="AZ154" s="41">
        <f t="shared" si="149"/>
        <v>2.3418171600331297E-6</v>
      </c>
      <c r="BA154" s="41">
        <f t="shared" si="150"/>
        <v>3.3655791201711867E-8</v>
      </c>
      <c r="BB154" s="41">
        <f t="shared" si="151"/>
        <v>2.6788076924823602E-8</v>
      </c>
      <c r="BC154" s="41">
        <f t="shared" si="152"/>
        <v>24.119068113635731</v>
      </c>
      <c r="BD154" s="41">
        <f t="shared" si="153"/>
        <v>24.449138419370797</v>
      </c>
      <c r="BE154" s="41">
        <f t="shared" si="103"/>
        <v>-112653.54267917971</v>
      </c>
      <c r="BF154" s="41">
        <f t="shared" si="104"/>
        <v>-76809.23364489527</v>
      </c>
      <c r="BG154" s="41">
        <f t="shared" si="154"/>
        <v>112653.57077383026</v>
      </c>
      <c r="BH154" s="41">
        <f t="shared" si="155"/>
        <v>76809.250729514752</v>
      </c>
      <c r="BI154" s="41">
        <f t="shared" si="156"/>
        <v>2.1817423241223196E-6</v>
      </c>
      <c r="BJ154" s="41">
        <f t="shared" si="157"/>
        <v>2.346245886422663E-6</v>
      </c>
      <c r="BK154" s="41">
        <f t="shared" si="158"/>
        <v>24.473587557790164</v>
      </c>
      <c r="BL154" s="41">
        <f t="shared" si="105"/>
        <v>-112766.19622185886</v>
      </c>
      <c r="BM154" s="41">
        <f t="shared" si="106"/>
        <v>-76886.04287854016</v>
      </c>
      <c r="BN154" s="41">
        <f t="shared" si="159"/>
        <v>112766.22428844284</v>
      </c>
      <c r="BO154" s="41">
        <f t="shared" si="160"/>
        <v>76886.059946092108</v>
      </c>
      <c r="BP154" s="41">
        <f t="shared" si="161"/>
        <v>2.1817423261580515E-6</v>
      </c>
      <c r="BQ154" s="41">
        <f t="shared" si="162"/>
        <v>2.346245888042035E-6</v>
      </c>
      <c r="BR154" s="41">
        <f t="shared" si="163"/>
        <v>8.3263951696722373E-14</v>
      </c>
      <c r="BS154" s="41">
        <f t="shared" si="164"/>
        <v>6.6234317150337638E-14</v>
      </c>
      <c r="BT154" s="41">
        <f t="shared" si="165"/>
        <v>9659841.0172734</v>
      </c>
      <c r="BU154" s="41">
        <f t="shared" si="166"/>
        <v>9659865.4664118197</v>
      </c>
      <c r="BV154" s="41">
        <f t="shared" si="107"/>
        <v>-44509464829.786156</v>
      </c>
      <c r="BW154" s="41">
        <f t="shared" si="108"/>
        <v>-30347362383.945114</v>
      </c>
      <c r="BX154" s="41">
        <f t="shared" si="167"/>
        <v>44509464829.786156</v>
      </c>
      <c r="BY154" s="41">
        <f t="shared" si="168"/>
        <v>30347362383.945114</v>
      </c>
      <c r="BZ154" s="41">
        <f t="shared" si="169"/>
        <v>2.1817433435159422E-6</v>
      </c>
      <c r="CA154" s="41">
        <f t="shared" si="170"/>
        <v>2.3462466973241696E-6</v>
      </c>
      <c r="CB154" s="41">
        <f t="shared" si="171"/>
        <v>9669525.33187823</v>
      </c>
      <c r="CC154" s="41">
        <f t="shared" si="109"/>
        <v>-44553974294.615936</v>
      </c>
      <c r="CD154" s="41">
        <f t="shared" si="110"/>
        <v>-30377709746.329056</v>
      </c>
      <c r="CE154" s="41">
        <f t="shared" si="172"/>
        <v>44553974294.615936</v>
      </c>
      <c r="CF154" s="41">
        <f t="shared" si="173"/>
        <v>30377709746.329056</v>
      </c>
      <c r="CG154" s="41">
        <f t="shared" si="174"/>
        <v>2.1817433435159422E-6</v>
      </c>
      <c r="CH154" s="41">
        <f t="shared" si="175"/>
        <v>2.3462466973241705E-6</v>
      </c>
      <c r="CI154" s="41">
        <f t="shared" si="176"/>
        <v>0</v>
      </c>
      <c r="CJ154" s="41">
        <f t="shared" si="177"/>
        <v>8.7685791297988596E-26</v>
      </c>
      <c r="CK154" s="41">
        <f t="shared" si="178"/>
        <v>-1.8760548473490365E+18</v>
      </c>
      <c r="CL154" s="41" t="str">
        <f t="shared" si="111"/>
        <v/>
      </c>
      <c r="CM154" s="41">
        <f t="shared" si="112"/>
        <v>2558582280799.9775</v>
      </c>
      <c r="CN154" s="41">
        <f t="shared" si="113"/>
        <v>-32843542.585800186</v>
      </c>
      <c r="CO154" s="41">
        <f t="shared" si="114"/>
        <v>0</v>
      </c>
      <c r="CP154" s="41">
        <f t="shared" si="179"/>
        <v>0</v>
      </c>
      <c r="CQ154" s="41"/>
      <c r="CR154" s="41"/>
      <c r="CS154" s="41"/>
      <c r="CT154" s="41"/>
      <c r="CU154" s="41"/>
      <c r="CV154" s="41"/>
      <c r="CW154" s="41"/>
      <c r="CX154" s="41"/>
      <c r="CY154" s="41"/>
      <c r="CZ154" s="41"/>
      <c r="DA154" s="41">
        <f t="shared" si="86"/>
        <v>0.10106128425587424</v>
      </c>
      <c r="DB154" s="14">
        <f t="shared" si="85"/>
        <v>-410.88987445537992</v>
      </c>
      <c r="DC154" s="41"/>
      <c r="DD154" s="41"/>
      <c r="DE154" s="41"/>
    </row>
    <row r="155" spans="1:109">
      <c r="A155" s="41">
        <f t="shared" si="180"/>
        <v>6.0000000000000005E-2</v>
      </c>
      <c r="B155" s="41">
        <f t="shared" si="87"/>
        <v>1.4625174776811798</v>
      </c>
      <c r="C155" s="41">
        <f t="shared" si="88"/>
        <v>-3156.0728919904514</v>
      </c>
      <c r="D155" s="41">
        <f t="shared" si="89"/>
        <v>-1303.3670096375099</v>
      </c>
      <c r="E155" s="41">
        <f t="shared" si="90"/>
        <v>2.285034911001757E-2</v>
      </c>
      <c r="F155" s="41">
        <f t="shared" si="91"/>
        <v>-105.28685038079011</v>
      </c>
      <c r="G155" s="41">
        <f t="shared" si="92"/>
        <v>-71.786488895993273</v>
      </c>
      <c r="H155" s="41">
        <f t="shared" si="115"/>
        <v>129.63305506200291</v>
      </c>
      <c r="I155" s="41">
        <f t="shared" si="116"/>
        <v>86.801907823115329</v>
      </c>
      <c r="J155" s="41">
        <f t="shared" si="117"/>
        <v>1.4047410184925132E-6</v>
      </c>
      <c r="K155" s="41">
        <f t="shared" si="118"/>
        <v>1.6951772805261339E-6</v>
      </c>
      <c r="L155" s="41">
        <f t="shared" si="119"/>
        <v>2.2873199459127587E-2</v>
      </c>
      <c r="M155" s="41">
        <f t="shared" si="93"/>
        <v>-105.39213723117089</v>
      </c>
      <c r="N155" s="41">
        <f t="shared" si="94"/>
        <v>-71.858275384889268</v>
      </c>
      <c r="O155" s="41">
        <f t="shared" si="120"/>
        <v>129.7217042152281</v>
      </c>
      <c r="P155" s="41">
        <f t="shared" si="121"/>
        <v>86.863114024164076</v>
      </c>
      <c r="Q155" s="41">
        <f t="shared" si="122"/>
        <v>1.4057869438760871E-6</v>
      </c>
      <c r="R155" s="41">
        <f t="shared" si="123"/>
        <v>1.6960596884184875E-6</v>
      </c>
      <c r="S155" s="41">
        <f t="shared" si="124"/>
        <v>4.5772840429620491E-5</v>
      </c>
      <c r="T155" s="41">
        <f t="shared" si="125"/>
        <v>3.8616823231235985E-5</v>
      </c>
      <c r="U155" s="41">
        <f t="shared" si="126"/>
        <v>4.0586300169763098E-2</v>
      </c>
      <c r="V155" s="41">
        <f t="shared" si="127"/>
        <v>6.3436649279780669E-2</v>
      </c>
      <c r="W155" s="41">
        <f t="shared" si="95"/>
        <v>-292.29509664037636</v>
      </c>
      <c r="X155" s="41">
        <f t="shared" si="96"/>
        <v>-199.29211134571119</v>
      </c>
      <c r="Y155" s="41">
        <f t="shared" si="128"/>
        <v>302.72078604615524</v>
      </c>
      <c r="Z155" s="41">
        <f t="shared" si="129"/>
        <v>205.63050463021608</v>
      </c>
      <c r="AA155" s="41">
        <f t="shared" si="130"/>
        <v>2.0298824779177794E-6</v>
      </c>
      <c r="AB155" s="41">
        <f t="shared" si="131"/>
        <v>2.2099360885382448E-6</v>
      </c>
      <c r="AC155" s="41">
        <f t="shared" si="132"/>
        <v>6.3500085929060437E-2</v>
      </c>
      <c r="AD155" s="41">
        <f t="shared" si="97"/>
        <v>-292.58739173701667</v>
      </c>
      <c r="AE155" s="41">
        <f t="shared" si="98"/>
        <v>-199.49140345705689</v>
      </c>
      <c r="AF155" s="41">
        <f t="shared" si="133"/>
        <v>303.00335843868322</v>
      </c>
      <c r="AG155" s="41">
        <f t="shared" si="134"/>
        <v>205.82384284607477</v>
      </c>
      <c r="AH155" s="41">
        <f t="shared" si="135"/>
        <v>2.0301441840733891E-6</v>
      </c>
      <c r="AI155" s="41">
        <f t="shared" si="136"/>
        <v>2.2101456753007755E-6</v>
      </c>
      <c r="AJ155" s="41">
        <f t="shared" si="137"/>
        <v>4.1254725553920596E-6</v>
      </c>
      <c r="AK155" s="41">
        <f t="shared" si="138"/>
        <v>3.303875045580505E-6</v>
      </c>
      <c r="AL155" s="41">
        <f t="shared" si="139"/>
        <v>0.21915062846498082</v>
      </c>
      <c r="AM155" s="41">
        <f t="shared" si="140"/>
        <v>0.2825872777447615</v>
      </c>
      <c r="AN155" s="41">
        <f t="shared" si="99"/>
        <v>-1302.0687031159589</v>
      </c>
      <c r="AO155" s="41">
        <f t="shared" si="100"/>
        <v>-887.77411576088127</v>
      </c>
      <c r="AP155" s="41">
        <f t="shared" si="141"/>
        <v>1304.4880988121438</v>
      </c>
      <c r="AQ155" s="41">
        <f t="shared" si="142"/>
        <v>889.23982498017608</v>
      </c>
      <c r="AR155" s="41">
        <f t="shared" si="143"/>
        <v>2.1627023773194789E-6</v>
      </c>
      <c r="AS155" s="41">
        <f t="shared" si="144"/>
        <v>2.315581029578975E-6</v>
      </c>
      <c r="AT155" s="41">
        <f t="shared" si="145"/>
        <v>0.28286986502250622</v>
      </c>
      <c r="AU155" s="41">
        <f t="shared" si="101"/>
        <v>-1303.3707718190747</v>
      </c>
      <c r="AV155" s="41">
        <f t="shared" si="102"/>
        <v>-888.66188987664202</v>
      </c>
      <c r="AW155" s="41">
        <f t="shared" si="146"/>
        <v>1305.7877594720044</v>
      </c>
      <c r="AX155" s="41">
        <f t="shared" si="147"/>
        <v>890.12613966278059</v>
      </c>
      <c r="AY155" s="41">
        <f t="shared" si="148"/>
        <v>2.1627174184210507E-6</v>
      </c>
      <c r="AZ155" s="41">
        <f t="shared" si="149"/>
        <v>2.3155929092178542E-6</v>
      </c>
      <c r="BA155" s="41">
        <f t="shared" si="150"/>
        <v>5.3226393246780547E-8</v>
      </c>
      <c r="BB155" s="41">
        <f t="shared" si="151"/>
        <v>4.2038831238500224E-8</v>
      </c>
      <c r="BC155" s="41">
        <f t="shared" si="152"/>
        <v>13.66505518774734</v>
      </c>
      <c r="BD155" s="41">
        <f t="shared" si="153"/>
        <v>13.947642465492102</v>
      </c>
      <c r="BE155" s="41">
        <f t="shared" si="103"/>
        <v>-64266.122953247614</v>
      </c>
      <c r="BF155" s="41">
        <f t="shared" si="104"/>
        <v>-43817.811104487024</v>
      </c>
      <c r="BG155" s="41">
        <f t="shared" si="154"/>
        <v>64266.172062643593</v>
      </c>
      <c r="BH155" s="41">
        <f t="shared" si="155"/>
        <v>43817.84084960875</v>
      </c>
      <c r="BI155" s="41">
        <f t="shared" si="156"/>
        <v>2.1702590302642701E-6</v>
      </c>
      <c r="BJ155" s="41">
        <f t="shared" si="157"/>
        <v>2.3215469056278894E-6</v>
      </c>
      <c r="BK155" s="41">
        <f t="shared" si="158"/>
        <v>13.961590107957592</v>
      </c>
      <c r="BL155" s="41">
        <f t="shared" si="105"/>
        <v>-64330.389076200852</v>
      </c>
      <c r="BM155" s="41">
        <f t="shared" si="106"/>
        <v>-43861.6289155915</v>
      </c>
      <c r="BN155" s="41">
        <f t="shared" si="159"/>
        <v>64330.43813653657</v>
      </c>
      <c r="BO155" s="41">
        <f t="shared" si="160"/>
        <v>43861.658630997859</v>
      </c>
      <c r="BP155" s="41">
        <f t="shared" si="161"/>
        <v>2.1702590364844387E-6</v>
      </c>
      <c r="BQ155" s="41">
        <f t="shared" si="162"/>
        <v>2.3215469105365994E-6</v>
      </c>
      <c r="BR155" s="41">
        <f t="shared" si="163"/>
        <v>4.4596559424720729E-13</v>
      </c>
      <c r="BS155" s="41">
        <f t="shared" si="164"/>
        <v>3.5193833663863125E-13</v>
      </c>
      <c r="BT155" s="41">
        <f t="shared" si="165"/>
        <v>1608978.9196385178</v>
      </c>
      <c r="BU155" s="41">
        <f t="shared" si="166"/>
        <v>1608992.8672809834</v>
      </c>
      <c r="BV155" s="41">
        <f t="shared" si="107"/>
        <v>-7413706918.2415266</v>
      </c>
      <c r="BW155" s="41">
        <f t="shared" si="108"/>
        <v>-5054800171.5283146</v>
      </c>
      <c r="BX155" s="41">
        <f t="shared" si="167"/>
        <v>7413706918.2415276</v>
      </c>
      <c r="BY155" s="41">
        <f t="shared" si="168"/>
        <v>5054800171.5283146</v>
      </c>
      <c r="BZ155" s="41">
        <f t="shared" si="169"/>
        <v>2.1702621450188139E-6</v>
      </c>
      <c r="CA155" s="41">
        <f t="shared" si="170"/>
        <v>2.3215493636681253E-6</v>
      </c>
      <c r="CB155" s="41">
        <f t="shared" si="171"/>
        <v>1610601.8601482641</v>
      </c>
      <c r="CC155" s="41">
        <f t="shared" si="109"/>
        <v>-7421120625.1597672</v>
      </c>
      <c r="CD155" s="41">
        <f t="shared" si="110"/>
        <v>-5059854971.6998425</v>
      </c>
      <c r="CE155" s="41">
        <f t="shared" si="172"/>
        <v>7421120625.1597672</v>
      </c>
      <c r="CF155" s="41">
        <f t="shared" si="173"/>
        <v>5059854971.6998425</v>
      </c>
      <c r="CG155" s="41">
        <f t="shared" si="174"/>
        <v>2.1702621450188139E-6</v>
      </c>
      <c r="CH155" s="41">
        <f t="shared" si="175"/>
        <v>2.3215493636681253E-6</v>
      </c>
      <c r="CI155" s="41">
        <f t="shared" si="176"/>
        <v>0</v>
      </c>
      <c r="CJ155" s="41">
        <f t="shared" si="177"/>
        <v>0</v>
      </c>
      <c r="CK155" s="41">
        <f t="shared" si="178"/>
        <v>0</v>
      </c>
      <c r="CL155" s="41" t="str">
        <f t="shared" si="111"/>
        <v/>
      </c>
      <c r="CM155" s="41">
        <f t="shared" si="112"/>
        <v>70984817416.674774</v>
      </c>
      <c r="CN155" s="41">
        <f t="shared" si="113"/>
        <v>-5470575.7487553442</v>
      </c>
      <c r="CO155" s="41">
        <f t="shared" si="114"/>
        <v>0</v>
      </c>
      <c r="CP155" s="41">
        <f t="shared" si="179"/>
        <v>0</v>
      </c>
      <c r="CQ155" s="41"/>
      <c r="CR155" s="41"/>
      <c r="CS155" s="41"/>
      <c r="CT155" s="41"/>
      <c r="CU155" s="41"/>
      <c r="CV155" s="41"/>
      <c r="CW155" s="41"/>
      <c r="CX155" s="41"/>
      <c r="CY155" s="41"/>
      <c r="CZ155" s="41"/>
      <c r="DA155" s="41">
        <f t="shared" si="86"/>
        <v>0.10174877598550604</v>
      </c>
      <c r="DB155" s="14">
        <f t="shared" si="85"/>
        <v>-416.5811379550484</v>
      </c>
      <c r="DC155" s="41"/>
      <c r="DD155" s="41"/>
      <c r="DE155" s="41"/>
    </row>
    <row r="156" spans="1:109">
      <c r="A156" s="41">
        <f t="shared" si="180"/>
        <v>7.0000000000000007E-2</v>
      </c>
      <c r="B156" s="41">
        <f t="shared" si="87"/>
        <v>1.7062703906280432</v>
      </c>
      <c r="C156" s="41">
        <f t="shared" si="88"/>
        <v>-3147.1830798712122</v>
      </c>
      <c r="D156" s="41">
        <f t="shared" si="89"/>
        <v>-1294.4771975182714</v>
      </c>
      <c r="E156" s="41">
        <f t="shared" si="90"/>
        <v>2.285034911001757E-2</v>
      </c>
      <c r="F156" s="41">
        <f t="shared" si="91"/>
        <v>-105.28685038079011</v>
      </c>
      <c r="G156" s="41">
        <f t="shared" si="92"/>
        <v>-71.786488895993273</v>
      </c>
      <c r="H156" s="41">
        <f t="shared" si="115"/>
        <v>129.57529957057594</v>
      </c>
      <c r="I156" s="41">
        <f t="shared" si="116"/>
        <v>86.714521434332909</v>
      </c>
      <c r="J156" s="41">
        <f t="shared" si="117"/>
        <v>1.3968875399663301E-6</v>
      </c>
      <c r="K156" s="41">
        <f t="shared" si="118"/>
        <v>1.6777494233784658E-6</v>
      </c>
      <c r="L156" s="41">
        <f t="shared" si="119"/>
        <v>2.2873199459127587E-2</v>
      </c>
      <c r="M156" s="41">
        <f t="shared" si="93"/>
        <v>-105.39213723117089</v>
      </c>
      <c r="N156" s="41">
        <f t="shared" si="94"/>
        <v>-71.858275384889268</v>
      </c>
      <c r="O156" s="41">
        <f t="shared" si="120"/>
        <v>129.66397574193064</v>
      </c>
      <c r="P156" s="41">
        <f t="shared" si="121"/>
        <v>86.775771138926785</v>
      </c>
      <c r="Q156" s="41">
        <f t="shared" si="122"/>
        <v>1.3979292894175447E-6</v>
      </c>
      <c r="R156" s="41">
        <f t="shared" si="123"/>
        <v>1.6786230881957548E-6</v>
      </c>
      <c r="S156" s="41">
        <f t="shared" si="124"/>
        <v>4.5590089070368467E-5</v>
      </c>
      <c r="T156" s="41">
        <f t="shared" si="125"/>
        <v>3.8234199971414184E-5</v>
      </c>
      <c r="U156" s="41">
        <f t="shared" si="126"/>
        <v>3.8181908350421331E-2</v>
      </c>
      <c r="V156" s="41">
        <f t="shared" si="127"/>
        <v>6.1032257460438902E-2</v>
      </c>
      <c r="W156" s="41">
        <f t="shared" si="95"/>
        <v>-281.21645444891629</v>
      </c>
      <c r="X156" s="41">
        <f t="shared" si="96"/>
        <v>-191.7384916697157</v>
      </c>
      <c r="Y156" s="41">
        <f t="shared" si="128"/>
        <v>291.99467524103613</v>
      </c>
      <c r="Z156" s="41">
        <f t="shared" si="129"/>
        <v>198.26743670980778</v>
      </c>
      <c r="AA156" s="41">
        <f t="shared" si="130"/>
        <v>2.0087472551109892E-6</v>
      </c>
      <c r="AB156" s="41">
        <f t="shared" si="131"/>
        <v>2.1784269976582917E-6</v>
      </c>
      <c r="AC156" s="41">
        <f t="shared" si="132"/>
        <v>6.1093289717899332E-2</v>
      </c>
      <c r="AD156" s="41">
        <f t="shared" si="97"/>
        <v>-281.49767090336519</v>
      </c>
      <c r="AE156" s="41">
        <f t="shared" si="98"/>
        <v>-191.9302301613854</v>
      </c>
      <c r="AF156" s="41">
        <f t="shared" si="133"/>
        <v>292.2658898082006</v>
      </c>
      <c r="AG156" s="41">
        <f t="shared" si="134"/>
        <v>198.45306807990556</v>
      </c>
      <c r="AH156" s="41">
        <f t="shared" si="135"/>
        <v>2.0090255800465358E-6</v>
      </c>
      <c r="AI156" s="41">
        <f t="shared" si="136"/>
        <v>2.1786484416467965E-6</v>
      </c>
      <c r="AJ156" s="41">
        <f t="shared" si="137"/>
        <v>4.56029232946239E-6</v>
      </c>
      <c r="AK156" s="41">
        <f t="shared" si="138"/>
        <v>3.628310629806906E-6</v>
      </c>
      <c r="AL156" s="41">
        <f t="shared" si="139"/>
        <v>0.18206338451712764</v>
      </c>
      <c r="AM156" s="41">
        <f t="shared" si="140"/>
        <v>0.24309564197756656</v>
      </c>
      <c r="AN156" s="41">
        <f t="shared" si="99"/>
        <v>-1120.1043083360789</v>
      </c>
      <c r="AO156" s="41">
        <f t="shared" si="100"/>
        <v>-763.70748295641772</v>
      </c>
      <c r="AP156" s="41">
        <f t="shared" si="141"/>
        <v>1122.9070186474473</v>
      </c>
      <c r="AQ156" s="41">
        <f t="shared" si="142"/>
        <v>765.39872851157509</v>
      </c>
      <c r="AR156" s="41">
        <f t="shared" si="143"/>
        <v>2.1486359695487211E-6</v>
      </c>
      <c r="AS156" s="41">
        <f t="shared" si="144"/>
        <v>2.2889056226847089E-6</v>
      </c>
      <c r="AT156" s="41">
        <f t="shared" si="145"/>
        <v>0.24333873761954411</v>
      </c>
      <c r="AU156" s="41">
        <f t="shared" si="101"/>
        <v>-1121.224412644415</v>
      </c>
      <c r="AV156" s="41">
        <f t="shared" si="102"/>
        <v>-764.47119043937403</v>
      </c>
      <c r="AW156" s="41">
        <f t="shared" si="146"/>
        <v>1124.0243369666628</v>
      </c>
      <c r="AX156" s="41">
        <f t="shared" si="147"/>
        <v>766.16075387755188</v>
      </c>
      <c r="AY156" s="41">
        <f t="shared" si="148"/>
        <v>2.1486561284269151E-6</v>
      </c>
      <c r="AZ156" s="41">
        <f t="shared" si="149"/>
        <v>2.2889214218563096E-6</v>
      </c>
      <c r="BA156" s="41">
        <f t="shared" si="150"/>
        <v>8.2925707882277373E-8</v>
      </c>
      <c r="BB156" s="41">
        <f t="shared" si="151"/>
        <v>6.4991587147027371E-8</v>
      </c>
      <c r="BC156" s="41">
        <f t="shared" si="152"/>
        <v>7.8213844551790057</v>
      </c>
      <c r="BD156" s="41">
        <f t="shared" si="153"/>
        <v>8.0644800971565722</v>
      </c>
      <c r="BE156" s="41">
        <f t="shared" si="103"/>
        <v>-37158.456761430672</v>
      </c>
      <c r="BF156" s="41">
        <f t="shared" si="104"/>
        <v>-25335.311428248191</v>
      </c>
      <c r="BG156" s="41">
        <f t="shared" si="154"/>
        <v>37158.541457518208</v>
      </c>
      <c r="BH156" s="41">
        <f t="shared" si="155"/>
        <v>25335.362521939722</v>
      </c>
      <c r="BI156" s="41">
        <f t="shared" si="156"/>
        <v>2.1587716820354415E-6</v>
      </c>
      <c r="BJ156" s="41">
        <f t="shared" si="157"/>
        <v>2.2968447774400665E-6</v>
      </c>
      <c r="BK156" s="41">
        <f t="shared" si="158"/>
        <v>8.0725445772537281</v>
      </c>
      <c r="BL156" s="41">
        <f t="shared" si="105"/>
        <v>-37195.615218192099</v>
      </c>
      <c r="BM156" s="41">
        <f t="shared" si="106"/>
        <v>-25360.646739676435</v>
      </c>
      <c r="BN156" s="41">
        <f t="shared" si="159"/>
        <v>37195.699829668541</v>
      </c>
      <c r="BO156" s="41">
        <f t="shared" si="160"/>
        <v>25360.697782325522</v>
      </c>
      <c r="BP156" s="41">
        <f t="shared" si="161"/>
        <v>2.158771700536574E-6</v>
      </c>
      <c r="BQ156" s="41">
        <f t="shared" si="162"/>
        <v>2.2968447919234236E-6</v>
      </c>
      <c r="BR156" s="41">
        <f t="shared" si="163"/>
        <v>2.2941506798118819E-12</v>
      </c>
      <c r="BS156" s="41">
        <f t="shared" si="164"/>
        <v>1.7959443012207142E-12</v>
      </c>
      <c r="BT156" s="41">
        <f t="shared" si="165"/>
        <v>277140.36057721562</v>
      </c>
      <c r="BU156" s="41">
        <f t="shared" si="166"/>
        <v>277148.42505731276</v>
      </c>
      <c r="BV156" s="41">
        <f t="shared" si="107"/>
        <v>-1277008268.9672513</v>
      </c>
      <c r="BW156" s="41">
        <f t="shared" si="108"/>
        <v>-870687456.11403525</v>
      </c>
      <c r="BX156" s="41">
        <f t="shared" si="167"/>
        <v>1277008268.9672537</v>
      </c>
      <c r="BY156" s="41">
        <f t="shared" si="168"/>
        <v>870687456.1140368</v>
      </c>
      <c r="BZ156" s="41">
        <f t="shared" si="169"/>
        <v>2.158780946521678E-6</v>
      </c>
      <c r="CA156" s="41">
        <f t="shared" si="170"/>
        <v>2.2968520300120751E-6</v>
      </c>
      <c r="CB156" s="41">
        <f t="shared" si="171"/>
        <v>277425.57348237006</v>
      </c>
      <c r="CC156" s="41">
        <f t="shared" si="109"/>
        <v>-1278285277.2362185</v>
      </c>
      <c r="CD156" s="41">
        <f t="shared" si="110"/>
        <v>-871558143.57014918</v>
      </c>
      <c r="CE156" s="41">
        <f t="shared" si="172"/>
        <v>1278285277.2362208</v>
      </c>
      <c r="CF156" s="41">
        <f t="shared" si="173"/>
        <v>871558143.57015061</v>
      </c>
      <c r="CG156" s="41">
        <f t="shared" si="174"/>
        <v>2.1587809465216788E-6</v>
      </c>
      <c r="CH156" s="41">
        <f t="shared" si="175"/>
        <v>2.296852030012076E-6</v>
      </c>
      <c r="CI156" s="41">
        <f t="shared" si="176"/>
        <v>3.0562430476708826E-24</v>
      </c>
      <c r="CJ156" s="41">
        <f t="shared" si="177"/>
        <v>3.0562430476708826E-24</v>
      </c>
      <c r="CK156" s="41">
        <f t="shared" si="178"/>
        <v>0</v>
      </c>
      <c r="CL156" s="41" t="str">
        <f t="shared" si="111"/>
        <v/>
      </c>
      <c r="CM156" s="41">
        <f t="shared" si="112"/>
        <v>2106114905.9673111</v>
      </c>
      <c r="CN156" s="41">
        <f t="shared" si="113"/>
        <v>-942304.64519486343</v>
      </c>
      <c r="CO156" s="41">
        <f t="shared" si="114"/>
        <v>0</v>
      </c>
      <c r="CP156" s="41">
        <f t="shared" si="179"/>
        <v>0</v>
      </c>
      <c r="CQ156" s="41"/>
      <c r="CR156" s="41"/>
      <c r="CS156" s="41"/>
      <c r="CT156" s="41"/>
      <c r="CU156" s="41"/>
      <c r="CV156" s="41"/>
      <c r="CW156" s="41"/>
      <c r="CX156" s="41"/>
      <c r="CY156" s="41"/>
      <c r="CZ156" s="41"/>
      <c r="DA156" s="41">
        <f t="shared" si="86"/>
        <v>0.10243626771513784</v>
      </c>
      <c r="DB156" s="14">
        <f t="shared" si="85"/>
        <v>-422.31098629200284</v>
      </c>
      <c r="DC156" s="41"/>
      <c r="DD156" s="41"/>
      <c r="DE156" s="41"/>
    </row>
    <row r="157" spans="1:109">
      <c r="A157" s="41">
        <f t="shared" si="180"/>
        <v>0.08</v>
      </c>
      <c r="B157" s="41">
        <f t="shared" si="87"/>
        <v>1.9500233035749062</v>
      </c>
      <c r="C157" s="41">
        <f t="shared" si="88"/>
        <v>-3138.2932677519739</v>
      </c>
      <c r="D157" s="41">
        <f t="shared" si="89"/>
        <v>-1285.5873853990329</v>
      </c>
      <c r="E157" s="41">
        <f t="shared" si="90"/>
        <v>2.285034911001757E-2</v>
      </c>
      <c r="F157" s="41">
        <f t="shared" si="91"/>
        <v>-105.28685038079011</v>
      </c>
      <c r="G157" s="41">
        <f t="shared" si="92"/>
        <v>-71.786488895993273</v>
      </c>
      <c r="H157" s="41">
        <f t="shared" si="115"/>
        <v>129.51750068746165</v>
      </c>
      <c r="I157" s="41">
        <f t="shared" si="116"/>
        <v>86.626984526988196</v>
      </c>
      <c r="J157" s="41">
        <f t="shared" si="117"/>
        <v>1.3890281611235477E-6</v>
      </c>
      <c r="K157" s="41">
        <f t="shared" si="118"/>
        <v>1.6602915476427965E-6</v>
      </c>
      <c r="L157" s="41">
        <f t="shared" si="119"/>
        <v>2.2873199459127587E-2</v>
      </c>
      <c r="M157" s="41">
        <f t="shared" si="93"/>
        <v>-105.39213723117089</v>
      </c>
      <c r="N157" s="41">
        <f t="shared" si="94"/>
        <v>-71.858275384889268</v>
      </c>
      <c r="O157" s="41">
        <f t="shared" si="120"/>
        <v>129.60620393785922</v>
      </c>
      <c r="P157" s="41">
        <f t="shared" si="121"/>
        <v>86.688277960200139</v>
      </c>
      <c r="Q157" s="41">
        <f t="shared" si="122"/>
        <v>1.3900657370332481E-6</v>
      </c>
      <c r="R157" s="41">
        <f t="shared" si="123"/>
        <v>1.66115648429862E-6</v>
      </c>
      <c r="S157" s="41">
        <f t="shared" si="124"/>
        <v>4.5407442341681446E-5</v>
      </c>
      <c r="T157" s="41">
        <f t="shared" si="125"/>
        <v>3.7852229375537095E-5</v>
      </c>
      <c r="U157" s="41">
        <f t="shared" si="126"/>
        <v>3.5904135030317023E-2</v>
      </c>
      <c r="V157" s="41">
        <f t="shared" si="127"/>
        <v>5.8754484140334594E-2</v>
      </c>
      <c r="W157" s="41">
        <f t="shared" si="95"/>
        <v>-270.72122841974192</v>
      </c>
      <c r="X157" s="41">
        <f t="shared" si="96"/>
        <v>-184.58265574073317</v>
      </c>
      <c r="Y157" s="41">
        <f t="shared" si="128"/>
        <v>281.85562827869683</v>
      </c>
      <c r="Z157" s="41">
        <f t="shared" si="129"/>
        <v>191.30282510919506</v>
      </c>
      <c r="AA157" s="41">
        <f t="shared" si="130"/>
        <v>1.9871861303532963E-6</v>
      </c>
      <c r="AB157" s="41">
        <f t="shared" si="131"/>
        <v>2.1466910446205933E-6</v>
      </c>
      <c r="AC157" s="41">
        <f t="shared" si="132"/>
        <v>5.881323862447492E-2</v>
      </c>
      <c r="AD157" s="41">
        <f t="shared" si="97"/>
        <v>-270.99194964816166</v>
      </c>
      <c r="AE157" s="41">
        <f t="shared" si="98"/>
        <v>-184.76723839647389</v>
      </c>
      <c r="AF157" s="41">
        <f t="shared" si="133"/>
        <v>282.11607051795193</v>
      </c>
      <c r="AG157" s="41">
        <f t="shared" si="134"/>
        <v>191.48114934689346</v>
      </c>
      <c r="AH157" s="41">
        <f t="shared" si="135"/>
        <v>1.9874816193745677E-6</v>
      </c>
      <c r="AI157" s="41">
        <f t="shared" si="136"/>
        <v>2.1469246215776112E-6</v>
      </c>
      <c r="AJ157" s="41">
        <f t="shared" si="137"/>
        <v>5.0292165031296336E-6</v>
      </c>
      <c r="AK157" s="41">
        <f t="shared" si="138"/>
        <v>3.9754745605464543E-6</v>
      </c>
      <c r="AL157" s="41">
        <f t="shared" si="139"/>
        <v>0.15136999660114245</v>
      </c>
      <c r="AM157" s="41">
        <f t="shared" si="140"/>
        <v>0.21012448074147705</v>
      </c>
      <c r="AN157" s="41">
        <f t="shared" si="99"/>
        <v>-968.18410338729814</v>
      </c>
      <c r="AO157" s="41">
        <f t="shared" si="100"/>
        <v>-660.12552503679433</v>
      </c>
      <c r="AP157" s="41">
        <f t="shared" si="141"/>
        <v>971.41474537897147</v>
      </c>
      <c r="AQ157" s="41">
        <f t="shared" si="142"/>
        <v>662.06730252752845</v>
      </c>
      <c r="AR157" s="41">
        <f t="shared" si="143"/>
        <v>2.1338202937332854E-6</v>
      </c>
      <c r="AS157" s="41">
        <f t="shared" si="144"/>
        <v>2.261679638959712E-6</v>
      </c>
      <c r="AT157" s="41">
        <f t="shared" si="145"/>
        <v>0.2103346052222185</v>
      </c>
      <c r="AU157" s="41">
        <f t="shared" si="101"/>
        <v>-969.15228749068524</v>
      </c>
      <c r="AV157" s="41">
        <f t="shared" si="102"/>
        <v>-660.78565056183106</v>
      </c>
      <c r="AW157" s="41">
        <f t="shared" si="146"/>
        <v>972.37972343173533</v>
      </c>
      <c r="AX157" s="41">
        <f t="shared" si="147"/>
        <v>662.72549954347528</v>
      </c>
      <c r="AY157" s="41">
        <f t="shared" si="148"/>
        <v>2.133847034157953E-6</v>
      </c>
      <c r="AZ157" s="41">
        <f t="shared" si="149"/>
        <v>2.2617004355874409E-6</v>
      </c>
      <c r="BA157" s="41">
        <f t="shared" si="150"/>
        <v>1.2725992027796148E-7</v>
      </c>
      <c r="BB157" s="41">
        <f t="shared" si="151"/>
        <v>9.89728929041735E-8</v>
      </c>
      <c r="BC157" s="41">
        <f t="shared" si="152"/>
        <v>4.5200700496690152</v>
      </c>
      <c r="BD157" s="41">
        <f t="shared" si="153"/>
        <v>4.7301945304104924</v>
      </c>
      <c r="BE157" s="41">
        <f t="shared" si="103"/>
        <v>-21795.17176728939</v>
      </c>
      <c r="BF157" s="41">
        <f t="shared" si="104"/>
        <v>-14860.344386788225</v>
      </c>
      <c r="BG157" s="41">
        <f t="shared" si="154"/>
        <v>21795.315756635668</v>
      </c>
      <c r="BH157" s="41">
        <f t="shared" si="155"/>
        <v>14860.430897562663</v>
      </c>
      <c r="BI157" s="41">
        <f t="shared" si="156"/>
        <v>2.1472729714287529E-6</v>
      </c>
      <c r="BJ157" s="41">
        <f t="shared" si="157"/>
        <v>2.2721339042784985E-6</v>
      </c>
      <c r="BK157" s="41">
        <f t="shared" si="158"/>
        <v>4.7349247249409023</v>
      </c>
      <c r="BL157" s="41">
        <f t="shared" si="105"/>
        <v>-21816.966939056678</v>
      </c>
      <c r="BM157" s="41">
        <f t="shared" si="106"/>
        <v>-14875.204731175012</v>
      </c>
      <c r="BN157" s="41">
        <f t="shared" si="159"/>
        <v>21817.110784559354</v>
      </c>
      <c r="BO157" s="41">
        <f t="shared" si="160"/>
        <v>14875.291155526102</v>
      </c>
      <c r="BP157" s="41">
        <f t="shared" si="161"/>
        <v>2.1472730249010162E-6</v>
      </c>
      <c r="BQ157" s="41">
        <f t="shared" si="162"/>
        <v>2.2721339457998782E-6</v>
      </c>
      <c r="BR157" s="41">
        <f t="shared" si="163"/>
        <v>1.1304453329002084E-11</v>
      </c>
      <c r="BS157" s="41">
        <f t="shared" si="164"/>
        <v>8.7779433745587642E-12</v>
      </c>
      <c r="BT157" s="41">
        <f t="shared" si="165"/>
        <v>49420.32095704008</v>
      </c>
      <c r="BU157" s="41">
        <f t="shared" si="166"/>
        <v>49425.051151570493</v>
      </c>
      <c r="BV157" s="41">
        <f t="shared" si="107"/>
        <v>-227734287.14824125</v>
      </c>
      <c r="BW157" s="41">
        <f t="shared" si="108"/>
        <v>-155273377.60107362</v>
      </c>
      <c r="BX157" s="41">
        <f t="shared" si="167"/>
        <v>227734287.14825505</v>
      </c>
      <c r="BY157" s="41">
        <f t="shared" si="168"/>
        <v>155273377.60108191</v>
      </c>
      <c r="BZ157" s="41">
        <f t="shared" si="169"/>
        <v>2.1472997480243125E-6</v>
      </c>
      <c r="CA157" s="41">
        <f t="shared" si="170"/>
        <v>2.272154696355847E-6</v>
      </c>
      <c r="CB157" s="41">
        <f t="shared" si="171"/>
        <v>49474.476202722057</v>
      </c>
      <c r="CC157" s="41">
        <f t="shared" si="109"/>
        <v>-227962021.43538946</v>
      </c>
      <c r="CD157" s="41">
        <f t="shared" si="110"/>
        <v>-155428650.97867468</v>
      </c>
      <c r="CE157" s="41">
        <f t="shared" si="172"/>
        <v>227962021.43540323</v>
      </c>
      <c r="CF157" s="41">
        <f t="shared" si="173"/>
        <v>155428650.97868294</v>
      </c>
      <c r="CG157" s="41">
        <f t="shared" si="174"/>
        <v>2.1472997480243133E-6</v>
      </c>
      <c r="CH157" s="41">
        <f t="shared" si="175"/>
        <v>2.2721546963558479E-6</v>
      </c>
      <c r="CI157" s="41">
        <f t="shared" si="176"/>
        <v>1.7137725253067341E-23</v>
      </c>
      <c r="CJ157" s="41">
        <f t="shared" si="177"/>
        <v>1.7137725253067341E-23</v>
      </c>
      <c r="CK157" s="41">
        <f t="shared" si="178"/>
        <v>0</v>
      </c>
      <c r="CL157" s="41" t="str">
        <f t="shared" si="111"/>
        <v/>
      </c>
      <c r="CM157" s="41">
        <f t="shared" si="112"/>
        <v>66980978.35919749</v>
      </c>
      <c r="CN157" s="41">
        <f t="shared" si="113"/>
        <v>-168045.17391533969</v>
      </c>
      <c r="CO157" s="41">
        <f t="shared" si="114"/>
        <v>0</v>
      </c>
      <c r="CP157" s="41">
        <f t="shared" si="179"/>
        <v>0</v>
      </c>
      <c r="CQ157" s="41"/>
      <c r="CR157" s="41"/>
      <c r="CS157" s="41"/>
      <c r="CT157" s="41"/>
      <c r="CU157" s="41"/>
      <c r="CV157" s="41"/>
      <c r="CW157" s="41"/>
      <c r="CX157" s="41"/>
      <c r="CY157" s="41"/>
      <c r="CZ157" s="41"/>
      <c r="DA157" s="41">
        <f t="shared" si="86"/>
        <v>0.10312375944476963</v>
      </c>
      <c r="DB157" s="14">
        <f t="shared" si="85"/>
        <v>-428.07941946624317</v>
      </c>
      <c r="DC157" s="41"/>
      <c r="DD157" s="41"/>
      <c r="DE157" s="41"/>
    </row>
    <row r="158" spans="1:109">
      <c r="A158" s="41">
        <f t="shared" si="180"/>
        <v>0.09</v>
      </c>
      <c r="B158" s="41">
        <f t="shared" si="87"/>
        <v>2.1937762165217696</v>
      </c>
      <c r="C158" s="41">
        <f t="shared" si="88"/>
        <v>-3129.4034556327351</v>
      </c>
      <c r="D158" s="41">
        <f t="shared" si="89"/>
        <v>-1276.6975732797944</v>
      </c>
      <c r="E158" s="41">
        <f t="shared" si="90"/>
        <v>2.285034911001757E-2</v>
      </c>
      <c r="F158" s="41">
        <f t="shared" si="91"/>
        <v>-105.28685038079011</v>
      </c>
      <c r="G158" s="41">
        <f t="shared" si="92"/>
        <v>-71.786488895993273</v>
      </c>
      <c r="H158" s="41">
        <f t="shared" si="115"/>
        <v>129.45965831471233</v>
      </c>
      <c r="I158" s="41">
        <f t="shared" si="116"/>
        <v>86.539296320609921</v>
      </c>
      <c r="J158" s="41">
        <f t="shared" si="117"/>
        <v>1.3811628686454308E-6</v>
      </c>
      <c r="K158" s="41">
        <f t="shared" si="118"/>
        <v>1.6428034976662633E-6</v>
      </c>
      <c r="L158" s="41">
        <f t="shared" si="119"/>
        <v>2.2873199459127587E-2</v>
      </c>
      <c r="M158" s="41">
        <f t="shared" si="93"/>
        <v>-105.39213723117089</v>
      </c>
      <c r="N158" s="41">
        <f t="shared" si="94"/>
        <v>-71.858275384889268</v>
      </c>
      <c r="O158" s="41">
        <f t="shared" si="120"/>
        <v>129.54838870529534</v>
      </c>
      <c r="P158" s="41">
        <f t="shared" si="121"/>
        <v>86.600633709460354</v>
      </c>
      <c r="Q158" s="41">
        <f t="shared" si="122"/>
        <v>1.3821962734223461E-6</v>
      </c>
      <c r="R158" s="41">
        <f t="shared" si="123"/>
        <v>1.643659721307349E-6</v>
      </c>
      <c r="S158" s="41">
        <f t="shared" si="124"/>
        <v>4.5224901026228149E-5</v>
      </c>
      <c r="T158" s="41">
        <f t="shared" si="125"/>
        <v>3.7470921646025549E-5</v>
      </c>
      <c r="U158" s="41">
        <f t="shared" si="126"/>
        <v>3.3742755324943377E-2</v>
      </c>
      <c r="V158" s="41">
        <f t="shared" si="127"/>
        <v>5.6593104434960947E-2</v>
      </c>
      <c r="W158" s="41">
        <f t="shared" si="95"/>
        <v>-260.76230566717942</v>
      </c>
      <c r="X158" s="41">
        <f t="shared" si="96"/>
        <v>-177.79248113671326</v>
      </c>
      <c r="Y158" s="41">
        <f t="shared" si="128"/>
        <v>272.25662100849513</v>
      </c>
      <c r="Z158" s="41">
        <f t="shared" si="129"/>
        <v>184.70458655380264</v>
      </c>
      <c r="AA158" s="41">
        <f t="shared" si="130"/>
        <v>1.9651864014078713E-6</v>
      </c>
      <c r="AB158" s="41">
        <f t="shared" si="131"/>
        <v>2.114724582101704E-6</v>
      </c>
      <c r="AC158" s="41">
        <f t="shared" si="132"/>
        <v>5.6649697539395902E-2</v>
      </c>
      <c r="AD158" s="41">
        <f t="shared" si="97"/>
        <v>-261.02306797284655</v>
      </c>
      <c r="AE158" s="41">
        <f t="shared" si="98"/>
        <v>-177.97027361784995</v>
      </c>
      <c r="AF158" s="41">
        <f t="shared" si="133"/>
        <v>272.5068295392058</v>
      </c>
      <c r="AG158" s="41">
        <f t="shared" si="134"/>
        <v>184.87597133539518</v>
      </c>
      <c r="AH158" s="41">
        <f t="shared" si="135"/>
        <v>1.9654995973675591E-6</v>
      </c>
      <c r="AI158" s="41">
        <f t="shared" si="136"/>
        <v>2.1149705614389074E-6</v>
      </c>
      <c r="AJ158" s="41">
        <f t="shared" si="137"/>
        <v>5.5341717478637978E-6</v>
      </c>
      <c r="AK158" s="41">
        <f t="shared" si="138"/>
        <v>4.3464542130950715E-6</v>
      </c>
      <c r="AL158" s="41">
        <f t="shared" si="139"/>
        <v>0.12590382503947026</v>
      </c>
      <c r="AM158" s="41">
        <f t="shared" si="140"/>
        <v>0.18249692947443119</v>
      </c>
      <c r="AN158" s="41">
        <f t="shared" si="99"/>
        <v>-840.88548564469897</v>
      </c>
      <c r="AO158" s="41">
        <f t="shared" si="100"/>
        <v>-573.3310129395677</v>
      </c>
      <c r="AP158" s="41">
        <f t="shared" si="141"/>
        <v>844.59071635000055</v>
      </c>
      <c r="AQ158" s="41">
        <f t="shared" si="142"/>
        <v>575.54923770582536</v>
      </c>
      <c r="AR158" s="41">
        <f t="shared" si="143"/>
        <v>2.1180878793279312E-6</v>
      </c>
      <c r="AS158" s="41">
        <f t="shared" si="144"/>
        <v>2.2337873604462724E-6</v>
      </c>
      <c r="AT158" s="41">
        <f t="shared" si="145"/>
        <v>0.18267942640390561</v>
      </c>
      <c r="AU158" s="41">
        <f t="shared" si="101"/>
        <v>-841.72637113034364</v>
      </c>
      <c r="AV158" s="41">
        <f t="shared" si="102"/>
        <v>-573.90434395250713</v>
      </c>
      <c r="AW158" s="41">
        <f t="shared" si="146"/>
        <v>845.42793259405198</v>
      </c>
      <c r="AX158" s="41">
        <f t="shared" si="147"/>
        <v>576.12036970063889</v>
      </c>
      <c r="AY158" s="41">
        <f t="shared" si="148"/>
        <v>2.1181229788424524E-6</v>
      </c>
      <c r="AZ158" s="41">
        <f t="shared" si="149"/>
        <v>2.2338144502913093E-6</v>
      </c>
      <c r="BA158" s="41">
        <f t="shared" si="150"/>
        <v>1.9232934286786943E-7</v>
      </c>
      <c r="BB158" s="41">
        <f t="shared" si="151"/>
        <v>1.4844000452410316E-7</v>
      </c>
      <c r="BC158" s="41">
        <f t="shared" si="152"/>
        <v>2.6361637127476625</v>
      </c>
      <c r="BD158" s="41">
        <f t="shared" si="153"/>
        <v>2.8186606422220937</v>
      </c>
      <c r="BE158" s="41">
        <f t="shared" si="103"/>
        <v>-12987.455897632504</v>
      </c>
      <c r="BF158" s="41">
        <f t="shared" si="104"/>
        <v>-8855.0835665676186</v>
      </c>
      <c r="BG158" s="41">
        <f t="shared" si="154"/>
        <v>12987.696849010721</v>
      </c>
      <c r="BH158" s="41">
        <f t="shared" si="155"/>
        <v>8855.2277410158222</v>
      </c>
      <c r="BI158" s="41">
        <f t="shared" si="156"/>
        <v>2.1357435681399504E-6</v>
      </c>
      <c r="BJ158" s="41">
        <f t="shared" si="157"/>
        <v>2.2473996150810135E-6</v>
      </c>
      <c r="BK158" s="41">
        <f t="shared" si="158"/>
        <v>2.8214793028643155</v>
      </c>
      <c r="BL158" s="41">
        <f t="shared" si="105"/>
        <v>-13000.443353530134</v>
      </c>
      <c r="BM158" s="41">
        <f t="shared" si="106"/>
        <v>-8863.9386501341851</v>
      </c>
      <c r="BN158" s="41">
        <f t="shared" si="159"/>
        <v>13000.684064206602</v>
      </c>
      <c r="BO158" s="41">
        <f t="shared" si="160"/>
        <v>8864.0826805566539</v>
      </c>
      <c r="BP158" s="41">
        <f t="shared" si="161"/>
        <v>2.1357437178725361E-6</v>
      </c>
      <c r="BQ158" s="41">
        <f t="shared" si="162"/>
        <v>2.2473997303994916E-6</v>
      </c>
      <c r="BR158" s="41">
        <f t="shared" si="163"/>
        <v>5.3121891807501914E-11</v>
      </c>
      <c r="BS158" s="41">
        <f t="shared" si="164"/>
        <v>4.0912508731113282E-11</v>
      </c>
      <c r="BT158" s="41">
        <f t="shared" si="165"/>
        <v>9145.1014553709447</v>
      </c>
      <c r="BU158" s="41">
        <f t="shared" si="166"/>
        <v>9147.920116013167</v>
      </c>
      <c r="BV158" s="41">
        <f t="shared" si="107"/>
        <v>-42150589.993736766</v>
      </c>
      <c r="BW158" s="41">
        <f t="shared" si="108"/>
        <v>-28739038.632093254</v>
      </c>
      <c r="BX158" s="41">
        <f t="shared" si="167"/>
        <v>42150589.993811011</v>
      </c>
      <c r="BY158" s="41">
        <f t="shared" si="168"/>
        <v>28739038.632137679</v>
      </c>
      <c r="BZ158" s="41">
        <f t="shared" si="169"/>
        <v>2.1358185495203105E-6</v>
      </c>
      <c r="CA158" s="41">
        <f t="shared" si="170"/>
        <v>2.2474573626945113E-6</v>
      </c>
      <c r="CB158" s="41">
        <f t="shared" si="171"/>
        <v>9157.0680361291797</v>
      </c>
      <c r="CC158" s="41">
        <f t="shared" si="109"/>
        <v>-42192740.583730496</v>
      </c>
      <c r="CD158" s="41">
        <f t="shared" si="110"/>
        <v>-28767777.670725349</v>
      </c>
      <c r="CE158" s="41">
        <f t="shared" si="172"/>
        <v>42192740.583804667</v>
      </c>
      <c r="CF158" s="41">
        <f t="shared" si="173"/>
        <v>28767777.670769729</v>
      </c>
      <c r="CG158" s="41">
        <f t="shared" si="174"/>
        <v>2.1358185495203258E-6</v>
      </c>
      <c r="CH158" s="41">
        <f t="shared" si="175"/>
        <v>2.2474573626945215E-6</v>
      </c>
      <c r="CI158" s="41">
        <f t="shared" si="176"/>
        <v>1.6666731734888431E-21</v>
      </c>
      <c r="CJ158" s="41">
        <f t="shared" si="177"/>
        <v>1.1111154489925621E-21</v>
      </c>
      <c r="CK158" s="41">
        <f t="shared" si="178"/>
        <v>200949079189606.56</v>
      </c>
      <c r="CL158" s="41" t="str">
        <f t="shared" si="111"/>
        <v/>
      </c>
      <c r="CM158" s="41">
        <f t="shared" si="112"/>
        <v>2294573.421989704</v>
      </c>
      <c r="CN158" s="41">
        <f t="shared" si="113"/>
        <v>-31102.928394444771</v>
      </c>
      <c r="CO158" s="41">
        <f t="shared" si="114"/>
        <v>0</v>
      </c>
      <c r="CP158" s="41">
        <f t="shared" si="179"/>
        <v>0</v>
      </c>
      <c r="CQ158" s="41"/>
      <c r="CR158" s="41"/>
      <c r="CS158" s="41"/>
      <c r="CT158" s="41"/>
      <c r="CU158" s="41"/>
      <c r="CV158" s="41"/>
      <c r="CW158" s="41"/>
      <c r="CX158" s="41"/>
      <c r="CY158" s="41"/>
      <c r="CZ158" s="41"/>
      <c r="DA158" s="41">
        <f t="shared" si="86"/>
        <v>0.10381125117440143</v>
      </c>
      <c r="DB158" s="14">
        <f t="shared" si="85"/>
        <v>-433.88643747776933</v>
      </c>
      <c r="DC158" s="41"/>
      <c r="DD158" s="41"/>
      <c r="DE158" s="41"/>
    </row>
    <row r="159" spans="1:109">
      <c r="A159" s="41">
        <f t="shared" si="180"/>
        <v>9.9999999999999992E-2</v>
      </c>
      <c r="B159" s="41">
        <f t="shared" si="87"/>
        <v>2.4375291294686328</v>
      </c>
      <c r="C159" s="41">
        <f t="shared" si="88"/>
        <v>-3120.5136435134968</v>
      </c>
      <c r="D159" s="41">
        <f t="shared" si="89"/>
        <v>-1267.8077611605559</v>
      </c>
      <c r="E159" s="41">
        <f t="shared" si="90"/>
        <v>2.285034911001757E-2</v>
      </c>
      <c r="F159" s="41">
        <f t="shared" si="91"/>
        <v>-105.28685038079011</v>
      </c>
      <c r="G159" s="41">
        <f t="shared" si="92"/>
        <v>-71.786488895993273</v>
      </c>
      <c r="H159" s="41">
        <f t="shared" si="115"/>
        <v>129.4017723540112</v>
      </c>
      <c r="I159" s="41">
        <f t="shared" si="116"/>
        <v>86.451456027958571</v>
      </c>
      <c r="J159" s="41">
        <f t="shared" si="117"/>
        <v>1.3732916491630601E-6</v>
      </c>
      <c r="K159" s="41">
        <f t="shared" si="118"/>
        <v>1.6252851164461779E-6</v>
      </c>
      <c r="L159" s="41">
        <f t="shared" si="119"/>
        <v>2.2873199459127587E-2</v>
      </c>
      <c r="M159" s="41">
        <f t="shared" si="93"/>
        <v>-105.39213723117089</v>
      </c>
      <c r="N159" s="41">
        <f t="shared" si="94"/>
        <v>-71.858275384889268</v>
      </c>
      <c r="O159" s="41">
        <f t="shared" si="120"/>
        <v>129.49052994615266</v>
      </c>
      <c r="P159" s="41">
        <f t="shared" si="121"/>
        <v>86.51283760143906</v>
      </c>
      <c r="Q159" s="41">
        <f t="shared" si="122"/>
        <v>1.3743208852339164E-6</v>
      </c>
      <c r="R159" s="41">
        <f t="shared" si="123"/>
        <v>1.6261326424557573E-6</v>
      </c>
      <c r="S159" s="41">
        <f t="shared" si="124"/>
        <v>4.5042465911607438E-5</v>
      </c>
      <c r="T159" s="41">
        <f t="shared" si="125"/>
        <v>3.7090287132982144E-5</v>
      </c>
      <c r="U159" s="41">
        <f t="shared" si="126"/>
        <v>3.1688606896068845E-2</v>
      </c>
      <c r="V159" s="41">
        <f t="shared" si="127"/>
        <v>5.4538956006086416E-2</v>
      </c>
      <c r="W159" s="41">
        <f t="shared" si="95"/>
        <v>-251.29746916732771</v>
      </c>
      <c r="X159" s="41">
        <f t="shared" si="96"/>
        <v>-171.33918352317801</v>
      </c>
      <c r="Y159" s="41">
        <f t="shared" si="128"/>
        <v>263.15552767400357</v>
      </c>
      <c r="Z159" s="41">
        <f t="shared" si="129"/>
        <v>178.4439778482556</v>
      </c>
      <c r="AA159" s="41">
        <f t="shared" si="130"/>
        <v>1.9427348520064991E-6</v>
      </c>
      <c r="AB159" s="41">
        <f t="shared" si="131"/>
        <v>2.082523709016481E-6</v>
      </c>
      <c r="AC159" s="41">
        <f t="shared" si="132"/>
        <v>5.4593494962092495E-2</v>
      </c>
      <c r="AD159" s="41">
        <f t="shared" si="97"/>
        <v>-251.548766636495</v>
      </c>
      <c r="AE159" s="41">
        <f t="shared" si="98"/>
        <v>-171.51052270670118</v>
      </c>
      <c r="AF159" s="41">
        <f t="shared" si="133"/>
        <v>263.39599914439219</v>
      </c>
      <c r="AG159" s="41">
        <f t="shared" si="134"/>
        <v>178.60876215403135</v>
      </c>
      <c r="AH159" s="41">
        <f t="shared" si="135"/>
        <v>1.9430662942866038E-6</v>
      </c>
      <c r="AI159" s="41">
        <f t="shared" si="136"/>
        <v>2.0827823534895372E-6</v>
      </c>
      <c r="AJ159" s="41">
        <f t="shared" si="137"/>
        <v>6.0771658347784186E-6</v>
      </c>
      <c r="AK159" s="41">
        <f t="shared" si="138"/>
        <v>4.742380346029194E-6</v>
      </c>
      <c r="AL159" s="41">
        <f t="shared" si="139"/>
        <v>0.10472758221320835</v>
      </c>
      <c r="AM159" s="41">
        <f t="shared" si="140"/>
        <v>0.15926653821929476</v>
      </c>
      <c r="AN159" s="41">
        <f t="shared" si="99"/>
        <v>-733.84752676754101</v>
      </c>
      <c r="AO159" s="41">
        <f t="shared" si="100"/>
        <v>-500.3505864324145</v>
      </c>
      <c r="AP159" s="41">
        <f t="shared" si="141"/>
        <v>738.07543289264208</v>
      </c>
      <c r="AQ159" s="41">
        <f t="shared" si="142"/>
        <v>502.87172195427991</v>
      </c>
      <c r="AR159" s="41">
        <f t="shared" si="143"/>
        <v>2.1012515305272355E-6</v>
      </c>
      <c r="AS159" s="41">
        <f t="shared" si="144"/>
        <v>2.2051016892528291E-6</v>
      </c>
      <c r="AT159" s="41">
        <f t="shared" si="145"/>
        <v>0.15942580475751403</v>
      </c>
      <c r="AU159" s="41">
        <f t="shared" si="101"/>
        <v>-734.58137429430849</v>
      </c>
      <c r="AV159" s="41">
        <f t="shared" si="102"/>
        <v>-500.85093701884682</v>
      </c>
      <c r="AW159" s="41">
        <f t="shared" si="146"/>
        <v>738.80510477928624</v>
      </c>
      <c r="AX159" s="41">
        <f t="shared" si="147"/>
        <v>503.36957901473795</v>
      </c>
      <c r="AY159" s="41">
        <f t="shared" si="148"/>
        <v>2.1012971088690073E-6</v>
      </c>
      <c r="AZ159" s="41">
        <f t="shared" si="149"/>
        <v>2.2051366018974572E-6</v>
      </c>
      <c r="BA159" s="41">
        <f t="shared" si="150"/>
        <v>2.8617650814427165E-7</v>
      </c>
      <c r="BB159" s="41">
        <f t="shared" si="151"/>
        <v>2.1920891242087742E-7</v>
      </c>
      <c r="BC159" s="41">
        <f t="shared" si="152"/>
        <v>1.5507523841014197</v>
      </c>
      <c r="BD159" s="41">
        <f t="shared" si="153"/>
        <v>1.7100189223207145</v>
      </c>
      <c r="BE159" s="41">
        <f t="shared" si="103"/>
        <v>-7879.2015629980269</v>
      </c>
      <c r="BF159" s="41">
        <f t="shared" si="104"/>
        <v>-5372.1828838622923</v>
      </c>
      <c r="BG159" s="41">
        <f t="shared" si="154"/>
        <v>7879.5975874915202</v>
      </c>
      <c r="BH159" s="41">
        <f t="shared" si="155"/>
        <v>5372.4188683959292</v>
      </c>
      <c r="BI159" s="41">
        <f t="shared" si="156"/>
        <v>2.1241347980035041E-6</v>
      </c>
      <c r="BJ159" s="41">
        <f t="shared" si="157"/>
        <v>2.2226053168420286E-6</v>
      </c>
      <c r="BK159" s="41">
        <f t="shared" si="158"/>
        <v>1.711728941243035</v>
      </c>
      <c r="BL159" s="41">
        <f t="shared" si="105"/>
        <v>-7887.0807645610239</v>
      </c>
      <c r="BM159" s="41">
        <f t="shared" si="106"/>
        <v>-5377.5550667461539</v>
      </c>
      <c r="BN159" s="41">
        <f t="shared" si="159"/>
        <v>7887.4763934653583</v>
      </c>
      <c r="BO159" s="41">
        <f t="shared" si="160"/>
        <v>5377.7908155516852</v>
      </c>
      <c r="BP159" s="41">
        <f t="shared" si="161"/>
        <v>2.124135202462132E-6</v>
      </c>
      <c r="BQ159" s="41">
        <f t="shared" si="162"/>
        <v>2.2226056257758272E-6</v>
      </c>
      <c r="BR159" s="41">
        <f t="shared" si="163"/>
        <v>2.3652289609138866E-10</v>
      </c>
      <c r="BS159" s="41">
        <f t="shared" si="164"/>
        <v>1.8066104098702314E-10</v>
      </c>
      <c r="BT159" s="41">
        <f t="shared" si="165"/>
        <v>1762.7506042281282</v>
      </c>
      <c r="BU159" s="41">
        <f t="shared" si="166"/>
        <v>1764.4606231504488</v>
      </c>
      <c r="BV159" s="41">
        <f t="shared" si="107"/>
        <v>-8130050.9124822784</v>
      </c>
      <c r="BW159" s="41">
        <f t="shared" si="108"/>
        <v>-5543216.5312379189</v>
      </c>
      <c r="BX159" s="41">
        <f t="shared" si="167"/>
        <v>8130050.9128661025</v>
      </c>
      <c r="BY159" s="41">
        <f t="shared" si="168"/>
        <v>5543216.5314666322</v>
      </c>
      <c r="BZ159" s="41">
        <f t="shared" si="169"/>
        <v>2.1243373508400376E-6</v>
      </c>
      <c r="CA159" s="41">
        <f t="shared" si="170"/>
        <v>2.2227600288986253E-6</v>
      </c>
      <c r="CB159" s="41">
        <f t="shared" si="171"/>
        <v>1766.225083773599</v>
      </c>
      <c r="CC159" s="41">
        <f t="shared" si="109"/>
        <v>-8138180.9633947602</v>
      </c>
      <c r="CD159" s="41">
        <f t="shared" si="110"/>
        <v>-5548759.7477691555</v>
      </c>
      <c r="CE159" s="41">
        <f t="shared" si="172"/>
        <v>8138180.9637782015</v>
      </c>
      <c r="CF159" s="41">
        <f t="shared" si="173"/>
        <v>5548759.7479976406</v>
      </c>
      <c r="CG159" s="41">
        <f t="shared" si="174"/>
        <v>2.1243373508404171E-6</v>
      </c>
      <c r="CH159" s="41">
        <f t="shared" si="175"/>
        <v>2.222760028898915E-6</v>
      </c>
      <c r="CI159" s="41">
        <f t="shared" si="176"/>
        <v>2.1506332042278183E-19</v>
      </c>
      <c r="CJ159" s="41">
        <f t="shared" si="177"/>
        <v>1.6417780264417719E-19</v>
      </c>
      <c r="CK159" s="41">
        <f t="shared" si="178"/>
        <v>1934198222897.3313</v>
      </c>
      <c r="CL159" s="41" t="str">
        <f t="shared" si="111"/>
        <v/>
      </c>
      <c r="CM159" s="41">
        <f t="shared" si="112"/>
        <v>85365.261197324318</v>
      </c>
      <c r="CN159" s="41">
        <f t="shared" si="113"/>
        <v>-5999.166118711526</v>
      </c>
      <c r="CO159" s="41">
        <f t="shared" si="114"/>
        <v>0</v>
      </c>
      <c r="CP159" s="41">
        <f t="shared" si="179"/>
        <v>0</v>
      </c>
      <c r="CQ159" s="41"/>
      <c r="CR159" s="41"/>
      <c r="CS159" s="41"/>
      <c r="CT159" s="41"/>
      <c r="CU159" s="41"/>
      <c r="CV159" s="41"/>
      <c r="CW159" s="41"/>
      <c r="CX159" s="41"/>
      <c r="CY159" s="41"/>
      <c r="CZ159" s="41"/>
      <c r="DA159" s="41">
        <f t="shared" si="86"/>
        <v>0.10449874290403323</v>
      </c>
      <c r="DB159" s="14">
        <f t="shared" si="85"/>
        <v>-439.73204032658145</v>
      </c>
      <c r="DC159" s="41"/>
      <c r="DD159" s="41"/>
      <c r="DE159" s="41"/>
    </row>
    <row r="160" spans="1:109">
      <c r="A160" s="41">
        <f t="shared" si="180"/>
        <v>0.10999999999999999</v>
      </c>
      <c r="B160" s="41">
        <f t="shared" si="87"/>
        <v>2.6812820424154955</v>
      </c>
      <c r="C160" s="41">
        <f t="shared" si="88"/>
        <v>-3111.6238313942586</v>
      </c>
      <c r="D160" s="41">
        <f t="shared" si="89"/>
        <v>-1258.9179490413173</v>
      </c>
      <c r="E160" s="41">
        <f t="shared" si="90"/>
        <v>2.285034911001757E-2</v>
      </c>
      <c r="F160" s="41">
        <f t="shared" si="91"/>
        <v>-105.28685038079011</v>
      </c>
      <c r="G160" s="41">
        <f t="shared" si="92"/>
        <v>-71.786488895993273</v>
      </c>
      <c r="H160" s="41">
        <f t="shared" si="115"/>
        <v>129.34384270667053</v>
      </c>
      <c r="I160" s="41">
        <f t="shared" si="116"/>
        <v>86.36346285494389</v>
      </c>
      <c r="J160" s="41">
        <f t="shared" si="117"/>
        <v>1.3654144892570705E-6</v>
      </c>
      <c r="K160" s="41">
        <f t="shared" si="118"/>
        <v>1.6077362456135819E-6</v>
      </c>
      <c r="L160" s="41">
        <f t="shared" si="119"/>
        <v>2.2873199459127587E-2</v>
      </c>
      <c r="M160" s="41">
        <f t="shared" si="93"/>
        <v>-105.39213723117089</v>
      </c>
      <c r="N160" s="41">
        <f t="shared" si="94"/>
        <v>-71.858275384889268</v>
      </c>
      <c r="O160" s="41">
        <f t="shared" si="120"/>
        <v>129.43262756197521</v>
      </c>
      <c r="P160" s="41">
        <f t="shared" si="121"/>
        <v>86.424888844041163</v>
      </c>
      <c r="Q160" s="41">
        <f t="shared" si="122"/>
        <v>1.3664395590667026E-6</v>
      </c>
      <c r="R160" s="41">
        <f t="shared" si="123"/>
        <v>1.6085750896148283E-6</v>
      </c>
      <c r="S160" s="41">
        <f t="shared" si="124"/>
        <v>4.4860137790311253E-5</v>
      </c>
      <c r="T160" s="41">
        <f t="shared" si="125"/>
        <v>3.6710336336989868E-5</v>
      </c>
      <c r="U160" s="41">
        <f t="shared" si="126"/>
        <v>2.973345519451338E-2</v>
      </c>
      <c r="V160" s="41">
        <f t="shared" si="127"/>
        <v>5.2583804304530954E-2</v>
      </c>
      <c r="W160" s="41">
        <f t="shared" si="95"/>
        <v>-242.28877684134605</v>
      </c>
      <c r="X160" s="41">
        <f t="shared" si="96"/>
        <v>-165.19689330091779</v>
      </c>
      <c r="Y160" s="41">
        <f t="shared" si="128"/>
        <v>254.51450005447634</v>
      </c>
      <c r="Z160" s="41">
        <f t="shared" si="129"/>
        <v>172.4951726092502</v>
      </c>
      <c r="AA160" s="41">
        <f t="shared" si="130"/>
        <v>1.9198177293218091E-6</v>
      </c>
      <c r="AB160" s="41">
        <f t="shared" si="131"/>
        <v>2.050084254767992E-6</v>
      </c>
      <c r="AC160" s="41">
        <f t="shared" si="132"/>
        <v>5.2636388108835482E-2</v>
      </c>
      <c r="AD160" s="41">
        <f t="shared" si="97"/>
        <v>-242.53106561818737</v>
      </c>
      <c r="AE160" s="41">
        <f t="shared" si="98"/>
        <v>-165.36209019421869</v>
      </c>
      <c r="AF160" s="41">
        <f t="shared" si="133"/>
        <v>254.7456934280697</v>
      </c>
      <c r="AG160" s="41">
        <f t="shared" si="134"/>
        <v>172.65366964142032</v>
      </c>
      <c r="AH160" s="41">
        <f t="shared" si="135"/>
        <v>1.9201679527322435E-6</v>
      </c>
      <c r="AI160" s="41">
        <f t="shared" si="136"/>
        <v>2.0503558201299646E-6</v>
      </c>
      <c r="AJ160" s="41">
        <f t="shared" si="137"/>
        <v>6.6602904652204116E-6</v>
      </c>
      <c r="AK160" s="41">
        <f t="shared" si="138"/>
        <v>5.164429724405965E-6</v>
      </c>
      <c r="AL160" s="41">
        <f t="shared" si="139"/>
        <v>8.7084660952634618E-2</v>
      </c>
      <c r="AM160" s="41">
        <f t="shared" si="140"/>
        <v>0.13966846525716559</v>
      </c>
      <c r="AN160" s="41">
        <f t="shared" si="99"/>
        <v>-643.54608910543982</v>
      </c>
      <c r="AO160" s="41">
        <f t="shared" si="100"/>
        <v>-438.78142439007269</v>
      </c>
      <c r="AP160" s="41">
        <f t="shared" si="141"/>
        <v>648.3454194286744</v>
      </c>
      <c r="AQ160" s="41">
        <f t="shared" si="142"/>
        <v>441.63202821545269</v>
      </c>
      <c r="AR160" s="41">
        <f t="shared" si="143"/>
        <v>2.0831082789523058E-6</v>
      </c>
      <c r="AS160" s="41">
        <f t="shared" si="144"/>
        <v>2.175487515807913E-6</v>
      </c>
      <c r="AT160" s="41">
        <f t="shared" si="145"/>
        <v>0.13980813372242273</v>
      </c>
      <c r="AU160" s="41">
        <f t="shared" si="101"/>
        <v>-644.18963519454519</v>
      </c>
      <c r="AV160" s="41">
        <f t="shared" si="102"/>
        <v>-439.2202058144627</v>
      </c>
      <c r="AW160" s="41">
        <f t="shared" si="146"/>
        <v>648.98424133933031</v>
      </c>
      <c r="AX160" s="41">
        <f t="shared" si="147"/>
        <v>442.06799835705812</v>
      </c>
      <c r="AY160" s="41">
        <f t="shared" si="148"/>
        <v>2.0831668142424385E-6</v>
      </c>
      <c r="AZ160" s="41">
        <f t="shared" si="149"/>
        <v>2.1755320214093284E-6</v>
      </c>
      <c r="BA160" s="41">
        <f t="shared" si="150"/>
        <v>4.1910169217503564E-7</v>
      </c>
      <c r="BB160" s="41">
        <f t="shared" si="151"/>
        <v>3.1865175387622934E-7</v>
      </c>
      <c r="BC160" s="41">
        <f t="shared" si="152"/>
        <v>0.91965449078533745</v>
      </c>
      <c r="BD160" s="41">
        <f t="shared" si="153"/>
        <v>1.059322956042503</v>
      </c>
      <c r="BE160" s="41">
        <f t="shared" si="103"/>
        <v>-4881.0097841738207</v>
      </c>
      <c r="BF160" s="41">
        <f t="shared" si="104"/>
        <v>-3327.961216482151</v>
      </c>
      <c r="BG160" s="41">
        <f t="shared" si="154"/>
        <v>4881.6471968556298</v>
      </c>
      <c r="BH160" s="41">
        <f t="shared" si="155"/>
        <v>3328.3394585348997</v>
      </c>
      <c r="BI160" s="41">
        <f t="shared" si="156"/>
        <v>2.1123314223541893E-6</v>
      </c>
      <c r="BJ160" s="41">
        <f t="shared" si="157"/>
        <v>2.1976652320182428E-6</v>
      </c>
      <c r="BK160" s="41">
        <f t="shared" si="158"/>
        <v>1.0603822789985455</v>
      </c>
      <c r="BL160" s="41">
        <f t="shared" si="105"/>
        <v>-4885.890793957994</v>
      </c>
      <c r="BM160" s="41">
        <f t="shared" si="106"/>
        <v>-3331.2891776986335</v>
      </c>
      <c r="BN160" s="41">
        <f t="shared" si="159"/>
        <v>4886.5275700299189</v>
      </c>
      <c r="BO160" s="41">
        <f t="shared" si="160"/>
        <v>3331.6670419729385</v>
      </c>
      <c r="BP160" s="41">
        <f t="shared" si="161"/>
        <v>2.1123324699693826E-6</v>
      </c>
      <c r="BQ160" s="41">
        <f t="shared" si="162"/>
        <v>2.1976660255741554E-6</v>
      </c>
      <c r="BR160" s="41">
        <f t="shared" si="163"/>
        <v>9.8894788163499119E-10</v>
      </c>
      <c r="BS160" s="41">
        <f t="shared" si="164"/>
        <v>7.4911612939666524E-10</v>
      </c>
      <c r="BT160" s="41">
        <f t="shared" si="165"/>
        <v>355.80697246149231</v>
      </c>
      <c r="BU160" s="41">
        <f t="shared" si="166"/>
        <v>356.86629541753479</v>
      </c>
      <c r="BV160" s="41">
        <f t="shared" si="107"/>
        <v>-1644321.8469297136</v>
      </c>
      <c r="BW160" s="41">
        <f t="shared" si="108"/>
        <v>-1121128.5319975321</v>
      </c>
      <c r="BX160" s="41">
        <f t="shared" si="167"/>
        <v>1644321.8488220584</v>
      </c>
      <c r="BY160" s="41">
        <f t="shared" si="168"/>
        <v>1121128.5331204347</v>
      </c>
      <c r="BZ160" s="41">
        <f t="shared" si="169"/>
        <v>2.1128561479083513E-6</v>
      </c>
      <c r="CA160" s="41">
        <f t="shared" si="170"/>
        <v>2.1980626918848941E-6</v>
      </c>
      <c r="CB160" s="41">
        <f t="shared" si="171"/>
        <v>357.22316171295228</v>
      </c>
      <c r="CC160" s="41">
        <f t="shared" si="109"/>
        <v>-1645966.168776643</v>
      </c>
      <c r="CD160" s="41">
        <f t="shared" si="110"/>
        <v>-1122249.6605295297</v>
      </c>
      <c r="CE160" s="41">
        <f t="shared" si="172"/>
        <v>1645966.1706670972</v>
      </c>
      <c r="CF160" s="41">
        <f t="shared" si="173"/>
        <v>1122249.6616513103</v>
      </c>
      <c r="CG160" s="41">
        <f t="shared" si="174"/>
        <v>2.1128561479175874E-6</v>
      </c>
      <c r="CH160" s="41">
        <f t="shared" si="175"/>
        <v>2.1980626918918897E-6</v>
      </c>
      <c r="CI160" s="41">
        <f t="shared" si="176"/>
        <v>2.5880973842194459E-17</v>
      </c>
      <c r="CJ160" s="41">
        <f t="shared" si="177"/>
        <v>1.9602986331867574E-17</v>
      </c>
      <c r="CK160" s="41">
        <f t="shared" si="178"/>
        <v>13572270387.028246</v>
      </c>
      <c r="CL160" s="41" t="str">
        <f t="shared" si="111"/>
        <v/>
      </c>
      <c r="CM160" s="41">
        <f t="shared" si="112"/>
        <v>3491.9522564444669</v>
      </c>
      <c r="CN160" s="41">
        <f t="shared" si="113"/>
        <v>-1213.3454044196185</v>
      </c>
      <c r="CO160" s="41">
        <f t="shared" si="114"/>
        <v>0</v>
      </c>
      <c r="CP160" s="41">
        <f t="shared" si="179"/>
        <v>0</v>
      </c>
      <c r="CQ160" s="41"/>
      <c r="CR160" s="41"/>
      <c r="CS160" s="41"/>
      <c r="CT160" s="41"/>
      <c r="CU160" s="41"/>
      <c r="CV160" s="41"/>
      <c r="CW160" s="41"/>
      <c r="CX160" s="41"/>
      <c r="CY160" s="41"/>
      <c r="CZ160" s="41"/>
      <c r="DA160" s="41">
        <f t="shared" si="86"/>
        <v>0.10518623463366503</v>
      </c>
      <c r="DB160" s="14">
        <f t="shared" si="85"/>
        <v>-445.61622801267936</v>
      </c>
      <c r="DC160" s="41"/>
      <c r="DD160" s="41"/>
      <c r="DE160" s="41"/>
    </row>
    <row r="161" spans="1:109">
      <c r="A161" s="41">
        <f t="shared" si="180"/>
        <v>0.11999999999999998</v>
      </c>
      <c r="B161" s="41">
        <f t="shared" si="87"/>
        <v>2.9250349553623587</v>
      </c>
      <c r="C161" s="41">
        <f t="shared" si="88"/>
        <v>-3102.7340192750194</v>
      </c>
      <c r="D161" s="41">
        <f t="shared" si="89"/>
        <v>-1250.0281369220788</v>
      </c>
      <c r="E161" s="41">
        <f t="shared" si="90"/>
        <v>2.285034911001757E-2</v>
      </c>
      <c r="F161" s="41">
        <f t="shared" si="91"/>
        <v>-105.28685038079011</v>
      </c>
      <c r="G161" s="41">
        <f t="shared" si="92"/>
        <v>-71.786488895993273</v>
      </c>
      <c r="H161" s="41">
        <f t="shared" si="115"/>
        <v>129.28586927362963</v>
      </c>
      <c r="I161" s="41">
        <f t="shared" si="116"/>
        <v>86.27531600054121</v>
      </c>
      <c r="J161" s="41">
        <f t="shared" si="117"/>
        <v>1.3575313754573786E-6</v>
      </c>
      <c r="K161" s="41">
        <f t="shared" si="118"/>
        <v>1.5901567254165453E-6</v>
      </c>
      <c r="L161" s="41">
        <f t="shared" si="119"/>
        <v>2.2873199459127587E-2</v>
      </c>
      <c r="M161" s="41">
        <f t="shared" si="93"/>
        <v>-105.39213723117089</v>
      </c>
      <c r="N161" s="41">
        <f t="shared" si="94"/>
        <v>-71.858275384889268</v>
      </c>
      <c r="O161" s="41">
        <f t="shared" si="120"/>
        <v>129.37468145393501</v>
      </c>
      <c r="P161" s="41">
        <f t="shared" si="121"/>
        <v>86.336786638261628</v>
      </c>
      <c r="Q161" s="41">
        <f t="shared" si="122"/>
        <v>1.3585522814688567E-6</v>
      </c>
      <c r="R161" s="41">
        <f t="shared" si="123"/>
        <v>1.5909869032760602E-6</v>
      </c>
      <c r="S161" s="41">
        <f t="shared" si="124"/>
        <v>4.4677917460373304E-5</v>
      </c>
      <c r="T161" s="41">
        <f t="shared" si="125"/>
        <v>3.6331079911206553E-5</v>
      </c>
      <c r="U161" s="41">
        <f t="shared" si="126"/>
        <v>2.7869878692246643E-2</v>
      </c>
      <c r="V161" s="41">
        <f t="shared" si="127"/>
        <v>5.0720227802264213E-2</v>
      </c>
      <c r="W161" s="41">
        <f t="shared" si="95"/>
        <v>-233.70203274292453</v>
      </c>
      <c r="X161" s="41">
        <f t="shared" si="96"/>
        <v>-159.34229505199403</v>
      </c>
      <c r="Y161" s="41">
        <f t="shared" si="128"/>
        <v>246.29943871147674</v>
      </c>
      <c r="Z161" s="41">
        <f t="shared" si="129"/>
        <v>166.83490080126194</v>
      </c>
      <c r="AA161" s="41">
        <f t="shared" si="130"/>
        <v>1.8964207204757019E-6</v>
      </c>
      <c r="AB161" s="41">
        <f t="shared" si="131"/>
        <v>2.0174017625332604E-6</v>
      </c>
      <c r="AC161" s="41">
        <f t="shared" si="132"/>
        <v>5.0770948030066473E-2</v>
      </c>
      <c r="AD161" s="41">
        <f t="shared" si="97"/>
        <v>-233.93573477566744</v>
      </c>
      <c r="AE161" s="41">
        <f t="shared" si="98"/>
        <v>-159.50163734704603</v>
      </c>
      <c r="AF161" s="41">
        <f t="shared" si="133"/>
        <v>246.5217790251628</v>
      </c>
      <c r="AG161" s="41">
        <f t="shared" si="134"/>
        <v>166.98740054156292</v>
      </c>
      <c r="AH161" s="41">
        <f t="shared" si="135"/>
        <v>1.8967902540636926E-6</v>
      </c>
      <c r="AI161" s="41">
        <f t="shared" si="136"/>
        <v>2.0176864971641192E-6</v>
      </c>
      <c r="AJ161" s="41">
        <f t="shared" si="137"/>
        <v>7.2857241381369598E-6</v>
      </c>
      <c r="AK161" s="41">
        <f t="shared" si="138"/>
        <v>5.6138279182993137E-6</v>
      </c>
      <c r="AL161" s="41">
        <f t="shared" si="139"/>
        <v>7.2361574015226041E-2</v>
      </c>
      <c r="AM161" s="41">
        <f t="shared" si="140"/>
        <v>0.12308180181749026</v>
      </c>
      <c r="AN161" s="41">
        <f t="shared" si="99"/>
        <v>-567.12023042461919</v>
      </c>
      <c r="AO161" s="41">
        <f t="shared" si="100"/>
        <v>-386.67288438042226</v>
      </c>
      <c r="AP161" s="41">
        <f t="shared" si="141"/>
        <v>572.53947945566392</v>
      </c>
      <c r="AQ161" s="41">
        <f t="shared" si="142"/>
        <v>389.87907882585546</v>
      </c>
      <c r="AR161" s="41">
        <f t="shared" si="143"/>
        <v>2.0634458258669663E-6</v>
      </c>
      <c r="AS161" s="41">
        <f t="shared" si="144"/>
        <v>2.1448067428177462E-6</v>
      </c>
      <c r="AT161" s="41">
        <f t="shared" si="145"/>
        <v>0.12320488361930773</v>
      </c>
      <c r="AU161" s="41">
        <f t="shared" si="101"/>
        <v>-567.6873506550437</v>
      </c>
      <c r="AV161" s="41">
        <f t="shared" si="102"/>
        <v>-387.05955726480266</v>
      </c>
      <c r="AW161" s="41">
        <f t="shared" si="146"/>
        <v>573.10128722859292</v>
      </c>
      <c r="AX161" s="41">
        <f t="shared" si="147"/>
        <v>390.26260089251207</v>
      </c>
      <c r="AY161" s="41">
        <f t="shared" si="148"/>
        <v>2.0635201528141105E-6</v>
      </c>
      <c r="AZ161" s="41">
        <f t="shared" si="149"/>
        <v>2.1448628459579352E-6</v>
      </c>
      <c r="BA161" s="41">
        <f t="shared" si="150"/>
        <v>6.0388250778510671E-7</v>
      </c>
      <c r="BB161" s="41">
        <f t="shared" si="151"/>
        <v>4.5581994543875161E-7</v>
      </c>
      <c r="BC161" s="41">
        <f t="shared" si="152"/>
        <v>0.54950363995765894</v>
      </c>
      <c r="BD161" s="41">
        <f t="shared" si="153"/>
        <v>0.67258544177514923</v>
      </c>
      <c r="BE161" s="41">
        <f t="shared" si="103"/>
        <v>-3099.0512414286391</v>
      </c>
      <c r="BF161" s="41">
        <f t="shared" si="104"/>
        <v>-2112.9894827922544</v>
      </c>
      <c r="BG161" s="41">
        <f t="shared" si="154"/>
        <v>3100.0521065472358</v>
      </c>
      <c r="BH161" s="41">
        <f t="shared" si="155"/>
        <v>2113.5809094707038</v>
      </c>
      <c r="BI161" s="41">
        <f t="shared" si="156"/>
        <v>2.1000812177756623E-6</v>
      </c>
      <c r="BJ161" s="41">
        <f t="shared" si="157"/>
        <v>2.1723936010826633E-6</v>
      </c>
      <c r="BK161" s="41">
        <f t="shared" si="158"/>
        <v>0.67325802721692429</v>
      </c>
      <c r="BL161" s="41">
        <f t="shared" si="105"/>
        <v>-3102.1502926700673</v>
      </c>
      <c r="BM161" s="41">
        <f t="shared" si="106"/>
        <v>-2115.1024722750467</v>
      </c>
      <c r="BN161" s="41">
        <f t="shared" si="159"/>
        <v>3103.1501585678579</v>
      </c>
      <c r="BO161" s="41">
        <f t="shared" si="160"/>
        <v>2115.6933084477241</v>
      </c>
      <c r="BP161" s="41">
        <f t="shared" si="161"/>
        <v>2.1000837997077585E-6</v>
      </c>
      <c r="BQ161" s="41">
        <f t="shared" si="162"/>
        <v>2.1723955406089803E-6</v>
      </c>
      <c r="BR161" s="41">
        <f t="shared" si="163"/>
        <v>3.8388165068755516E-9</v>
      </c>
      <c r="BS161" s="41">
        <f t="shared" si="164"/>
        <v>2.8836876276594176E-9</v>
      </c>
      <c r="BT161" s="41">
        <f t="shared" si="165"/>
        <v>75.709555935893334</v>
      </c>
      <c r="BU161" s="41">
        <f t="shared" si="166"/>
        <v>76.382141377668489</v>
      </c>
      <c r="BV161" s="41">
        <f t="shared" si="107"/>
        <v>-351943.64218572568</v>
      </c>
      <c r="BW161" s="41">
        <f t="shared" si="108"/>
        <v>-239961.5742175403</v>
      </c>
      <c r="BX161" s="41">
        <f t="shared" si="167"/>
        <v>351943.6510017222</v>
      </c>
      <c r="BY161" s="41">
        <f t="shared" si="168"/>
        <v>239961.57942682481</v>
      </c>
      <c r="BZ161" s="41">
        <f t="shared" si="169"/>
        <v>2.1013748536582946E-6</v>
      </c>
      <c r="CA161" s="41">
        <f t="shared" si="170"/>
        <v>2.1733652863418802E-6</v>
      </c>
      <c r="CB161" s="41">
        <f t="shared" si="171"/>
        <v>76.458523519046153</v>
      </c>
      <c r="CC161" s="41">
        <f t="shared" si="109"/>
        <v>-352295.58582791139</v>
      </c>
      <c r="CD161" s="41">
        <f t="shared" si="110"/>
        <v>-240201.53579175784</v>
      </c>
      <c r="CE161" s="41">
        <f t="shared" si="172"/>
        <v>352295.5946351008</v>
      </c>
      <c r="CF161" s="41">
        <f t="shared" si="173"/>
        <v>240201.54099583827</v>
      </c>
      <c r="CG161" s="41">
        <f t="shared" si="174"/>
        <v>2.1013748538587483E-6</v>
      </c>
      <c r="CH161" s="41">
        <f t="shared" si="175"/>
        <v>2.1733652864924335E-6</v>
      </c>
      <c r="CI161" s="41">
        <f t="shared" si="176"/>
        <v>2.6243534350313047E-15</v>
      </c>
      <c r="CJ161" s="41">
        <f t="shared" si="177"/>
        <v>1.9710540631019723E-15</v>
      </c>
      <c r="CK161" s="41">
        <f t="shared" si="178"/>
        <v>110195165.91755244</v>
      </c>
      <c r="CL161" s="41" t="str">
        <f t="shared" si="111"/>
        <v/>
      </c>
      <c r="CM161" s="41">
        <f t="shared" si="112"/>
        <v>159.97086639887218</v>
      </c>
      <c r="CN161" s="41">
        <f t="shared" si="113"/>
        <v>-259.69928068407285</v>
      </c>
      <c r="CO161" s="41">
        <f t="shared" si="114"/>
        <v>0</v>
      </c>
      <c r="CP161" s="41">
        <f t="shared" si="179"/>
        <v>0</v>
      </c>
      <c r="CQ161" s="41"/>
      <c r="CR161" s="41"/>
      <c r="CS161" s="41"/>
      <c r="CT161" s="41"/>
      <c r="CU161" s="41"/>
      <c r="CV161" s="41"/>
      <c r="CW161" s="41"/>
      <c r="CX161" s="41"/>
      <c r="CY161" s="41"/>
      <c r="CZ161" s="41"/>
      <c r="DA161" s="41">
        <f t="shared" si="86"/>
        <v>0.10587372636329682</v>
      </c>
      <c r="DB161" s="14">
        <f t="shared" si="85"/>
        <v>-451.53900053606327</v>
      </c>
      <c r="DC161" s="41"/>
      <c r="DD161" s="41"/>
      <c r="DE161" s="41"/>
    </row>
    <row r="162" spans="1:109">
      <c r="A162" s="41">
        <f t="shared" si="180"/>
        <v>0.12999999999999998</v>
      </c>
      <c r="B162" s="41">
        <f t="shared" si="87"/>
        <v>3.1687878683092219</v>
      </c>
      <c r="C162" s="41">
        <f t="shared" si="88"/>
        <v>-3093.8442071557811</v>
      </c>
      <c r="D162" s="41">
        <f t="shared" si="89"/>
        <v>-1241.1383248028401</v>
      </c>
      <c r="E162" s="41">
        <f t="shared" si="90"/>
        <v>2.285034911001757E-2</v>
      </c>
      <c r="F162" s="41">
        <f t="shared" si="91"/>
        <v>-105.28685038079011</v>
      </c>
      <c r="G162" s="41">
        <f t="shared" si="92"/>
        <v>-71.786488895993273</v>
      </c>
      <c r="H162" s="41">
        <f t="shared" si="115"/>
        <v>129.22785195545285</v>
      </c>
      <c r="I162" s="41">
        <f t="shared" si="116"/>
        <v>86.187014656706197</v>
      </c>
      <c r="J162" s="41">
        <f t="shared" si="117"/>
        <v>1.3496422942429221E-6</v>
      </c>
      <c r="K162" s="41">
        <f t="shared" si="118"/>
        <v>1.5725463947031982E-6</v>
      </c>
      <c r="L162" s="41">
        <f t="shared" si="119"/>
        <v>2.2873199459127587E-2</v>
      </c>
      <c r="M162" s="41">
        <f t="shared" si="93"/>
        <v>-105.39213723117089</v>
      </c>
      <c r="N162" s="41">
        <f t="shared" si="94"/>
        <v>-71.858275384889268</v>
      </c>
      <c r="O162" s="41">
        <f t="shared" si="120"/>
        <v>129.31669152283067</v>
      </c>
      <c r="P162" s="41">
        <f t="shared" si="121"/>
        <v>86.248530178100566</v>
      </c>
      <c r="Q162" s="41">
        <f t="shared" si="122"/>
        <v>1.3506590389376558E-6</v>
      </c>
      <c r="R162" s="41">
        <f t="shared" si="123"/>
        <v>1.573367922534569E-6</v>
      </c>
      <c r="S162" s="41">
        <f t="shared" si="124"/>
        <v>4.4495805724386746E-5</v>
      </c>
      <c r="T162" s="41">
        <f t="shared" si="125"/>
        <v>3.5952528664460052E-5</v>
      </c>
      <c r="U162" s="41">
        <f t="shared" si="126"/>
        <v>2.6091170741241152E-2</v>
      </c>
      <c r="V162" s="41">
        <f t="shared" si="127"/>
        <v>4.8941519851258719E-2</v>
      </c>
      <c r="W162" s="41">
        <f t="shared" si="95"/>
        <v>-225.50633485634231</v>
      </c>
      <c r="X162" s="41">
        <f t="shared" si="96"/>
        <v>-153.75431922023344</v>
      </c>
      <c r="Y162" s="41">
        <f t="shared" si="128"/>
        <v>238.47954084377943</v>
      </c>
      <c r="Z162" s="41">
        <f t="shared" si="129"/>
        <v>161.44214050955406</v>
      </c>
      <c r="AA162" s="41">
        <f t="shared" si="130"/>
        <v>1.8725289281531262E-6</v>
      </c>
      <c r="AB162" s="41">
        <f t="shared" si="131"/>
        <v>1.9844714715983955E-6</v>
      </c>
      <c r="AC162" s="41">
        <f t="shared" si="132"/>
        <v>4.8990461371109975E-2</v>
      </c>
      <c r="AD162" s="41">
        <f t="shared" si="97"/>
        <v>-225.73184119119864</v>
      </c>
      <c r="AE162" s="41">
        <f t="shared" si="98"/>
        <v>-153.90807353945365</v>
      </c>
      <c r="AF162" s="41">
        <f t="shared" si="133"/>
        <v>238.69342251409054</v>
      </c>
      <c r="AG162" s="41">
        <f t="shared" si="134"/>
        <v>161.58891196878</v>
      </c>
      <c r="AH162" s="41">
        <f t="shared" si="135"/>
        <v>1.8729182939176017E-6</v>
      </c>
      <c r="AI162" s="41">
        <f t="shared" si="136"/>
        <v>1.9847696161078662E-6</v>
      </c>
      <c r="AJ162" s="41">
        <f t="shared" si="137"/>
        <v>7.9557350417163928E-6</v>
      </c>
      <c r="AK162" s="41">
        <f t="shared" si="138"/>
        <v>6.0918522836400781E-6</v>
      </c>
      <c r="AL162" s="41">
        <f t="shared" si="139"/>
        <v>6.005879015738283E-2</v>
      </c>
      <c r="AM162" s="41">
        <f t="shared" si="140"/>
        <v>0.10900031000864155</v>
      </c>
      <c r="AN162" s="41">
        <f t="shared" si="99"/>
        <v>-502.23737397116543</v>
      </c>
      <c r="AO162" s="41">
        <f t="shared" si="100"/>
        <v>-342.4345731621583</v>
      </c>
      <c r="AP162" s="41">
        <f t="shared" si="141"/>
        <v>508.3237397363381</v>
      </c>
      <c r="AQ162" s="41">
        <f t="shared" si="142"/>
        <v>346.02145572183571</v>
      </c>
      <c r="AR162" s="41">
        <f t="shared" si="143"/>
        <v>2.0420515999463846E-6</v>
      </c>
      <c r="AS162" s="41">
        <f t="shared" si="144"/>
        <v>2.1129249622202263E-6</v>
      </c>
      <c r="AT162" s="41">
        <f t="shared" si="145"/>
        <v>0.10910931031865018</v>
      </c>
      <c r="AU162" s="41">
        <f t="shared" si="101"/>
        <v>-502.7396113451365</v>
      </c>
      <c r="AV162" s="41">
        <f t="shared" si="102"/>
        <v>-342.77700773532041</v>
      </c>
      <c r="AW162" s="41">
        <f t="shared" si="146"/>
        <v>508.82004049673873</v>
      </c>
      <c r="AX162" s="41">
        <f t="shared" si="147"/>
        <v>346.36038041585812</v>
      </c>
      <c r="AY162" s="41">
        <f t="shared" si="148"/>
        <v>2.0421448844728096E-6</v>
      </c>
      <c r="AZ162" s="41">
        <f t="shared" si="149"/>
        <v>2.1129948794583029E-6</v>
      </c>
      <c r="BA162" s="41">
        <f t="shared" si="150"/>
        <v>8.5581890930090984E-7</v>
      </c>
      <c r="BB162" s="41">
        <f t="shared" si="151"/>
        <v>6.4144072683020816E-7</v>
      </c>
      <c r="BC162" s="41">
        <f t="shared" si="152"/>
        <v>0.33059969749266677</v>
      </c>
      <c r="BD162" s="41">
        <f t="shared" si="153"/>
        <v>0.43960000750130834</v>
      </c>
      <c r="BE162" s="41">
        <f t="shared" si="103"/>
        <v>-2025.5314259900545</v>
      </c>
      <c r="BF162" s="41">
        <f t="shared" si="104"/>
        <v>-1381.0441540841284</v>
      </c>
      <c r="BG162" s="41">
        <f t="shared" si="154"/>
        <v>2027.0576993704899</v>
      </c>
      <c r="BH162" s="41">
        <f t="shared" si="155"/>
        <v>1381.9422656446891</v>
      </c>
      <c r="BI162" s="41">
        <f t="shared" si="156"/>
        <v>2.0868851912059294E-6</v>
      </c>
      <c r="BJ162" s="41">
        <f t="shared" si="157"/>
        <v>2.146427150865383E-6</v>
      </c>
      <c r="BK162" s="41">
        <f t="shared" si="158"/>
        <v>0.4400396075088096</v>
      </c>
      <c r="BL162" s="41">
        <f t="shared" si="105"/>
        <v>-2027.5569574160443</v>
      </c>
      <c r="BM162" s="41">
        <f t="shared" si="106"/>
        <v>-1382.4251982382123</v>
      </c>
      <c r="BN162" s="41">
        <f t="shared" si="159"/>
        <v>2029.0817083388097</v>
      </c>
      <c r="BO162" s="41">
        <f t="shared" si="160"/>
        <v>1383.3224137481093</v>
      </c>
      <c r="BP162" s="41">
        <f t="shared" si="161"/>
        <v>2.0868911902981275E-6</v>
      </c>
      <c r="BQ162" s="41">
        <f t="shared" si="162"/>
        <v>2.1464316201049163E-6</v>
      </c>
      <c r="BR162" s="41">
        <f t="shared" si="163"/>
        <v>1.3646706314246132E-8</v>
      </c>
      <c r="BS162" s="41">
        <f t="shared" si="164"/>
        <v>1.016660477034483E-8</v>
      </c>
      <c r="BT162" s="41">
        <f t="shared" si="165"/>
        <v>17.109259286930222</v>
      </c>
      <c r="BU162" s="41">
        <f t="shared" si="166"/>
        <v>17.54885929443153</v>
      </c>
      <c r="BV162" s="41">
        <f t="shared" si="107"/>
        <v>-80859.33890945834</v>
      </c>
      <c r="BW162" s="41">
        <f t="shared" si="108"/>
        <v>-55131.367438267058</v>
      </c>
      <c r="BX162" s="41">
        <f t="shared" si="167"/>
        <v>80859.377171491942</v>
      </c>
      <c r="BY162" s="41">
        <f t="shared" si="168"/>
        <v>55131.389950638433</v>
      </c>
      <c r="BZ162" s="41">
        <f t="shared" si="169"/>
        <v>2.0898918648035838E-6</v>
      </c>
      <c r="CA162" s="41">
        <f t="shared" si="170"/>
        <v>2.148666620084505E-6</v>
      </c>
      <c r="CB162" s="41">
        <f t="shared" si="171"/>
        <v>17.566408153725959</v>
      </c>
      <c r="CC162" s="41">
        <f t="shared" si="109"/>
        <v>-80940.198248367786</v>
      </c>
      <c r="CD162" s="41">
        <f t="shared" si="110"/>
        <v>-55186.49880570532</v>
      </c>
      <c r="CE162" s="41">
        <f t="shared" si="172"/>
        <v>80940.236472177625</v>
      </c>
      <c r="CF162" s="41">
        <f t="shared" si="173"/>
        <v>55186.521295586834</v>
      </c>
      <c r="CG162" s="41">
        <f t="shared" si="174"/>
        <v>2.0898918685793856E-6</v>
      </c>
      <c r="CH162" s="41">
        <f t="shared" si="175"/>
        <v>2.1486666228962664E-6</v>
      </c>
      <c r="CI162" s="41">
        <f t="shared" si="176"/>
        <v>2.1515938813841813E-13</v>
      </c>
      <c r="CJ162" s="41">
        <f t="shared" si="177"/>
        <v>1.6022474148431041E-13</v>
      </c>
      <c r="CK162" s="41">
        <f t="shared" si="178"/>
        <v>1069903.2188373301</v>
      </c>
      <c r="CL162" s="41" t="str">
        <f t="shared" si="111"/>
        <v/>
      </c>
      <c r="CM162" s="41">
        <f t="shared" si="112"/>
        <v>8.4441341271625951</v>
      </c>
      <c r="CN162" s="41">
        <f t="shared" si="113"/>
        <v>-59.666121601067211</v>
      </c>
      <c r="CO162" s="41">
        <f t="shared" si="114"/>
        <v>0</v>
      </c>
      <c r="CP162" s="41">
        <f t="shared" si="179"/>
        <v>0</v>
      </c>
      <c r="CQ162" s="41"/>
      <c r="CR162" s="41"/>
      <c r="CS162" s="41"/>
      <c r="CT162" s="41"/>
      <c r="CU162" s="41"/>
      <c r="CV162" s="41"/>
      <c r="CW162" s="41"/>
      <c r="CX162" s="41"/>
      <c r="CY162" s="41"/>
      <c r="CZ162" s="41"/>
      <c r="DA162" s="41">
        <f t="shared" si="86"/>
        <v>0.10656121809292862</v>
      </c>
      <c r="DB162" s="14">
        <f t="shared" si="85"/>
        <v>-457.50035789673296</v>
      </c>
      <c r="DC162" s="41"/>
      <c r="DD162" s="41"/>
      <c r="DE162" s="41"/>
    </row>
    <row r="163" spans="1:109">
      <c r="A163" s="41">
        <f t="shared" si="180"/>
        <v>0.13999999999999999</v>
      </c>
      <c r="B163" s="41">
        <f t="shared" si="87"/>
        <v>3.4125407812560855</v>
      </c>
      <c r="C163" s="41">
        <f t="shared" si="88"/>
        <v>-3084.9543950365428</v>
      </c>
      <c r="D163" s="41">
        <f t="shared" si="89"/>
        <v>-1232.2485126836018</v>
      </c>
      <c r="E163" s="41">
        <f t="shared" si="90"/>
        <v>2.285034911001757E-2</v>
      </c>
      <c r="F163" s="41">
        <f t="shared" si="91"/>
        <v>-105.28685038079011</v>
      </c>
      <c r="G163" s="41">
        <f t="shared" si="92"/>
        <v>-71.786488895993273</v>
      </c>
      <c r="H163" s="41">
        <f t="shared" si="115"/>
        <v>129.16979065232761</v>
      </c>
      <c r="I163" s="41">
        <f t="shared" si="116"/>
        <v>86.098558008288677</v>
      </c>
      <c r="J163" s="41">
        <f t="shared" si="117"/>
        <v>1.3417472320413812E-6</v>
      </c>
      <c r="K163" s="41">
        <f t="shared" si="118"/>
        <v>1.5549050909044961E-6</v>
      </c>
      <c r="L163" s="41">
        <f t="shared" si="119"/>
        <v>2.2873199459127587E-2</v>
      </c>
      <c r="M163" s="41">
        <f t="shared" si="93"/>
        <v>-105.39213723117089</v>
      </c>
      <c r="N163" s="41">
        <f t="shared" si="94"/>
        <v>-71.858275384889268</v>
      </c>
      <c r="O163" s="41">
        <f t="shared" si="120"/>
        <v>129.25865766908487</v>
      </c>
      <c r="P163" s="41">
        <f t="shared" si="121"/>
        <v>86.160118650477372</v>
      </c>
      <c r="Q163" s="41">
        <f t="shared" si="122"/>
        <v>1.3427598179192481E-6</v>
      </c>
      <c r="R163" s="41">
        <f t="shared" si="123"/>
        <v>1.5557179850719071E-6</v>
      </c>
      <c r="S163" s="41">
        <f t="shared" si="124"/>
        <v>4.4313803390560648E-5</v>
      </c>
      <c r="T163" s="41">
        <f t="shared" si="125"/>
        <v>3.55746935636392E-5</v>
      </c>
      <c r="U163" s="41">
        <f t="shared" si="126"/>
        <v>2.4391255297704001E-2</v>
      </c>
      <c r="V163" s="41">
        <f t="shared" si="127"/>
        <v>4.7241604407721571E-2</v>
      </c>
      <c r="W163" s="41">
        <f t="shared" si="95"/>
        <v>-217.67368678160344</v>
      </c>
      <c r="X163" s="41">
        <f t="shared" si="96"/>
        <v>-148.41387735109328</v>
      </c>
      <c r="Y163" s="41">
        <f t="shared" si="128"/>
        <v>231.02691203105758</v>
      </c>
      <c r="Z163" s="41">
        <f t="shared" si="129"/>
        <v>156.29785327807707</v>
      </c>
      <c r="AA163" s="41">
        <f t="shared" si="130"/>
        <v>1.848126845162304E-6</v>
      </c>
      <c r="AB163" s="41">
        <f t="shared" si="131"/>
        <v>1.9512882985748584E-6</v>
      </c>
      <c r="AC163" s="41">
        <f t="shared" si="132"/>
        <v>4.7288846012129286E-2</v>
      </c>
      <c r="AD163" s="41">
        <f t="shared" si="97"/>
        <v>-217.89136046838502</v>
      </c>
      <c r="AE163" s="41">
        <f t="shared" si="98"/>
        <v>-148.56229122844437</v>
      </c>
      <c r="AF163" s="41">
        <f t="shared" si="133"/>
        <v>231.23270177256944</v>
      </c>
      <c r="AG163" s="41">
        <f t="shared" si="134"/>
        <v>156.43914648111817</v>
      </c>
      <c r="AH163" s="41">
        <f t="shared" si="135"/>
        <v>1.8485365566673675E-6</v>
      </c>
      <c r="AI163" s="41">
        <f t="shared" si="136"/>
        <v>1.951600085375689E-6</v>
      </c>
      <c r="AJ163" s="41">
        <f t="shared" si="137"/>
        <v>8.6726839657588494E-6</v>
      </c>
      <c r="AK163" s="41">
        <f t="shared" si="138"/>
        <v>6.5998351398025912E-6</v>
      </c>
      <c r="AL163" s="41">
        <f t="shared" si="139"/>
        <v>4.9767958049214384E-2</v>
      </c>
      <c r="AM163" s="41">
        <f t="shared" si="140"/>
        <v>9.7009562456935955E-2</v>
      </c>
      <c r="AN163" s="41">
        <f t="shared" si="99"/>
        <v>-446.98797548924955</v>
      </c>
      <c r="AO163" s="41">
        <f t="shared" si="100"/>
        <v>-304.76452874267022</v>
      </c>
      <c r="AP163" s="41">
        <f t="shared" si="141"/>
        <v>453.78623023887604</v>
      </c>
      <c r="AQ163" s="41">
        <f t="shared" si="142"/>
        <v>308.75554536146802</v>
      </c>
      <c r="AR163" s="41">
        <f t="shared" si="143"/>
        <v>2.0187242154364254E-6</v>
      </c>
      <c r="AS163" s="41">
        <f t="shared" si="144"/>
        <v>2.079719544696934E-6</v>
      </c>
      <c r="AT163" s="41">
        <f t="shared" si="145"/>
        <v>9.7106572019392878E-2</v>
      </c>
      <c r="AU163" s="41">
        <f t="shared" si="101"/>
        <v>-447.43496346473876</v>
      </c>
      <c r="AV163" s="41">
        <f t="shared" si="102"/>
        <v>-305.06929327141285</v>
      </c>
      <c r="AW163" s="41">
        <f t="shared" si="146"/>
        <v>454.22662694728177</v>
      </c>
      <c r="AX163" s="41">
        <f t="shared" si="147"/>
        <v>309.05642447177445</v>
      </c>
      <c r="AY163" s="41">
        <f t="shared" si="148"/>
        <v>2.018839901327633E-6</v>
      </c>
      <c r="AZ163" s="41">
        <f t="shared" si="149"/>
        <v>2.0798056633763866E-6</v>
      </c>
      <c r="BA163" s="41">
        <f t="shared" si="150"/>
        <v>1.1925204925961674E-6</v>
      </c>
      <c r="BB163" s="41">
        <f t="shared" si="151"/>
        <v>8.877339230434167E-7</v>
      </c>
      <c r="BC163" s="41">
        <f t="shared" si="152"/>
        <v>0.2001247277726648</v>
      </c>
      <c r="BD163" s="41">
        <f t="shared" si="153"/>
        <v>0.29713429022960075</v>
      </c>
      <c r="BE163" s="41">
        <f t="shared" si="103"/>
        <v>-1369.0965248618988</v>
      </c>
      <c r="BF163" s="41">
        <f t="shared" si="104"/>
        <v>-933.47490331493123</v>
      </c>
      <c r="BG163" s="41">
        <f t="shared" si="154"/>
        <v>1371.3461060445331</v>
      </c>
      <c r="BH163" s="41">
        <f t="shared" si="155"/>
        <v>934.79310784846678</v>
      </c>
      <c r="BI163" s="41">
        <f t="shared" si="156"/>
        <v>2.0718767686288991E-6</v>
      </c>
      <c r="BJ163" s="41">
        <f t="shared" si="157"/>
        <v>2.1191431854617905E-6</v>
      </c>
      <c r="BK163" s="41">
        <f t="shared" si="158"/>
        <v>0.29743142451983035</v>
      </c>
      <c r="BL163" s="41">
        <f t="shared" si="105"/>
        <v>-1370.4656213867606</v>
      </c>
      <c r="BM163" s="41">
        <f t="shared" si="106"/>
        <v>-934.40837821824618</v>
      </c>
      <c r="BN163" s="41">
        <f t="shared" si="159"/>
        <v>1372.7129625856269</v>
      </c>
      <c r="BO163" s="41">
        <f t="shared" si="160"/>
        <v>935.72526956740603</v>
      </c>
      <c r="BP163" s="41">
        <f t="shared" si="161"/>
        <v>2.0718897779581629E-6</v>
      </c>
      <c r="BQ163" s="41">
        <f t="shared" si="162"/>
        <v>2.1191527989194027E-6</v>
      </c>
      <c r="BR163" s="41">
        <f t="shared" si="163"/>
        <v>4.3782658856879294E-8</v>
      </c>
      <c r="BS163" s="41">
        <f t="shared" si="164"/>
        <v>3.2353915142878427E-8</v>
      </c>
      <c r="BT163" s="41">
        <f t="shared" si="165"/>
        <v>4.1357491265629953</v>
      </c>
      <c r="BU163" s="41">
        <f t="shared" si="166"/>
        <v>4.4328834167925963</v>
      </c>
      <c r="BV163" s="41">
        <f t="shared" si="107"/>
        <v>-20425.260498742937</v>
      </c>
      <c r="BW163" s="41">
        <f t="shared" si="108"/>
        <v>-13926.313976415642</v>
      </c>
      <c r="BX163" s="41">
        <f t="shared" si="167"/>
        <v>20425.411533858678</v>
      </c>
      <c r="BY163" s="41">
        <f t="shared" si="168"/>
        <v>13926.402459318266</v>
      </c>
      <c r="BZ163" s="41">
        <f t="shared" si="169"/>
        <v>2.0783830958366327E-6</v>
      </c>
      <c r="CA163" s="41">
        <f t="shared" si="170"/>
        <v>2.1239489435710284E-6</v>
      </c>
      <c r="CB163" s="41">
        <f t="shared" si="171"/>
        <v>4.4373163002093881</v>
      </c>
      <c r="CC163" s="41">
        <f t="shared" si="109"/>
        <v>-20445.685759241678</v>
      </c>
      <c r="CD163" s="41">
        <f t="shared" si="110"/>
        <v>-13940.240290392056</v>
      </c>
      <c r="CE163" s="41">
        <f t="shared" si="172"/>
        <v>20445.836643475413</v>
      </c>
      <c r="CF163" s="41">
        <f t="shared" si="173"/>
        <v>13940.328684901291</v>
      </c>
      <c r="CG163" s="41">
        <f t="shared" si="174"/>
        <v>2.078383154669909E-6</v>
      </c>
      <c r="CH163" s="41">
        <f t="shared" si="175"/>
        <v>2.1239489870070092E-6</v>
      </c>
      <c r="CI163" s="41">
        <f t="shared" si="176"/>
        <v>1.327201073254816E-11</v>
      </c>
      <c r="CJ163" s="41">
        <f t="shared" si="177"/>
        <v>9.7985840685032124E-12</v>
      </c>
      <c r="CK163" s="41">
        <f t="shared" si="178"/>
        <v>13118.413642086918</v>
      </c>
      <c r="CL163" s="41" t="str">
        <f t="shared" si="111"/>
        <v/>
      </c>
      <c r="CM163" s="41">
        <f t="shared" si="112"/>
        <v>0.53880488737810905</v>
      </c>
      <c r="CN163" s="41">
        <f t="shared" si="113"/>
        <v>-15.071803617094828</v>
      </c>
      <c r="CO163" s="41">
        <f t="shared" si="114"/>
        <v>0</v>
      </c>
      <c r="CP163" s="41">
        <f t="shared" si="179"/>
        <v>0</v>
      </c>
      <c r="CQ163" s="41"/>
      <c r="CR163" s="41"/>
      <c r="CS163" s="41"/>
      <c r="CT163" s="41"/>
      <c r="CU163" s="41"/>
      <c r="CV163" s="41"/>
      <c r="CW163" s="41"/>
      <c r="CX163" s="41"/>
      <c r="CY163" s="41"/>
      <c r="CZ163" s="41"/>
      <c r="DA163" s="41">
        <f t="shared" si="86"/>
        <v>0.10724870982256042</v>
      </c>
      <c r="DB163" s="14">
        <f t="shared" si="85"/>
        <v>-463.50030009468861</v>
      </c>
      <c r="DC163" s="41"/>
      <c r="DD163" s="41"/>
      <c r="DE163" s="41"/>
    </row>
    <row r="164" spans="1:109">
      <c r="A164" s="41">
        <f t="shared" si="180"/>
        <v>0.15</v>
      </c>
      <c r="B164" s="41">
        <f t="shared" si="87"/>
        <v>3.6562936942029491</v>
      </c>
      <c r="C164" s="41">
        <f t="shared" si="88"/>
        <v>-3076.0645829173041</v>
      </c>
      <c r="D164" s="41">
        <f t="shared" si="89"/>
        <v>-1223.3587005643631</v>
      </c>
      <c r="E164" s="41">
        <f t="shared" si="90"/>
        <v>2.285034911001757E-2</v>
      </c>
      <c r="F164" s="41">
        <f t="shared" si="91"/>
        <v>-105.28685038079011</v>
      </c>
      <c r="G164" s="41">
        <f t="shared" si="92"/>
        <v>-71.786488895993273</v>
      </c>
      <c r="H164" s="41">
        <f t="shared" si="115"/>
        <v>129.11168526406237</v>
      </c>
      <c r="I164" s="41">
        <f t="shared" si="116"/>
        <v>86.009945232944602</v>
      </c>
      <c r="J164" s="41">
        <f t="shared" si="117"/>
        <v>1.3338461752289119E-6</v>
      </c>
      <c r="K164" s="41">
        <f t="shared" si="118"/>
        <v>1.5372326500167062E-6</v>
      </c>
      <c r="L164" s="41">
        <f t="shared" si="119"/>
        <v>2.2873199459127587E-2</v>
      </c>
      <c r="M164" s="41">
        <f t="shared" si="93"/>
        <v>-105.39213723117089</v>
      </c>
      <c r="N164" s="41">
        <f t="shared" si="94"/>
        <v>-71.858275384889268</v>
      </c>
      <c r="O164" s="41">
        <f t="shared" si="120"/>
        <v>129.20057979274279</v>
      </c>
      <c r="P164" s="41">
        <f t="shared" si="121"/>
        <v>86.071551235143289</v>
      </c>
      <c r="Q164" s="41">
        <f t="shared" si="122"/>
        <v>1.3348546048083693E-6</v>
      </c>
      <c r="R164" s="41">
        <f t="shared" si="123"/>
        <v>1.5380369271386156E-6</v>
      </c>
      <c r="S164" s="41">
        <f t="shared" si="124"/>
        <v>4.4131911271997147E-5</v>
      </c>
      <c r="T164" s="41">
        <f t="shared" si="125"/>
        <v>3.5197585736529567E-5</v>
      </c>
      <c r="U164" s="41">
        <f t="shared" si="126"/>
        <v>2.2764614293534362E-2</v>
      </c>
      <c r="V164" s="41">
        <f t="shared" si="127"/>
        <v>4.5614963403551936E-2</v>
      </c>
      <c r="W164" s="41">
        <f t="shared" si="95"/>
        <v>-210.17866308613679</v>
      </c>
      <c r="X164" s="41">
        <f t="shared" si="96"/>
        <v>-143.30363392236603</v>
      </c>
      <c r="Y164" s="41">
        <f t="shared" si="128"/>
        <v>223.91623164185182</v>
      </c>
      <c r="Z164" s="41">
        <f t="shared" si="129"/>
        <v>151.38475604161098</v>
      </c>
      <c r="AA164" s="41">
        <f t="shared" si="130"/>
        <v>1.8231983280340192E-6</v>
      </c>
      <c r="AB164" s="41">
        <f t="shared" si="131"/>
        <v>1.9178468175187835E-6</v>
      </c>
      <c r="AC164" s="41">
        <f t="shared" si="132"/>
        <v>4.566057836695548E-2</v>
      </c>
      <c r="AD164" s="41">
        <f t="shared" si="97"/>
        <v>-210.38884174922291</v>
      </c>
      <c r="AE164" s="41">
        <f t="shared" si="98"/>
        <v>-143.44693755628839</v>
      </c>
      <c r="AF164" s="41">
        <f t="shared" si="133"/>
        <v>224.11427105136789</v>
      </c>
      <c r="AG164" s="41">
        <f t="shared" si="134"/>
        <v>151.52080378460784</v>
      </c>
      <c r="AH164" s="41">
        <f t="shared" si="135"/>
        <v>1.8236288889151918E-6</v>
      </c>
      <c r="AI164" s="41">
        <f t="shared" si="136"/>
        <v>1.9181724703671507E-6</v>
      </c>
      <c r="AJ164" s="41">
        <f t="shared" si="137"/>
        <v>9.4390272192805258E-6</v>
      </c>
      <c r="AK164" s="41">
        <f t="shared" si="138"/>
        <v>7.139167151931495E-6</v>
      </c>
      <c r="AL164" s="41">
        <f t="shared" si="139"/>
        <v>4.1154020989573659E-2</v>
      </c>
      <c r="AM164" s="41">
        <f t="shared" si="140"/>
        <v>8.6768984393125595E-2</v>
      </c>
      <c r="AN164" s="41">
        <f t="shared" si="99"/>
        <v>-399.8027790957064</v>
      </c>
      <c r="AO164" s="41">
        <f t="shared" si="100"/>
        <v>-272.59280392889082</v>
      </c>
      <c r="AP164" s="41">
        <f t="shared" si="141"/>
        <v>407.35410735622474</v>
      </c>
      <c r="AQ164" s="41">
        <f t="shared" si="142"/>
        <v>277.00911599206285</v>
      </c>
      <c r="AR164" s="41">
        <f t="shared" si="143"/>
        <v>1.9932866848272077E-6</v>
      </c>
      <c r="AS164" s="41">
        <f t="shared" si="144"/>
        <v>2.0450886207514122E-6</v>
      </c>
      <c r="AT164" s="41">
        <f t="shared" si="145"/>
        <v>8.6855753377518705E-2</v>
      </c>
      <c r="AU164" s="41">
        <f t="shared" si="101"/>
        <v>-400.20258187480204</v>
      </c>
      <c r="AV164" s="41">
        <f t="shared" si="102"/>
        <v>-272.86539673281965</v>
      </c>
      <c r="AW164" s="41">
        <f t="shared" si="146"/>
        <v>407.74664055479968</v>
      </c>
      <c r="AX164" s="41">
        <f t="shared" si="147"/>
        <v>277.27743516585195</v>
      </c>
      <c r="AY164" s="41">
        <f t="shared" si="148"/>
        <v>1.9934284104075641E-6</v>
      </c>
      <c r="AZ164" s="41">
        <f t="shared" si="149"/>
        <v>2.0451934382972074E-6</v>
      </c>
      <c r="BA164" s="41">
        <f t="shared" si="150"/>
        <v>1.6333668228066572E-6</v>
      </c>
      <c r="BB164" s="41">
        <f t="shared" si="151"/>
        <v>1.2080070606835796E-6</v>
      </c>
      <c r="BC164" s="41">
        <f t="shared" si="152"/>
        <v>0.12178381816288389</v>
      </c>
      <c r="BD164" s="41">
        <f t="shared" si="153"/>
        <v>0.2085528025560095</v>
      </c>
      <c r="BE164" s="41">
        <f t="shared" si="103"/>
        <v>-960.94233018009891</v>
      </c>
      <c r="BF164" s="41">
        <f t="shared" si="104"/>
        <v>-655.18795239552207</v>
      </c>
      <c r="BG164" s="41">
        <f t="shared" si="154"/>
        <v>964.13282892739232</v>
      </c>
      <c r="BH164" s="41">
        <f t="shared" si="155"/>
        <v>657.04984872339014</v>
      </c>
      <c r="BI164" s="41">
        <f t="shared" si="156"/>
        <v>2.0537848084739332E-6</v>
      </c>
      <c r="BJ164" s="41">
        <f t="shared" si="157"/>
        <v>2.0896424251981993E-6</v>
      </c>
      <c r="BK164" s="41">
        <f t="shared" si="158"/>
        <v>0.20876135535856549</v>
      </c>
      <c r="BL164" s="41">
        <f t="shared" si="105"/>
        <v>-961.90327251027895</v>
      </c>
      <c r="BM164" s="41">
        <f t="shared" si="106"/>
        <v>-655.8431403479176</v>
      </c>
      <c r="BN164" s="41">
        <f t="shared" si="159"/>
        <v>965.09060494017865</v>
      </c>
      <c r="BO164" s="41">
        <f t="shared" si="160"/>
        <v>657.70318713572783</v>
      </c>
      <c r="BP164" s="41">
        <f t="shared" si="161"/>
        <v>2.0538108893459991E-6</v>
      </c>
      <c r="BQ164" s="41">
        <f t="shared" si="162"/>
        <v>2.0896615497365119E-6</v>
      </c>
      <c r="BR164" s="41">
        <f t="shared" si="163"/>
        <v>1.2505644492067585E-7</v>
      </c>
      <c r="BS164" s="41">
        <f t="shared" si="164"/>
        <v>9.1701181083443376E-8</v>
      </c>
      <c r="BT164" s="41">
        <f t="shared" si="165"/>
        <v>1.0750212290103474</v>
      </c>
      <c r="BU164" s="41">
        <f t="shared" si="166"/>
        <v>1.2835740315663569</v>
      </c>
      <c r="BV164" s="41">
        <f t="shared" si="107"/>
        <v>-5914.2845635976655</v>
      </c>
      <c r="BW164" s="41">
        <f t="shared" si="108"/>
        <v>-4032.4667479075001</v>
      </c>
      <c r="BX164" s="41">
        <f t="shared" si="167"/>
        <v>5914.80462550633</v>
      </c>
      <c r="BY164" s="41">
        <f t="shared" si="168"/>
        <v>4032.7701023436612</v>
      </c>
      <c r="BZ164" s="41">
        <f t="shared" si="169"/>
        <v>2.066582053599512E-6</v>
      </c>
      <c r="CA164" s="41">
        <f t="shared" si="170"/>
        <v>2.0990177034701457E-6</v>
      </c>
      <c r="CB164" s="41">
        <f t="shared" si="171"/>
        <v>1.2848576055979231</v>
      </c>
      <c r="CC164" s="41">
        <f t="shared" si="109"/>
        <v>-5920.1988481612625</v>
      </c>
      <c r="CD164" s="41">
        <f t="shared" si="110"/>
        <v>-4036.4992146554073</v>
      </c>
      <c r="CE164" s="41">
        <f t="shared" si="172"/>
        <v>5920.7183906187774</v>
      </c>
      <c r="CF164" s="41">
        <f t="shared" si="173"/>
        <v>4036.8022660857046</v>
      </c>
      <c r="CG164" s="41">
        <f t="shared" si="174"/>
        <v>2.0665827510404717E-6</v>
      </c>
      <c r="CH164" s="41">
        <f t="shared" si="175"/>
        <v>2.0990182139421323E-6</v>
      </c>
      <c r="CI164" s="41">
        <f t="shared" si="176"/>
        <v>5.4335857735996845E-10</v>
      </c>
      <c r="CJ164" s="41">
        <f t="shared" si="177"/>
        <v>3.976957885201288E-10</v>
      </c>
      <c r="CK164" s="41">
        <f t="shared" si="178"/>
        <v>222.67629316295509</v>
      </c>
      <c r="CL164" s="41" t="str">
        <f t="shared" si="111"/>
        <v/>
      </c>
      <c r="CM164" s="41">
        <f t="shared" si="112"/>
        <v>4.5177161754840864E-2</v>
      </c>
      <c r="CN164" s="41">
        <f t="shared" si="113"/>
        <v>-4.3641517073256129</v>
      </c>
      <c r="CO164" s="41">
        <f t="shared" si="114"/>
        <v>0</v>
      </c>
      <c r="CP164" s="41">
        <f t="shared" si="179"/>
        <v>0</v>
      </c>
      <c r="CQ164" s="41"/>
      <c r="CR164" s="41"/>
      <c r="CS164" s="41"/>
      <c r="CT164" s="41"/>
      <c r="CU164" s="41"/>
      <c r="CV164" s="41"/>
      <c r="CW164" s="41"/>
      <c r="CX164" s="41"/>
      <c r="CY164" s="41"/>
      <c r="CZ164" s="41"/>
      <c r="DA164" s="41">
        <f t="shared" si="86"/>
        <v>0.10793620155219222</v>
      </c>
      <c r="DB164" s="14">
        <f t="shared" si="85"/>
        <v>-469.5388271299301</v>
      </c>
      <c r="DC164" s="41"/>
      <c r="DD164" s="41"/>
      <c r="DE164" s="41"/>
    </row>
    <row r="165" spans="1:109">
      <c r="A165" s="41">
        <f t="shared" si="180"/>
        <v>0.16</v>
      </c>
      <c r="B165" s="41">
        <f t="shared" si="87"/>
        <v>3.9000466071498123</v>
      </c>
      <c r="C165" s="41">
        <f t="shared" si="88"/>
        <v>-3067.1747707980653</v>
      </c>
      <c r="D165" s="41">
        <f t="shared" si="89"/>
        <v>-1214.4688884451245</v>
      </c>
      <c r="E165" s="41">
        <f t="shared" si="90"/>
        <v>2.285034911001757E-2</v>
      </c>
      <c r="F165" s="41">
        <f t="shared" si="91"/>
        <v>-105.28685038079011</v>
      </c>
      <c r="G165" s="41">
        <f t="shared" si="92"/>
        <v>-71.786488895993273</v>
      </c>
      <c r="H165" s="41">
        <f t="shared" si="115"/>
        <v>129.05353569008474</v>
      </c>
      <c r="I165" s="41">
        <f t="shared" si="116"/>
        <v>85.921175501047045</v>
      </c>
      <c r="J165" s="41">
        <f t="shared" si="117"/>
        <v>1.3259391101298674E-6</v>
      </c>
      <c r="K165" s="41">
        <f t="shared" si="118"/>
        <v>1.5195289065836255E-6</v>
      </c>
      <c r="L165" s="41">
        <f t="shared" si="119"/>
        <v>2.2873199459127587E-2</v>
      </c>
      <c r="M165" s="41">
        <f t="shared" si="93"/>
        <v>-105.39213723117089</v>
      </c>
      <c r="N165" s="41">
        <f t="shared" si="94"/>
        <v>-71.858275384889268</v>
      </c>
      <c r="O165" s="41">
        <f t="shared" si="120"/>
        <v>129.14245779346982</v>
      </c>
      <c r="P165" s="41">
        <f t="shared" si="121"/>
        <v>85.982827104592573</v>
      </c>
      <c r="Q165" s="41">
        <f t="shared" si="122"/>
        <v>1.3269433859480754E-6</v>
      </c>
      <c r="R165" s="41">
        <f t="shared" si="123"/>
        <v>1.5203245835365071E-6</v>
      </c>
      <c r="S165" s="41">
        <f t="shared" si="124"/>
        <v>4.3950130187191869E-5</v>
      </c>
      <c r="T165" s="41">
        <f t="shared" si="125"/>
        <v>3.4821216474667738E-5</v>
      </c>
      <c r="U165" s="41">
        <f t="shared" si="126"/>
        <v>2.1206224809439105E-2</v>
      </c>
      <c r="V165" s="41">
        <f t="shared" si="127"/>
        <v>4.4056573919456679E-2</v>
      </c>
      <c r="W165" s="41">
        <f t="shared" si="95"/>
        <v>-202.99811981929443</v>
      </c>
      <c r="X165" s="41">
        <f t="shared" si="96"/>
        <v>-138.40780896770079</v>
      </c>
      <c r="Y165" s="41">
        <f t="shared" si="128"/>
        <v>217.12446340446846</v>
      </c>
      <c r="Z165" s="41">
        <f t="shared" si="129"/>
        <v>146.68712385588611</v>
      </c>
      <c r="AA165" s="41">
        <f t="shared" si="130"/>
        <v>1.79772656954896E-6</v>
      </c>
      <c r="AB165" s="41">
        <f t="shared" si="131"/>
        <v>1.8841412388124062E-6</v>
      </c>
      <c r="AC165" s="41">
        <f t="shared" si="132"/>
        <v>4.4100630493376133E-2</v>
      </c>
      <c r="AD165" s="41">
        <f t="shared" si="97"/>
        <v>-203.20111793911371</v>
      </c>
      <c r="AE165" s="41">
        <f t="shared" si="98"/>
        <v>-138.54621677666847</v>
      </c>
      <c r="AF165" s="41">
        <f t="shared" si="133"/>
        <v>217.3150712561515</v>
      </c>
      <c r="AG165" s="41">
        <f t="shared" si="134"/>
        <v>146.81814326631354</v>
      </c>
      <c r="AH165" s="41">
        <f t="shared" si="135"/>
        <v>1.7981784719057261E-6</v>
      </c>
      <c r="AI165" s="41">
        <f t="shared" si="136"/>
        <v>1.8844809723118815E-6</v>
      </c>
      <c r="AJ165" s="41">
        <f t="shared" si="137"/>
        <v>1.0257319545370836E-5</v>
      </c>
      <c r="AK165" s="41">
        <f t="shared" si="138"/>
        <v>7.7113009308526021E-6</v>
      </c>
      <c r="AL165" s="41">
        <f t="shared" si="139"/>
        <v>3.3941098769145431E-2</v>
      </c>
      <c r="AM165" s="41">
        <f t="shared" si="140"/>
        <v>7.799767268860211E-2</v>
      </c>
      <c r="AN165" s="41">
        <f t="shared" si="99"/>
        <v>-359.38747608956663</v>
      </c>
      <c r="AO165" s="41">
        <f t="shared" si="100"/>
        <v>-245.03691551561366</v>
      </c>
      <c r="AP165" s="41">
        <f t="shared" si="141"/>
        <v>367.72834726155827</v>
      </c>
      <c r="AQ165" s="41">
        <f t="shared" si="142"/>
        <v>249.89679728143471</v>
      </c>
      <c r="AR165" s="41">
        <f t="shared" si="143"/>
        <v>1.9656002865979272E-6</v>
      </c>
      <c r="AS165" s="41">
        <f t="shared" si="144"/>
        <v>2.0089601567750805E-6</v>
      </c>
      <c r="AT165" s="41">
        <f t="shared" si="145"/>
        <v>7.8075670361290705E-2</v>
      </c>
      <c r="AU165" s="41">
        <f t="shared" si="101"/>
        <v>-359.74686356565616</v>
      </c>
      <c r="AV165" s="41">
        <f t="shared" si="102"/>
        <v>-245.28195243112924</v>
      </c>
      <c r="AW165" s="41">
        <f t="shared" si="146"/>
        <v>368.079771293828</v>
      </c>
      <c r="AX165" s="41">
        <f t="shared" si="147"/>
        <v>250.13716414113287</v>
      </c>
      <c r="AY165" s="41">
        <f t="shared" si="148"/>
        <v>1.965771772965745E-6</v>
      </c>
      <c r="AZ165" s="41">
        <f t="shared" si="149"/>
        <v>2.0090862020417652E-6</v>
      </c>
      <c r="BA165" s="41">
        <f t="shared" si="150"/>
        <v>2.1986087777579149E-6</v>
      </c>
      <c r="BB165" s="41">
        <f t="shared" si="151"/>
        <v>1.6160131750070635E-6</v>
      </c>
      <c r="BC165" s="41">
        <f t="shared" si="152"/>
        <v>7.4425330319041735E-2</v>
      </c>
      <c r="BD165" s="41">
        <f t="shared" si="153"/>
        <v>0.15242300300764383</v>
      </c>
      <c r="BE165" s="41">
        <f t="shared" si="103"/>
        <v>-702.3147801807994</v>
      </c>
      <c r="BF165" s="41">
        <f t="shared" si="104"/>
        <v>-478.85098648690882</v>
      </c>
      <c r="BG165" s="41">
        <f t="shared" si="154"/>
        <v>706.65519231412543</v>
      </c>
      <c r="BH165" s="41">
        <f t="shared" si="155"/>
        <v>481.37390862019657</v>
      </c>
      <c r="BI165" s="41">
        <f t="shared" si="156"/>
        <v>2.0311193493002305E-6</v>
      </c>
      <c r="BJ165" s="41">
        <f t="shared" si="157"/>
        <v>2.0568926511613838E-6</v>
      </c>
      <c r="BK165" s="41">
        <f t="shared" si="158"/>
        <v>0.15257542601065147</v>
      </c>
      <c r="BL165" s="41">
        <f t="shared" si="105"/>
        <v>-703.01709496098022</v>
      </c>
      <c r="BM165" s="41">
        <f t="shared" si="106"/>
        <v>-479.32983747339574</v>
      </c>
      <c r="BN165" s="41">
        <f t="shared" si="159"/>
        <v>707.35322388108216</v>
      </c>
      <c r="BO165" s="41">
        <f t="shared" si="160"/>
        <v>481.85026544766868</v>
      </c>
      <c r="BP165" s="41">
        <f t="shared" si="161"/>
        <v>2.0311673459543729E-6</v>
      </c>
      <c r="BQ165" s="41">
        <f t="shared" si="162"/>
        <v>2.0569275974245175E-6</v>
      </c>
      <c r="BR165" s="41">
        <f t="shared" si="163"/>
        <v>3.1489114631867742E-7</v>
      </c>
      <c r="BS165" s="41">
        <f t="shared" si="164"/>
        <v>2.2927158266211632E-7</v>
      </c>
      <c r="BT165" s="41">
        <f t="shared" si="165"/>
        <v>0.3010211774091216</v>
      </c>
      <c r="BU165" s="41">
        <f t="shared" si="166"/>
        <v>0.45344418041676543</v>
      </c>
      <c r="BV165" s="41">
        <f t="shared" si="107"/>
        <v>-2089.3207954818536</v>
      </c>
      <c r="BW165" s="41">
        <f t="shared" si="108"/>
        <v>-1424.5369060103551</v>
      </c>
      <c r="BX165" s="41">
        <f t="shared" si="167"/>
        <v>2090.7877902601313</v>
      </c>
      <c r="BY165" s="41">
        <f t="shared" si="168"/>
        <v>1425.3889323316612</v>
      </c>
      <c r="BZ165" s="41">
        <f t="shared" si="169"/>
        <v>2.0526707554028368E-6</v>
      </c>
      <c r="CA165" s="41">
        <f t="shared" si="170"/>
        <v>2.0725592239650003E-6</v>
      </c>
      <c r="CB165" s="41">
        <f t="shared" si="171"/>
        <v>0.45389762459718214</v>
      </c>
      <c r="CC165" s="41">
        <f t="shared" si="109"/>
        <v>-2091.4101162773354</v>
      </c>
      <c r="CD165" s="41">
        <f t="shared" si="110"/>
        <v>-1425.9614429163653</v>
      </c>
      <c r="CE165" s="41">
        <f t="shared" si="172"/>
        <v>2092.8756475784176</v>
      </c>
      <c r="CF165" s="41">
        <f t="shared" si="173"/>
        <v>1426.8126190779763</v>
      </c>
      <c r="CG165" s="41">
        <f t="shared" si="174"/>
        <v>2.0526762981170354E-6</v>
      </c>
      <c r="CH165" s="41">
        <f t="shared" si="175"/>
        <v>2.072563246726452E-6</v>
      </c>
      <c r="CI165" s="41">
        <f t="shared" si="176"/>
        <v>1.2223586580364214E-8</v>
      </c>
      <c r="CJ165" s="41">
        <f t="shared" si="177"/>
        <v>8.8715692590530079E-9</v>
      </c>
      <c r="CK165" s="41">
        <f t="shared" si="178"/>
        <v>5.9332833502136664</v>
      </c>
      <c r="CL165" s="41" t="str">
        <f t="shared" si="111"/>
        <v/>
      </c>
      <c r="CM165" s="41">
        <f t="shared" si="112"/>
        <v>5.6397907743870627E-3</v>
      </c>
      <c r="CN165" s="41">
        <f t="shared" si="113"/>
        <v>-1.5417102134170027</v>
      </c>
      <c r="CO165" s="41">
        <f t="shared" si="114"/>
        <v>0</v>
      </c>
      <c r="CP165" s="41">
        <f t="shared" si="179"/>
        <v>0</v>
      </c>
      <c r="CQ165" s="41"/>
      <c r="CR165" s="41"/>
      <c r="CS165" s="41"/>
      <c r="CT165" s="41"/>
      <c r="CU165" s="41"/>
      <c r="CV165" s="41"/>
      <c r="CW165" s="41"/>
      <c r="CX165" s="41"/>
      <c r="CY165" s="41"/>
      <c r="CZ165" s="41"/>
      <c r="DA165" s="41">
        <f t="shared" si="86"/>
        <v>0.10862369328182402</v>
      </c>
      <c r="DB165" s="14">
        <f t="shared" si="85"/>
        <v>-475.61593900245754</v>
      </c>
      <c r="DC165" s="41"/>
      <c r="DD165" s="41"/>
      <c r="DE165" s="41"/>
    </row>
    <row r="166" spans="1:109">
      <c r="A166" s="41">
        <f t="shared" si="180"/>
        <v>0.17</v>
      </c>
      <c r="B166" s="41">
        <f t="shared" si="87"/>
        <v>4.1437995200966764</v>
      </c>
      <c r="C166" s="41">
        <f t="shared" si="88"/>
        <v>-3058.284958678827</v>
      </c>
      <c r="D166" s="41">
        <f t="shared" si="89"/>
        <v>-1205.5790763258858</v>
      </c>
      <c r="E166" s="41">
        <f t="shared" si="90"/>
        <v>2.285034911001757E-2</v>
      </c>
      <c r="F166" s="41">
        <f t="shared" si="91"/>
        <v>-105.28685038079011</v>
      </c>
      <c r="G166" s="41">
        <f t="shared" si="92"/>
        <v>-71.786488895993273</v>
      </c>
      <c r="H166" s="41">
        <f t="shared" si="115"/>
        <v>128.99534182943921</v>
      </c>
      <c r="I166" s="41">
        <f t="shared" si="116"/>
        <v>85.83224797559545</v>
      </c>
      <c r="J166" s="41">
        <f t="shared" si="117"/>
        <v>1.3180260230165279E-6</v>
      </c>
      <c r="K166" s="41">
        <f t="shared" si="118"/>
        <v>1.5017936936785037E-6</v>
      </c>
      <c r="L166" s="41">
        <f t="shared" si="119"/>
        <v>2.2873199459127587E-2</v>
      </c>
      <c r="M166" s="41">
        <f t="shared" si="93"/>
        <v>-105.39213723117089</v>
      </c>
      <c r="N166" s="41">
        <f t="shared" si="94"/>
        <v>-71.858275384889268</v>
      </c>
      <c r="O166" s="41">
        <f t="shared" si="120"/>
        <v>129.08429157054962</v>
      </c>
      <c r="P166" s="41">
        <f t="shared" si="121"/>
        <v>85.893945423972355</v>
      </c>
      <c r="Q166" s="41">
        <f t="shared" si="122"/>
        <v>1.3190261476294686E-6</v>
      </c>
      <c r="R166" s="41">
        <f t="shared" si="123"/>
        <v>1.5025807876006496E-6</v>
      </c>
      <c r="S166" s="41">
        <f t="shared" si="124"/>
        <v>4.3768460959848612E-5</v>
      </c>
      <c r="T166" s="41">
        <f t="shared" si="125"/>
        <v>3.4445597236010287E-5</v>
      </c>
      <c r="U166" s="41">
        <f t="shared" si="126"/>
        <v>1.9711504544691196E-2</v>
      </c>
      <c r="V166" s="41">
        <f t="shared" si="127"/>
        <v>4.256185365470877E-2</v>
      </c>
      <c r="W166" s="41">
        <f t="shared" si="95"/>
        <v>-196.11094325503549</v>
      </c>
      <c r="X166" s="41">
        <f t="shared" si="96"/>
        <v>-133.71200676479697</v>
      </c>
      <c r="Y166" s="41">
        <f t="shared" si="128"/>
        <v>210.63060420471601</v>
      </c>
      <c r="Z166" s="41">
        <f t="shared" si="129"/>
        <v>142.19061869696131</v>
      </c>
      <c r="AA166" s="41">
        <f t="shared" si="130"/>
        <v>1.7716940702075625E-6</v>
      </c>
      <c r="AB166" s="41">
        <f t="shared" si="131"/>
        <v>1.8501653867576298E-6</v>
      </c>
      <c r="AC166" s="41">
        <f t="shared" si="132"/>
        <v>4.2604415508363476E-2</v>
      </c>
      <c r="AD166" s="41">
        <f t="shared" si="97"/>
        <v>-196.30705419829053</v>
      </c>
      <c r="AE166" s="41">
        <f t="shared" si="98"/>
        <v>-133.84571877156176</v>
      </c>
      <c r="AF166" s="41">
        <f t="shared" si="133"/>
        <v>210.81407849439395</v>
      </c>
      <c r="AG166" s="41">
        <f t="shared" si="134"/>
        <v>142.31681262272747</v>
      </c>
      <c r="AH166" s="41">
        <f t="shared" si="135"/>
        <v>1.7721677928754285E-6</v>
      </c>
      <c r="AI166" s="41">
        <f t="shared" si="136"/>
        <v>1.8505194058228028E-6</v>
      </c>
      <c r="AJ166" s="41">
        <f t="shared" si="137"/>
        <v>1.113021701801807E-5</v>
      </c>
      <c r="AK166" s="41">
        <f t="shared" si="138"/>
        <v>8.3177548620205678E-6</v>
      </c>
      <c r="AL166" s="41">
        <f t="shared" si="139"/>
        <v>2.7901287980970441E-2</v>
      </c>
      <c r="AM166" s="41">
        <f t="shared" si="140"/>
        <v>7.0463141635679211E-2</v>
      </c>
      <c r="AN166" s="41">
        <f t="shared" si="99"/>
        <v>-324.67084923021002</v>
      </c>
      <c r="AO166" s="41">
        <f t="shared" si="100"/>
        <v>-221.3664881115069</v>
      </c>
      <c r="AP166" s="41">
        <f t="shared" si="141"/>
        <v>333.8319990521627</v>
      </c>
      <c r="AQ166" s="41">
        <f t="shared" si="142"/>
        <v>226.68479400674062</v>
      </c>
      <c r="AR166" s="41">
        <f t="shared" si="143"/>
        <v>1.9355776143188105E-6</v>
      </c>
      <c r="AS166" s="41">
        <f t="shared" si="144"/>
        <v>1.9713001249336007E-6</v>
      </c>
      <c r="AT166" s="41">
        <f t="shared" si="145"/>
        <v>7.0533604777314879E-2</v>
      </c>
      <c r="AU166" s="41">
        <f t="shared" si="101"/>
        <v>-324.99552007944021</v>
      </c>
      <c r="AV166" s="41">
        <f t="shared" si="102"/>
        <v>-221.58785459961837</v>
      </c>
      <c r="AW166" s="41">
        <f t="shared" si="146"/>
        <v>334.14800611179919</v>
      </c>
      <c r="AX166" s="41">
        <f t="shared" si="147"/>
        <v>226.9010907430752</v>
      </c>
      <c r="AY166" s="41">
        <f t="shared" si="148"/>
        <v>1.9357825309059018E-6</v>
      </c>
      <c r="AZ166" s="41">
        <f t="shared" si="149"/>
        <v>1.9714498658350875E-6</v>
      </c>
      <c r="BA166" s="41">
        <f t="shared" si="150"/>
        <v>2.9081386712904255E-6</v>
      </c>
      <c r="BB166" s="41">
        <f t="shared" si="151"/>
        <v>2.125095447220483E-6</v>
      </c>
      <c r="BC166" s="41">
        <f t="shared" si="152"/>
        <v>4.5620100547092327E-2</v>
      </c>
      <c r="BD166" s="41">
        <f t="shared" si="153"/>
        <v>0.11608324218277154</v>
      </c>
      <c r="BE166" s="41">
        <f t="shared" si="103"/>
        <v>-534.87318257454365</v>
      </c>
      <c r="BF166" s="41">
        <f t="shared" si="104"/>
        <v>-364.68626084627988</v>
      </c>
      <c r="BG166" s="41">
        <f t="shared" si="154"/>
        <v>540.53110847506537</v>
      </c>
      <c r="BH166" s="41">
        <f t="shared" si="155"/>
        <v>367.96262371206183</v>
      </c>
      <c r="BI166" s="41">
        <f t="shared" si="156"/>
        <v>2.0026252793440318E-6</v>
      </c>
      <c r="BJ166" s="41">
        <f t="shared" si="157"/>
        <v>2.020056369981784E-6</v>
      </c>
      <c r="BK166" s="41">
        <f t="shared" si="158"/>
        <v>0.1161993254249543</v>
      </c>
      <c r="BL166" s="41">
        <f t="shared" si="105"/>
        <v>-535.40805575711818</v>
      </c>
      <c r="BM166" s="41">
        <f t="shared" si="106"/>
        <v>-365.05094710712615</v>
      </c>
      <c r="BN166" s="41">
        <f t="shared" si="159"/>
        <v>541.06044631625218</v>
      </c>
      <c r="BO166" s="41">
        <f t="shared" si="160"/>
        <v>368.32409457179972</v>
      </c>
      <c r="BP166" s="41">
        <f t="shared" si="161"/>
        <v>2.0027061356340247E-6</v>
      </c>
      <c r="BQ166" s="41">
        <f t="shared" si="162"/>
        <v>2.0201148761256977E-6</v>
      </c>
      <c r="BR166" s="41">
        <f t="shared" si="163"/>
        <v>6.9653714414412211E-7</v>
      </c>
      <c r="BS166" s="41">
        <f t="shared" si="164"/>
        <v>5.0400163549520952E-7</v>
      </c>
      <c r="BT166" s="41">
        <f t="shared" si="165"/>
        <v>9.0534420170451393E-2</v>
      </c>
      <c r="BU166" s="41">
        <f t="shared" si="166"/>
        <v>0.20661766235322293</v>
      </c>
      <c r="BV166" s="41">
        <f t="shared" si="107"/>
        <v>-952.02584422114603</v>
      </c>
      <c r="BW166" s="41">
        <f t="shared" si="108"/>
        <v>-649.10853015078158</v>
      </c>
      <c r="BX166" s="41">
        <f t="shared" si="167"/>
        <v>955.22747424241857</v>
      </c>
      <c r="BY166" s="41">
        <f t="shared" si="168"/>
        <v>650.96053041806601</v>
      </c>
      <c r="BZ166" s="41">
        <f t="shared" si="169"/>
        <v>2.0307305179294327E-6</v>
      </c>
      <c r="CA166" s="41">
        <f t="shared" si="170"/>
        <v>2.0403498635044072E-6</v>
      </c>
      <c r="CB166" s="41">
        <f t="shared" si="171"/>
        <v>0.20682428001557612</v>
      </c>
      <c r="CC166" s="41">
        <f t="shared" si="109"/>
        <v>-952.97787006536703</v>
      </c>
      <c r="CD166" s="41">
        <f t="shared" si="110"/>
        <v>-649.75763868093225</v>
      </c>
      <c r="CE166" s="41">
        <f t="shared" si="172"/>
        <v>956.1763229920291</v>
      </c>
      <c r="CF166" s="41">
        <f t="shared" si="173"/>
        <v>651.60779928008083</v>
      </c>
      <c r="CG166" s="41">
        <f t="shared" si="174"/>
        <v>2.0307567788770541E-6</v>
      </c>
      <c r="CH166" s="41">
        <f t="shared" si="175"/>
        <v>2.0403687848604756E-6</v>
      </c>
      <c r="CI166" s="41">
        <f t="shared" si="176"/>
        <v>1.2709923886649232E-7</v>
      </c>
      <c r="CJ166" s="41">
        <f t="shared" si="177"/>
        <v>9.1576663160996712E-8</v>
      </c>
      <c r="CK166" s="41">
        <f t="shared" si="178"/>
        <v>0.27079527269432524</v>
      </c>
      <c r="CL166" s="41" t="str">
        <f t="shared" si="111"/>
        <v/>
      </c>
      <c r="CM166" s="41">
        <f t="shared" si="112"/>
        <v>1.1725865515164213E-3</v>
      </c>
      <c r="CN166" s="41">
        <f t="shared" si="113"/>
        <v>-0.702500052000958</v>
      </c>
      <c r="CO166" s="41">
        <f t="shared" si="114"/>
        <v>0</v>
      </c>
      <c r="CP166" s="41">
        <f t="shared" si="179"/>
        <v>0</v>
      </c>
      <c r="CQ166" s="41"/>
      <c r="CR166" s="41"/>
      <c r="CS166" s="41"/>
      <c r="CT166" s="41"/>
      <c r="CU166" s="41"/>
      <c r="CV166" s="41"/>
      <c r="CW166" s="41"/>
      <c r="CX166" s="41"/>
      <c r="CY166" s="41"/>
      <c r="CZ166" s="41"/>
      <c r="DA166" s="41">
        <f t="shared" si="86"/>
        <v>0.10931118501145581</v>
      </c>
      <c r="DB166" s="14">
        <f t="shared" si="85"/>
        <v>-481.73163571227082</v>
      </c>
      <c r="DC166" s="41"/>
      <c r="DD166" s="41"/>
      <c r="DE166" s="41"/>
    </row>
    <row r="167" spans="1:109">
      <c r="A167" s="41">
        <f t="shared" si="180"/>
        <v>0.18000000000000002</v>
      </c>
      <c r="B167" s="41">
        <f t="shared" si="87"/>
        <v>4.3875524330435391</v>
      </c>
      <c r="C167" s="41">
        <f t="shared" si="88"/>
        <v>-3049.3951465595883</v>
      </c>
      <c r="D167" s="41">
        <f t="shared" si="89"/>
        <v>-1196.6892642066475</v>
      </c>
      <c r="E167" s="41">
        <f t="shared" si="90"/>
        <v>2.285034911001757E-2</v>
      </c>
      <c r="F167" s="41">
        <f t="shared" si="91"/>
        <v>-105.28685038079011</v>
      </c>
      <c r="G167" s="41">
        <f t="shared" si="92"/>
        <v>-71.786488895993273</v>
      </c>
      <c r="H167" s="41">
        <f t="shared" si="115"/>
        <v>128.93710358078536</v>
      </c>
      <c r="I167" s="41">
        <f t="shared" si="116"/>
        <v>85.743161812123617</v>
      </c>
      <c r="J167" s="41">
        <f t="shared" si="117"/>
        <v>1.3101069001088139E-6</v>
      </c>
      <c r="K167" s="41">
        <f t="shared" si="118"/>
        <v>1.4840268428856793E-6</v>
      </c>
      <c r="L167" s="41">
        <f t="shared" si="119"/>
        <v>2.2873199459127587E-2</v>
      </c>
      <c r="M167" s="41">
        <f t="shared" si="93"/>
        <v>-105.39213723117089</v>
      </c>
      <c r="N167" s="41">
        <f t="shared" si="94"/>
        <v>-71.858275384889268</v>
      </c>
      <c r="O167" s="41">
        <f t="shared" si="120"/>
        <v>129.02608102288221</v>
      </c>
      <c r="P167" s="41">
        <f t="shared" si="121"/>
        <v>85.804905350990936</v>
      </c>
      <c r="Q167" s="41">
        <f t="shared" si="122"/>
        <v>1.3111028760914149E-6</v>
      </c>
      <c r="R167" s="41">
        <f t="shared" si="123"/>
        <v>1.4848053711810754E-6</v>
      </c>
      <c r="S167" s="41">
        <f t="shared" si="124"/>
        <v>4.3586904419083197E-5</v>
      </c>
      <c r="T167" s="41">
        <f t="shared" si="125"/>
        <v>3.4070739648121638E-5</v>
      </c>
      <c r="U167" s="41">
        <f t="shared" si="126"/>
        <v>1.8276264331569758E-2</v>
      </c>
      <c r="V167" s="41">
        <f t="shared" si="127"/>
        <v>4.1126613441587329E-2</v>
      </c>
      <c r="W167" s="41">
        <f t="shared" si="95"/>
        <v>-189.49783109417302</v>
      </c>
      <c r="X167" s="41">
        <f t="shared" si="96"/>
        <v>-129.20306665511799</v>
      </c>
      <c r="Y167" s="41">
        <f t="shared" si="128"/>
        <v>204.41546534194657</v>
      </c>
      <c r="Z167" s="41">
        <f t="shared" si="129"/>
        <v>137.88214039708566</v>
      </c>
      <c r="AA167" s="41">
        <f t="shared" si="130"/>
        <v>1.74508260860691E-6</v>
      </c>
      <c r="AB167" s="41">
        <f t="shared" si="131"/>
        <v>1.8159126757870287E-6</v>
      </c>
      <c r="AC167" s="41">
        <f t="shared" si="132"/>
        <v>4.1167740055028913E-2</v>
      </c>
      <c r="AD167" s="41">
        <f t="shared" si="97"/>
        <v>-189.68732892526717</v>
      </c>
      <c r="AE167" s="41">
        <f t="shared" si="98"/>
        <v>-129.33226972177312</v>
      </c>
      <c r="AF167" s="41">
        <f t="shared" si="133"/>
        <v>204.59208511304757</v>
      </c>
      <c r="AG167" s="41">
        <f t="shared" si="134"/>
        <v>138.00369864680061</v>
      </c>
      <c r="AH167" s="41">
        <f t="shared" si="135"/>
        <v>1.7455786153019771E-6</v>
      </c>
      <c r="AI167" s="41">
        <f t="shared" si="136"/>
        <v>1.8162811750625069E-6</v>
      </c>
      <c r="AJ167" s="41">
        <f t="shared" si="137"/>
        <v>1.2060479907290575E-5</v>
      </c>
      <c r="AK167" s="41">
        <f t="shared" si="138"/>
        <v>8.9601171757457745E-6</v>
      </c>
      <c r="AL167" s="41">
        <f t="shared" si="139"/>
        <v>2.2845735584244568E-2</v>
      </c>
      <c r="AM167" s="41">
        <f t="shared" si="140"/>
        <v>6.3972349025831904E-2</v>
      </c>
      <c r="AN167" s="41">
        <f t="shared" si="99"/>
        <v>-294.76342387423892</v>
      </c>
      <c r="AO167" s="41">
        <f t="shared" si="100"/>
        <v>-200.97506173243568</v>
      </c>
      <c r="AP167" s="41">
        <f t="shared" si="141"/>
        <v>304.76901815993926</v>
      </c>
      <c r="AQ167" s="41">
        <f t="shared" si="142"/>
        <v>206.76280138479018</v>
      </c>
      <c r="AR167" s="41">
        <f t="shared" si="143"/>
        <v>1.9031931530319044E-6</v>
      </c>
      <c r="AS167" s="41">
        <f t="shared" si="144"/>
        <v>1.9321186999890387E-6</v>
      </c>
      <c r="AT167" s="41">
        <f t="shared" si="145"/>
        <v>6.4036321374857735E-2</v>
      </c>
      <c r="AU167" s="41">
        <f t="shared" si="101"/>
        <v>-295.05818729811318</v>
      </c>
      <c r="AV167" s="41">
        <f t="shared" si="102"/>
        <v>-201.17603679416811</v>
      </c>
      <c r="AW167" s="41">
        <f t="shared" si="146"/>
        <v>305.05442056340297</v>
      </c>
      <c r="AX167" s="41">
        <f t="shared" si="147"/>
        <v>206.95830893564923</v>
      </c>
      <c r="AY167" s="41">
        <f t="shared" si="148"/>
        <v>1.9034349704131866E-6</v>
      </c>
      <c r="AZ167" s="41">
        <f t="shared" si="149"/>
        <v>1.9322944441657397E-6</v>
      </c>
      <c r="BA167" s="41">
        <f t="shared" si="150"/>
        <v>3.7800297310401669E-6</v>
      </c>
      <c r="BB167" s="41">
        <f t="shared" si="151"/>
        <v>2.7471896745571691E-6</v>
      </c>
      <c r="BC167" s="41">
        <f t="shared" si="152"/>
        <v>2.8005833793502223E-2</v>
      </c>
      <c r="BD167" s="41">
        <f t="shared" si="153"/>
        <v>9.197818281933412E-2</v>
      </c>
      <c r="BE167" s="41">
        <f t="shared" si="103"/>
        <v>-423.80504237244645</v>
      </c>
      <c r="BF167" s="41">
        <f t="shared" si="104"/>
        <v>-288.95798343575905</v>
      </c>
      <c r="BG167" s="41">
        <f t="shared" si="154"/>
        <v>430.88214040143095</v>
      </c>
      <c r="BH167" s="41">
        <f t="shared" si="155"/>
        <v>293.04166641116092</v>
      </c>
      <c r="BI167" s="41">
        <f t="shared" si="156"/>
        <v>1.9678025421564683E-6</v>
      </c>
      <c r="BJ167" s="41">
        <f t="shared" si="157"/>
        <v>1.9788514424276894E-6</v>
      </c>
      <c r="BK167" s="41">
        <f t="shared" si="158"/>
        <v>9.2070161002153442E-2</v>
      </c>
      <c r="BL167" s="41">
        <f t="shared" si="105"/>
        <v>-424.22884741481886</v>
      </c>
      <c r="BM167" s="41">
        <f t="shared" si="106"/>
        <v>-289.24694141919474</v>
      </c>
      <c r="BN167" s="41">
        <f t="shared" si="159"/>
        <v>431.2991035809946</v>
      </c>
      <c r="BO167" s="41">
        <f t="shared" si="160"/>
        <v>293.32665676926592</v>
      </c>
      <c r="BP167" s="41">
        <f t="shared" si="161"/>
        <v>1.967927552005661E-6</v>
      </c>
      <c r="BQ167" s="41">
        <f t="shared" si="162"/>
        <v>1.978941425150154E-6</v>
      </c>
      <c r="BR167" s="41">
        <f t="shared" si="163"/>
        <v>1.3591250159640904E-6</v>
      </c>
      <c r="BS167" s="41">
        <f t="shared" si="164"/>
        <v>9.7830506872829394E-7</v>
      </c>
      <c r="BT167" s="41">
        <f t="shared" si="165"/>
        <v>2.9013449404161232E-2</v>
      </c>
      <c r="BU167" s="41">
        <f t="shared" si="166"/>
        <v>0.12099163222349535</v>
      </c>
      <c r="BV167" s="41">
        <f t="shared" si="107"/>
        <v>-557.48942031078411</v>
      </c>
      <c r="BW167" s="41">
        <f t="shared" si="108"/>
        <v>-380.10642293917113</v>
      </c>
      <c r="BX167" s="41">
        <f t="shared" si="167"/>
        <v>562.90665093243047</v>
      </c>
      <c r="BY167" s="41">
        <f t="shared" si="168"/>
        <v>383.2290703498029</v>
      </c>
      <c r="BZ167" s="41">
        <f t="shared" si="169"/>
        <v>1.9945868831715634E-6</v>
      </c>
      <c r="CA167" s="41">
        <f t="shared" si="170"/>
        <v>1.9980917103555668E-6</v>
      </c>
      <c r="CB167" s="41">
        <f t="shared" si="171"/>
        <v>0.12111262385571883</v>
      </c>
      <c r="CC167" s="41">
        <f t="shared" si="109"/>
        <v>-558.04690973109484</v>
      </c>
      <c r="CD167" s="41">
        <f t="shared" si="110"/>
        <v>-380.48652936211022</v>
      </c>
      <c r="CE167" s="41">
        <f t="shared" si="172"/>
        <v>563.4588315535849</v>
      </c>
      <c r="CF167" s="41">
        <f t="shared" si="173"/>
        <v>383.60610759745578</v>
      </c>
      <c r="CG167" s="41">
        <f t="shared" si="174"/>
        <v>1.9946611312820106E-6</v>
      </c>
      <c r="CH167" s="41">
        <f t="shared" si="175"/>
        <v>1.9981449357198633E-6</v>
      </c>
      <c r="CI167" s="41">
        <f t="shared" si="176"/>
        <v>6.136631854837832E-7</v>
      </c>
      <c r="CJ167" s="41">
        <f t="shared" si="177"/>
        <v>4.3990946578950537E-7</v>
      </c>
      <c r="CK167" s="41">
        <f t="shared" si="178"/>
        <v>2.0171235413953621E-2</v>
      </c>
      <c r="CL167" s="41" t="str">
        <f t="shared" si="111"/>
        <v/>
      </c>
      <c r="CM167" s="41">
        <f t="shared" si="112"/>
        <v>4.0338591299869246E-4</v>
      </c>
      <c r="CN167" s="41">
        <f t="shared" si="113"/>
        <v>-0.4113715495598842</v>
      </c>
      <c r="CO167" s="41">
        <f t="shared" si="114"/>
        <v>0</v>
      </c>
      <c r="CP167" s="41">
        <f t="shared" si="179"/>
        <v>0</v>
      </c>
      <c r="CQ167" s="41"/>
      <c r="CR167" s="41"/>
      <c r="CS167" s="41"/>
      <c r="CT167" s="41"/>
      <c r="CU167" s="41"/>
      <c r="CV167" s="41"/>
      <c r="CW167" s="41"/>
      <c r="CX167" s="41"/>
      <c r="CY167" s="41"/>
      <c r="CZ167" s="41"/>
      <c r="DA167" s="41">
        <f t="shared" si="86"/>
        <v>0.10999867674108761</v>
      </c>
      <c r="DB167" s="14">
        <f t="shared" si="85"/>
        <v>-487.88591725936999</v>
      </c>
      <c r="DC167" s="41"/>
      <c r="DD167" s="41"/>
      <c r="DE167" s="41"/>
    </row>
    <row r="168" spans="1:109">
      <c r="A168" s="41">
        <f t="shared" si="180"/>
        <v>0.19000000000000003</v>
      </c>
      <c r="B168" s="41">
        <f t="shared" si="87"/>
        <v>4.6313053459904028</v>
      </c>
      <c r="C168" s="41">
        <f t="shared" si="88"/>
        <v>-3040.50533444035</v>
      </c>
      <c r="D168" s="41">
        <f t="shared" si="89"/>
        <v>-1187.7994520874088</v>
      </c>
      <c r="E168" s="41">
        <f t="shared" si="90"/>
        <v>2.285034911001757E-2</v>
      </c>
      <c r="F168" s="41">
        <f t="shared" si="91"/>
        <v>-105.28685038079011</v>
      </c>
      <c r="G168" s="41">
        <f t="shared" si="92"/>
        <v>-71.786488895993273</v>
      </c>
      <c r="H168" s="41">
        <f t="shared" si="115"/>
        <v>128.87882084239564</v>
      </c>
      <c r="I168" s="41">
        <f t="shared" si="116"/>
        <v>85.653916158606108</v>
      </c>
      <c r="J168" s="41">
        <f t="shared" si="117"/>
        <v>1.302181727574014E-6</v>
      </c>
      <c r="K168" s="41">
        <f t="shared" si="118"/>
        <v>1.4662281842819235E-6</v>
      </c>
      <c r="L168" s="41">
        <f t="shared" si="119"/>
        <v>2.2873199459127587E-2</v>
      </c>
      <c r="M168" s="41">
        <f t="shared" si="93"/>
        <v>-105.39213723117089</v>
      </c>
      <c r="N168" s="41">
        <f t="shared" si="94"/>
        <v>-71.858275384889268</v>
      </c>
      <c r="O168" s="41">
        <f t="shared" si="120"/>
        <v>128.96782604898172</v>
      </c>
      <c r="P168" s="41">
        <f t="shared" si="121"/>
        <v>85.715706035824695</v>
      </c>
      <c r="Q168" s="41">
        <f t="shared" si="122"/>
        <v>1.3031735575202688E-6</v>
      </c>
      <c r="R168" s="41">
        <f t="shared" si="123"/>
        <v>1.4669981646241849E-6</v>
      </c>
      <c r="S168" s="41">
        <f t="shared" si="124"/>
        <v>4.3405461399275193E-5</v>
      </c>
      <c r="T168" s="41">
        <f t="shared" si="125"/>
        <v>3.3696655510787466E-5</v>
      </c>
      <c r="U168" s="41">
        <f t="shared" si="126"/>
        <v>1.6896666654179226E-2</v>
      </c>
      <c r="V168" s="41">
        <f t="shared" si="127"/>
        <v>3.97470157641968E-2</v>
      </c>
      <c r="W168" s="41">
        <f t="shared" si="95"/>
        <v>-183.14110133281358</v>
      </c>
      <c r="X168" s="41">
        <f t="shared" si="96"/>
        <v>-124.86893272691837</v>
      </c>
      <c r="Y168" s="41">
        <f t="shared" si="128"/>
        <v>198.46148145002996</v>
      </c>
      <c r="Z168" s="41">
        <f t="shared" si="129"/>
        <v>133.74969644916615</v>
      </c>
      <c r="AA168" s="41">
        <f t="shared" si="130"/>
        <v>1.7178732106909399E-6</v>
      </c>
      <c r="AB168" s="41">
        <f t="shared" si="131"/>
        <v>1.7813760851924719E-6</v>
      </c>
      <c r="AC168" s="41">
        <f t="shared" si="132"/>
        <v>3.9786762779960995E-2</v>
      </c>
      <c r="AD168" s="41">
        <f t="shared" si="97"/>
        <v>-183.32424243414638</v>
      </c>
      <c r="AE168" s="41">
        <f t="shared" si="98"/>
        <v>-124.99380165964529</v>
      </c>
      <c r="AF168" s="41">
        <f t="shared" si="133"/>
        <v>198.63150842880668</v>
      </c>
      <c r="AG168" s="41">
        <f t="shared" si="134"/>
        <v>133.86679690246726</v>
      </c>
      <c r="AH168" s="41">
        <f t="shared" si="135"/>
        <v>1.7183919480197263E-6</v>
      </c>
      <c r="AI168" s="41">
        <f t="shared" si="136"/>
        <v>1.7817592484225634E-6</v>
      </c>
      <c r="AJ168" s="41">
        <f t="shared" si="137"/>
        <v>1.3050975496219254E-5</v>
      </c>
      <c r="AK168" s="41">
        <f t="shared" si="138"/>
        <v>9.640050271060202E-6</v>
      </c>
      <c r="AL168" s="41">
        <f t="shared" si="139"/>
        <v>1.8617492413241284E-2</v>
      </c>
      <c r="AM168" s="41">
        <f t="shared" si="140"/>
        <v>5.8364508177438087E-2</v>
      </c>
      <c r="AN168" s="41">
        <f t="shared" si="99"/>
        <v>-268.9243481769106</v>
      </c>
      <c r="AO168" s="41">
        <f t="shared" si="100"/>
        <v>-183.35751012062093</v>
      </c>
      <c r="AP168" s="41">
        <f t="shared" si="141"/>
        <v>279.79139205591844</v>
      </c>
      <c r="AQ168" s="41">
        <f t="shared" si="142"/>
        <v>189.62156276713398</v>
      </c>
      <c r="AR168" s="41">
        <f t="shared" si="143"/>
        <v>1.8684898349178813E-6</v>
      </c>
      <c r="AS168" s="41">
        <f t="shared" si="144"/>
        <v>1.8914735379155904E-6</v>
      </c>
      <c r="AT168" s="41">
        <f t="shared" si="145"/>
        <v>5.8422872685615516E-2</v>
      </c>
      <c r="AU168" s="41">
        <f t="shared" si="101"/>
        <v>-269.19327252508748</v>
      </c>
      <c r="AV168" s="41">
        <f t="shared" si="102"/>
        <v>-183.5408676307415</v>
      </c>
      <c r="AW168" s="41">
        <f t="shared" si="146"/>
        <v>280.05027089444923</v>
      </c>
      <c r="AX168" s="41">
        <f t="shared" si="147"/>
        <v>189.79906215805823</v>
      </c>
      <c r="AY168" s="41">
        <f t="shared" si="148"/>
        <v>1.8687716779203331E-6</v>
      </c>
      <c r="AZ168" s="41">
        <f t="shared" si="149"/>
        <v>1.8916773349981368E-6</v>
      </c>
      <c r="BA168" s="41">
        <f t="shared" si="150"/>
        <v>4.8290135778245733E-6</v>
      </c>
      <c r="BB168" s="41">
        <f t="shared" si="151"/>
        <v>3.4917981648523361E-6</v>
      </c>
      <c r="BC168" s="41">
        <f t="shared" si="152"/>
        <v>1.7187734133742198E-2</v>
      </c>
      <c r="BD168" s="41">
        <f t="shared" si="153"/>
        <v>7.5552242311180282E-2</v>
      </c>
      <c r="BE168" s="41">
        <f t="shared" si="103"/>
        <v>-348.11974179699178</v>
      </c>
      <c r="BF168" s="41">
        <f t="shared" si="104"/>
        <v>-237.35436940703991</v>
      </c>
      <c r="BG168" s="41">
        <f t="shared" si="154"/>
        <v>356.6450400433128</v>
      </c>
      <c r="BH168" s="41">
        <f t="shared" si="155"/>
        <v>242.25741621827638</v>
      </c>
      <c r="BI168" s="41">
        <f t="shared" si="156"/>
        <v>1.927139377106476E-6</v>
      </c>
      <c r="BJ168" s="41">
        <f t="shared" si="157"/>
        <v>1.9336973906180078E-6</v>
      </c>
      <c r="BK168" s="41">
        <f t="shared" si="158"/>
        <v>7.5627794553491459E-2</v>
      </c>
      <c r="BL168" s="41">
        <f t="shared" si="105"/>
        <v>-348.46786153878878</v>
      </c>
      <c r="BM168" s="41">
        <f t="shared" si="106"/>
        <v>-237.59172377644697</v>
      </c>
      <c r="BN168" s="41">
        <f t="shared" si="159"/>
        <v>356.98504011156626</v>
      </c>
      <c r="BO168" s="41">
        <f t="shared" si="160"/>
        <v>242.49006649722398</v>
      </c>
      <c r="BP168" s="41">
        <f t="shared" si="161"/>
        <v>1.9273180941302601E-6</v>
      </c>
      <c r="BQ168" s="41">
        <f t="shared" si="162"/>
        <v>1.9338254822622845E-6</v>
      </c>
      <c r="BR168" s="41">
        <f t="shared" si="163"/>
        <v>2.3654761039118283E-6</v>
      </c>
      <c r="BS168" s="41">
        <f t="shared" si="164"/>
        <v>1.6954049325119776E-6</v>
      </c>
      <c r="BT168" s="41">
        <f t="shared" si="165"/>
        <v>9.7870402301167454E-3</v>
      </c>
      <c r="BU168" s="41">
        <f t="shared" si="166"/>
        <v>8.5339282541297024E-2</v>
      </c>
      <c r="BV168" s="41">
        <f t="shared" si="107"/>
        <v>-393.21518587173148</v>
      </c>
      <c r="BW168" s="41">
        <f t="shared" si="108"/>
        <v>-268.10126309436242</v>
      </c>
      <c r="BX168" s="41">
        <f t="shared" si="167"/>
        <v>400.80125330384931</v>
      </c>
      <c r="BY168" s="41">
        <f t="shared" si="168"/>
        <v>272.46078749783948</v>
      </c>
      <c r="BZ168" s="41">
        <f t="shared" si="169"/>
        <v>1.9466827415276815E-6</v>
      </c>
      <c r="CA168" s="41">
        <f t="shared" si="170"/>
        <v>1.9476838085044883E-6</v>
      </c>
      <c r="CB168" s="41">
        <f t="shared" si="171"/>
        <v>8.5424621823838309E-2</v>
      </c>
      <c r="CC168" s="41">
        <f t="shared" si="109"/>
        <v>-393.60840105760315</v>
      </c>
      <c r="CD168" s="41">
        <f t="shared" si="110"/>
        <v>-268.36936435745679</v>
      </c>
      <c r="CE168" s="41">
        <f t="shared" si="172"/>
        <v>401.18717115067381</v>
      </c>
      <c r="CF168" s="41">
        <f t="shared" si="173"/>
        <v>272.72467057014467</v>
      </c>
      <c r="CG168" s="41">
        <f t="shared" si="174"/>
        <v>1.9468256628183311E-6</v>
      </c>
      <c r="CH168" s="41">
        <f t="shared" si="175"/>
        <v>1.9477859359939361E-6</v>
      </c>
      <c r="CI168" s="41">
        <f t="shared" si="176"/>
        <v>1.6747421163334361E-6</v>
      </c>
      <c r="CJ168" s="41">
        <f t="shared" si="177"/>
        <v>1.1967230846874132E-6</v>
      </c>
      <c r="CK168" s="41">
        <f t="shared" si="178"/>
        <v>2.0941989973907193E-3</v>
      </c>
      <c r="CL168" s="41" t="str">
        <f t="shared" si="111"/>
        <v/>
      </c>
      <c r="CM168" s="41">
        <f t="shared" si="112"/>
        <v>2.0163631511326428E-4</v>
      </c>
      <c r="CN168" s="41">
        <f t="shared" si="113"/>
        <v>-0.29015356064040992</v>
      </c>
      <c r="CO168" s="41">
        <f t="shared" si="114"/>
        <v>0</v>
      </c>
      <c r="CP168" s="41">
        <f t="shared" si="179"/>
        <v>0</v>
      </c>
      <c r="CQ168" s="41"/>
      <c r="CR168" s="41"/>
      <c r="CS168" s="41"/>
      <c r="CT168" s="41"/>
      <c r="CU168" s="41"/>
      <c r="CV168" s="41"/>
      <c r="CW168" s="41"/>
      <c r="CX168" s="41"/>
      <c r="CY168" s="41"/>
      <c r="CZ168" s="41"/>
      <c r="DA168" s="41">
        <f t="shared" si="86"/>
        <v>0.11068616847071941</v>
      </c>
      <c r="DB168" s="14">
        <f t="shared" si="85"/>
        <v>-494.07878364375506</v>
      </c>
      <c r="DC168" s="41"/>
      <c r="DD168" s="41"/>
      <c r="DE168" s="41"/>
    </row>
    <row r="169" spans="1:109">
      <c r="A169" s="41">
        <f t="shared" si="180"/>
        <v>0.20000000000000004</v>
      </c>
      <c r="B169" s="41">
        <f t="shared" si="87"/>
        <v>4.8750582589372664</v>
      </c>
      <c r="C169" s="41">
        <f t="shared" si="88"/>
        <v>-3031.6155223211113</v>
      </c>
      <c r="D169" s="41">
        <f t="shared" si="89"/>
        <v>-1178.9096399681703</v>
      </c>
      <c r="E169" s="41">
        <f t="shared" si="90"/>
        <v>2.285034911001757E-2</v>
      </c>
      <c r="F169" s="41">
        <f t="shared" si="91"/>
        <v>-105.28685038079011</v>
      </c>
      <c r="G169" s="41">
        <f t="shared" si="92"/>
        <v>-71.786488895993273</v>
      </c>
      <c r="H169" s="41">
        <f t="shared" si="115"/>
        <v>128.82049351215335</v>
      </c>
      <c r="I169" s="41">
        <f t="shared" si="116"/>
        <v>85.564510155363223</v>
      </c>
      <c r="J169" s="41">
        <f t="shared" si="117"/>
        <v>1.2942504915264987E-6</v>
      </c>
      <c r="K169" s="41">
        <f t="shared" si="118"/>
        <v>1.4483975464174771E-6</v>
      </c>
      <c r="L169" s="41">
        <f t="shared" si="119"/>
        <v>2.2873199459127587E-2</v>
      </c>
      <c r="M169" s="41">
        <f t="shared" si="93"/>
        <v>-105.39213723117089</v>
      </c>
      <c r="N169" s="41">
        <f t="shared" si="94"/>
        <v>-71.858275384889268</v>
      </c>
      <c r="O169" s="41">
        <f t="shared" si="120"/>
        <v>128.90952654697446</v>
      </c>
      <c r="P169" s="41">
        <f t="shared" si="121"/>
        <v>85.626346621023472</v>
      </c>
      <c r="Q169" s="41">
        <f t="shared" si="122"/>
        <v>1.2952381780495899E-6</v>
      </c>
      <c r="R169" s="41">
        <f t="shared" si="123"/>
        <v>1.4491589967538603E-6</v>
      </c>
      <c r="S169" s="41">
        <f t="shared" si="124"/>
        <v>4.3224132740197677E-5</v>
      </c>
      <c r="T169" s="41">
        <f t="shared" si="125"/>
        <v>3.332335679936938E-5</v>
      </c>
      <c r="U169" s="41">
        <f t="shared" si="126"/>
        <v>1.5569189305185157E-2</v>
      </c>
      <c r="V169" s="41">
        <f t="shared" si="127"/>
        <v>3.8419538415202729E-2</v>
      </c>
      <c r="W169" s="41">
        <f t="shared" si="95"/>
        <v>-177.02452480461719</v>
      </c>
      <c r="X169" s="41">
        <f t="shared" si="96"/>
        <v>-120.69853963951175</v>
      </c>
      <c r="Y169" s="41">
        <f t="shared" si="128"/>
        <v>192.75254309022807</v>
      </c>
      <c r="Z169" s="41">
        <f t="shared" si="129"/>
        <v>129.78228795771287</v>
      </c>
      <c r="AA169" s="41">
        <f t="shared" si="130"/>
        <v>1.6900461178656436E-6</v>
      </c>
      <c r="AB169" s="41">
        <f t="shared" si="131"/>
        <v>1.7465481322834126E-6</v>
      </c>
      <c r="AC169" s="41">
        <f t="shared" si="132"/>
        <v>3.8457957953617929E-2</v>
      </c>
      <c r="AD169" s="41">
        <f t="shared" si="97"/>
        <v>-177.20154932942179</v>
      </c>
      <c r="AE169" s="41">
        <f t="shared" si="98"/>
        <v>-120.81923817915124</v>
      </c>
      <c r="AF169" s="41">
        <f t="shared" si="133"/>
        <v>192.91622315393511</v>
      </c>
      <c r="AG169" s="41">
        <f t="shared" si="134"/>
        <v>129.89509756181317</v>
      </c>
      <c r="AH169" s="41">
        <f t="shared" si="135"/>
        <v>1.6905880131927074E-6</v>
      </c>
      <c r="AI169" s="41">
        <f t="shared" si="136"/>
        <v>1.7469461316273847E-6</v>
      </c>
      <c r="AJ169" s="41">
        <f t="shared" si="137"/>
        <v>1.4104680832122344E-5</v>
      </c>
      <c r="AK169" s="41">
        <f t="shared" si="138"/>
        <v>1.0359295306230366E-5</v>
      </c>
      <c r="AL169" s="41">
        <f t="shared" si="139"/>
        <v>1.508576728007536E-2</v>
      </c>
      <c r="AM169" s="41">
        <f t="shared" si="140"/>
        <v>5.3505305695278088E-2</v>
      </c>
      <c r="AN169" s="41">
        <f t="shared" si="99"/>
        <v>-246.53475044053053</v>
      </c>
      <c r="AO169" s="41">
        <f t="shared" si="100"/>
        <v>-168.09187530036178</v>
      </c>
      <c r="AP169" s="41">
        <f t="shared" si="141"/>
        <v>258.27278739331399</v>
      </c>
      <c r="AQ169" s="41">
        <f t="shared" si="142"/>
        <v>174.83486470335333</v>
      </c>
      <c r="AR169" s="41">
        <f t="shared" si="143"/>
        <v>1.8315804487082085E-6</v>
      </c>
      <c r="AS169" s="41">
        <f t="shared" si="144"/>
        <v>1.849469506894403E-6</v>
      </c>
      <c r="AT169" s="41">
        <f t="shared" si="145"/>
        <v>5.3558811000973358E-2</v>
      </c>
      <c r="AU169" s="41">
        <f t="shared" si="101"/>
        <v>-246.78128519097103</v>
      </c>
      <c r="AV169" s="41">
        <f t="shared" si="102"/>
        <v>-168.2599671756621</v>
      </c>
      <c r="AW169" s="41">
        <f t="shared" si="146"/>
        <v>258.50861402211683</v>
      </c>
      <c r="AX169" s="41">
        <f t="shared" si="147"/>
        <v>174.99671995740079</v>
      </c>
      <c r="AY169" s="41">
        <f t="shared" si="148"/>
        <v>1.8319049640753891E-6</v>
      </c>
      <c r="AZ169" s="41">
        <f t="shared" si="149"/>
        <v>1.8497030615037301E-6</v>
      </c>
      <c r="BA169" s="41">
        <f t="shared" si="150"/>
        <v>6.0651063098090085E-6</v>
      </c>
      <c r="BB169" s="41">
        <f t="shared" si="151"/>
        <v>4.3650738238421908E-6</v>
      </c>
      <c r="BC169" s="41">
        <f t="shared" si="152"/>
        <v>1.0522774319821864E-2</v>
      </c>
      <c r="BD169" s="41">
        <f t="shared" si="153"/>
        <v>6.402808001509995E-2</v>
      </c>
      <c r="BE169" s="41">
        <f t="shared" si="103"/>
        <v>-295.02021383838286</v>
      </c>
      <c r="BF169" s="41">
        <f t="shared" si="104"/>
        <v>-201.15014579889748</v>
      </c>
      <c r="BG169" s="41">
        <f t="shared" si="154"/>
        <v>304.96120143946587</v>
      </c>
      <c r="BH169" s="41">
        <f t="shared" si="155"/>
        <v>206.84950504894366</v>
      </c>
      <c r="BI169" s="41">
        <f t="shared" si="156"/>
        <v>1.8818950904096922E-6</v>
      </c>
      <c r="BJ169" s="41">
        <f t="shared" si="157"/>
        <v>1.8855445178493659E-6</v>
      </c>
      <c r="BK169" s="41">
        <f t="shared" si="158"/>
        <v>6.409210809511505E-2</v>
      </c>
      <c r="BL169" s="41">
        <f t="shared" si="105"/>
        <v>-295.31523405222129</v>
      </c>
      <c r="BM169" s="41">
        <f t="shared" si="106"/>
        <v>-201.35129594469637</v>
      </c>
      <c r="BN169" s="41">
        <f t="shared" si="159"/>
        <v>305.24691675217287</v>
      </c>
      <c r="BO169" s="41">
        <f t="shared" si="160"/>
        <v>207.04526644783368</v>
      </c>
      <c r="BP169" s="41">
        <f t="shared" si="161"/>
        <v>1.8821339059771186E-6</v>
      </c>
      <c r="BQ169" s="41">
        <f t="shared" si="162"/>
        <v>1.8857150852144016E-6</v>
      </c>
      <c r="BR169" s="41">
        <f t="shared" si="163"/>
        <v>3.7298567655018982E-6</v>
      </c>
      <c r="BS169" s="41">
        <f t="shared" si="164"/>
        <v>2.663946271627697E-6</v>
      </c>
      <c r="BT169" s="41">
        <f t="shared" si="165"/>
        <v>3.4237653730280603E-3</v>
      </c>
      <c r="BU169" s="41">
        <f t="shared" si="166"/>
        <v>6.7451845388128012E-2</v>
      </c>
      <c r="BV169" s="41">
        <f t="shared" si="107"/>
        <v>-310.79579218221232</v>
      </c>
      <c r="BW169" s="41">
        <f t="shared" si="108"/>
        <v>-211.90622194241755</v>
      </c>
      <c r="BX169" s="41">
        <f t="shared" si="167"/>
        <v>320.26184494549739</v>
      </c>
      <c r="BY169" s="41">
        <f t="shared" si="168"/>
        <v>217.33071807625234</v>
      </c>
      <c r="BZ169" s="41">
        <f t="shared" si="169"/>
        <v>1.8937989550425896E-6</v>
      </c>
      <c r="CA169" s="41">
        <f t="shared" si="170"/>
        <v>1.8940388509298968E-6</v>
      </c>
      <c r="CB169" s="41">
        <f t="shared" si="171"/>
        <v>6.7519297233516129E-2</v>
      </c>
      <c r="CC169" s="41">
        <f t="shared" si="109"/>
        <v>-311.10658797439447</v>
      </c>
      <c r="CD169" s="41">
        <f t="shared" si="110"/>
        <v>-212.11812816435992</v>
      </c>
      <c r="CE169" s="41">
        <f t="shared" si="172"/>
        <v>320.56372636220954</v>
      </c>
      <c r="CF169" s="41">
        <f t="shared" si="173"/>
        <v>217.53746877993353</v>
      </c>
      <c r="CG169" s="41">
        <f t="shared" si="174"/>
        <v>1.8940168162678477E-6</v>
      </c>
      <c r="CH169" s="41">
        <f t="shared" si="175"/>
        <v>1.8941941657102296E-6</v>
      </c>
      <c r="CI169" s="41">
        <f t="shared" si="176"/>
        <v>3.2298779077811725E-6</v>
      </c>
      <c r="CJ169" s="41">
        <f t="shared" si="177"/>
        <v>2.3026023889954026E-6</v>
      </c>
      <c r="CK169" s="41">
        <f t="shared" si="178"/>
        <v>2.5871047218131835E-4</v>
      </c>
      <c r="CL169" s="41" t="str">
        <f t="shared" si="111"/>
        <v/>
      </c>
      <c r="CM169" s="41">
        <f t="shared" si="112"/>
        <v>1.26645266149311E-4</v>
      </c>
      <c r="CN169" s="41">
        <f t="shared" si="113"/>
        <v>-0.22933627431963524</v>
      </c>
      <c r="CO169" s="41">
        <f t="shared" si="114"/>
        <v>0</v>
      </c>
      <c r="CP169" s="41">
        <f t="shared" si="179"/>
        <v>0</v>
      </c>
      <c r="CQ169" s="41"/>
      <c r="CR169" s="41"/>
      <c r="CS169" s="41"/>
      <c r="CT169" s="41"/>
      <c r="CU169" s="41"/>
      <c r="CV169" s="41"/>
      <c r="CW169" s="41"/>
      <c r="CX169" s="41"/>
      <c r="CY169" s="41"/>
      <c r="CZ169" s="41"/>
      <c r="DA169" s="41">
        <f t="shared" si="86"/>
        <v>0.11137366020035121</v>
      </c>
      <c r="DB169" s="14">
        <f t="shared" si="85"/>
        <v>-500.31023486542603</v>
      </c>
      <c r="DC169" s="41"/>
      <c r="DD169" s="41"/>
      <c r="DE169" s="41"/>
    </row>
    <row r="170" spans="1:109">
      <c r="A170" s="41">
        <f t="shared" si="180"/>
        <v>0.21000000000000005</v>
      </c>
      <c r="B170" s="41">
        <f t="shared" si="87"/>
        <v>5.11881117188413</v>
      </c>
      <c r="C170" s="41">
        <f t="shared" si="88"/>
        <v>-3022.7257102018725</v>
      </c>
      <c r="D170" s="41">
        <f t="shared" si="89"/>
        <v>-1170.0198278489318</v>
      </c>
      <c r="E170" s="41">
        <f t="shared" si="90"/>
        <v>2.285034911001757E-2</v>
      </c>
      <c r="F170" s="41">
        <f t="shared" si="91"/>
        <v>-105.28685038079011</v>
      </c>
      <c r="G170" s="41">
        <f t="shared" si="92"/>
        <v>-71.786488895993273</v>
      </c>
      <c r="H170" s="41">
        <f t="shared" si="115"/>
        <v>128.76212148755056</v>
      </c>
      <c r="I170" s="41">
        <f t="shared" si="116"/>
        <v>85.474942934964304</v>
      </c>
      <c r="J170" s="41">
        <f t="shared" si="117"/>
        <v>1.286313178027439E-6</v>
      </c>
      <c r="K170" s="41">
        <f t="shared" si="118"/>
        <v>1.4305347562967819E-6</v>
      </c>
      <c r="L170" s="41">
        <f t="shared" si="119"/>
        <v>2.2873199459127587E-2</v>
      </c>
      <c r="M170" s="41">
        <f t="shared" si="93"/>
        <v>-105.39213723117089</v>
      </c>
      <c r="N170" s="41">
        <f t="shared" si="94"/>
        <v>-71.858275384889268</v>
      </c>
      <c r="O170" s="41">
        <f t="shared" si="120"/>
        <v>128.85118241459674</v>
      </c>
      <c r="P170" s="41">
        <f t="shared" si="121"/>
        <v>85.536826241414317</v>
      </c>
      <c r="Q170" s="41">
        <f t="shared" si="122"/>
        <v>1.2872967237598659E-6</v>
      </c>
      <c r="R170" s="41">
        <f t="shared" si="123"/>
        <v>1.4312876948522617E-6</v>
      </c>
      <c r="S170" s="41">
        <f t="shared" si="124"/>
        <v>4.3042919287202566E-5</v>
      </c>
      <c r="T170" s="41">
        <f t="shared" si="125"/>
        <v>3.2950855667659199E-5</v>
      </c>
      <c r="U170" s="41">
        <f t="shared" si="126"/>
        <v>1.4290593451081359E-2</v>
      </c>
      <c r="V170" s="41">
        <f t="shared" si="127"/>
        <v>3.7140942561098927E-2</v>
      </c>
      <c r="W170" s="41">
        <f t="shared" si="95"/>
        <v>-171.13317803611164</v>
      </c>
      <c r="X170" s="41">
        <f t="shared" si="96"/>
        <v>-116.68171229734888</v>
      </c>
      <c r="Y170" s="41">
        <f t="shared" si="128"/>
        <v>187.27384965556755</v>
      </c>
      <c r="Z170" s="41">
        <f t="shared" si="129"/>
        <v>125.96980944538942</v>
      </c>
      <c r="AA170" s="41">
        <f t="shared" si="130"/>
        <v>1.6615807539326735E-6</v>
      </c>
      <c r="AB170" s="41">
        <f t="shared" si="131"/>
        <v>1.7114208438507378E-6</v>
      </c>
      <c r="AC170" s="41">
        <f t="shared" si="132"/>
        <v>3.7178083503660024E-2</v>
      </c>
      <c r="AD170" s="41">
        <f t="shared" si="97"/>
        <v>-171.30431121414773</v>
      </c>
      <c r="AE170" s="41">
        <f t="shared" si="98"/>
        <v>-116.79839400964622</v>
      </c>
      <c r="AF170" s="41">
        <f t="shared" si="133"/>
        <v>187.43141415389306</v>
      </c>
      <c r="AG170" s="41">
        <f t="shared" si="134"/>
        <v>126.0784851117253</v>
      </c>
      <c r="AH170" s="41">
        <f t="shared" si="135"/>
        <v>1.6621462130983521E-6</v>
      </c>
      <c r="AI170" s="41">
        <f t="shared" si="136"/>
        <v>1.7118338391380661E-6</v>
      </c>
      <c r="AJ170" s="41">
        <f t="shared" si="137"/>
        <v>1.5224685392634063E-5</v>
      </c>
      <c r="AK170" s="41">
        <f t="shared" si="138"/>
        <v>1.1119677069284535E-5</v>
      </c>
      <c r="AL170" s="41">
        <f t="shared" si="139"/>
        <v>1.2141288395097987E-2</v>
      </c>
      <c r="AM170" s="41">
        <f t="shared" si="140"/>
        <v>4.9282230956196917E-2</v>
      </c>
      <c r="AN170" s="41">
        <f t="shared" si="99"/>
        <v>-227.07621892927207</v>
      </c>
      <c r="AO170" s="41">
        <f t="shared" si="100"/>
        <v>-154.82469472450373</v>
      </c>
      <c r="AP170" s="41">
        <f t="shared" si="141"/>
        <v>239.68733859825201</v>
      </c>
      <c r="AQ170" s="41">
        <f t="shared" si="142"/>
        <v>162.04503225398193</v>
      </c>
      <c r="AR170" s="41">
        <f t="shared" si="143"/>
        <v>1.7926434594115547E-6</v>
      </c>
      <c r="AS170" s="41">
        <f t="shared" si="144"/>
        <v>1.8062547047011605E-6</v>
      </c>
      <c r="AT170" s="41">
        <f t="shared" si="145"/>
        <v>4.9331513187153106E-2</v>
      </c>
      <c r="AU170" s="41">
        <f t="shared" si="101"/>
        <v>-227.30329514820133</v>
      </c>
      <c r="AV170" s="41">
        <f t="shared" si="102"/>
        <v>-154.97951941922821</v>
      </c>
      <c r="AW170" s="41">
        <f t="shared" si="146"/>
        <v>239.90307412647454</v>
      </c>
      <c r="AX170" s="41">
        <f t="shared" si="147"/>
        <v>162.19325838412379</v>
      </c>
      <c r="AY170" s="41">
        <f t="shared" si="148"/>
        <v>1.7930127110878529E-6</v>
      </c>
      <c r="AZ170" s="41">
        <f t="shared" si="149"/>
        <v>1.8065193084303926E-6</v>
      </c>
      <c r="BA170" s="41">
        <f t="shared" si="150"/>
        <v>7.4925925457076846E-6</v>
      </c>
      <c r="BB170" s="41">
        <f t="shared" si="151"/>
        <v>5.3691507892028909E-6</v>
      </c>
      <c r="BC170" s="41">
        <f t="shared" si="152"/>
        <v>6.4099922910106537E-3</v>
      </c>
      <c r="BD170" s="41">
        <f t="shared" si="153"/>
        <v>5.5692223247207573E-2</v>
      </c>
      <c r="BE170" s="41">
        <f t="shared" si="103"/>
        <v>-256.61134314274796</v>
      </c>
      <c r="BF170" s="41">
        <f t="shared" si="104"/>
        <v>-174.96227941551001</v>
      </c>
      <c r="BG170" s="41">
        <f t="shared" si="154"/>
        <v>267.89460762141755</v>
      </c>
      <c r="BH170" s="41">
        <f t="shared" si="155"/>
        <v>181.41180367015164</v>
      </c>
      <c r="BI170" s="41">
        <f t="shared" si="156"/>
        <v>1.833620557559463E-6</v>
      </c>
      <c r="BJ170" s="41">
        <f t="shared" si="157"/>
        <v>1.8355279448339924E-6</v>
      </c>
      <c r="BK170" s="41">
        <f t="shared" si="158"/>
        <v>5.5747915470454774E-2</v>
      </c>
      <c r="BL170" s="41">
        <f t="shared" si="105"/>
        <v>-256.86795448589066</v>
      </c>
      <c r="BM170" s="41">
        <f t="shared" si="106"/>
        <v>-175.13724169492551</v>
      </c>
      <c r="BN170" s="41">
        <f t="shared" si="159"/>
        <v>268.14085688973751</v>
      </c>
      <c r="BO170" s="41">
        <f t="shared" si="160"/>
        <v>181.58076466396989</v>
      </c>
      <c r="BP170" s="41">
        <f t="shared" si="161"/>
        <v>1.8339224183228101E-6</v>
      </c>
      <c r="BQ170" s="41">
        <f t="shared" si="162"/>
        <v>1.8357429046862378E-6</v>
      </c>
      <c r="BR170" s="41">
        <f t="shared" si="163"/>
        <v>5.4201600465341893E-6</v>
      </c>
      <c r="BS170" s="41">
        <f t="shared" si="164"/>
        <v>3.8597822049803061E-6</v>
      </c>
      <c r="BT170" s="41">
        <f t="shared" si="165"/>
        <v>1.2223880804600575E-3</v>
      </c>
      <c r="BU170" s="41">
        <f t="shared" si="166"/>
        <v>5.6914611327667633E-2</v>
      </c>
      <c r="BV170" s="41">
        <f t="shared" si="107"/>
        <v>-262.24370308241458</v>
      </c>
      <c r="BW170" s="41">
        <f t="shared" si="108"/>
        <v>-178.80252482891908</v>
      </c>
      <c r="BX170" s="41">
        <f t="shared" si="167"/>
        <v>273.303656501604</v>
      </c>
      <c r="BY170" s="41">
        <f t="shared" si="168"/>
        <v>185.12276234602135</v>
      </c>
      <c r="BZ170" s="41">
        <f t="shared" si="169"/>
        <v>1.8400644843226138E-6</v>
      </c>
      <c r="CA170" s="41">
        <f t="shared" si="170"/>
        <v>1.8401145806523481E-6</v>
      </c>
      <c r="CB170" s="41">
        <f t="shared" si="171"/>
        <v>5.6971525938995293E-2</v>
      </c>
      <c r="CC170" s="41">
        <f t="shared" si="109"/>
        <v>-262.50594678549697</v>
      </c>
      <c r="CD170" s="41">
        <f t="shared" si="110"/>
        <v>-178.98132735374796</v>
      </c>
      <c r="CE170" s="41">
        <f t="shared" si="172"/>
        <v>273.55570960902583</v>
      </c>
      <c r="CF170" s="41">
        <f t="shared" si="173"/>
        <v>185.2956672684208</v>
      </c>
      <c r="CG170" s="41">
        <f t="shared" si="174"/>
        <v>1.8403554738652638E-6</v>
      </c>
      <c r="CH170" s="41">
        <f t="shared" si="175"/>
        <v>1.840321591784379E-6</v>
      </c>
      <c r="CI170" s="41">
        <f t="shared" si="176"/>
        <v>5.1127388180650828E-6</v>
      </c>
      <c r="CJ170" s="41">
        <f t="shared" si="177"/>
        <v>3.6372229767011125E-6</v>
      </c>
      <c r="CK170" s="41">
        <f t="shared" si="178"/>
        <v>3.3951739676330041E-5</v>
      </c>
      <c r="CL170" s="41" t="str">
        <f t="shared" si="111"/>
        <v/>
      </c>
      <c r="CM170" s="41">
        <f t="shared" si="112"/>
        <v>9.0659130802657267E-5</v>
      </c>
      <c r="CN170" s="41">
        <f t="shared" si="113"/>
        <v>-0.19350967851406994</v>
      </c>
      <c r="CO170" s="41">
        <f t="shared" si="114"/>
        <v>0</v>
      </c>
      <c r="CP170" s="41">
        <f t="shared" si="179"/>
        <v>0</v>
      </c>
      <c r="CQ170" s="41"/>
      <c r="CR170" s="41"/>
      <c r="CS170" s="41"/>
      <c r="CT170" s="41"/>
      <c r="CU170" s="41"/>
      <c r="CV170" s="41"/>
      <c r="CW170" s="41"/>
      <c r="CX170" s="41"/>
      <c r="CY170" s="41"/>
      <c r="CZ170" s="41"/>
      <c r="DA170" s="41">
        <f t="shared" si="86"/>
        <v>0.11206115192998301</v>
      </c>
      <c r="DB170" s="14">
        <f t="shared" si="85"/>
        <v>-506.58027092438283</v>
      </c>
      <c r="DC170" s="41"/>
      <c r="DD170" s="41"/>
      <c r="DE170" s="41"/>
    </row>
    <row r="171" spans="1:109">
      <c r="A171" s="41">
        <f t="shared" si="180"/>
        <v>0.22000000000000006</v>
      </c>
      <c r="B171" s="41">
        <f t="shared" si="87"/>
        <v>5.3625640848309937</v>
      </c>
      <c r="C171" s="41">
        <f t="shared" si="88"/>
        <v>-3013.8358980826342</v>
      </c>
      <c r="D171" s="41">
        <f t="shared" si="89"/>
        <v>-1161.1300157296932</v>
      </c>
      <c r="E171" s="41">
        <f t="shared" si="90"/>
        <v>2.285034911001757E-2</v>
      </c>
      <c r="F171" s="41">
        <f t="shared" si="91"/>
        <v>-105.28685038079011</v>
      </c>
      <c r="G171" s="41">
        <f t="shared" si="92"/>
        <v>-71.786488895993273</v>
      </c>
      <c r="H171" s="41">
        <f t="shared" si="115"/>
        <v>128.70370466568593</v>
      </c>
      <c r="I171" s="41">
        <f t="shared" si="116"/>
        <v>85.385213622129669</v>
      </c>
      <c r="J171" s="41">
        <f t="shared" si="117"/>
        <v>1.2783697730845204E-6</v>
      </c>
      <c r="K171" s="41">
        <f t="shared" si="118"/>
        <v>1.4126396393589001E-6</v>
      </c>
      <c r="L171" s="41">
        <f t="shared" si="119"/>
        <v>2.2873199459127587E-2</v>
      </c>
      <c r="M171" s="41">
        <f t="shared" si="93"/>
        <v>-105.39213723117089</v>
      </c>
      <c r="N171" s="41">
        <f t="shared" si="94"/>
        <v>-71.858275384889268</v>
      </c>
      <c r="O171" s="41">
        <f t="shared" si="120"/>
        <v>128.79279354919296</v>
      </c>
      <c r="P171" s="41">
        <f t="shared" si="121"/>
        <v>85.447144024003848</v>
      </c>
      <c r="Q171" s="41">
        <f t="shared" si="122"/>
        <v>1.2793491806782177E-6</v>
      </c>
      <c r="R171" s="41">
        <f t="shared" si="123"/>
        <v>1.4133840846403247E-6</v>
      </c>
      <c r="S171" s="41">
        <f t="shared" si="124"/>
        <v>4.2861821890849922E-5</v>
      </c>
      <c r="T171" s="41">
        <f t="shared" si="125"/>
        <v>3.2579164451289332E-5</v>
      </c>
      <c r="U171" s="41">
        <f t="shared" si="126"/>
        <v>1.305789549672263E-2</v>
      </c>
      <c r="V171" s="41">
        <f t="shared" si="127"/>
        <v>3.5908244606740199E-2</v>
      </c>
      <c r="W171" s="41">
        <f t="shared" si="95"/>
        <v>-165.45331360776578</v>
      </c>
      <c r="X171" s="41">
        <f t="shared" si="96"/>
        <v>-112.80907745984032</v>
      </c>
      <c r="Y171" s="41">
        <f t="shared" si="128"/>
        <v>182.01177977822408</v>
      </c>
      <c r="Z171" s="41">
        <f t="shared" si="129"/>
        <v>122.3029606007416</v>
      </c>
      <c r="AA171" s="41">
        <f t="shared" si="130"/>
        <v>1.6324556908570345E-6</v>
      </c>
      <c r="AB171" s="41">
        <f t="shared" si="131"/>
        <v>1.6759857258500447E-6</v>
      </c>
      <c r="AC171" s="41">
        <f t="shared" si="132"/>
        <v>3.5944152851346937E-2</v>
      </c>
      <c r="AD171" s="41">
        <f t="shared" si="97"/>
        <v>-165.61876692137352</v>
      </c>
      <c r="AE171" s="41">
        <f t="shared" si="98"/>
        <v>-112.92188653730017</v>
      </c>
      <c r="AF171" s="41">
        <f t="shared" si="133"/>
        <v>182.16344672546569</v>
      </c>
      <c r="AG171" s="41">
        <f t="shared" si="134"/>
        <v>122.40765001368335</v>
      </c>
      <c r="AH171" s="41">
        <f t="shared" si="135"/>
        <v>1.6330450957374297E-6</v>
      </c>
      <c r="AI171" s="41">
        <f t="shared" si="136"/>
        <v>1.6764138637695179E-6</v>
      </c>
      <c r="AJ171" s="41">
        <f t="shared" si="137"/>
        <v>1.6414193644112863E-5</v>
      </c>
      <c r="AK171" s="41">
        <f t="shared" si="138"/>
        <v>1.1923109140035726E-5</v>
      </c>
      <c r="AL171" s="41">
        <f t="shared" si="139"/>
        <v>9.692544184704683E-3</v>
      </c>
      <c r="AM171" s="41">
        <f t="shared" si="140"/>
        <v>4.5600788791444885E-2</v>
      </c>
      <c r="AN171" s="41">
        <f t="shared" si="99"/>
        <v>-210.11335116215108</v>
      </c>
      <c r="AO171" s="41">
        <f t="shared" si="100"/>
        <v>-143.25910306510303</v>
      </c>
      <c r="AP171" s="41">
        <f t="shared" si="141"/>
        <v>223.59249709605044</v>
      </c>
      <c r="AQ171" s="41">
        <f t="shared" si="142"/>
        <v>150.95119213890905</v>
      </c>
      <c r="AR171" s="41">
        <f t="shared" si="143"/>
        <v>1.7519135985212263E-6</v>
      </c>
      <c r="AS171" s="41">
        <f t="shared" si="144"/>
        <v>1.7620131153335026E-6</v>
      </c>
      <c r="AT171" s="41">
        <f t="shared" si="145"/>
        <v>4.5646389580236327E-2</v>
      </c>
      <c r="AU171" s="41">
        <f t="shared" si="101"/>
        <v>-210.32346451331321</v>
      </c>
      <c r="AV171" s="41">
        <f t="shared" si="102"/>
        <v>-143.40236216816814</v>
      </c>
      <c r="AW171" s="41">
        <f t="shared" si="146"/>
        <v>223.79067404281335</v>
      </c>
      <c r="AX171" s="41">
        <f t="shared" si="147"/>
        <v>151.08751104448913</v>
      </c>
      <c r="AY171" s="41">
        <f t="shared" si="148"/>
        <v>1.7523290001561633E-6</v>
      </c>
      <c r="AZ171" s="41">
        <f t="shared" si="149"/>
        <v>1.7623096036948788E-6</v>
      </c>
      <c r="BA171" s="41">
        <f t="shared" si="150"/>
        <v>9.1095273995571103E-6</v>
      </c>
      <c r="BB171" s="41">
        <f t="shared" si="151"/>
        <v>6.5018252805281229E-6</v>
      </c>
      <c r="BC171" s="41">
        <f t="shared" si="152"/>
        <v>3.8729564771136406E-3</v>
      </c>
      <c r="BD171" s="41">
        <f t="shared" si="153"/>
        <v>4.9473745268558522E-2</v>
      </c>
      <c r="BE171" s="41">
        <f t="shared" si="103"/>
        <v>-227.95865353253845</v>
      </c>
      <c r="BF171" s="41">
        <f t="shared" si="104"/>
        <v>-155.42635468127625</v>
      </c>
      <c r="BG171" s="41">
        <f t="shared" si="154"/>
        <v>240.49068130875528</v>
      </c>
      <c r="BH171" s="41">
        <f t="shared" si="155"/>
        <v>162.5687484488875</v>
      </c>
      <c r="BI171" s="41">
        <f t="shared" si="156"/>
        <v>1.783730563884439E-6</v>
      </c>
      <c r="BJ171" s="41">
        <f t="shared" si="157"/>
        <v>1.7846674820129713E-6</v>
      </c>
      <c r="BK171" s="41">
        <f t="shared" si="158"/>
        <v>4.9523219013827079E-2</v>
      </c>
      <c r="BL171" s="41">
        <f t="shared" si="105"/>
        <v>-228.18661218607099</v>
      </c>
      <c r="BM171" s="41">
        <f t="shared" si="106"/>
        <v>-155.58178103595753</v>
      </c>
      <c r="BN171" s="41">
        <f t="shared" si="159"/>
        <v>240.70735899918697</v>
      </c>
      <c r="BO171" s="41">
        <f t="shared" si="160"/>
        <v>162.71763932723115</v>
      </c>
      <c r="BP171" s="41">
        <f t="shared" si="161"/>
        <v>1.7840955670681141E-6</v>
      </c>
      <c r="BQ171" s="41">
        <f t="shared" si="162"/>
        <v>1.7849267266479552E-6</v>
      </c>
      <c r="BR171" s="41">
        <f t="shared" si="163"/>
        <v>7.3777148201286538E-6</v>
      </c>
      <c r="BS171" s="41">
        <f t="shared" si="164"/>
        <v>5.2400446656444976E-6</v>
      </c>
      <c r="BT171" s="41">
        <f t="shared" si="165"/>
        <v>4.3828938087897502E-4</v>
      </c>
      <c r="BU171" s="41">
        <f t="shared" si="166"/>
        <v>4.9912034649437498E-2</v>
      </c>
      <c r="BV171" s="41">
        <f t="shared" si="107"/>
        <v>-229.97814602457495</v>
      </c>
      <c r="BW171" s="41">
        <f t="shared" si="108"/>
        <v>-156.80328138039206</v>
      </c>
      <c r="BX171" s="41">
        <f t="shared" si="167"/>
        <v>242.41090320754017</v>
      </c>
      <c r="BY171" s="41">
        <f t="shared" si="168"/>
        <v>163.8881734228101</v>
      </c>
      <c r="BZ171" s="41">
        <f t="shared" si="169"/>
        <v>1.7869312500282287E-6</v>
      </c>
      <c r="CA171" s="41">
        <f t="shared" si="170"/>
        <v>1.7869402778087723E-6</v>
      </c>
      <c r="CB171" s="41">
        <f t="shared" si="171"/>
        <v>4.9961946684086933E-2</v>
      </c>
      <c r="CC171" s="41">
        <f t="shared" si="109"/>
        <v>-230.20812417059952</v>
      </c>
      <c r="CD171" s="41">
        <f t="shared" si="110"/>
        <v>-156.96008466177244</v>
      </c>
      <c r="CE171" s="41">
        <f t="shared" si="172"/>
        <v>242.62967130407264</v>
      </c>
      <c r="CF171" s="41">
        <f t="shared" si="173"/>
        <v>164.03848469625063</v>
      </c>
      <c r="CG171" s="41">
        <f t="shared" si="174"/>
        <v>1.7872910853439053E-6</v>
      </c>
      <c r="CH171" s="41">
        <f t="shared" si="175"/>
        <v>1.7871957247696361E-6</v>
      </c>
      <c r="CI171" s="41">
        <f t="shared" si="176"/>
        <v>7.2093898436310807E-6</v>
      </c>
      <c r="CJ171" s="41">
        <f t="shared" si="177"/>
        <v>5.1179432507198769E-6</v>
      </c>
      <c r="CK171" s="41">
        <f t="shared" si="178"/>
        <v>4.3165245405937944E-6</v>
      </c>
      <c r="CL171" s="41" t="str">
        <f t="shared" si="111"/>
        <v/>
      </c>
      <c r="CM171" s="41">
        <f t="shared" si="112"/>
        <v>7.0094695034364938E-5</v>
      </c>
      <c r="CN171" s="41">
        <f t="shared" si="113"/>
        <v>-0.16970091780808749</v>
      </c>
      <c r="CO171" s="41">
        <f t="shared" si="114"/>
        <v>0</v>
      </c>
      <c r="CP171" s="41">
        <f t="shared" si="179"/>
        <v>0</v>
      </c>
      <c r="CQ171" s="41"/>
      <c r="CR171" s="41"/>
      <c r="CS171" s="41"/>
      <c r="CT171" s="41"/>
      <c r="CU171" s="41"/>
      <c r="CV171" s="41"/>
      <c r="CW171" s="41"/>
      <c r="CX171" s="41"/>
      <c r="CY171" s="41"/>
      <c r="CZ171" s="41"/>
      <c r="DA171" s="41">
        <f t="shared" si="86"/>
        <v>0.1127486436596148</v>
      </c>
      <c r="DB171" s="14">
        <f t="shared" si="85"/>
        <v>-512.88889182062564</v>
      </c>
      <c r="DC171" s="41"/>
      <c r="DD171" s="41"/>
      <c r="DE171" s="41"/>
    </row>
    <row r="172" spans="1:109">
      <c r="A172" s="41">
        <f t="shared" si="180"/>
        <v>0.23000000000000007</v>
      </c>
      <c r="B172" s="41">
        <f t="shared" si="87"/>
        <v>5.6063169977778573</v>
      </c>
      <c r="C172" s="41">
        <f t="shared" si="88"/>
        <v>-3004.9460859633959</v>
      </c>
      <c r="D172" s="41">
        <f t="shared" si="89"/>
        <v>-1152.2402036104547</v>
      </c>
      <c r="E172" s="41">
        <f t="shared" si="90"/>
        <v>2.285034911001757E-2</v>
      </c>
      <c r="F172" s="41">
        <f t="shared" si="91"/>
        <v>-105.28685038079011</v>
      </c>
      <c r="G172" s="41">
        <f t="shared" si="92"/>
        <v>-71.786488895993273</v>
      </c>
      <c r="H172" s="41">
        <f t="shared" si="115"/>
        <v>128.64524294326276</v>
      </c>
      <c r="I172" s="41">
        <f t="shared" si="116"/>
        <v>85.295321333630667</v>
      </c>
      <c r="J172" s="41">
        <f t="shared" si="117"/>
        <v>1.2704202626516508E-6</v>
      </c>
      <c r="K172" s="41">
        <f t="shared" si="118"/>
        <v>1.3947120194576094E-6</v>
      </c>
      <c r="L172" s="41">
        <f t="shared" si="119"/>
        <v>2.2873199459127587E-2</v>
      </c>
      <c r="M172" s="41">
        <f t="shared" si="93"/>
        <v>-105.39213723117089</v>
      </c>
      <c r="N172" s="41">
        <f t="shared" si="94"/>
        <v>-71.858275384889268</v>
      </c>
      <c r="O172" s="41">
        <f t="shared" si="120"/>
        <v>128.73435984771328</v>
      </c>
      <c r="P172" s="41">
        <f t="shared" si="121"/>
        <v>85.357299087878914</v>
      </c>
      <c r="Q172" s="41">
        <f t="shared" si="122"/>
        <v>1.2713955347781219E-6</v>
      </c>
      <c r="R172" s="41">
        <f t="shared" si="123"/>
        <v>1.3954479902579205E-6</v>
      </c>
      <c r="S172" s="41">
        <f t="shared" si="124"/>
        <v>4.2680841407519604E-5</v>
      </c>
      <c r="T172" s="41">
        <f t="shared" si="125"/>
        <v>3.2208295670568467E-5</v>
      </c>
      <c r="U172" s="41">
        <f t="shared" si="126"/>
        <v>1.1868342228137506E-2</v>
      </c>
      <c r="V172" s="41">
        <f t="shared" si="127"/>
        <v>3.4718691338155076E-2</v>
      </c>
      <c r="W172" s="41">
        <f t="shared" si="95"/>
        <v>-159.97224562029268</v>
      </c>
      <c r="X172" s="41">
        <f t="shared" si="96"/>
        <v>-109.07198565019958</v>
      </c>
      <c r="Y172" s="41">
        <f t="shared" si="128"/>
        <v>176.95377684056623</v>
      </c>
      <c r="Z172" s="41">
        <f t="shared" si="129"/>
        <v>118.77316833142004</v>
      </c>
      <c r="AA172" s="41">
        <f t="shared" si="130"/>
        <v>1.6026486132899499E-6</v>
      </c>
      <c r="AB172" s="41">
        <f t="shared" si="131"/>
        <v>1.6402337311400021E-6</v>
      </c>
      <c r="AC172" s="41">
        <f t="shared" si="132"/>
        <v>3.4753410029493226E-2</v>
      </c>
      <c r="AD172" s="41">
        <f t="shared" si="97"/>
        <v>-160.13221786591293</v>
      </c>
      <c r="AE172" s="41">
        <f t="shared" si="98"/>
        <v>-109.18105763584977</v>
      </c>
      <c r="AF172" s="41">
        <f t="shared" si="133"/>
        <v>177.09975199363646</v>
      </c>
      <c r="AG172" s="41">
        <f t="shared" si="134"/>
        <v>118.8740106793731</v>
      </c>
      <c r="AH172" s="41">
        <f t="shared" si="135"/>
        <v>1.6032623191912071E-6</v>
      </c>
      <c r="AI172" s="41">
        <f t="shared" si="136"/>
        <v>1.6406771443560733E-6</v>
      </c>
      <c r="AJ172" s="41">
        <f t="shared" si="137"/>
        <v>1.7676527472761746E-5</v>
      </c>
      <c r="AK172" s="41">
        <f t="shared" si="138"/>
        <v>1.2771599359908914E-5</v>
      </c>
      <c r="AL172" s="41">
        <f t="shared" si="139"/>
        <v>7.6627255252863851E-3</v>
      </c>
      <c r="AM172" s="41">
        <f t="shared" si="140"/>
        <v>4.2381416863441462E-2</v>
      </c>
      <c r="AN172" s="41">
        <f t="shared" si="99"/>
        <v>-195.27955020480758</v>
      </c>
      <c r="AO172" s="41">
        <f t="shared" si="100"/>
        <v>-133.14514786691427</v>
      </c>
      <c r="AP172" s="41">
        <f t="shared" si="141"/>
        <v>209.61509277559185</v>
      </c>
      <c r="AQ172" s="41">
        <f t="shared" si="142"/>
        <v>141.29972966506566</v>
      </c>
      <c r="AR172" s="41">
        <f t="shared" si="143"/>
        <v>1.7096683296076533E-6</v>
      </c>
      <c r="AS172" s="41">
        <f t="shared" si="144"/>
        <v>1.7169547195305037E-6</v>
      </c>
      <c r="AT172" s="41">
        <f t="shared" si="145"/>
        <v>4.2423798280304896E-2</v>
      </c>
      <c r="AU172" s="41">
        <f t="shared" si="101"/>
        <v>-195.47482975501234</v>
      </c>
      <c r="AV172" s="41">
        <f t="shared" si="102"/>
        <v>-133.27829301478118</v>
      </c>
      <c r="AW172" s="41">
        <f t="shared" si="146"/>
        <v>209.79788227302063</v>
      </c>
      <c r="AX172" s="41">
        <f t="shared" si="147"/>
        <v>141.4256162117691</v>
      </c>
      <c r="AY172" s="41">
        <f t="shared" si="148"/>
        <v>1.7101306188771708E-6</v>
      </c>
      <c r="AZ172" s="41">
        <f t="shared" si="149"/>
        <v>1.7172834566748959E-6</v>
      </c>
      <c r="BA172" s="41">
        <f t="shared" si="150"/>
        <v>1.0907829509504084E-5</v>
      </c>
      <c r="BB172" s="41">
        <f t="shared" si="151"/>
        <v>7.7566341269687557E-6</v>
      </c>
      <c r="BC172" s="41">
        <f t="shared" si="152"/>
        <v>2.3122621857195299E-3</v>
      </c>
      <c r="BD172" s="41">
        <f t="shared" si="153"/>
        <v>4.4693679049160995E-2</v>
      </c>
      <c r="BE172" s="41">
        <f t="shared" si="103"/>
        <v>-205.93368951869149</v>
      </c>
      <c r="BF172" s="41">
        <f t="shared" si="104"/>
        <v>-140.40933376274424</v>
      </c>
      <c r="BG172" s="41">
        <f t="shared" si="154"/>
        <v>219.61639343253438</v>
      </c>
      <c r="BH172" s="41">
        <f t="shared" si="155"/>
        <v>148.18501989118403</v>
      </c>
      <c r="BI172" s="41">
        <f t="shared" si="156"/>
        <v>1.7332916781255784E-6</v>
      </c>
      <c r="BJ172" s="41">
        <f t="shared" si="157"/>
        <v>1.7337234509387119E-6</v>
      </c>
      <c r="BK172" s="41">
        <f t="shared" si="158"/>
        <v>4.473837272821015E-2</v>
      </c>
      <c r="BL172" s="41">
        <f t="shared" si="105"/>
        <v>-206.13962320821017</v>
      </c>
      <c r="BM172" s="41">
        <f t="shared" si="106"/>
        <v>-140.54974309650697</v>
      </c>
      <c r="BN172" s="41">
        <f t="shared" si="159"/>
        <v>219.81025939350286</v>
      </c>
      <c r="BO172" s="41">
        <f t="shared" si="160"/>
        <v>148.3184348621744</v>
      </c>
      <c r="BP172" s="41">
        <f t="shared" si="161"/>
        <v>1.7337179930541836E-6</v>
      </c>
      <c r="BQ172" s="41">
        <f t="shared" si="162"/>
        <v>1.7340255010402388E-6</v>
      </c>
      <c r="BR172" s="41">
        <f t="shared" si="163"/>
        <v>9.5385955614951762E-6</v>
      </c>
      <c r="BS172" s="41">
        <f t="shared" si="164"/>
        <v>6.7582286344047414E-6</v>
      </c>
      <c r="BT172" s="41">
        <f t="shared" si="165"/>
        <v>1.5529346465983931E-4</v>
      </c>
      <c r="BU172" s="41">
        <f t="shared" si="166"/>
        <v>4.4848972513820834E-2</v>
      </c>
      <c r="BV172" s="41">
        <f t="shared" si="107"/>
        <v>-206.64923043668944</v>
      </c>
      <c r="BW172" s="41">
        <f t="shared" si="108"/>
        <v>-140.89720257047009</v>
      </c>
      <c r="BX172" s="41">
        <f t="shared" si="167"/>
        <v>220.29008959425784</v>
      </c>
      <c r="BY172" s="41">
        <f t="shared" si="168"/>
        <v>148.64863726129119</v>
      </c>
      <c r="BZ172" s="41">
        <f t="shared" si="169"/>
        <v>1.7347683126477624E-6</v>
      </c>
      <c r="CA172" s="41">
        <f t="shared" si="170"/>
        <v>1.7347695815428441E-6</v>
      </c>
      <c r="CB172" s="41">
        <f t="shared" si="171"/>
        <v>4.4893821486334647E-2</v>
      </c>
      <c r="CC172" s="41">
        <f t="shared" si="109"/>
        <v>-206.85587966712609</v>
      </c>
      <c r="CD172" s="41">
        <f t="shared" si="110"/>
        <v>-141.03809977304056</v>
      </c>
      <c r="CE172" s="41">
        <f t="shared" si="172"/>
        <v>220.4846988190165</v>
      </c>
      <c r="CF172" s="41">
        <f t="shared" si="173"/>
        <v>148.78255735013954</v>
      </c>
      <c r="CG172" s="41">
        <f t="shared" si="174"/>
        <v>1.7351923473007145E-6</v>
      </c>
      <c r="CH172" s="41">
        <f t="shared" si="175"/>
        <v>1.7350699469242294E-6</v>
      </c>
      <c r="CI172" s="41">
        <f t="shared" si="176"/>
        <v>9.4547239141643748E-6</v>
      </c>
      <c r="CJ172" s="41">
        <f t="shared" si="177"/>
        <v>6.6972633830737106E-6</v>
      </c>
      <c r="CK172" s="41">
        <f t="shared" si="178"/>
        <v>4.6016799420055972E-7</v>
      </c>
      <c r="CL172" s="41" t="str">
        <f t="shared" si="111"/>
        <v/>
      </c>
      <c r="CM172" s="41">
        <f t="shared" si="112"/>
        <v>5.6887314450966465E-5</v>
      </c>
      <c r="CN172" s="41">
        <f t="shared" si="113"/>
        <v>-0.15248650654699084</v>
      </c>
      <c r="CO172" s="41">
        <f t="shared" si="114"/>
        <v>0</v>
      </c>
      <c r="CP172" s="41">
        <f t="shared" si="179"/>
        <v>0</v>
      </c>
      <c r="CQ172" s="41"/>
      <c r="CR172" s="41"/>
      <c r="CS172" s="41"/>
      <c r="CT172" s="41"/>
      <c r="CU172" s="41"/>
      <c r="CV172" s="41"/>
      <c r="CW172" s="41"/>
      <c r="CX172" s="41"/>
      <c r="CY172" s="41"/>
      <c r="CZ172" s="41"/>
      <c r="DA172" s="41">
        <f t="shared" si="86"/>
        <v>0.1134361353892466</v>
      </c>
      <c r="DB172" s="14">
        <f t="shared" si="85"/>
        <v>-519.2360975541543</v>
      </c>
      <c r="DC172" s="41"/>
      <c r="DD172" s="41"/>
      <c r="DE172" s="41"/>
    </row>
    <row r="173" spans="1:109">
      <c r="A173" s="41">
        <f t="shared" si="180"/>
        <v>0.24000000000000007</v>
      </c>
      <c r="B173" s="41">
        <f t="shared" si="87"/>
        <v>5.85006991072472</v>
      </c>
      <c r="C173" s="41">
        <f t="shared" si="88"/>
        <v>-2996.0562738441567</v>
      </c>
      <c r="D173" s="41">
        <f t="shared" si="89"/>
        <v>-1143.3503914912162</v>
      </c>
      <c r="E173" s="41">
        <f t="shared" si="90"/>
        <v>2.285034911001757E-2</v>
      </c>
      <c r="F173" s="41">
        <f t="shared" si="91"/>
        <v>-105.28685038079011</v>
      </c>
      <c r="G173" s="41">
        <f t="shared" si="92"/>
        <v>-71.786488895993273</v>
      </c>
      <c r="H173" s="41">
        <f t="shared" si="115"/>
        <v>128.58673621658667</v>
      </c>
      <c r="I173" s="41">
        <f t="shared" si="116"/>
        <v>85.205265178188355</v>
      </c>
      <c r="J173" s="41">
        <f t="shared" si="117"/>
        <v>1.2624646326286772E-6</v>
      </c>
      <c r="K173" s="41">
        <f t="shared" si="118"/>
        <v>1.3767517188411752E-6</v>
      </c>
      <c r="L173" s="41">
        <f t="shared" si="119"/>
        <v>2.2873199459127587E-2</v>
      </c>
      <c r="M173" s="41">
        <f t="shared" si="93"/>
        <v>-105.39213723117089</v>
      </c>
      <c r="N173" s="41">
        <f t="shared" si="94"/>
        <v>-71.858275384889268</v>
      </c>
      <c r="O173" s="41">
        <f t="shared" si="120"/>
        <v>128.67588120671155</v>
      </c>
      <c r="P173" s="41">
        <f t="shared" si="121"/>
        <v>85.267290544105606</v>
      </c>
      <c r="Q173" s="41">
        <f t="shared" si="122"/>
        <v>1.2634357719791173E-6</v>
      </c>
      <c r="R173" s="41">
        <f t="shared" si="123"/>
        <v>1.3774792342437138E-6</v>
      </c>
      <c r="S173" s="41">
        <f t="shared" si="124"/>
        <v>4.2499978698984967E-5</v>
      </c>
      <c r="T173" s="41">
        <f t="shared" si="125"/>
        <v>3.1838262034244091E-5</v>
      </c>
      <c r="U173" s="41">
        <f t="shared" si="126"/>
        <v>1.071938880072233E-2</v>
      </c>
      <c r="V173" s="41">
        <f t="shared" si="127"/>
        <v>3.3569737910739902E-2</v>
      </c>
      <c r="W173" s="41">
        <f t="shared" si="95"/>
        <v>-154.67824827152901</v>
      </c>
      <c r="X173" s="41">
        <f t="shared" si="96"/>
        <v>-105.46244200331526</v>
      </c>
      <c r="Y173" s="41">
        <f t="shared" si="128"/>
        <v>172.08824759308914</v>
      </c>
      <c r="Z173" s="41">
        <f t="shared" si="129"/>
        <v>115.37251776199678</v>
      </c>
      <c r="AA173" s="41">
        <f t="shared" si="130"/>
        <v>1.5721362819048562E-6</v>
      </c>
      <c r="AB173" s="41">
        <f t="shared" si="131"/>
        <v>1.6041552252027015E-6</v>
      </c>
      <c r="AC173" s="41">
        <f t="shared" si="132"/>
        <v>3.3603307648650639E-2</v>
      </c>
      <c r="AD173" s="41">
        <f t="shared" si="97"/>
        <v>-154.83292651980051</v>
      </c>
      <c r="AE173" s="41">
        <f t="shared" si="98"/>
        <v>-105.56790444531856</v>
      </c>
      <c r="AF173" s="41">
        <f t="shared" si="133"/>
        <v>172.22872542843857</v>
      </c>
      <c r="AG173" s="41">
        <f t="shared" si="134"/>
        <v>115.46964439986343</v>
      </c>
      <c r="AH173" s="41">
        <f t="shared" si="135"/>
        <v>1.5727746147835421E-6</v>
      </c>
      <c r="AI173" s="41">
        <f t="shared" si="136"/>
        <v>1.6046140313917733E-6</v>
      </c>
      <c r="AJ173" s="41">
        <f t="shared" si="137"/>
        <v>1.9015128458353069E-5</v>
      </c>
      <c r="AK173" s="41">
        <f t="shared" si="138"/>
        <v>1.3667255618492552E-5</v>
      </c>
      <c r="AL173" s="41">
        <f t="shared" si="139"/>
        <v>5.9872297372501387E-3</v>
      </c>
      <c r="AM173" s="41">
        <f t="shared" si="140"/>
        <v>3.9556967647990042E-2</v>
      </c>
      <c r="AN173" s="41">
        <f t="shared" si="99"/>
        <v>-182.26542247644809</v>
      </c>
      <c r="AO173" s="41">
        <f t="shared" si="100"/>
        <v>-124.27187896121464</v>
      </c>
      <c r="AP173" s="41">
        <f t="shared" si="141"/>
        <v>197.43994209047457</v>
      </c>
      <c r="AQ173" s="41">
        <f t="shared" si="142"/>
        <v>132.87648914364649</v>
      </c>
      <c r="AR173" s="41">
        <f t="shared" si="143"/>
        <v>1.6662118151133218E-6</v>
      </c>
      <c r="AS173" s="41">
        <f t="shared" si="144"/>
        <v>1.6713041805387762E-6</v>
      </c>
      <c r="AT173" s="41">
        <f t="shared" si="145"/>
        <v>3.9596524615638028E-2</v>
      </c>
      <c r="AU173" s="41">
        <f t="shared" si="101"/>
        <v>-182.44768789892453</v>
      </c>
      <c r="AV173" s="41">
        <f t="shared" si="102"/>
        <v>-124.39615084017585</v>
      </c>
      <c r="AW173" s="41">
        <f t="shared" si="146"/>
        <v>197.60920938456334</v>
      </c>
      <c r="AX173" s="41">
        <f t="shared" si="147"/>
        <v>132.99320927442966</v>
      </c>
      <c r="AY173" s="41">
        <f t="shared" si="148"/>
        <v>1.6667210690200412E-6</v>
      </c>
      <c r="AZ173" s="41">
        <f t="shared" si="149"/>
        <v>1.6716650711326109E-6</v>
      </c>
      <c r="BA173" s="41">
        <f t="shared" si="150"/>
        <v>1.2873936931950525E-5</v>
      </c>
      <c r="BB173" s="41">
        <f t="shared" si="151"/>
        <v>9.1233129153441697E-6</v>
      </c>
      <c r="BC173" s="41">
        <f t="shared" si="152"/>
        <v>1.3577381798088267E-3</v>
      </c>
      <c r="BD173" s="41">
        <f t="shared" si="153"/>
        <v>4.0914705827798867E-2</v>
      </c>
      <c r="BE173" s="41">
        <f t="shared" si="103"/>
        <v>-188.52143090352058</v>
      </c>
      <c r="BF173" s="41">
        <f t="shared" si="104"/>
        <v>-128.53733925240041</v>
      </c>
      <c r="BG173" s="41">
        <f t="shared" si="154"/>
        <v>203.26135192385561</v>
      </c>
      <c r="BH173" s="41">
        <f t="shared" si="155"/>
        <v>136.88968784415749</v>
      </c>
      <c r="BI173" s="41">
        <f t="shared" si="156"/>
        <v>1.6830023235026036E-6</v>
      </c>
      <c r="BJ173" s="41">
        <f t="shared" si="157"/>
        <v>1.6831880146485337E-6</v>
      </c>
      <c r="BK173" s="41">
        <f t="shared" si="158"/>
        <v>4.0955620533626662E-2</v>
      </c>
      <c r="BL173" s="41">
        <f t="shared" si="105"/>
        <v>-188.70995233442409</v>
      </c>
      <c r="BM173" s="41">
        <f t="shared" si="106"/>
        <v>-128.66587659165282</v>
      </c>
      <c r="BN173" s="41">
        <f t="shared" si="159"/>
        <v>203.43713695145445</v>
      </c>
      <c r="BO173" s="41">
        <f t="shared" si="160"/>
        <v>137.01083962261092</v>
      </c>
      <c r="BP173" s="41">
        <f t="shared" si="161"/>
        <v>1.6834870300941363E-6</v>
      </c>
      <c r="BQ173" s="41">
        <f t="shared" si="162"/>
        <v>1.6835306147731964E-6</v>
      </c>
      <c r="BR173" s="41">
        <f t="shared" si="163"/>
        <v>1.1846757338859238E-5</v>
      </c>
      <c r="BS173" s="41">
        <f t="shared" si="164"/>
        <v>8.3735204184197545E-6</v>
      </c>
      <c r="BT173" s="41">
        <f t="shared" si="165"/>
        <v>5.346342624580074E-5</v>
      </c>
      <c r="BU173" s="41">
        <f t="shared" si="166"/>
        <v>4.0968169254044666E-2</v>
      </c>
      <c r="BV173" s="41">
        <f t="shared" si="107"/>
        <v>-188.76777268731058</v>
      </c>
      <c r="BW173" s="41">
        <f t="shared" si="108"/>
        <v>-128.70529955952998</v>
      </c>
      <c r="BX173" s="41">
        <f t="shared" si="167"/>
        <v>203.49105510527332</v>
      </c>
      <c r="BY173" s="41">
        <f t="shared" si="168"/>
        <v>137.04799987293327</v>
      </c>
      <c r="BZ173" s="41">
        <f t="shared" si="169"/>
        <v>1.6836354514006106E-6</v>
      </c>
      <c r="CA173" s="41">
        <f t="shared" si="170"/>
        <v>1.683635516675179E-6</v>
      </c>
      <c r="CB173" s="41">
        <f t="shared" si="171"/>
        <v>4.1009137423298703E-2</v>
      </c>
      <c r="CC173" s="41">
        <f t="shared" si="109"/>
        <v>-188.95654045999785</v>
      </c>
      <c r="CD173" s="41">
        <f t="shared" si="110"/>
        <v>-128.83400485908948</v>
      </c>
      <c r="CE173" s="41">
        <f t="shared" si="172"/>
        <v>203.66709667069688</v>
      </c>
      <c r="CF173" s="41">
        <f t="shared" si="173"/>
        <v>137.16932605909756</v>
      </c>
      <c r="CG173" s="41">
        <f t="shared" si="174"/>
        <v>1.6841192231901706E-6</v>
      </c>
      <c r="CH173" s="41">
        <f t="shared" si="175"/>
        <v>1.6839774222644324E-6</v>
      </c>
      <c r="CI173" s="41">
        <f t="shared" si="176"/>
        <v>1.1808479567642136E-5</v>
      </c>
      <c r="CJ173" s="41">
        <f t="shared" si="177"/>
        <v>8.3456399316574258E-6</v>
      </c>
      <c r="CK173" s="41">
        <f t="shared" si="178"/>
        <v>1.885001191581241E-8</v>
      </c>
      <c r="CL173" s="41" t="str">
        <f t="shared" si="111"/>
        <v/>
      </c>
      <c r="CM173" s="41">
        <f t="shared" si="112"/>
        <v>4.7704514649765759E-5</v>
      </c>
      <c r="CN173" s="41">
        <f t="shared" si="113"/>
        <v>-0.13929177546375188</v>
      </c>
      <c r="CO173" s="41">
        <f t="shared" si="114"/>
        <v>0</v>
      </c>
      <c r="CP173" s="41">
        <f t="shared" si="179"/>
        <v>0</v>
      </c>
      <c r="CQ173" s="41"/>
      <c r="CR173" s="41"/>
      <c r="CS173" s="41"/>
      <c r="CT173" s="41"/>
      <c r="CU173" s="41"/>
      <c r="CV173" s="41"/>
      <c r="CW173" s="41"/>
      <c r="CX173" s="41"/>
      <c r="CY173" s="41"/>
      <c r="CZ173" s="41"/>
      <c r="DA173" s="41">
        <f t="shared" si="86"/>
        <v>0.1141236271188784</v>
      </c>
      <c r="DB173" s="14">
        <f t="shared" si="85"/>
        <v>-525.62188812496879</v>
      </c>
      <c r="DC173" s="41"/>
      <c r="DD173" s="41"/>
      <c r="DE173" s="41"/>
    </row>
    <row r="174" spans="1:109">
      <c r="A174" s="41">
        <f t="shared" si="180"/>
        <v>0.25000000000000006</v>
      </c>
      <c r="B174" s="41">
        <f t="shared" si="87"/>
        <v>6.0938228236715837</v>
      </c>
      <c r="C174" s="41">
        <f t="shared" si="88"/>
        <v>-2987.1664617249185</v>
      </c>
      <c r="D174" s="41">
        <f t="shared" si="89"/>
        <v>-1134.4605793719777</v>
      </c>
      <c r="E174" s="41">
        <f t="shared" si="90"/>
        <v>2.285034911001757E-2</v>
      </c>
      <c r="F174" s="41">
        <f t="shared" si="91"/>
        <v>-105.28685038079011</v>
      </c>
      <c r="G174" s="41">
        <f t="shared" si="92"/>
        <v>-71.786488895993273</v>
      </c>
      <c r="H174" s="41">
        <f t="shared" si="115"/>
        <v>128.52818438156359</v>
      </c>
      <c r="I174" s="41">
        <f t="shared" si="116"/>
        <v>85.115044256370354</v>
      </c>
      <c r="J174" s="41">
        <f t="shared" si="117"/>
        <v>1.2545028688610904E-6</v>
      </c>
      <c r="K174" s="41">
        <f t="shared" si="118"/>
        <v>1.3587585581317895E-6</v>
      </c>
      <c r="L174" s="41">
        <f t="shared" si="119"/>
        <v>2.2873199459127587E-2</v>
      </c>
      <c r="M174" s="41">
        <f t="shared" si="93"/>
        <v>-105.39213723117089</v>
      </c>
      <c r="N174" s="41">
        <f t="shared" si="94"/>
        <v>-71.858275384889268</v>
      </c>
      <c r="O174" s="41">
        <f t="shared" si="120"/>
        <v>128.61735752234341</v>
      </c>
      <c r="P174" s="41">
        <f t="shared" si="121"/>
        <v>85.177117495626646</v>
      </c>
      <c r="Q174" s="41">
        <f t="shared" si="122"/>
        <v>1.2554698781465135E-6</v>
      </c>
      <c r="R174" s="41">
        <f t="shared" si="123"/>
        <v>1.3594776375146705E-6</v>
      </c>
      <c r="S174" s="41">
        <f t="shared" si="124"/>
        <v>4.2319234632579661E-5</v>
      </c>
      <c r="T174" s="41">
        <f t="shared" si="125"/>
        <v>3.1469076442505036E-5</v>
      </c>
      <c r="U174" s="41">
        <f t="shared" si="126"/>
        <v>9.608679195670055E-3</v>
      </c>
      <c r="V174" s="41">
        <f t="shared" si="127"/>
        <v>3.2459028305687629E-2</v>
      </c>
      <c r="W174" s="41">
        <f t="shared" si="95"/>
        <v>-149.56046580612337</v>
      </c>
      <c r="X174" s="41">
        <f t="shared" si="96"/>
        <v>-101.97304486781141</v>
      </c>
      <c r="Y174" s="41">
        <f t="shared" si="128"/>
        <v>167.40447214291223</v>
      </c>
      <c r="Z174" s="41">
        <f t="shared" si="129"/>
        <v>112.09369099271839</v>
      </c>
      <c r="AA174" s="41">
        <f t="shared" si="130"/>
        <v>1.5408944954584072E-6</v>
      </c>
      <c r="AB174" s="41">
        <f t="shared" si="131"/>
        <v>1.5677399496565183E-6</v>
      </c>
      <c r="AC174" s="41">
        <f t="shared" si="132"/>
        <v>3.2491487333993312E-2</v>
      </c>
      <c r="AD174" s="41">
        <f t="shared" si="97"/>
        <v>-149.71002627192948</v>
      </c>
      <c r="AE174" s="41">
        <f t="shared" si="98"/>
        <v>-102.07501791267921</v>
      </c>
      <c r="AF174" s="41">
        <f t="shared" si="133"/>
        <v>167.53963674371519</v>
      </c>
      <c r="AG174" s="41">
        <f t="shared" si="134"/>
        <v>112.18722604350546</v>
      </c>
      <c r="AH174" s="41">
        <f t="shared" si="135"/>
        <v>1.5415577489598184E-6</v>
      </c>
      <c r="AI174" s="41">
        <f t="shared" si="136"/>
        <v>1.5682142504552845E-6</v>
      </c>
      <c r="AJ174" s="41">
        <f t="shared" si="137"/>
        <v>2.0433559968738857E-5</v>
      </c>
      <c r="AK174" s="41">
        <f t="shared" si="138"/>
        <v>1.4612291973115029E-5</v>
      </c>
      <c r="AL174" s="41">
        <f t="shared" si="139"/>
        <v>4.6116162695640037E-3</v>
      </c>
      <c r="AM174" s="41">
        <f t="shared" si="140"/>
        <v>3.7070644575251631E-2</v>
      </c>
      <c r="AN174" s="41">
        <f t="shared" si="99"/>
        <v>-170.80926817012494</v>
      </c>
      <c r="AO174" s="41">
        <f t="shared" si="100"/>
        <v>-116.46086466144885</v>
      </c>
      <c r="AP174" s="41">
        <f t="shared" si="141"/>
        <v>186.8004820519705</v>
      </c>
      <c r="AQ174" s="41">
        <f t="shared" si="142"/>
        <v>125.50036490683939</v>
      </c>
      <c r="AR174" s="41">
        <f t="shared" si="143"/>
        <v>1.6218582097988984E-6</v>
      </c>
      <c r="AS174" s="41">
        <f t="shared" si="144"/>
        <v>1.6252893239901646E-6</v>
      </c>
      <c r="AT174" s="41">
        <f t="shared" si="145"/>
        <v>3.7107715219826878E-2</v>
      </c>
      <c r="AU174" s="41">
        <f t="shared" si="101"/>
        <v>-170.98007743829504</v>
      </c>
      <c r="AV174" s="41">
        <f t="shared" si="102"/>
        <v>-116.57732552611029</v>
      </c>
      <c r="AW174" s="41">
        <f t="shared" si="146"/>
        <v>186.95783253534449</v>
      </c>
      <c r="AX174" s="41">
        <f t="shared" si="147"/>
        <v>125.60900728146316</v>
      </c>
      <c r="AY174" s="41">
        <f t="shared" si="148"/>
        <v>1.622413895372527E-6</v>
      </c>
      <c r="AZ174" s="41">
        <f t="shared" si="149"/>
        <v>1.6256818486387496E-6</v>
      </c>
      <c r="BA174" s="41">
        <f t="shared" si="150"/>
        <v>1.4989908591976853E-5</v>
      </c>
      <c r="BB174" s="41">
        <f t="shared" si="151"/>
        <v>1.0588557417399086E-5</v>
      </c>
      <c r="BC174" s="41">
        <f t="shared" si="152"/>
        <v>7.7955928876667711E-4</v>
      </c>
      <c r="BD174" s="41">
        <f t="shared" si="153"/>
        <v>3.7850203864018307E-2</v>
      </c>
      <c r="BE174" s="41">
        <f t="shared" si="103"/>
        <v>-174.40121951424464</v>
      </c>
      <c r="BF174" s="41">
        <f t="shared" si="104"/>
        <v>-118.90992239607593</v>
      </c>
      <c r="BG174" s="41">
        <f t="shared" si="154"/>
        <v>190.11374207627222</v>
      </c>
      <c r="BH174" s="41">
        <f t="shared" si="155"/>
        <v>127.7876253523952</v>
      </c>
      <c r="BI174" s="41">
        <f t="shared" si="156"/>
        <v>1.6332693366777437E-6</v>
      </c>
      <c r="BJ174" s="41">
        <f t="shared" si="157"/>
        <v>1.6333430888618458E-6</v>
      </c>
      <c r="BK174" s="41">
        <f t="shared" si="158"/>
        <v>3.7888054067882322E-2</v>
      </c>
      <c r="BL174" s="41">
        <f t="shared" si="105"/>
        <v>-174.57562073375888</v>
      </c>
      <c r="BM174" s="41">
        <f t="shared" si="106"/>
        <v>-119.02883231847198</v>
      </c>
      <c r="BN174" s="41">
        <f t="shared" si="159"/>
        <v>190.27484013456052</v>
      </c>
      <c r="BO174" s="41">
        <f t="shared" si="160"/>
        <v>127.89881723248301</v>
      </c>
      <c r="BP174" s="41">
        <f t="shared" si="161"/>
        <v>1.6338090231331616E-6</v>
      </c>
      <c r="BQ174" s="41">
        <f t="shared" si="162"/>
        <v>1.6337236342153826E-6</v>
      </c>
      <c r="BR174" s="41">
        <f t="shared" si="163"/>
        <v>1.4258482130156953E-5</v>
      </c>
      <c r="BS174" s="41">
        <f t="shared" si="164"/>
        <v>1.0053984250758576E-5</v>
      </c>
      <c r="BT174" s="41">
        <f t="shared" si="165"/>
        <v>1.754125848497593E-5</v>
      </c>
      <c r="BU174" s="41">
        <f t="shared" si="166"/>
        <v>3.7867745122503287E-2</v>
      </c>
      <c r="BV174" s="41">
        <f t="shared" si="107"/>
        <v>-174.4820438311383</v>
      </c>
      <c r="BW174" s="41">
        <f t="shared" si="108"/>
        <v>-118.96502988486705</v>
      </c>
      <c r="BX174" s="41">
        <f t="shared" si="167"/>
        <v>190.18839860190212</v>
      </c>
      <c r="BY174" s="41">
        <f t="shared" si="168"/>
        <v>127.83915443889214</v>
      </c>
      <c r="BZ174" s="41">
        <f t="shared" si="169"/>
        <v>1.6335196102388113E-6</v>
      </c>
      <c r="CA174" s="41">
        <f t="shared" si="170"/>
        <v>1.6335195665148545E-6</v>
      </c>
      <c r="CB174" s="41">
        <f t="shared" si="171"/>
        <v>3.7905612867625789E-2</v>
      </c>
      <c r="CC174" s="41">
        <f t="shared" si="109"/>
        <v>-174.65652587496945</v>
      </c>
      <c r="CD174" s="41">
        <f t="shared" si="110"/>
        <v>-119.08399491475191</v>
      </c>
      <c r="CE174" s="41">
        <f t="shared" si="172"/>
        <v>190.34958097119747</v>
      </c>
      <c r="CF174" s="41">
        <f t="shared" si="173"/>
        <v>127.95040367025409</v>
      </c>
      <c r="CG174" s="41">
        <f t="shared" si="174"/>
        <v>1.6340589434224621E-6</v>
      </c>
      <c r="CH174" s="41">
        <f t="shared" si="175"/>
        <v>1.6338998478731748E-6</v>
      </c>
      <c r="CI174" s="41">
        <f t="shared" si="176"/>
        <v>1.4242548160870736E-5</v>
      </c>
      <c r="CJ174" s="41">
        <f t="shared" si="177"/>
        <v>1.0042355495160945E-5</v>
      </c>
      <c r="CK174" s="41">
        <f t="shared" si="178"/>
        <v>-1.0409988364996072E-8</v>
      </c>
      <c r="CL174" s="41" t="str">
        <f t="shared" si="111"/>
        <v/>
      </c>
      <c r="CM174" s="41">
        <f t="shared" si="112"/>
        <v>4.0952484832565714E-5</v>
      </c>
      <c r="CN174" s="41">
        <f t="shared" si="113"/>
        <v>-0.12875033341651118</v>
      </c>
      <c r="CO174" s="41">
        <f t="shared" si="114"/>
        <v>0</v>
      </c>
      <c r="CP174" s="41">
        <f t="shared" si="179"/>
        <v>0</v>
      </c>
      <c r="CQ174" s="41"/>
      <c r="CR174" s="41"/>
      <c r="CS174" s="41"/>
      <c r="CT174" s="41"/>
      <c r="CU174" s="41"/>
      <c r="CV174" s="41"/>
      <c r="CW174" s="41"/>
      <c r="CX174" s="41"/>
      <c r="CY174" s="41"/>
      <c r="CZ174" s="41"/>
      <c r="DA174" s="41">
        <f t="shared" si="86"/>
        <v>0.1148111188485102</v>
      </c>
      <c r="DB174" s="14">
        <f t="shared" si="85"/>
        <v>-532.04626353306912</v>
      </c>
      <c r="DC174" s="41"/>
      <c r="DD174" s="41"/>
      <c r="DE174" s="41"/>
    </row>
    <row r="175" spans="1:109">
      <c r="A175" s="41">
        <f t="shared" si="180"/>
        <v>0.26000000000000006</v>
      </c>
      <c r="B175" s="41">
        <f t="shared" si="87"/>
        <v>6.3375757366184464</v>
      </c>
      <c r="C175" s="41">
        <f t="shared" si="88"/>
        <v>-2978.2766496056802</v>
      </c>
      <c r="D175" s="41">
        <f t="shared" si="89"/>
        <v>-1125.570767252739</v>
      </c>
      <c r="E175" s="41">
        <f t="shared" si="90"/>
        <v>2.285034911001757E-2</v>
      </c>
      <c r="F175" s="41">
        <f t="shared" si="91"/>
        <v>-105.28685038079011</v>
      </c>
      <c r="G175" s="41">
        <f t="shared" si="92"/>
        <v>-71.786488895993273</v>
      </c>
      <c r="H175" s="41">
        <f t="shared" si="115"/>
        <v>128.46958733369755</v>
      </c>
      <c r="I175" s="41">
        <f t="shared" si="116"/>
        <v>85.024657660486056</v>
      </c>
      <c r="J175" s="41">
        <f t="shared" si="117"/>
        <v>1.2465349571397305E-6</v>
      </c>
      <c r="K175" s="41">
        <f t="shared" si="118"/>
        <v>1.340732356304665E-6</v>
      </c>
      <c r="L175" s="41">
        <f t="shared" si="119"/>
        <v>2.2873199459127587E-2</v>
      </c>
      <c r="M175" s="41">
        <f t="shared" si="93"/>
        <v>-105.39213723117089</v>
      </c>
      <c r="N175" s="41">
        <f t="shared" si="94"/>
        <v>-71.858275384889268</v>
      </c>
      <c r="O175" s="41">
        <f t="shared" si="120"/>
        <v>128.55878869036374</v>
      </c>
      <c r="P175" s="41">
        <f t="shared" si="121"/>
        <v>85.0867790371571</v>
      </c>
      <c r="Q175" s="41">
        <f t="shared" si="122"/>
        <v>1.2474978390911035E-6</v>
      </c>
      <c r="R175" s="41">
        <f t="shared" si="123"/>
        <v>1.3414430193452338E-6</v>
      </c>
      <c r="S175" s="41">
        <f t="shared" si="124"/>
        <v>4.213861008149421E-5</v>
      </c>
      <c r="T175" s="41">
        <f t="shared" si="125"/>
        <v>3.1100751990577146E-5</v>
      </c>
      <c r="U175" s="41">
        <f t="shared" si="126"/>
        <v>8.5340288296013329E-3</v>
      </c>
      <c r="V175" s="41">
        <f t="shared" si="127"/>
        <v>3.1384377939618902E-2</v>
      </c>
      <c r="W175" s="41">
        <f t="shared" si="95"/>
        <v>-144.60883238646869</v>
      </c>
      <c r="X175" s="41">
        <f t="shared" si="96"/>
        <v>-98.596931172592321</v>
      </c>
      <c r="Y175" s="41">
        <f t="shared" si="128"/>
        <v>162.89252386002539</v>
      </c>
      <c r="Z175" s="41">
        <f t="shared" si="129"/>
        <v>108.92991262907691</v>
      </c>
      <c r="AA175" s="41">
        <f t="shared" si="130"/>
        <v>1.5088980516020114E-6</v>
      </c>
      <c r="AB175" s="41">
        <f t="shared" si="131"/>
        <v>1.5309769834450774E-6</v>
      </c>
      <c r="AC175" s="41">
        <f t="shared" si="132"/>
        <v>3.1415762317558514E-2</v>
      </c>
      <c r="AD175" s="41">
        <f t="shared" si="97"/>
        <v>-144.75344121885513</v>
      </c>
      <c r="AE175" s="41">
        <f t="shared" si="98"/>
        <v>-98.695528103764886</v>
      </c>
      <c r="AF175" s="41">
        <f t="shared" si="133"/>
        <v>163.02254972351761</v>
      </c>
      <c r="AG175" s="41">
        <f t="shared" si="134"/>
        <v>109.01997353144671</v>
      </c>
      <c r="AH175" s="41">
        <f t="shared" si="135"/>
        <v>1.5095864839081535E-6</v>
      </c>
      <c r="AI175" s="41">
        <f t="shared" si="136"/>
        <v>1.5314668633023095E-6</v>
      </c>
      <c r="AJ175" s="41">
        <f t="shared" si="137"/>
        <v>2.1935509044235555E-5</v>
      </c>
      <c r="AK175" s="41">
        <f t="shared" si="138"/>
        <v>1.5609035112141621E-5</v>
      </c>
      <c r="AL175" s="41">
        <f t="shared" si="139"/>
        <v>3.4899269450966155E-3</v>
      </c>
      <c r="AM175" s="41">
        <f t="shared" si="140"/>
        <v>3.4874304884715518E-2</v>
      </c>
      <c r="AN175" s="41">
        <f t="shared" si="99"/>
        <v>-160.68926136981358</v>
      </c>
      <c r="AO175" s="41">
        <f t="shared" si="100"/>
        <v>-109.56086002487292</v>
      </c>
      <c r="AP175" s="41">
        <f t="shared" si="141"/>
        <v>177.47102426306733</v>
      </c>
      <c r="AQ175" s="41">
        <f t="shared" si="142"/>
        <v>119.01800686275195</v>
      </c>
      <c r="AR175" s="41">
        <f t="shared" si="143"/>
        <v>1.5769159791620013E-6</v>
      </c>
      <c r="AS175" s="41">
        <f t="shared" si="144"/>
        <v>1.5791305216381243E-6</v>
      </c>
      <c r="AT175" s="41">
        <f t="shared" si="145"/>
        <v>3.490917918960023E-2</v>
      </c>
      <c r="AU175" s="41">
        <f t="shared" si="101"/>
        <v>-160.84995063118336</v>
      </c>
      <c r="AV175" s="41">
        <f t="shared" si="102"/>
        <v>-109.67042088489778</v>
      </c>
      <c r="AW175" s="41">
        <f t="shared" si="146"/>
        <v>177.61784184456701</v>
      </c>
      <c r="AX175" s="41">
        <f t="shared" si="147"/>
        <v>119.11950923710322</v>
      </c>
      <c r="AY175" s="41">
        <f t="shared" si="148"/>
        <v>1.5775170307481585E-6</v>
      </c>
      <c r="AZ175" s="41">
        <f t="shared" si="149"/>
        <v>1.5795537901689921E-6</v>
      </c>
      <c r="BA175" s="41">
        <f t="shared" si="150"/>
        <v>1.7234797600814759E-5</v>
      </c>
      <c r="BB175" s="41">
        <f t="shared" si="151"/>
        <v>1.2136973977463875E-5</v>
      </c>
      <c r="BC175" s="41">
        <f t="shared" si="152"/>
        <v>4.3440939501693834E-4</v>
      </c>
      <c r="BD175" s="41">
        <f t="shared" si="153"/>
        <v>3.5308714279732457E-2</v>
      </c>
      <c r="BE175" s="41">
        <f t="shared" si="103"/>
        <v>-162.69087617039912</v>
      </c>
      <c r="BF175" s="41">
        <f t="shared" si="104"/>
        <v>-110.92559738890851</v>
      </c>
      <c r="BG175" s="41">
        <f t="shared" si="154"/>
        <v>179.30133094968585</v>
      </c>
      <c r="BH175" s="41">
        <f t="shared" si="155"/>
        <v>120.28326464676206</v>
      </c>
      <c r="BI175" s="41">
        <f t="shared" si="156"/>
        <v>1.5843038252545273E-6</v>
      </c>
      <c r="BJ175" s="41">
        <f t="shared" si="157"/>
        <v>1.5843303781685383E-6</v>
      </c>
      <c r="BK175" s="41">
        <f t="shared" si="158"/>
        <v>3.5344022994012188E-2</v>
      </c>
      <c r="BL175" s="41">
        <f t="shared" si="105"/>
        <v>-162.85356704656951</v>
      </c>
      <c r="BM175" s="41">
        <f t="shared" si="106"/>
        <v>-111.03652298629743</v>
      </c>
      <c r="BN175" s="41">
        <f t="shared" si="159"/>
        <v>179.45023849480449</v>
      </c>
      <c r="BO175" s="41">
        <f t="shared" si="160"/>
        <v>120.38618982814626</v>
      </c>
      <c r="BP175" s="41">
        <f t="shared" si="161"/>
        <v>1.5848949513382906E-6</v>
      </c>
      <c r="BQ175" s="41">
        <f t="shared" si="162"/>
        <v>1.5847461757500904E-6</v>
      </c>
      <c r="BR175" s="41">
        <f t="shared" si="163"/>
        <v>1.6741648508642777E-5</v>
      </c>
      <c r="BS175" s="41">
        <f t="shared" si="164"/>
        <v>1.1776061236838031E-5</v>
      </c>
      <c r="BT175" s="41">
        <f t="shared" si="165"/>
        <v>5.3473864333745377E-6</v>
      </c>
      <c r="BU175" s="41">
        <f t="shared" si="166"/>
        <v>3.5314061666165832E-2</v>
      </c>
      <c r="BV175" s="41">
        <f t="shared" si="107"/>
        <v>-162.71551515830379</v>
      </c>
      <c r="BW175" s="41">
        <f t="shared" si="108"/>
        <v>-110.94239669884351</v>
      </c>
      <c r="BX175" s="41">
        <f t="shared" si="167"/>
        <v>179.3238811521183</v>
      </c>
      <c r="BY175" s="41">
        <f t="shared" si="168"/>
        <v>120.29885150433421</v>
      </c>
      <c r="BZ175" s="41">
        <f t="shared" si="169"/>
        <v>1.584393438600379E-6</v>
      </c>
      <c r="CA175" s="41">
        <f t="shared" si="170"/>
        <v>1.5843934146013225E-6</v>
      </c>
      <c r="CB175" s="41">
        <f t="shared" si="171"/>
        <v>3.5349375727831991E-2</v>
      </c>
      <c r="CC175" s="41">
        <f t="shared" si="109"/>
        <v>-162.87823067346207</v>
      </c>
      <c r="CD175" s="41">
        <f t="shared" si="110"/>
        <v>-111.05333909554234</v>
      </c>
      <c r="CE175" s="41">
        <f t="shared" si="172"/>
        <v>179.47281442247942</v>
      </c>
      <c r="CF175" s="41">
        <f t="shared" si="173"/>
        <v>120.40179419751746</v>
      </c>
      <c r="CG175" s="41">
        <f t="shared" si="174"/>
        <v>1.5849844437574112E-6</v>
      </c>
      <c r="CH175" s="41">
        <f t="shared" si="175"/>
        <v>1.5848091212770088E-6</v>
      </c>
      <c r="CI175" s="41">
        <f t="shared" si="176"/>
        <v>1.6735689103656517E-5</v>
      </c>
      <c r="CJ175" s="41">
        <f t="shared" si="177"/>
        <v>1.1771703850328423E-5</v>
      </c>
      <c r="CK175" s="41">
        <f t="shared" si="178"/>
        <v>-4.8346349289145229E-9</v>
      </c>
      <c r="CL175" s="41" t="str">
        <f t="shared" si="111"/>
        <v/>
      </c>
      <c r="CM175" s="41">
        <f t="shared" si="112"/>
        <v>3.5779194400450914E-5</v>
      </c>
      <c r="CN175" s="41">
        <f t="shared" si="113"/>
        <v>-0.12006780966496383</v>
      </c>
      <c r="CO175" s="41">
        <f t="shared" si="114"/>
        <v>0</v>
      </c>
      <c r="CP175" s="41">
        <f t="shared" si="179"/>
        <v>0</v>
      </c>
      <c r="CQ175" s="41"/>
      <c r="CR175" s="41"/>
      <c r="CS175" s="41"/>
      <c r="CT175" s="41"/>
      <c r="CU175" s="41"/>
      <c r="CV175" s="41"/>
      <c r="CW175" s="41"/>
      <c r="CX175" s="41"/>
      <c r="CY175" s="41"/>
      <c r="CZ175" s="41"/>
      <c r="DA175" s="41">
        <f t="shared" si="86"/>
        <v>0.11549861057814199</v>
      </c>
      <c r="DB175" s="14">
        <f t="shared" si="85"/>
        <v>-538.50922377845552</v>
      </c>
      <c r="DC175" s="41"/>
      <c r="DD175" s="41"/>
      <c r="DE175" s="41"/>
    </row>
    <row r="176" spans="1:109">
      <c r="A176" s="41">
        <f t="shared" si="180"/>
        <v>0.27000000000000007</v>
      </c>
      <c r="B176" s="41">
        <f t="shared" si="87"/>
        <v>6.5813286495653101</v>
      </c>
      <c r="C176" s="41">
        <f t="shared" si="88"/>
        <v>-2969.3868374864414</v>
      </c>
      <c r="D176" s="41">
        <f t="shared" si="89"/>
        <v>-1116.6809551335004</v>
      </c>
      <c r="E176" s="41">
        <f t="shared" si="90"/>
        <v>2.285034911001757E-2</v>
      </c>
      <c r="F176" s="41">
        <f t="shared" si="91"/>
        <v>-105.28685038079011</v>
      </c>
      <c r="G176" s="41">
        <f t="shared" si="92"/>
        <v>-71.786488895993273</v>
      </c>
      <c r="H176" s="41">
        <f t="shared" si="115"/>
        <v>128.41094496808847</v>
      </c>
      <c r="I176" s="41">
        <f t="shared" si="116"/>
        <v>84.93410447448008</v>
      </c>
      <c r="J176" s="41">
        <f t="shared" si="117"/>
        <v>1.2385608832004929E-6</v>
      </c>
      <c r="K176" s="41">
        <f t="shared" si="118"/>
        <v>1.3226729306667908E-6</v>
      </c>
      <c r="L176" s="41">
        <f t="shared" si="119"/>
        <v>2.2873199459127587E-2</v>
      </c>
      <c r="M176" s="41">
        <f t="shared" si="93"/>
        <v>-105.39213723117089</v>
      </c>
      <c r="N176" s="41">
        <f t="shared" si="94"/>
        <v>-71.858275384889268</v>
      </c>
      <c r="O176" s="41">
        <f t="shared" si="120"/>
        <v>128.50017460612486</v>
      </c>
      <c r="P176" s="41">
        <f t="shared" si="121"/>
        <v>84.996274255078347</v>
      </c>
      <c r="Q176" s="41">
        <f t="shared" si="122"/>
        <v>1.2395196405688602E-6</v>
      </c>
      <c r="R176" s="41">
        <f t="shared" si="123"/>
        <v>1.3233751973461597E-6</v>
      </c>
      <c r="S176" s="41">
        <f t="shared" si="124"/>
        <v>4.1958105924386755E-5</v>
      </c>
      <c r="T176" s="41">
        <f t="shared" si="125"/>
        <v>3.0733301972226269E-5</v>
      </c>
      <c r="U176" s="41">
        <f t="shared" si="126"/>
        <v>7.4934090452518348E-3</v>
      </c>
      <c r="V176" s="41">
        <f t="shared" si="127"/>
        <v>3.0343758155269407E-2</v>
      </c>
      <c r="W176" s="41">
        <f t="shared" si="95"/>
        <v>-139.81400063091959</v>
      </c>
      <c r="X176" s="41">
        <f t="shared" si="96"/>
        <v>-95.32772770289975</v>
      </c>
      <c r="Y176" s="41">
        <f t="shared" si="128"/>
        <v>158.54319794708283</v>
      </c>
      <c r="Z176" s="41">
        <f t="shared" si="129"/>
        <v>105.87490122738959</v>
      </c>
      <c r="AA176" s="41">
        <f t="shared" si="130"/>
        <v>1.4761207064313836E-6</v>
      </c>
      <c r="AB176" s="41">
        <f t="shared" si="131"/>
        <v>1.4938547015474619E-6</v>
      </c>
      <c r="AC176" s="41">
        <f t="shared" si="132"/>
        <v>3.0374101913424673E-2</v>
      </c>
      <c r="AD176" s="41">
        <f t="shared" si="97"/>
        <v>-139.9538146315505</v>
      </c>
      <c r="AE176" s="41">
        <f t="shared" si="98"/>
        <v>-95.423055430602645</v>
      </c>
      <c r="AF176" s="41">
        <f t="shared" si="133"/>
        <v>158.6682507206817</v>
      </c>
      <c r="AG176" s="41">
        <f t="shared" si="134"/>
        <v>105.96159923509833</v>
      </c>
      <c r="AH176" s="41">
        <f t="shared" si="135"/>
        <v>1.4768345369103547E-6</v>
      </c>
      <c r="AI176" s="41">
        <f t="shared" si="136"/>
        <v>1.4943602264698379E-6</v>
      </c>
      <c r="AJ176" s="41">
        <f t="shared" si="137"/>
        <v>2.3524788041036672E-5</v>
      </c>
      <c r="AK176" s="41">
        <f t="shared" si="138"/>
        <v>1.6659931172313462E-5</v>
      </c>
      <c r="AL176" s="41">
        <f t="shared" si="139"/>
        <v>2.5833015101706849E-3</v>
      </c>
      <c r="AM176" s="41">
        <f t="shared" si="140"/>
        <v>3.2927059665440093E-2</v>
      </c>
      <c r="AN176" s="41">
        <f t="shared" si="99"/>
        <v>-151.71699949891374</v>
      </c>
      <c r="AO176" s="41">
        <f t="shared" si="100"/>
        <v>-103.44340874925939</v>
      </c>
      <c r="AP176" s="41">
        <f t="shared" si="141"/>
        <v>169.26031355264161</v>
      </c>
      <c r="AQ176" s="41">
        <f t="shared" si="142"/>
        <v>113.29942484681095</v>
      </c>
      <c r="AR176" s="41">
        <f t="shared" si="143"/>
        <v>1.5316745623267583E-6</v>
      </c>
      <c r="AS176" s="41">
        <f t="shared" si="144"/>
        <v>1.5330318237674882E-6</v>
      </c>
      <c r="AT176" s="41">
        <f t="shared" si="145"/>
        <v>3.2959986725105528E-2</v>
      </c>
      <c r="AU176" s="41">
        <f t="shared" si="101"/>
        <v>-151.86871649841262</v>
      </c>
      <c r="AV176" s="41">
        <f t="shared" si="102"/>
        <v>-103.54685215800863</v>
      </c>
      <c r="AW176" s="41">
        <f t="shared" si="146"/>
        <v>169.39779281163425</v>
      </c>
      <c r="AX176" s="41">
        <f t="shared" si="147"/>
        <v>113.39459616763233</v>
      </c>
      <c r="AY176" s="41">
        <f t="shared" si="148"/>
        <v>1.5323194752542703E-6</v>
      </c>
      <c r="AZ176" s="41">
        <f t="shared" si="149"/>
        <v>1.5334846397423781E-6</v>
      </c>
      <c r="BA176" s="41">
        <f t="shared" si="150"/>
        <v>1.9586107416357142E-5</v>
      </c>
      <c r="BB176" s="41">
        <f t="shared" si="151"/>
        <v>1.3752092640244114E-5</v>
      </c>
      <c r="BC176" s="41">
        <f t="shared" si="152"/>
        <v>2.3264621239683201E-4</v>
      </c>
      <c r="BD176" s="41">
        <f t="shared" si="153"/>
        <v>3.3159705877836926E-2</v>
      </c>
      <c r="BE176" s="41">
        <f t="shared" si="103"/>
        <v>-152.78895629214909</v>
      </c>
      <c r="BF176" s="41">
        <f t="shared" si="104"/>
        <v>-104.17428838101078</v>
      </c>
      <c r="BG176" s="41">
        <f t="shared" si="154"/>
        <v>170.23212053279218</v>
      </c>
      <c r="BH176" s="41">
        <f t="shared" si="155"/>
        <v>113.97213061739248</v>
      </c>
      <c r="BI176" s="41">
        <f t="shared" si="156"/>
        <v>1.5361998377302963E-6</v>
      </c>
      <c r="BJ176" s="41">
        <f t="shared" si="157"/>
        <v>1.5362082092172314E-6</v>
      </c>
      <c r="BK176" s="41">
        <f t="shared" si="158"/>
        <v>3.3192865583714759E-2</v>
      </c>
      <c r="BL176" s="41">
        <f t="shared" si="105"/>
        <v>-152.94174524844124</v>
      </c>
      <c r="BM176" s="41">
        <f t="shared" si="106"/>
        <v>-104.27846266939177</v>
      </c>
      <c r="BN176" s="41">
        <f t="shared" si="159"/>
        <v>170.37071925559812</v>
      </c>
      <c r="BO176" s="41">
        <f t="shared" si="160"/>
        <v>114.06806467835281</v>
      </c>
      <c r="BP176" s="41">
        <f t="shared" si="161"/>
        <v>1.5368389288192653E-6</v>
      </c>
      <c r="BQ176" s="41">
        <f t="shared" si="162"/>
        <v>1.53665661835862E-6</v>
      </c>
      <c r="BR176" s="41">
        <f t="shared" si="163"/>
        <v>1.9273122968085516E-5</v>
      </c>
      <c r="BS176" s="41">
        <f t="shared" si="164"/>
        <v>1.3522711662179733E-5</v>
      </c>
      <c r="BT176" s="41">
        <f t="shared" si="165"/>
        <v>1.4558066353413195E-6</v>
      </c>
      <c r="BU176" s="41">
        <f t="shared" si="166"/>
        <v>3.3161161684472265E-2</v>
      </c>
      <c r="BV176" s="41">
        <f t="shared" si="107"/>
        <v>-152.7956641675807</v>
      </c>
      <c r="BW176" s="41">
        <f t="shared" si="108"/>
        <v>-104.17886193244141</v>
      </c>
      <c r="BX176" s="41">
        <f t="shared" si="167"/>
        <v>170.23820497621585</v>
      </c>
      <c r="BY176" s="41">
        <f t="shared" si="168"/>
        <v>113.97634213100719</v>
      </c>
      <c r="BZ176" s="41">
        <f t="shared" si="169"/>
        <v>1.5362279264046665E-6</v>
      </c>
      <c r="CA176" s="41">
        <f t="shared" si="170"/>
        <v>1.5362279181830725E-6</v>
      </c>
      <c r="CB176" s="41">
        <f t="shared" si="171"/>
        <v>3.3194322846156733E-2</v>
      </c>
      <c r="CC176" s="41">
        <f t="shared" si="109"/>
        <v>-152.94845983174824</v>
      </c>
      <c r="CD176" s="41">
        <f t="shared" si="110"/>
        <v>-104.28304079437383</v>
      </c>
      <c r="CE176" s="41">
        <f t="shared" si="172"/>
        <v>170.37681070422315</v>
      </c>
      <c r="CF176" s="41">
        <f t="shared" si="173"/>
        <v>114.07228096464451</v>
      </c>
      <c r="CG176" s="41">
        <f t="shared" si="174"/>
        <v>1.5368669812578807E-6</v>
      </c>
      <c r="CH176" s="41">
        <f t="shared" si="175"/>
        <v>1.5366762999175547E-6</v>
      </c>
      <c r="CI176" s="41">
        <f t="shared" si="176"/>
        <v>1.9271184142910571E-5</v>
      </c>
      <c r="CJ176" s="41">
        <f t="shared" si="177"/>
        <v>1.3521291526173342E-5</v>
      </c>
      <c r="CK176" s="41">
        <f t="shared" si="178"/>
        <v>-1.42986914024881E-9</v>
      </c>
      <c r="CL176" s="41" t="str">
        <f t="shared" si="111"/>
        <v/>
      </c>
      <c r="CM176" s="41">
        <f t="shared" si="112"/>
        <v>3.1688907227198353E-5</v>
      </c>
      <c r="CN176" s="41">
        <f t="shared" si="113"/>
        <v>-0.11274794972720571</v>
      </c>
      <c r="CO176" s="41">
        <f t="shared" si="114"/>
        <v>0</v>
      </c>
      <c r="CP176" s="41">
        <f t="shared" si="179"/>
        <v>0</v>
      </c>
      <c r="CQ176" s="41"/>
      <c r="CR176" s="41"/>
      <c r="CS176" s="41"/>
      <c r="CT176" s="41"/>
      <c r="CU176" s="41"/>
      <c r="CV176" s="41"/>
      <c r="CW176" s="41"/>
      <c r="CX176" s="41"/>
      <c r="CY176" s="41"/>
      <c r="CZ176" s="41"/>
      <c r="DA176" s="41">
        <f t="shared" si="86"/>
        <v>0.11618610230777379</v>
      </c>
      <c r="DB176" s="14">
        <f t="shared" si="85"/>
        <v>-545.01076886112764</v>
      </c>
      <c r="DC176" s="41"/>
      <c r="DD176" s="41"/>
      <c r="DE176" s="41"/>
    </row>
    <row r="177" spans="1:109">
      <c r="A177" s="41">
        <f t="shared" si="180"/>
        <v>0.28000000000000008</v>
      </c>
      <c r="B177" s="41">
        <f t="shared" si="87"/>
        <v>6.8250815625121737</v>
      </c>
      <c r="C177" s="41">
        <f t="shared" si="88"/>
        <v>-2960.4970253672032</v>
      </c>
      <c r="D177" s="41">
        <f t="shared" si="89"/>
        <v>-1107.7911430142619</v>
      </c>
      <c r="E177" s="41">
        <f t="shared" si="90"/>
        <v>2.285034911001757E-2</v>
      </c>
      <c r="F177" s="41">
        <f t="shared" si="91"/>
        <v>-105.28685038079011</v>
      </c>
      <c r="G177" s="41">
        <f t="shared" si="92"/>
        <v>-71.786488895993273</v>
      </c>
      <c r="H177" s="41">
        <f t="shared" si="115"/>
        <v>128.35225717943001</v>
      </c>
      <c r="I177" s="41">
        <f t="shared" si="116"/>
        <v>84.84338377382393</v>
      </c>
      <c r="J177" s="41">
        <f t="shared" si="117"/>
        <v>1.2305806327240306E-6</v>
      </c>
      <c r="K177" s="41">
        <f t="shared" si="118"/>
        <v>1.3045800968353293E-6</v>
      </c>
      <c r="L177" s="41">
        <f t="shared" si="119"/>
        <v>2.2873199459127587E-2</v>
      </c>
      <c r="M177" s="41">
        <f t="shared" si="93"/>
        <v>-105.39213723117089</v>
      </c>
      <c r="N177" s="41">
        <f t="shared" si="94"/>
        <v>-71.858275384889268</v>
      </c>
      <c r="O177" s="41">
        <f t="shared" si="120"/>
        <v>128.44151516457407</v>
      </c>
      <c r="P177" s="41">
        <f t="shared" si="121"/>
        <v>84.905602227330235</v>
      </c>
      <c r="Q177" s="41">
        <f t="shared" si="122"/>
        <v>1.2315352682806481E-6</v>
      </c>
      <c r="R177" s="41">
        <f t="shared" si="123"/>
        <v>1.305273987442994E-6</v>
      </c>
      <c r="S177" s="41">
        <f t="shared" si="124"/>
        <v>4.1777723045772313E-5</v>
      </c>
      <c r="T177" s="41">
        <f t="shared" si="125"/>
        <v>3.03667398832242E-5</v>
      </c>
      <c r="U177" s="41">
        <f t="shared" si="126"/>
        <v>6.4849332487117899E-3</v>
      </c>
      <c r="V177" s="41">
        <f t="shared" si="127"/>
        <v>2.9335282358729359E-2</v>
      </c>
      <c r="W177" s="41">
        <f t="shared" si="95"/>
        <v>-135.16727773877739</v>
      </c>
      <c r="X177" s="41">
        <f t="shared" si="96"/>
        <v>-92.15950754916642</v>
      </c>
      <c r="Y177" s="41">
        <f t="shared" si="128"/>
        <v>154.34794759247569</v>
      </c>
      <c r="Z177" s="41">
        <f t="shared" si="129"/>
        <v>102.92282592010045</v>
      </c>
      <c r="AA177" s="41">
        <f t="shared" si="130"/>
        <v>1.4425351327391984E-6</v>
      </c>
      <c r="AB177" s="41">
        <f t="shared" si="131"/>
        <v>1.4563607310282209E-6</v>
      </c>
      <c r="AC177" s="41">
        <f t="shared" si="132"/>
        <v>2.9364617641088085E-2</v>
      </c>
      <c r="AD177" s="41">
        <f t="shared" si="97"/>
        <v>-135.30244501651615</v>
      </c>
      <c r="AE177" s="41">
        <f t="shared" si="98"/>
        <v>-92.251667056715576</v>
      </c>
      <c r="AF177" s="41">
        <f t="shared" si="133"/>
        <v>154.46818474622773</v>
      </c>
      <c r="AG177" s="41">
        <f t="shared" si="134"/>
        <v>103.00626655853115</v>
      </c>
      <c r="AH177" s="41">
        <f t="shared" si="135"/>
        <v>1.4432745383878163E-6</v>
      </c>
      <c r="AI177" s="41">
        <f t="shared" si="136"/>
        <v>1.4568819472100629E-6</v>
      </c>
      <c r="AJ177" s="41">
        <f t="shared" si="137"/>
        <v>2.520533600379863E-5</v>
      </c>
      <c r="AK177" s="41">
        <f t="shared" si="138"/>
        <v>1.7767552923757261E-5</v>
      </c>
      <c r="AL177" s="41">
        <f t="shared" si="139"/>
        <v>1.8588332222436432E-3</v>
      </c>
      <c r="AM177" s="41">
        <f t="shared" si="140"/>
        <v>3.1194115580973004E-2</v>
      </c>
      <c r="AN177" s="41">
        <f t="shared" si="99"/>
        <v>-143.73216637180965</v>
      </c>
      <c r="AO177" s="41">
        <f t="shared" si="100"/>
        <v>-97.999204344415702</v>
      </c>
      <c r="AP177" s="41">
        <f t="shared" si="141"/>
        <v>162.00614607611251</v>
      </c>
      <c r="AQ177" s="41">
        <f t="shared" si="142"/>
        <v>108.23432303800496</v>
      </c>
      <c r="AR177" s="41">
        <f t="shared" si="143"/>
        <v>1.486394188583029E-6</v>
      </c>
      <c r="AS177" s="41">
        <f t="shared" si="144"/>
        <v>1.4871743415607745E-6</v>
      </c>
      <c r="AT177" s="41">
        <f t="shared" si="145"/>
        <v>3.1225309696553974E-2</v>
      </c>
      <c r="AU177" s="41">
        <f t="shared" si="101"/>
        <v>-143.87589853818145</v>
      </c>
      <c r="AV177" s="41">
        <f t="shared" si="102"/>
        <v>-98.097203548760106</v>
      </c>
      <c r="AW177" s="41">
        <f t="shared" si="146"/>
        <v>162.13531935497224</v>
      </c>
      <c r="AX177" s="41">
        <f t="shared" si="147"/>
        <v>108.32386203560523</v>
      </c>
      <c r="AY177" s="41">
        <f t="shared" si="148"/>
        <v>1.4870811192917204E-6</v>
      </c>
      <c r="AZ177" s="41">
        <f t="shared" si="149"/>
        <v>1.4876552714997236E-6</v>
      </c>
      <c r="BA177" s="41">
        <f t="shared" si="150"/>
        <v>2.2021163155221031E-5</v>
      </c>
      <c r="BB177" s="41">
        <f t="shared" si="151"/>
        <v>1.5417328877326375E-5</v>
      </c>
      <c r="BC177" s="41">
        <f t="shared" si="152"/>
        <v>1.1813636516544365E-4</v>
      </c>
      <c r="BD177" s="41">
        <f t="shared" si="153"/>
        <v>3.1312251946138445E-2</v>
      </c>
      <c r="BE177" s="41">
        <f t="shared" si="103"/>
        <v>-144.27649966596712</v>
      </c>
      <c r="BF177" s="41">
        <f t="shared" si="104"/>
        <v>-98.370340681341247</v>
      </c>
      <c r="BG177" s="41">
        <f t="shared" si="154"/>
        <v>162.49545272424817</v>
      </c>
      <c r="BH177" s="41">
        <f t="shared" si="155"/>
        <v>108.57348673754322</v>
      </c>
      <c r="BI177" s="41">
        <f t="shared" si="156"/>
        <v>1.4889876300611859E-6</v>
      </c>
      <c r="BJ177" s="41">
        <f t="shared" si="157"/>
        <v>1.4889897734893605E-6</v>
      </c>
      <c r="BK177" s="41">
        <f t="shared" si="158"/>
        <v>3.1343564198084581E-2</v>
      </c>
      <c r="BL177" s="41">
        <f t="shared" si="105"/>
        <v>-144.42077616563307</v>
      </c>
      <c r="BM177" s="41">
        <f t="shared" si="106"/>
        <v>-98.468711022022589</v>
      </c>
      <c r="BN177" s="41">
        <f t="shared" si="159"/>
        <v>162.62519423998404</v>
      </c>
      <c r="BO177" s="41">
        <f t="shared" si="160"/>
        <v>108.66341326560564</v>
      </c>
      <c r="BP177" s="41">
        <f t="shared" si="161"/>
        <v>1.4896713674639954E-6</v>
      </c>
      <c r="BQ177" s="41">
        <f t="shared" si="162"/>
        <v>1.4894682718246148E-6</v>
      </c>
      <c r="BR177" s="41">
        <f t="shared" si="163"/>
        <v>2.1836098022770499E-5</v>
      </c>
      <c r="BS177" s="41">
        <f t="shared" si="164"/>
        <v>1.5281505018465501E-5</v>
      </c>
      <c r="BT177" s="41">
        <f t="shared" si="165"/>
        <v>3.2701163491864732E-7</v>
      </c>
      <c r="BU177" s="41">
        <f t="shared" si="166"/>
        <v>3.1312578957773361E-2</v>
      </c>
      <c r="BV177" s="41">
        <f t="shared" si="107"/>
        <v>-144.27800642741363</v>
      </c>
      <c r="BW177" s="41">
        <f t="shared" si="108"/>
        <v>-98.371368018691143</v>
      </c>
      <c r="BX177" s="41">
        <f t="shared" si="167"/>
        <v>162.49680758075863</v>
      </c>
      <c r="BY177" s="41">
        <f t="shared" si="168"/>
        <v>108.57442582529461</v>
      </c>
      <c r="BZ177" s="41">
        <f t="shared" si="169"/>
        <v>1.4889947786140169E-6</v>
      </c>
      <c r="CA177" s="41">
        <f t="shared" si="170"/>
        <v>1.4889947765117425E-6</v>
      </c>
      <c r="CB177" s="41">
        <f t="shared" si="171"/>
        <v>3.134389153673113E-2</v>
      </c>
      <c r="CC177" s="41">
        <f t="shared" si="109"/>
        <v>-144.42228443384104</v>
      </c>
      <c r="CD177" s="41">
        <f t="shared" si="110"/>
        <v>-98.469739386709819</v>
      </c>
      <c r="CE177" s="41">
        <f t="shared" si="172"/>
        <v>162.62655066945987</v>
      </c>
      <c r="CF177" s="41">
        <f t="shared" si="173"/>
        <v>108.66435342606033</v>
      </c>
      <c r="CG177" s="41">
        <f t="shared" si="174"/>
        <v>1.489678507200708E-6</v>
      </c>
      <c r="CH177" s="41">
        <f t="shared" si="175"/>
        <v>1.4894732681368938E-6</v>
      </c>
      <c r="CI177" s="41">
        <f t="shared" si="176"/>
        <v>2.1835588426403919E-5</v>
      </c>
      <c r="CJ177" s="41">
        <f t="shared" si="177"/>
        <v>1.5281131132525528E-5</v>
      </c>
      <c r="CK177" s="41">
        <f t="shared" si="178"/>
        <v>-3.2073965409156609E-10</v>
      </c>
      <c r="CL177" s="41" t="str">
        <f t="shared" si="111"/>
        <v/>
      </c>
      <c r="CM177" s="41">
        <f t="shared" si="112"/>
        <v>2.8373741760064335E-5</v>
      </c>
      <c r="CN177" s="41">
        <f t="shared" si="113"/>
        <v>-0.10646276845642944</v>
      </c>
      <c r="CO177" s="41">
        <f t="shared" si="114"/>
        <v>0</v>
      </c>
      <c r="CP177" s="41">
        <f t="shared" si="179"/>
        <v>0</v>
      </c>
      <c r="CQ177" s="41"/>
      <c r="CR177" s="41"/>
      <c r="CS177" s="41"/>
      <c r="CT177" s="41"/>
      <c r="CU177" s="41"/>
      <c r="CV177" s="41"/>
      <c r="CW177" s="41"/>
      <c r="CX177" s="41"/>
      <c r="CY177" s="41"/>
      <c r="CZ177" s="41"/>
      <c r="DA177" s="41">
        <f t="shared" si="86"/>
        <v>0.11687359403740559</v>
      </c>
      <c r="DB177" s="14">
        <f t="shared" si="85"/>
        <v>-551.55089878108572</v>
      </c>
      <c r="DC177" s="41"/>
      <c r="DD177" s="41"/>
      <c r="DE177" s="41"/>
    </row>
    <row r="178" spans="1:109">
      <c r="A178" s="41">
        <f t="shared" si="180"/>
        <v>0.29000000000000009</v>
      </c>
      <c r="B178" s="41">
        <f t="shared" si="87"/>
        <v>7.0688344754590373</v>
      </c>
      <c r="C178" s="41">
        <f t="shared" si="88"/>
        <v>-2951.6072132479644</v>
      </c>
      <c r="D178" s="41">
        <f t="shared" si="89"/>
        <v>-1098.9013308950234</v>
      </c>
      <c r="E178" s="41">
        <f t="shared" si="90"/>
        <v>2.285034911001757E-2</v>
      </c>
      <c r="F178" s="41">
        <f t="shared" si="91"/>
        <v>-105.28685038079011</v>
      </c>
      <c r="G178" s="41">
        <f t="shared" si="92"/>
        <v>-71.786488895993273</v>
      </c>
      <c r="H178" s="41">
        <f t="shared" si="115"/>
        <v>128.29352386200742</v>
      </c>
      <c r="I178" s="41">
        <f t="shared" si="116"/>
        <v>84.752494625405873</v>
      </c>
      <c r="J178" s="41">
        <f t="shared" si="117"/>
        <v>1.2225941913354508E-6</v>
      </c>
      <c r="K178" s="41">
        <f t="shared" si="118"/>
        <v>1.286453668715649E-6</v>
      </c>
      <c r="L178" s="41">
        <f t="shared" si="119"/>
        <v>2.2873199459127587E-2</v>
      </c>
      <c r="M178" s="41">
        <f t="shared" si="93"/>
        <v>-105.39213723117089</v>
      </c>
      <c r="N178" s="41">
        <f t="shared" si="94"/>
        <v>-71.858275384889268</v>
      </c>
      <c r="O178" s="41">
        <f t="shared" si="120"/>
        <v>128.38281026025169</v>
      </c>
      <c r="P178" s="41">
        <f t="shared" si="121"/>
        <v>84.81476202330154</v>
      </c>
      <c r="Q178" s="41">
        <f t="shared" si="122"/>
        <v>1.2235447078719172E-6</v>
      </c>
      <c r="R178" s="41">
        <f t="shared" si="123"/>
        <v>1.2871392038541897E-6</v>
      </c>
      <c r="S178" s="41">
        <f t="shared" si="124"/>
        <v>4.1597462335911534E-5</v>
      </c>
      <c r="T178" s="41">
        <f t="shared" si="125"/>
        <v>3.0001079425092581E-5</v>
      </c>
      <c r="U178" s="41">
        <f t="shared" si="126"/>
        <v>5.5068444937791637E-3</v>
      </c>
      <c r="V178" s="41">
        <f t="shared" si="127"/>
        <v>2.8357193603796734E-2</v>
      </c>
      <c r="W178" s="41">
        <f t="shared" si="95"/>
        <v>-130.66056828309652</v>
      </c>
      <c r="X178" s="41">
        <f t="shared" si="96"/>
        <v>-89.086751102111293</v>
      </c>
      <c r="Y178" s="41">
        <f t="shared" si="128"/>
        <v>150.29882678683197</v>
      </c>
      <c r="Z178" s="41">
        <f t="shared" si="129"/>
        <v>100.068267593971</v>
      </c>
      <c r="AA178" s="41">
        <f t="shared" si="130"/>
        <v>1.4081128769920679E-6</v>
      </c>
      <c r="AB178" s="41">
        <f t="shared" si="131"/>
        <v>1.4184819042748824E-6</v>
      </c>
      <c r="AC178" s="41">
        <f t="shared" si="132"/>
        <v>2.8385550797400527E-2</v>
      </c>
      <c r="AD178" s="41">
        <f t="shared" si="97"/>
        <v>-130.7912288513796</v>
      </c>
      <c r="AE178" s="41">
        <f t="shared" si="98"/>
        <v>-89.175837853213395</v>
      </c>
      <c r="AF178" s="41">
        <f t="shared" si="133"/>
        <v>150.41439822880858</v>
      </c>
      <c r="AG178" s="41">
        <f t="shared" si="134"/>
        <v>100.1485510783441</v>
      </c>
      <c r="AH178" s="41">
        <f t="shared" si="135"/>
        <v>1.4088779886636577E-6</v>
      </c>
      <c r="AI178" s="41">
        <f t="shared" si="136"/>
        <v>1.4190188366006965E-6</v>
      </c>
      <c r="AJ178" s="41">
        <f t="shared" si="137"/>
        <v>2.6981219731400641E-5</v>
      </c>
      <c r="AK178" s="41">
        <f t="shared" si="138"/>
        <v>1.8934607328080068E-5</v>
      </c>
      <c r="AL178" s="41">
        <f t="shared" si="139"/>
        <v>1.2886201997918429E-3</v>
      </c>
      <c r="AM178" s="41">
        <f t="shared" si="140"/>
        <v>2.9645813803588578E-2</v>
      </c>
      <c r="AN178" s="41">
        <f t="shared" si="99"/>
        <v>-136.59810392073229</v>
      </c>
      <c r="AO178" s="41">
        <f t="shared" si="100"/>
        <v>-93.135070855044759</v>
      </c>
      <c r="AP178" s="41">
        <f t="shared" si="141"/>
        <v>155.57085560812374</v>
      </c>
      <c r="AQ178" s="41">
        <f t="shared" si="142"/>
        <v>103.72903196748865</v>
      </c>
      <c r="AR178" s="41">
        <f t="shared" si="143"/>
        <v>1.4412991372940721E-6</v>
      </c>
      <c r="AS178" s="41">
        <f t="shared" si="144"/>
        <v>1.4417120360914702E-6</v>
      </c>
      <c r="AT178" s="41">
        <f t="shared" si="145"/>
        <v>2.9675459617392163E-2</v>
      </c>
      <c r="AU178" s="41">
        <f t="shared" si="101"/>
        <v>-136.73470202465302</v>
      </c>
      <c r="AV178" s="41">
        <f t="shared" si="102"/>
        <v>-93.2282059258998</v>
      </c>
      <c r="AW178" s="41">
        <f t="shared" si="146"/>
        <v>155.69261595719013</v>
      </c>
      <c r="AX178" s="41">
        <f t="shared" si="147"/>
        <v>103.81354287223151</v>
      </c>
      <c r="AY178" s="41">
        <f t="shared" si="148"/>
        <v>1.4420260015261221E-6</v>
      </c>
      <c r="AZ178" s="41">
        <f t="shared" si="149"/>
        <v>1.4422194778012897E-6</v>
      </c>
      <c r="BA178" s="41">
        <f t="shared" si="150"/>
        <v>2.451827556044885E-5</v>
      </c>
      <c r="BB178" s="41">
        <f t="shared" si="151"/>
        <v>1.711680823409208E-5</v>
      </c>
      <c r="BC178" s="41">
        <f t="shared" si="152"/>
        <v>5.5786073111174223E-5</v>
      </c>
      <c r="BD178" s="41">
        <f t="shared" si="153"/>
        <v>2.9701599876699753E-2</v>
      </c>
      <c r="BE178" s="41">
        <f t="shared" si="103"/>
        <v>-136.85514769300502</v>
      </c>
      <c r="BF178" s="41">
        <f t="shared" si="104"/>
        <v>-93.310327972503458</v>
      </c>
      <c r="BG178" s="41">
        <f t="shared" si="154"/>
        <v>155.79999555819893</v>
      </c>
      <c r="BH178" s="41">
        <f t="shared" si="155"/>
        <v>103.88807110688526</v>
      </c>
      <c r="BI178" s="41">
        <f t="shared" si="156"/>
        <v>1.4426656043777213E-6</v>
      </c>
      <c r="BJ178" s="41">
        <f t="shared" si="157"/>
        <v>1.4426659518288601E-6</v>
      </c>
      <c r="BK178" s="41">
        <f t="shared" si="158"/>
        <v>2.973130147657645E-2</v>
      </c>
      <c r="BL178" s="41">
        <f t="shared" si="105"/>
        <v>-136.99200284069804</v>
      </c>
      <c r="BM178" s="41">
        <f t="shared" si="106"/>
        <v>-93.403638300475947</v>
      </c>
      <c r="BN178" s="41">
        <f t="shared" si="159"/>
        <v>155.9220239984374</v>
      </c>
      <c r="BO178" s="41">
        <f t="shared" si="160"/>
        <v>103.97276503762976</v>
      </c>
      <c r="BP178" s="41">
        <f t="shared" si="161"/>
        <v>1.4433908589930245E-6</v>
      </c>
      <c r="BQ178" s="41">
        <f t="shared" si="162"/>
        <v>1.443172160163729E-6</v>
      </c>
      <c r="BR178" s="41">
        <f t="shared" si="163"/>
        <v>2.4418031968444238E-5</v>
      </c>
      <c r="BS178" s="41">
        <f t="shared" si="164"/>
        <v>1.7043133601231551E-5</v>
      </c>
      <c r="BT178" s="41">
        <f t="shared" si="165"/>
        <v>4.7112668057952015E-8</v>
      </c>
      <c r="BU178" s="41">
        <f t="shared" si="166"/>
        <v>2.9701646989367812E-2</v>
      </c>
      <c r="BV178" s="41">
        <f t="shared" si="107"/>
        <v>-136.85536477259578</v>
      </c>
      <c r="BW178" s="41">
        <f t="shared" si="108"/>
        <v>-93.310475981315321</v>
      </c>
      <c r="BX178" s="41">
        <f t="shared" si="167"/>
        <v>155.80018910327396</v>
      </c>
      <c r="BY178" s="41">
        <f t="shared" si="168"/>
        <v>103.88820543827416</v>
      </c>
      <c r="BZ178" s="41">
        <f t="shared" si="169"/>
        <v>1.442666756028371E-6</v>
      </c>
      <c r="CA178" s="41">
        <f t="shared" si="170"/>
        <v>1.4426667556964053E-6</v>
      </c>
      <c r="CB178" s="41">
        <f t="shared" si="171"/>
        <v>2.9731348636357176E-2</v>
      </c>
      <c r="CC178" s="41">
        <f t="shared" si="109"/>
        <v>-136.99222013736835</v>
      </c>
      <c r="CD178" s="41">
        <f t="shared" si="110"/>
        <v>-93.403786457296633</v>
      </c>
      <c r="CE178" s="41">
        <f t="shared" si="172"/>
        <v>155.92221776992673</v>
      </c>
      <c r="CF178" s="41">
        <f t="shared" si="173"/>
        <v>103.97289952358861</v>
      </c>
      <c r="CG178" s="41">
        <f t="shared" si="174"/>
        <v>1.4433920092859303E-6</v>
      </c>
      <c r="CH178" s="41">
        <f t="shared" si="175"/>
        <v>1.4431729629911562E-6</v>
      </c>
      <c r="CI178" s="41">
        <f t="shared" si="176"/>
        <v>2.4417947523885589E-5</v>
      </c>
      <c r="CJ178" s="41">
        <f t="shared" si="177"/>
        <v>1.7043071548598114E-5</v>
      </c>
      <c r="CK178" s="41">
        <f t="shared" si="178"/>
        <v>-4.5013064039111005E-11</v>
      </c>
      <c r="CL178" s="41" t="str">
        <f t="shared" si="111"/>
        <v/>
      </c>
      <c r="CM178" s="41">
        <f t="shared" si="112"/>
        <v>2.5632413260862337E-5</v>
      </c>
      <c r="CN178" s="41">
        <f t="shared" si="113"/>
        <v>-0.10098559976385056</v>
      </c>
      <c r="CO178" s="41">
        <f t="shared" si="114"/>
        <v>0</v>
      </c>
      <c r="CP178" s="41">
        <f t="shared" si="179"/>
        <v>0</v>
      </c>
      <c r="CQ178" s="41"/>
      <c r="CR178" s="41"/>
      <c r="CS178" s="41"/>
      <c r="CT178" s="41"/>
      <c r="CU178" s="41"/>
      <c r="CV178" s="41"/>
      <c r="CW178" s="41"/>
      <c r="CX178" s="41"/>
      <c r="CY178" s="41"/>
      <c r="CZ178" s="41"/>
      <c r="DA178" s="41">
        <f t="shared" si="86"/>
        <v>0.11756108576703739</v>
      </c>
      <c r="DB178" s="14">
        <f t="shared" si="85"/>
        <v>-558.12961353832964</v>
      </c>
      <c r="DC178" s="41"/>
      <c r="DD178" s="41"/>
      <c r="DE178" s="41"/>
    </row>
    <row r="179" spans="1:109">
      <c r="A179" s="41">
        <f t="shared" si="180"/>
        <v>0.3000000000000001</v>
      </c>
      <c r="B179" s="41">
        <f t="shared" si="87"/>
        <v>7.3125873884059009</v>
      </c>
      <c r="C179" s="41">
        <f t="shared" si="88"/>
        <v>-2942.7174011287257</v>
      </c>
      <c r="D179" s="41">
        <f t="shared" si="89"/>
        <v>-1090.0115187757849</v>
      </c>
      <c r="E179" s="41">
        <f t="shared" si="90"/>
        <v>2.285034911001757E-2</v>
      </c>
      <c r="F179" s="41">
        <f t="shared" si="91"/>
        <v>-105.28685038079011</v>
      </c>
      <c r="G179" s="41">
        <f t="shared" si="92"/>
        <v>-71.786488895993273</v>
      </c>
      <c r="H179" s="41">
        <f t="shared" si="115"/>
        <v>128.23474490969514</v>
      </c>
      <c r="I179" s="41">
        <f t="shared" si="116"/>
        <v>84.661436087419006</v>
      </c>
      <c r="J179" s="41">
        <f t="shared" si="117"/>
        <v>1.2146015446040193E-6</v>
      </c>
      <c r="K179" s="41">
        <f t="shared" si="118"/>
        <v>1.2682934584789965E-6</v>
      </c>
      <c r="L179" s="41">
        <f t="shared" si="119"/>
        <v>2.2873199459127587E-2</v>
      </c>
      <c r="M179" s="41">
        <f t="shared" si="93"/>
        <v>-105.39213723117089</v>
      </c>
      <c r="N179" s="41">
        <f t="shared" si="94"/>
        <v>-71.858275384889268</v>
      </c>
      <c r="O179" s="41">
        <f t="shared" si="120"/>
        <v>128.32405978728863</v>
      </c>
      <c r="P179" s="41">
        <f t="shared" si="121"/>
        <v>84.723752703718475</v>
      </c>
      <c r="Q179" s="41">
        <f t="shared" si="122"/>
        <v>1.2155479449324085E-6</v>
      </c>
      <c r="R179" s="41">
        <f t="shared" si="123"/>
        <v>1.2689706590688678E-6</v>
      </c>
      <c r="S179" s="41">
        <f t="shared" si="124"/>
        <v>4.1417324690866323E-5</v>
      </c>
      <c r="T179" s="41">
        <f t="shared" si="125"/>
        <v>2.9636334508976625E-5</v>
      </c>
      <c r="U179" s="41">
        <f t="shared" si="126"/>
        <v>4.5575043392799856E-3</v>
      </c>
      <c r="V179" s="41">
        <f t="shared" si="127"/>
        <v>2.7407853449297557E-2</v>
      </c>
      <c r="W179" s="41">
        <f t="shared" si="95"/>
        <v>-126.28632286890233</v>
      </c>
      <c r="X179" s="41">
        <f t="shared" si="96"/>
        <v>-86.104311046978879</v>
      </c>
      <c r="Y179" s="41">
        <f t="shared" si="128"/>
        <v>146.38843900060434</v>
      </c>
      <c r="Z179" s="41">
        <f t="shared" si="129"/>
        <v>97.30618407432155</v>
      </c>
      <c r="AA179" s="41">
        <f t="shared" si="130"/>
        <v>1.3728243150109159E-6</v>
      </c>
      <c r="AB179" s="41">
        <f t="shared" si="131"/>
        <v>1.3802042092290818E-6</v>
      </c>
      <c r="AC179" s="41">
        <f t="shared" si="132"/>
        <v>2.7435261302746851E-2</v>
      </c>
      <c r="AD179" s="41">
        <f t="shared" si="97"/>
        <v>-126.41260919177121</v>
      </c>
      <c r="AE179" s="41">
        <f t="shared" si="98"/>
        <v>-86.190415358025845</v>
      </c>
      <c r="AF179" s="41">
        <f t="shared" si="133"/>
        <v>146.49948764105801</v>
      </c>
      <c r="AG179" s="41">
        <f t="shared" si="134"/>
        <v>97.383405693618641</v>
      </c>
      <c r="AH179" s="41">
        <f t="shared" si="135"/>
        <v>1.3736152134203914E-6</v>
      </c>
      <c r="AI179" s="41">
        <f t="shared" si="136"/>
        <v>1.3807568596369434E-6</v>
      </c>
      <c r="AJ179" s="41">
        <f t="shared" si="137"/>
        <v>2.8856634502176599E-5</v>
      </c>
      <c r="AK179" s="41">
        <f t="shared" si="138"/>
        <v>2.0163943480070878E-5</v>
      </c>
      <c r="AL179" s="41">
        <f t="shared" si="139"/>
        <v>8.4897693929286396E-4</v>
      </c>
      <c r="AM179" s="41">
        <f t="shared" si="140"/>
        <v>2.825683038859042E-2</v>
      </c>
      <c r="AN179" s="41">
        <f t="shared" si="99"/>
        <v>-130.19812778504175</v>
      </c>
      <c r="AO179" s="41">
        <f t="shared" si="100"/>
        <v>-88.771450762528488</v>
      </c>
      <c r="AP179" s="41">
        <f t="shared" si="141"/>
        <v>149.83751750604418</v>
      </c>
      <c r="AQ179" s="41">
        <f t="shared" si="142"/>
        <v>99.703933381856501</v>
      </c>
      <c r="AR179" s="41">
        <f t="shared" si="143"/>
        <v>1.3965742951123925E-6</v>
      </c>
      <c r="AS179" s="41">
        <f t="shared" si="144"/>
        <v>1.3967697835893023E-6</v>
      </c>
      <c r="AT179" s="41">
        <f t="shared" si="145"/>
        <v>2.8285087218979009E-2</v>
      </c>
      <c r="AU179" s="41">
        <f t="shared" si="101"/>
        <v>-130.32832591282678</v>
      </c>
      <c r="AV179" s="41">
        <f t="shared" si="102"/>
        <v>-88.86022221329101</v>
      </c>
      <c r="AW179" s="41">
        <f t="shared" si="146"/>
        <v>149.95263820475552</v>
      </c>
      <c r="AX179" s="41">
        <f t="shared" si="147"/>
        <v>99.783939264458127</v>
      </c>
      <c r="AY179" s="41">
        <f t="shared" si="148"/>
        <v>1.3973388579452657E-6</v>
      </c>
      <c r="AZ179" s="41">
        <f t="shared" si="149"/>
        <v>1.3973020293453853E-6</v>
      </c>
      <c r="BA179" s="41">
        <f t="shared" si="150"/>
        <v>2.7057628982403852E-5</v>
      </c>
      <c r="BB179" s="41">
        <f t="shared" si="151"/>
        <v>1.8836003499456608E-5</v>
      </c>
      <c r="BC179" s="41">
        <f t="shared" si="152"/>
        <v>2.3777351244623494E-5</v>
      </c>
      <c r="BD179" s="41">
        <f t="shared" si="153"/>
        <v>2.8280607739835043E-2</v>
      </c>
      <c r="BE179" s="41">
        <f t="shared" si="103"/>
        <v>-130.30768595462993</v>
      </c>
      <c r="BF179" s="41">
        <f t="shared" si="104"/>
        <v>-88.84614951452042</v>
      </c>
      <c r="BG179" s="41">
        <f t="shared" si="154"/>
        <v>149.93438706522079</v>
      </c>
      <c r="BH179" s="41">
        <f t="shared" si="155"/>
        <v>99.771255302467964</v>
      </c>
      <c r="BI179" s="41">
        <f t="shared" si="156"/>
        <v>1.3972177622513337E-6</v>
      </c>
      <c r="BJ179" s="41">
        <f t="shared" si="157"/>
        <v>1.3972177336364301E-6</v>
      </c>
      <c r="BK179" s="41">
        <f t="shared" si="158"/>
        <v>2.8308888347574876E-2</v>
      </c>
      <c r="BL179" s="41">
        <f t="shared" si="105"/>
        <v>-130.43799364058455</v>
      </c>
      <c r="BM179" s="41">
        <f t="shared" si="106"/>
        <v>-88.934995664034929</v>
      </c>
      <c r="BN179" s="41">
        <f t="shared" si="159"/>
        <v>150.04962187618833</v>
      </c>
      <c r="BO179" s="41">
        <f t="shared" si="160"/>
        <v>99.851339177813117</v>
      </c>
      <c r="BP179" s="41">
        <f t="shared" si="161"/>
        <v>1.3979816002303044E-6</v>
      </c>
      <c r="BQ179" s="41">
        <f t="shared" si="162"/>
        <v>1.3977494203127615E-6</v>
      </c>
      <c r="BR179" s="41">
        <f t="shared" si="163"/>
        <v>2.7009249093852456E-5</v>
      </c>
      <c r="BS179" s="41">
        <f t="shared" si="164"/>
        <v>1.8800397828176038E-5</v>
      </c>
      <c r="BT179" s="41">
        <f t="shared" si="165"/>
        <v>-3.4858596828616293E-9</v>
      </c>
      <c r="BU179" s="41">
        <f t="shared" si="166"/>
        <v>2.8280604253975359E-2</v>
      </c>
      <c r="BV179" s="41">
        <f t="shared" si="107"/>
        <v>-130.30766989294153</v>
      </c>
      <c r="BW179" s="41">
        <f t="shared" si="108"/>
        <v>-88.846138563369252</v>
      </c>
      <c r="BX179" s="41">
        <f t="shared" si="167"/>
        <v>149.93437286267346</v>
      </c>
      <c r="BY179" s="41">
        <f t="shared" si="168"/>
        <v>99.771245432133668</v>
      </c>
      <c r="BZ179" s="41">
        <f t="shared" si="169"/>
        <v>1.3972176680006932E-6</v>
      </c>
      <c r="CA179" s="41">
        <f t="shared" si="170"/>
        <v>1.3972176680271498E-6</v>
      </c>
      <c r="CB179" s="41">
        <f t="shared" si="171"/>
        <v>2.8308884858229331E-2</v>
      </c>
      <c r="CC179" s="41">
        <f t="shared" si="109"/>
        <v>-130.43797756283445</v>
      </c>
      <c r="CD179" s="41">
        <f t="shared" si="110"/>
        <v>-88.934984701932606</v>
      </c>
      <c r="CE179" s="41">
        <f t="shared" si="172"/>
        <v>150.04960765691141</v>
      </c>
      <c r="CF179" s="41">
        <f t="shared" si="173"/>
        <v>99.85132929604471</v>
      </c>
      <c r="CG179" s="41">
        <f t="shared" si="174"/>
        <v>1.3979815060858784E-6</v>
      </c>
      <c r="CH179" s="41">
        <f t="shared" si="175"/>
        <v>1.3977493547853953E-6</v>
      </c>
      <c r="CI179" s="41">
        <f t="shared" si="176"/>
        <v>2.700925617874453E-5</v>
      </c>
      <c r="CJ179" s="41">
        <f t="shared" si="177"/>
        <v>1.880040304198214E-5</v>
      </c>
      <c r="CK179" s="41">
        <f t="shared" si="178"/>
        <v>3.2229411527088265E-12</v>
      </c>
      <c r="CL179" s="41" t="str">
        <f t="shared" si="111"/>
        <v/>
      </c>
      <c r="CM179" s="41">
        <f t="shared" si="112"/>
        <v>2.3327777971391486E-5</v>
      </c>
      <c r="CN179" s="41">
        <f t="shared" si="113"/>
        <v>-9.6154054463516228E-2</v>
      </c>
      <c r="CO179" s="41">
        <f t="shared" si="114"/>
        <v>0</v>
      </c>
      <c r="CP179" s="41">
        <f t="shared" si="179"/>
        <v>0</v>
      </c>
      <c r="CQ179" s="41"/>
      <c r="CR179" s="41"/>
      <c r="CS179" s="41"/>
      <c r="CT179" s="41"/>
      <c r="CU179" s="41"/>
      <c r="CV179" s="41"/>
      <c r="CW179" s="41"/>
      <c r="CX179" s="41"/>
      <c r="CY179" s="41"/>
      <c r="CZ179" s="41"/>
      <c r="DA179" s="41">
        <f t="shared" si="86"/>
        <v>0.11824857749666919</v>
      </c>
      <c r="DB179" s="14">
        <f t="shared" si="85"/>
        <v>-564.7469131328595</v>
      </c>
      <c r="DC179" s="41"/>
      <c r="DD179" s="41"/>
      <c r="DE179" s="41"/>
    </row>
    <row r="180" spans="1:109">
      <c r="A180" s="41">
        <f t="shared" si="180"/>
        <v>0.31000000000000011</v>
      </c>
      <c r="B180" s="41">
        <f t="shared" si="87"/>
        <v>7.5563403013527646</v>
      </c>
      <c r="C180" s="41">
        <f t="shared" si="88"/>
        <v>-2933.8275890094874</v>
      </c>
      <c r="D180" s="41">
        <f t="shared" si="89"/>
        <v>-1081.1217066565462</v>
      </c>
      <c r="E180" s="41">
        <f t="shared" si="90"/>
        <v>2.285034911001757E-2</v>
      </c>
      <c r="F180" s="41">
        <f t="shared" si="91"/>
        <v>-105.28685038079011</v>
      </c>
      <c r="G180" s="41">
        <f t="shared" si="92"/>
        <v>-71.786488895993273</v>
      </c>
      <c r="H180" s="41">
        <f t="shared" si="115"/>
        <v>128.17592021595479</v>
      </c>
      <c r="I180" s="41">
        <f t="shared" si="116"/>
        <v>84.570207209247343</v>
      </c>
      <c r="J180" s="41">
        <f t="shared" si="117"/>
        <v>1.2066026780428488E-6</v>
      </c>
      <c r="K180" s="41">
        <f t="shared" si="118"/>
        <v>1.2500992765397864E-6</v>
      </c>
      <c r="L180" s="41">
        <f t="shared" si="119"/>
        <v>2.2873199459127587E-2</v>
      </c>
      <c r="M180" s="41">
        <f t="shared" si="93"/>
        <v>-105.39213723117089</v>
      </c>
      <c r="N180" s="41">
        <f t="shared" si="94"/>
        <v>-71.858275384889268</v>
      </c>
      <c r="O180" s="41">
        <f t="shared" si="120"/>
        <v>128.26526363940434</v>
      </c>
      <c r="P180" s="41">
        <f t="shared" si="121"/>
        <v>84.632573320531407</v>
      </c>
      <c r="Q180" s="41">
        <f t="shared" si="122"/>
        <v>1.2075449649958458E-6</v>
      </c>
      <c r="R180" s="41">
        <f t="shared" si="123"/>
        <v>1.2507681638241884E-6</v>
      </c>
      <c r="S180" s="41">
        <f t="shared" si="124"/>
        <v>4.1237311012629582E-5</v>
      </c>
      <c r="T180" s="41">
        <f t="shared" si="125"/>
        <v>2.9272519259185143E-5</v>
      </c>
      <c r="U180" s="41">
        <f t="shared" si="126"/>
        <v>3.6353828293263593E-3</v>
      </c>
      <c r="V180" s="41">
        <f t="shared" si="127"/>
        <v>2.6485731939343931E-2</v>
      </c>
      <c r="W180" s="41">
        <f t="shared" si="95"/>
        <v>-122.03749196553409</v>
      </c>
      <c r="X180" s="41">
        <f t="shared" si="96"/>
        <v>-83.207380885591448</v>
      </c>
      <c r="Y180" s="41">
        <f t="shared" si="128"/>
        <v>142.60989103122765</v>
      </c>
      <c r="Z180" s="41">
        <f t="shared" si="129"/>
        <v>94.631878844027369</v>
      </c>
      <c r="AA180" s="41">
        <f t="shared" si="130"/>
        <v>1.3366386063495962E-6</v>
      </c>
      <c r="AB180" s="41">
        <f t="shared" si="131"/>
        <v>1.3415127364175267E-6</v>
      </c>
      <c r="AC180" s="41">
        <f t="shared" si="132"/>
        <v>2.6512217671283273E-2</v>
      </c>
      <c r="AD180" s="41">
        <f t="shared" si="97"/>
        <v>-122.15952945749962</v>
      </c>
      <c r="AE180" s="41">
        <f t="shared" si="98"/>
        <v>-83.29058826647703</v>
      </c>
      <c r="AF180" s="41">
        <f t="shared" si="133"/>
        <v>142.71655330062418</v>
      </c>
      <c r="AG180" s="41">
        <f t="shared" si="134"/>
        <v>94.706129314193745</v>
      </c>
      <c r="AH180" s="41">
        <f t="shared" si="135"/>
        <v>1.3374553178482265E-6</v>
      </c>
      <c r="AI180" s="41">
        <f t="shared" si="136"/>
        <v>1.3420810821102945E-6</v>
      </c>
      <c r="AJ180" s="41">
        <f t="shared" si="137"/>
        <v>3.083590442207699E-5</v>
      </c>
      <c r="AK180" s="41">
        <f t="shared" si="138"/>
        <v>2.1458560936485815E-5</v>
      </c>
      <c r="AL180" s="41">
        <f t="shared" si="139"/>
        <v>5.1977727758611492E-4</v>
      </c>
      <c r="AM180" s="41">
        <f t="shared" si="140"/>
        <v>2.7005509216930047E-2</v>
      </c>
      <c r="AN180" s="41">
        <f t="shared" si="99"/>
        <v>-124.43245373145967</v>
      </c>
      <c r="AO180" s="41">
        <f t="shared" si="100"/>
        <v>-84.840309362358894</v>
      </c>
      <c r="AP180" s="41">
        <f t="shared" si="141"/>
        <v>144.70675040884629</v>
      </c>
      <c r="AQ180" s="41">
        <f t="shared" si="142"/>
        <v>96.091294317223486</v>
      </c>
      <c r="AR180" s="41">
        <f t="shared" si="143"/>
        <v>1.3523645613595425E-6</v>
      </c>
      <c r="AS180" s="41">
        <f t="shared" si="144"/>
        <v>1.3524433881949286E-6</v>
      </c>
      <c r="AT180" s="41">
        <f t="shared" si="145"/>
        <v>2.7032514726146973E-2</v>
      </c>
      <c r="AU180" s="41">
        <f t="shared" si="101"/>
        <v>-124.55688618519112</v>
      </c>
      <c r="AV180" s="41">
        <f t="shared" si="102"/>
        <v>-84.925149671721229</v>
      </c>
      <c r="AW180" s="41">
        <f t="shared" si="146"/>
        <v>144.81590163747171</v>
      </c>
      <c r="AX180" s="41">
        <f t="shared" si="147"/>
        <v>96.167248453224772</v>
      </c>
      <c r="AY180" s="41">
        <f t="shared" si="148"/>
        <v>1.3531645151660654E-6</v>
      </c>
      <c r="AZ180" s="41">
        <f t="shared" si="149"/>
        <v>1.352998680005034E-6</v>
      </c>
      <c r="BA180" s="41">
        <f t="shared" si="150"/>
        <v>2.9621874562601734E-5</v>
      </c>
      <c r="BB180" s="41">
        <f t="shared" si="151"/>
        <v>2.0562167728258329E-5</v>
      </c>
      <c r="BC180" s="41">
        <f t="shared" si="152"/>
        <v>8.7008152501451864E-6</v>
      </c>
      <c r="BD180" s="41">
        <f t="shared" si="153"/>
        <v>2.7014210032180193E-2</v>
      </c>
      <c r="BE180" s="41">
        <f t="shared" si="103"/>
        <v>-124.47254421012249</v>
      </c>
      <c r="BF180" s="41">
        <f t="shared" si="104"/>
        <v>-84.867643779628992</v>
      </c>
      <c r="BG180" s="41">
        <f t="shared" si="154"/>
        <v>144.74191527293621</v>
      </c>
      <c r="BH180" s="41">
        <f t="shared" si="155"/>
        <v>96.115764354977273</v>
      </c>
      <c r="BI180" s="41">
        <f t="shared" si="156"/>
        <v>1.3526224772513603E-6</v>
      </c>
      <c r="BJ180" s="41">
        <f t="shared" si="157"/>
        <v>1.3526224295262642E-6</v>
      </c>
      <c r="BK180" s="41">
        <f t="shared" si="158"/>
        <v>2.7041224242212371E-2</v>
      </c>
      <c r="BL180" s="41">
        <f t="shared" si="105"/>
        <v>-124.5970167543326</v>
      </c>
      <c r="BM180" s="41">
        <f t="shared" si="106"/>
        <v>-84.952511423408609</v>
      </c>
      <c r="BN180" s="41">
        <f t="shared" si="159"/>
        <v>144.85110818498185</v>
      </c>
      <c r="BO180" s="41">
        <f t="shared" si="160"/>
        <v>96.191747014890183</v>
      </c>
      <c r="BP180" s="41">
        <f t="shared" si="161"/>
        <v>1.3534221532999763E-6</v>
      </c>
      <c r="BQ180" s="41">
        <f t="shared" si="162"/>
        <v>1.3531775056266907E-6</v>
      </c>
      <c r="BR180" s="41">
        <f t="shared" si="163"/>
        <v>2.9602051944643247E-5</v>
      </c>
      <c r="BS180" s="41">
        <f t="shared" si="164"/>
        <v>2.0547559960676347E-5</v>
      </c>
      <c r="BT180" s="41">
        <f t="shared" si="165"/>
        <v>-5.2708750683211444E-9</v>
      </c>
      <c r="BU180" s="41">
        <f t="shared" si="166"/>
        <v>2.7014204761305123E-2</v>
      </c>
      <c r="BV180" s="41">
        <f t="shared" si="107"/>
        <v>-124.47251992367364</v>
      </c>
      <c r="BW180" s="41">
        <f t="shared" si="108"/>
        <v>-84.867627220686586</v>
      </c>
      <c r="BX180" s="41">
        <f t="shared" si="167"/>
        <v>144.74189396974455</v>
      </c>
      <c r="BY180" s="41">
        <f t="shared" si="168"/>
        <v>96.115749530854771</v>
      </c>
      <c r="BZ180" s="41">
        <f t="shared" si="169"/>
        <v>1.3526223210604914E-6</v>
      </c>
      <c r="CA180" s="41">
        <f t="shared" si="170"/>
        <v>1.352622321103151E-6</v>
      </c>
      <c r="CB180" s="41">
        <f t="shared" si="171"/>
        <v>2.7041218966066424E-2</v>
      </c>
      <c r="CC180" s="41">
        <f t="shared" si="109"/>
        <v>-124.59699244359729</v>
      </c>
      <c r="CD180" s="41">
        <f t="shared" si="110"/>
        <v>-84.952494847907261</v>
      </c>
      <c r="CE180" s="41">
        <f t="shared" si="172"/>
        <v>144.85108685653856</v>
      </c>
      <c r="CF180" s="41">
        <f t="shared" si="173"/>
        <v>96.191732173488134</v>
      </c>
      <c r="CG180" s="41">
        <f t="shared" si="174"/>
        <v>1.353421997277343E-6</v>
      </c>
      <c r="CH180" s="41">
        <f t="shared" si="175"/>
        <v>1.353177397334223E-6</v>
      </c>
      <c r="CI180" s="41">
        <f t="shared" si="176"/>
        <v>2.9602063948119134E-5</v>
      </c>
      <c r="CJ180" s="41">
        <f t="shared" si="177"/>
        <v>2.0547568805992651E-5</v>
      </c>
      <c r="CK180" s="41">
        <f t="shared" si="178"/>
        <v>4.7114215833598862E-12</v>
      </c>
      <c r="CL180" s="41" t="str">
        <f t="shared" si="111"/>
        <v/>
      </c>
      <c r="CM180" s="41">
        <f t="shared" si="112"/>
        <v>2.136316941833742E-5</v>
      </c>
      <c r="CN180" s="41">
        <f t="shared" si="113"/>
        <v>-9.1848296188437428E-2</v>
      </c>
      <c r="CO180" s="41">
        <f t="shared" si="114"/>
        <v>0</v>
      </c>
      <c r="CP180" s="41">
        <f t="shared" si="179"/>
        <v>0</v>
      </c>
      <c r="CQ180" s="41"/>
      <c r="CR180" s="41"/>
      <c r="CS180" s="41"/>
      <c r="CT180" s="41"/>
      <c r="CU180" s="41"/>
      <c r="CV180" s="41"/>
      <c r="CW180" s="41"/>
      <c r="CX180" s="41"/>
      <c r="CY180" s="41"/>
      <c r="CZ180" s="41"/>
      <c r="DA180" s="41">
        <f t="shared" si="86"/>
        <v>0.11893606922630098</v>
      </c>
      <c r="DB180" s="14">
        <f t="shared" si="85"/>
        <v>-571.40279756467521</v>
      </c>
      <c r="DC180" s="41"/>
      <c r="DD180" s="41"/>
      <c r="DE180" s="41"/>
    </row>
    <row r="181" spans="1:109">
      <c r="A181" s="41">
        <f t="shared" si="180"/>
        <v>0.32000000000000012</v>
      </c>
      <c r="B181" s="41">
        <f t="shared" ref="B181:B212" si="181">A181*$AC$68</f>
        <v>7.8000932142996273</v>
      </c>
      <c r="C181" s="41">
        <f t="shared" ref="C181:C212" si="182">$C$39*($B181-$C$21)</f>
        <v>-2924.9377768902491</v>
      </c>
      <c r="D181" s="41">
        <f t="shared" ref="D181:D212" si="183">$C$39*($B181-$C$27)</f>
        <v>-1072.2318945373077</v>
      </c>
      <c r="E181" s="41">
        <f t="shared" ref="E181:E212" si="184">$AC$71</f>
        <v>2.285034911001757E-2</v>
      </c>
      <c r="F181" s="41">
        <f t="shared" ref="F181:F212" si="185">-E181*$AC$51</f>
        <v>-105.28685038079011</v>
      </c>
      <c r="G181" s="41">
        <f t="shared" ref="G181:G212" si="186">-E181*$AD$51</f>
        <v>-71.786488895993273</v>
      </c>
      <c r="H181" s="41">
        <f t="shared" si="115"/>
        <v>128.11704967383278</v>
      </c>
      <c r="I181" s="41">
        <f t="shared" si="116"/>
        <v>84.47880703135003</v>
      </c>
      <c r="J181" s="41">
        <f t="shared" si="117"/>
        <v>1.1985975771085965E-6</v>
      </c>
      <c r="K181" s="41">
        <f t="shared" si="118"/>
        <v>1.2318709315325113E-6</v>
      </c>
      <c r="L181" s="41">
        <f t="shared" si="119"/>
        <v>2.2873199459127587E-2</v>
      </c>
      <c r="M181" s="41">
        <f t="shared" ref="M181:M212" si="187">-L181*$AC$51</f>
        <v>-105.39213723117089</v>
      </c>
      <c r="N181" s="41">
        <f t="shared" ref="N181:N212" si="188">-L181*$AD$51</f>
        <v>-71.858275384889268</v>
      </c>
      <c r="O181" s="41">
        <f t="shared" si="120"/>
        <v>128.20642170990448</v>
      </c>
      <c r="P181" s="41">
        <f t="shared" si="121"/>
        <v>84.541222916799626</v>
      </c>
      <c r="Q181" s="41">
        <f t="shared" si="122"/>
        <v>1.199535753539631E-6</v>
      </c>
      <c r="R181" s="41">
        <f t="shared" si="123"/>
        <v>1.2325315270823523E-6</v>
      </c>
      <c r="S181" s="41">
        <f t="shared" si="124"/>
        <v>4.105742220906961E-5</v>
      </c>
      <c r="T181" s="41">
        <f t="shared" si="125"/>
        <v>2.8909648017212522E-5</v>
      </c>
      <c r="U181" s="41">
        <f t="shared" si="126"/>
        <v>2.7390494668742449E-3</v>
      </c>
      <c r="V181" s="41">
        <f t="shared" si="127"/>
        <v>2.5589398576891815E-2</v>
      </c>
      <c r="W181" s="41">
        <f t="shared" ref="W181:W212" si="189">-V181*$AC$51</f>
        <v>-117.90748431578514</v>
      </c>
      <c r="X181" s="41">
        <f t="shared" ref="X181:X212" si="190">-V181*$AD$51</f>
        <v>-80.391466578944446</v>
      </c>
      <c r="Y181" s="41">
        <f t="shared" si="128"/>
        <v>138.95675142197919</v>
      </c>
      <c r="Z181" s="41">
        <f t="shared" si="129"/>
        <v>92.040972889802873</v>
      </c>
      <c r="AA181" s="41">
        <f t="shared" si="130"/>
        <v>1.2995236473860341E-6</v>
      </c>
      <c r="AB181" s="41">
        <f t="shared" si="131"/>
        <v>1.3023916225910622E-6</v>
      </c>
      <c r="AC181" s="41">
        <f t="shared" si="132"/>
        <v>2.5614987975468705E-2</v>
      </c>
      <c r="AD181" s="41">
        <f t="shared" ref="AD181:AD212" si="191">-AC181*$AC$51</f>
        <v>-118.02539180010092</v>
      </c>
      <c r="AE181" s="41">
        <f t="shared" ref="AE181:AE212" si="192">-AC181*$AD$51</f>
        <v>-80.471858045523376</v>
      </c>
      <c r="AF181" s="41">
        <f t="shared" si="133"/>
        <v>139.05915774741808</v>
      </c>
      <c r="AG181" s="41">
        <f t="shared" si="134"/>
        <v>92.112338679387165</v>
      </c>
      <c r="AH181" s="41">
        <f t="shared" si="135"/>
        <v>1.3003661394986214E-6</v>
      </c>
      <c r="AI181" s="41">
        <f t="shared" si="136"/>
        <v>1.3029756140813555E-6</v>
      </c>
      <c r="AJ181" s="41">
        <f t="shared" si="137"/>
        <v>3.2923482357577034E-5</v>
      </c>
      <c r="AK181" s="41">
        <f t="shared" si="138"/>
        <v>2.2821618434623052E-5</v>
      </c>
      <c r="AL181" s="41">
        <f t="shared" si="139"/>
        <v>2.839055472239493E-4</v>
      </c>
      <c r="AM181" s="41">
        <f t="shared" si="140"/>
        <v>2.5873304124115763E-2</v>
      </c>
      <c r="AN181" s="41">
        <f t="shared" ref="AN181:AN212" si="193">-AM181*$AC$51</f>
        <v>-119.21562716861096</v>
      </c>
      <c r="AO181" s="41">
        <f t="shared" ref="AO181:AO212" si="194">-AM181*$AD$51</f>
        <v>-81.283382160416579</v>
      </c>
      <c r="AP181" s="41">
        <f t="shared" si="141"/>
        <v>140.09401872028866</v>
      </c>
      <c r="AQ181" s="41">
        <f t="shared" si="142"/>
        <v>92.83344280781742</v>
      </c>
      <c r="AR181" s="41">
        <f t="shared" si="143"/>
        <v>1.3087764903366866E-6</v>
      </c>
      <c r="AS181" s="41">
        <f t="shared" si="144"/>
        <v>1.3088011087564932E-6</v>
      </c>
      <c r="AT181" s="41">
        <f t="shared" si="145"/>
        <v>2.5899177428239877E-2</v>
      </c>
      <c r="AU181" s="41">
        <f t="shared" ref="AU181:AU212" si="195">-AT181*$AC$51</f>
        <v>-119.33484279577956</v>
      </c>
      <c r="AV181" s="41">
        <f t="shared" ref="AV181:AV212" si="196">-AT181*$AD$51</f>
        <v>-81.364665542577001</v>
      </c>
      <c r="AW181" s="41">
        <f t="shared" si="146"/>
        <v>140.197781841412</v>
      </c>
      <c r="AX181" s="41">
        <f t="shared" si="147"/>
        <v>92.905738388417319</v>
      </c>
      <c r="AY181" s="41">
        <f t="shared" si="148"/>
        <v>1.3096095188255741E-6</v>
      </c>
      <c r="AZ181" s="41">
        <f t="shared" si="149"/>
        <v>1.3093776842955013E-6</v>
      </c>
      <c r="BA181" s="41">
        <f t="shared" si="150"/>
        <v>3.2196447925301588E-5</v>
      </c>
      <c r="BB181" s="41">
        <f t="shared" si="151"/>
        <v>2.2284573174040669E-5</v>
      </c>
      <c r="BC181" s="41">
        <f t="shared" si="152"/>
        <v>2.4837299122942369E-6</v>
      </c>
      <c r="BD181" s="41">
        <f t="shared" si="153"/>
        <v>2.5875787854028057E-2</v>
      </c>
      <c r="BE181" s="41">
        <f t="shared" ref="BE181:BE212" si="197">-BD181*$AC$51</f>
        <v>-119.22707137449171</v>
      </c>
      <c r="BF181" s="41">
        <f t="shared" ref="BF181:BF212" si="198">-BD181*$AD$51</f>
        <v>-81.291185028062543</v>
      </c>
      <c r="BG181" s="41">
        <f t="shared" si="154"/>
        <v>140.10397868531106</v>
      </c>
      <c r="BH181" s="41">
        <f t="shared" si="155"/>
        <v>92.840382343610841</v>
      </c>
      <c r="BI181" s="41">
        <f t="shared" si="156"/>
        <v>1.3088565309895129E-6</v>
      </c>
      <c r="BJ181" s="41">
        <f t="shared" si="157"/>
        <v>1.3088565117562399E-6</v>
      </c>
      <c r="BK181" s="41">
        <f t="shared" si="158"/>
        <v>2.5901663641882084E-2</v>
      </c>
      <c r="BL181" s="41">
        <f t="shared" ref="BL181:BL212" si="199">-BK181*$AC$51</f>
        <v>-119.3462984458662</v>
      </c>
      <c r="BM181" s="41">
        <f t="shared" ref="BM181:BM212" si="200">-BK181*$AD$51</f>
        <v>-81.372476213090607</v>
      </c>
      <c r="BN181" s="41">
        <f t="shared" si="159"/>
        <v>140.20775368010226</v>
      </c>
      <c r="BO181" s="41">
        <f t="shared" si="160"/>
        <v>92.912686059663912</v>
      </c>
      <c r="BP181" s="41">
        <f t="shared" si="161"/>
        <v>1.3096894770950108E-6</v>
      </c>
      <c r="BQ181" s="41">
        <f t="shared" si="162"/>
        <v>1.3094330228554474E-6</v>
      </c>
      <c r="BR181" s="41">
        <f t="shared" si="163"/>
        <v>3.2190173694296334E-5</v>
      </c>
      <c r="BS181" s="41">
        <f t="shared" si="164"/>
        <v>2.2279943801510999E-5</v>
      </c>
      <c r="BT181" s="41">
        <f t="shared" si="165"/>
        <v>-1.9407494333181102E-9</v>
      </c>
      <c r="BU181" s="41">
        <f t="shared" si="166"/>
        <v>2.5875785913278625E-2</v>
      </c>
      <c r="BV181" s="41">
        <f t="shared" ref="BV181:BV212" si="201">-BU181*$AC$51</f>
        <v>-119.22706243216028</v>
      </c>
      <c r="BW181" s="41">
        <f t="shared" ref="BW181:BW212" si="202">-BU181*$AD$51</f>
        <v>-81.291178931018393</v>
      </c>
      <c r="BX181" s="41">
        <f t="shared" si="167"/>
        <v>140.10397090267156</v>
      </c>
      <c r="BY181" s="41">
        <f t="shared" si="168"/>
        <v>92.840376921116487</v>
      </c>
      <c r="BZ181" s="41">
        <f t="shared" si="169"/>
        <v>1.3088564684530311E-6</v>
      </c>
      <c r="CA181" s="41">
        <f t="shared" si="170"/>
        <v>1.3088564684696562E-6</v>
      </c>
      <c r="CB181" s="41">
        <f t="shared" si="171"/>
        <v>2.5901661699191902E-2</v>
      </c>
      <c r="CC181" s="41">
        <f t="shared" ref="CC181:CC212" si="203">-CB181*$AC$51</f>
        <v>-119.34628949459243</v>
      </c>
      <c r="CD181" s="41">
        <f t="shared" ref="CD181:CD212" si="204">-CB181*$AD$51</f>
        <v>-81.372470109949404</v>
      </c>
      <c r="CE181" s="41">
        <f t="shared" si="172"/>
        <v>140.2077458881848</v>
      </c>
      <c r="CF181" s="41">
        <f t="shared" si="173"/>
        <v>92.912680630812616</v>
      </c>
      <c r="CG181" s="41">
        <f t="shared" si="174"/>
        <v>1.3096894146228996E-6</v>
      </c>
      <c r="CH181" s="41">
        <f t="shared" si="175"/>
        <v>1.3094329796192135E-6</v>
      </c>
      <c r="CI181" s="41">
        <f t="shared" si="176"/>
        <v>3.2190178596321754E-5</v>
      </c>
      <c r="CJ181" s="41">
        <f t="shared" si="177"/>
        <v>2.2279947418388541E-5</v>
      </c>
      <c r="CK181" s="41">
        <f t="shared" si="178"/>
        <v>1.6775732950864389E-12</v>
      </c>
      <c r="CL181" s="41" t="str">
        <f t="shared" ref="CL181:CL212" si="205">IF(AND(BU181&gt;0,CE181&gt;0,CE181&lt;$C$15,CF181&lt;$C$15,CG181&gt;0,ABS(CK181)&lt;0.1*BU181),B181,"")</f>
        <v/>
      </c>
      <c r="CM181" s="41">
        <f t="shared" ref="CM181:CM212" si="206">CG181+BU181^2/$C$39</f>
        <v>1.9668491096408523E-5</v>
      </c>
      <c r="CN181" s="41">
        <f t="shared" ref="CN181:CN212" si="207">-BU181*$C$15/$C$39</f>
        <v>-8.7977672105147328E-2</v>
      </c>
      <c r="CO181" s="41">
        <f t="shared" ref="CO181:CO212" si="208">IF(CL181&lt;&gt;"",(-CM181+SQRT(CM181^2-4*$AC$60*CN181))/2/$AC$60,0)</f>
        <v>0</v>
      </c>
      <c r="CP181" s="41">
        <f t="shared" si="179"/>
        <v>0</v>
      </c>
      <c r="CQ181" s="41"/>
      <c r="CR181" s="41"/>
      <c r="CS181" s="41"/>
      <c r="CT181" s="41"/>
      <c r="CU181" s="41"/>
      <c r="CV181" s="41"/>
      <c r="CW181" s="41"/>
      <c r="CX181" s="41"/>
      <c r="CY181" s="41"/>
      <c r="CZ181" s="41"/>
      <c r="DA181" s="41">
        <f t="shared" si="86"/>
        <v>0.11962356095593278</v>
      </c>
      <c r="DB181" s="14">
        <f t="shared" si="85"/>
        <v>-578.09726683377687</v>
      </c>
      <c r="DC181" s="41"/>
      <c r="DD181" s="41"/>
      <c r="DE181" s="41"/>
    </row>
    <row r="182" spans="1:109">
      <c r="A182" s="41">
        <f t="shared" si="180"/>
        <v>0.33000000000000013</v>
      </c>
      <c r="B182" s="41">
        <f t="shared" si="181"/>
        <v>8.043846127246491</v>
      </c>
      <c r="C182" s="41">
        <f t="shared" si="182"/>
        <v>-2916.0479647710099</v>
      </c>
      <c r="D182" s="41">
        <f t="shared" si="183"/>
        <v>-1063.3420824180694</v>
      </c>
      <c r="E182" s="41">
        <f t="shared" si="184"/>
        <v>2.285034911001757E-2</v>
      </c>
      <c r="F182" s="41">
        <f t="shared" si="185"/>
        <v>-105.28685038079011</v>
      </c>
      <c r="G182" s="41">
        <f t="shared" si="186"/>
        <v>-71.786488895993273</v>
      </c>
      <c r="H182" s="41">
        <f t="shared" si="115"/>
        <v>128.05813317595801</v>
      </c>
      <c r="I182" s="41">
        <f t="shared" si="116"/>
        <v>84.387234585143631</v>
      </c>
      <c r="J182" s="41">
        <f t="shared" si="117"/>
        <v>1.1905862272011559E-6</v>
      </c>
      <c r="K182" s="41">
        <f t="shared" si="118"/>
        <v>1.2136082302882592E-6</v>
      </c>
      <c r="L182" s="41">
        <f t="shared" si="119"/>
        <v>2.2873199459127587E-2</v>
      </c>
      <c r="M182" s="41">
        <f t="shared" si="187"/>
        <v>-105.39213723117089</v>
      </c>
      <c r="N182" s="41">
        <f t="shared" si="188"/>
        <v>-71.858275384889268</v>
      </c>
      <c r="O182" s="41">
        <f t="shared" si="120"/>
        <v>128.14753389167868</v>
      </c>
      <c r="P182" s="41">
        <f t="shared" si="121"/>
        <v>84.44970052657419</v>
      </c>
      <c r="Q182" s="41">
        <f t="shared" si="122"/>
        <v>1.1915202959845371E-6</v>
      </c>
      <c r="R182" s="41">
        <f t="shared" si="123"/>
        <v>1.2142605560072115E-6</v>
      </c>
      <c r="S182" s="41">
        <f t="shared" si="124"/>
        <v>4.0877659193911549E-5</v>
      </c>
      <c r="T182" s="41">
        <f t="shared" si="125"/>
        <v>2.8547735345816271E-5</v>
      </c>
      <c r="U182" s="41">
        <f t="shared" si="126"/>
        <v>1.8671650669326483E-3</v>
      </c>
      <c r="V182" s="41">
        <f t="shared" si="127"/>
        <v>2.4717514176950218E-2</v>
      </c>
      <c r="W182" s="41">
        <f t="shared" si="189"/>
        <v>-113.89012939818558</v>
      </c>
      <c r="X182" s="41">
        <f t="shared" si="190"/>
        <v>-77.652360953308374</v>
      </c>
      <c r="Y182" s="41">
        <f t="shared" si="128"/>
        <v>135.42301292886543</v>
      </c>
      <c r="Z182" s="41">
        <f t="shared" si="129"/>
        <v>89.529379318776478</v>
      </c>
      <c r="AA182" s="41">
        <f t="shared" si="130"/>
        <v>1.2614460231175117E-6</v>
      </c>
      <c r="AB182" s="41">
        <f t="shared" si="131"/>
        <v>1.2628239907529007E-6</v>
      </c>
      <c r="AC182" s="41">
        <f t="shared" si="132"/>
        <v>2.4742231691127166E-2</v>
      </c>
      <c r="AD182" s="41">
        <f t="shared" si="191"/>
        <v>-114.00401952758376</v>
      </c>
      <c r="AE182" s="41">
        <f t="shared" si="192"/>
        <v>-77.730013314261669</v>
      </c>
      <c r="AF182" s="41">
        <f t="shared" si="133"/>
        <v>135.52128817287073</v>
      </c>
      <c r="AG182" s="41">
        <f t="shared" si="134"/>
        <v>89.597942949808527</v>
      </c>
      <c r="AH182" s="41">
        <f t="shared" si="135"/>
        <v>1.2623141998351405E-6</v>
      </c>
      <c r="AI182" s="41">
        <f t="shared" si="136"/>
        <v>1.2634235497266573E-6</v>
      </c>
      <c r="AJ182" s="41">
        <f t="shared" si="137"/>
        <v>3.5123949415531025E-5</v>
      </c>
      <c r="AK182" s="41">
        <f t="shared" si="138"/>
        <v>2.4256443000881624E-5</v>
      </c>
      <c r="AL182" s="41">
        <f t="shared" si="139"/>
        <v>1.2679703906422055E-4</v>
      </c>
      <c r="AM182" s="41">
        <f t="shared" si="140"/>
        <v>2.484431121601444E-2</v>
      </c>
      <c r="AN182" s="41">
        <f t="shared" si="193"/>
        <v>-114.47436821293653</v>
      </c>
      <c r="AO182" s="41">
        <f t="shared" si="194"/>
        <v>-78.050705599729469</v>
      </c>
      <c r="AP182" s="41">
        <f t="shared" si="141"/>
        <v>135.9273563594806</v>
      </c>
      <c r="AQ182" s="41">
        <f t="shared" si="142"/>
        <v>89.881229978141576</v>
      </c>
      <c r="AR182" s="41">
        <f t="shared" si="143"/>
        <v>1.2658815178724168E-6</v>
      </c>
      <c r="AS182" s="41">
        <f t="shared" si="144"/>
        <v>1.2658862419924501E-6</v>
      </c>
      <c r="AT182" s="41">
        <f t="shared" si="145"/>
        <v>2.4869155527230451E-2</v>
      </c>
      <c r="AU182" s="41">
        <f t="shared" si="195"/>
        <v>-114.58884258114945</v>
      </c>
      <c r="AV182" s="41">
        <f t="shared" si="196"/>
        <v>-78.12875630532919</v>
      </c>
      <c r="AW182" s="41">
        <f t="shared" si="146"/>
        <v>136.02623618006442</v>
      </c>
      <c r="AX182" s="41">
        <f t="shared" si="147"/>
        <v>89.950208428611234</v>
      </c>
      <c r="AY182" s="41">
        <f t="shared" si="148"/>
        <v>1.266745345989157E-6</v>
      </c>
      <c r="AZ182" s="41">
        <f t="shared" si="149"/>
        <v>1.266482370897398E-6</v>
      </c>
      <c r="BA182" s="41">
        <f t="shared" si="150"/>
        <v>3.4769654478625217E-5</v>
      </c>
      <c r="BB182" s="41">
        <f t="shared" si="151"/>
        <v>2.3994583700262926E-5</v>
      </c>
      <c r="BC182" s="41">
        <f t="shared" si="152"/>
        <v>4.3843053381340279E-7</v>
      </c>
      <c r="BD182" s="41">
        <f t="shared" si="153"/>
        <v>2.4844749646548252E-2</v>
      </c>
      <c r="BE182" s="41">
        <f t="shared" si="197"/>
        <v>-114.47638835581459</v>
      </c>
      <c r="BF182" s="41">
        <f t="shared" si="198"/>
        <v>-78.052082969873609</v>
      </c>
      <c r="BG182" s="41">
        <f t="shared" si="154"/>
        <v>135.92910113365937</v>
      </c>
      <c r="BH182" s="41">
        <f t="shared" si="155"/>
        <v>89.882447142455277</v>
      </c>
      <c r="BI182" s="41">
        <f t="shared" si="156"/>
        <v>1.2658967768072164E-6</v>
      </c>
      <c r="BJ182" s="41">
        <f t="shared" si="157"/>
        <v>1.265896772925552E-6</v>
      </c>
      <c r="BK182" s="41">
        <f t="shared" si="158"/>
        <v>2.4869594396194798E-2</v>
      </c>
      <c r="BL182" s="41">
        <f t="shared" si="199"/>
        <v>-114.59086474417039</v>
      </c>
      <c r="BM182" s="41">
        <f t="shared" si="200"/>
        <v>-78.130135052843471</v>
      </c>
      <c r="BN182" s="41">
        <f t="shared" si="159"/>
        <v>136.02798304507684</v>
      </c>
      <c r="BO182" s="41">
        <f t="shared" si="160"/>
        <v>89.95142702739173</v>
      </c>
      <c r="BP182" s="41">
        <f t="shared" si="161"/>
        <v>1.2667605899176054E-6</v>
      </c>
      <c r="BQ182" s="41">
        <f t="shared" si="162"/>
        <v>1.2664928900045089E-6</v>
      </c>
      <c r="BR182" s="41">
        <f t="shared" si="163"/>
        <v>3.4768436900269384E-5</v>
      </c>
      <c r="BS182" s="41">
        <f t="shared" si="164"/>
        <v>2.3993684276860169E-5</v>
      </c>
      <c r="BT182" s="41">
        <f t="shared" si="165"/>
        <v>-3.602555497327675E-10</v>
      </c>
      <c r="BU182" s="41">
        <f t="shared" si="166"/>
        <v>2.4844749286292701E-2</v>
      </c>
      <c r="BV182" s="41">
        <f t="shared" si="201"/>
        <v>-114.47638669587617</v>
      </c>
      <c r="BW182" s="41">
        <f t="shared" si="202"/>
        <v>-78.052081838097408</v>
      </c>
      <c r="BX182" s="41">
        <f t="shared" si="167"/>
        <v>135.92909969998715</v>
      </c>
      <c r="BY182" s="41">
        <f t="shared" si="168"/>
        <v>89.882446142317605</v>
      </c>
      <c r="BZ182" s="41">
        <f t="shared" si="169"/>
        <v>1.2658967642692666E-6</v>
      </c>
      <c r="CA182" s="41">
        <f t="shared" si="170"/>
        <v>1.2658967642725137E-6</v>
      </c>
      <c r="CB182" s="41">
        <f t="shared" si="171"/>
        <v>2.4869594035578989E-2</v>
      </c>
      <c r="CC182" s="41">
        <f t="shared" si="203"/>
        <v>-114.59086308257203</v>
      </c>
      <c r="CD182" s="41">
        <f t="shared" si="204"/>
        <v>-78.130133919935503</v>
      </c>
      <c r="CE182" s="41">
        <f t="shared" si="172"/>
        <v>136.02798160968658</v>
      </c>
      <c r="CF182" s="41">
        <f t="shared" si="173"/>
        <v>89.951426026075382</v>
      </c>
      <c r="CG182" s="41">
        <f t="shared" si="174"/>
        <v>1.2667605773919862E-6</v>
      </c>
      <c r="CH182" s="41">
        <f t="shared" si="175"/>
        <v>1.2664928813611873E-6</v>
      </c>
      <c r="CI182" s="41">
        <f t="shared" si="176"/>
        <v>3.4768437900732429E-5</v>
      </c>
      <c r="CJ182" s="41">
        <f t="shared" si="177"/>
        <v>2.3993685015874681E-5</v>
      </c>
      <c r="CK182" s="41">
        <f t="shared" si="178"/>
        <v>3.0136197442288064E-13</v>
      </c>
      <c r="CL182" s="41" t="str">
        <f t="shared" si="205"/>
        <v/>
      </c>
      <c r="CM182" s="41">
        <f t="shared" si="206"/>
        <v>1.8191674513970386E-5</v>
      </c>
      <c r="CN182" s="41">
        <f t="shared" si="207"/>
        <v>-8.447214757339519E-2</v>
      </c>
      <c r="CO182" s="41">
        <f t="shared" si="208"/>
        <v>0</v>
      </c>
      <c r="CP182" s="41">
        <f t="shared" si="179"/>
        <v>0</v>
      </c>
      <c r="CQ182" s="41"/>
      <c r="CR182" s="41"/>
      <c r="CS182" s="41"/>
      <c r="CT182" s="41"/>
      <c r="CU182" s="41"/>
      <c r="CV182" s="41"/>
      <c r="CW182" s="41"/>
      <c r="CX182" s="41"/>
      <c r="CY182" s="41"/>
      <c r="CZ182" s="41"/>
      <c r="DA182" s="41">
        <f t="shared" si="86"/>
        <v>0.12031105268556458</v>
      </c>
      <c r="DB182" s="14">
        <f t="shared" si="85"/>
        <v>-584.83032094016437</v>
      </c>
      <c r="DC182" s="41"/>
      <c r="DD182" s="41"/>
      <c r="DE182" s="41"/>
    </row>
    <row r="183" spans="1:109">
      <c r="A183" s="41">
        <f t="shared" si="180"/>
        <v>0.34000000000000014</v>
      </c>
      <c r="B183" s="41">
        <f t="shared" si="181"/>
        <v>8.2875990401933546</v>
      </c>
      <c r="C183" s="41">
        <f t="shared" si="182"/>
        <v>-2907.1581526517716</v>
      </c>
      <c r="D183" s="41">
        <f t="shared" si="183"/>
        <v>-1054.4522702988306</v>
      </c>
      <c r="E183" s="41">
        <f t="shared" si="184"/>
        <v>2.285034911001757E-2</v>
      </c>
      <c r="F183" s="41">
        <f t="shared" si="185"/>
        <v>-105.28685038079011</v>
      </c>
      <c r="G183" s="41">
        <f t="shared" si="186"/>
        <v>-71.786488895993273</v>
      </c>
      <c r="H183" s="41">
        <f t="shared" si="115"/>
        <v>127.99917061453968</v>
      </c>
      <c r="I183" s="41">
        <f t="shared" si="116"/>
        <v>84.295488892882361</v>
      </c>
      <c r="J183" s="41">
        <f t="shared" si="117"/>
        <v>1.1825686136633476E-6</v>
      </c>
      <c r="K183" s="41">
        <f t="shared" si="118"/>
        <v>1.1953109778108235E-6</v>
      </c>
      <c r="L183" s="41">
        <f t="shared" si="119"/>
        <v>2.2873199459127587E-2</v>
      </c>
      <c r="M183" s="41">
        <f t="shared" si="187"/>
        <v>-105.39213723117089</v>
      </c>
      <c r="N183" s="41">
        <f t="shared" si="188"/>
        <v>-71.858275384889268</v>
      </c>
      <c r="O183" s="41">
        <f t="shared" si="120"/>
        <v>128.08860007719815</v>
      </c>
      <c r="P183" s="41">
        <f t="shared" si="121"/>
        <v>84.358005174778725</v>
      </c>
      <c r="Q183" s="41">
        <f t="shared" si="122"/>
        <v>1.1834985776944046E-6</v>
      </c>
      <c r="R183" s="41">
        <f t="shared" si="123"/>
        <v>1.19595505594047E-6</v>
      </c>
      <c r="S183" s="41">
        <f t="shared" si="124"/>
        <v>4.0698022887071032E-5</v>
      </c>
      <c r="T183" s="41">
        <f t="shared" si="125"/>
        <v>2.8186796032983383E-5</v>
      </c>
      <c r="U183" s="41">
        <f t="shared" si="126"/>
        <v>1.0184743907279347E-3</v>
      </c>
      <c r="V183" s="41">
        <f t="shared" si="127"/>
        <v>2.3868823500745505E-2</v>
      </c>
      <c r="W183" s="41">
        <f t="shared" si="189"/>
        <v>-109.97964348766776</v>
      </c>
      <c r="X183" s="41">
        <f t="shared" si="190"/>
        <v>-74.986120559773497</v>
      </c>
      <c r="Y183" s="41">
        <f t="shared" si="128"/>
        <v>132.00305858056473</v>
      </c>
      <c r="Z183" s="41">
        <f t="shared" si="129"/>
        <v>87.093280435144649</v>
      </c>
      <c r="AA183" s="41">
        <f t="shared" si="130"/>
        <v>1.222370957663786E-6</v>
      </c>
      <c r="AB183" s="41">
        <f t="shared" si="131"/>
        <v>1.2227918863546677E-6</v>
      </c>
      <c r="AC183" s="41">
        <f t="shared" si="132"/>
        <v>2.3892692324246248E-2</v>
      </c>
      <c r="AD183" s="41">
        <f t="shared" si="191"/>
        <v>-110.08962313115542</v>
      </c>
      <c r="AE183" s="41">
        <f t="shared" si="192"/>
        <v>-75.061106680333253</v>
      </c>
      <c r="AF183" s="41">
        <f t="shared" si="133"/>
        <v>132.09732244576728</v>
      </c>
      <c r="AG183" s="41">
        <f t="shared" si="134"/>
        <v>87.159120761742713</v>
      </c>
      <c r="AH183" s="41">
        <f t="shared" si="135"/>
        <v>1.2232646544858313E-6</v>
      </c>
      <c r="AI183" s="41">
        <f t="shared" si="136"/>
        <v>1.2234069033368713E-6</v>
      </c>
      <c r="AJ183" s="41">
        <f t="shared" si="137"/>
        <v>3.7442013931583614E-5</v>
      </c>
      <c r="AK183" s="41">
        <f t="shared" si="138"/>
        <v>2.5766539443574601E-5</v>
      </c>
      <c r="AL183" s="41">
        <f t="shared" si="139"/>
        <v>3.6052384107730858E-5</v>
      </c>
      <c r="AM183" s="41">
        <f t="shared" si="140"/>
        <v>2.3904875884853235E-2</v>
      </c>
      <c r="AN183" s="41">
        <f t="shared" si="193"/>
        <v>-110.14576094841838</v>
      </c>
      <c r="AO183" s="41">
        <f t="shared" si="194"/>
        <v>-75.09938246483074</v>
      </c>
      <c r="AP183" s="41">
        <f t="shared" si="141"/>
        <v>132.14544573824011</v>
      </c>
      <c r="AQ183" s="41">
        <f t="shared" si="142"/>
        <v>87.192732859098186</v>
      </c>
      <c r="AR183" s="41">
        <f t="shared" si="143"/>
        <v>1.2237201645464433E-6</v>
      </c>
      <c r="AS183" s="41">
        <f t="shared" si="144"/>
        <v>1.2237203381702332E-6</v>
      </c>
      <c r="AT183" s="41">
        <f t="shared" si="145"/>
        <v>2.3928780760738084E-2</v>
      </c>
      <c r="AU183" s="41">
        <f t="shared" si="195"/>
        <v>-110.25590670936678</v>
      </c>
      <c r="AV183" s="41">
        <f t="shared" si="196"/>
        <v>-75.174481847295553</v>
      </c>
      <c r="AW183" s="41">
        <f t="shared" si="146"/>
        <v>132.23988105544782</v>
      </c>
      <c r="AX183" s="41">
        <f t="shared" si="147"/>
        <v>87.258690978494911</v>
      </c>
      <c r="AY183" s="41">
        <f t="shared" si="148"/>
        <v>1.224612595143356E-6</v>
      </c>
      <c r="AZ183" s="41">
        <f t="shared" si="149"/>
        <v>1.2243343491750259E-6</v>
      </c>
      <c r="BA183" s="41">
        <f t="shared" si="150"/>
        <v>3.7332576048987205E-5</v>
      </c>
      <c r="BB183" s="41">
        <f t="shared" si="151"/>
        <v>2.568559685272533E-5</v>
      </c>
      <c r="BC183" s="41">
        <f t="shared" si="152"/>
        <v>1.4907194987056789E-8</v>
      </c>
      <c r="BD183" s="41">
        <f t="shared" si="153"/>
        <v>2.390489079204822E-2</v>
      </c>
      <c r="BE183" s="41">
        <f t="shared" si="197"/>
        <v>-110.14582963584195</v>
      </c>
      <c r="BF183" s="41">
        <f t="shared" si="198"/>
        <v>-75.099429297164988</v>
      </c>
      <c r="BG183" s="41">
        <f t="shared" si="154"/>
        <v>132.14550462255744</v>
      </c>
      <c r="BH183" s="41">
        <f t="shared" si="155"/>
        <v>87.192773987112389</v>
      </c>
      <c r="BI183" s="41">
        <f t="shared" si="156"/>
        <v>1.2237207216099507E-6</v>
      </c>
      <c r="BJ183" s="41">
        <f t="shared" si="157"/>
        <v>1.2237207214694211E-6</v>
      </c>
      <c r="BK183" s="41">
        <f t="shared" si="158"/>
        <v>2.3928795682840266E-2</v>
      </c>
      <c r="BL183" s="41">
        <f t="shared" si="199"/>
        <v>-110.25597546547779</v>
      </c>
      <c r="BM183" s="41">
        <f t="shared" si="200"/>
        <v>-75.174528726462142</v>
      </c>
      <c r="BN183" s="41">
        <f t="shared" si="159"/>
        <v>132.23994001066259</v>
      </c>
      <c r="BO183" s="41">
        <f t="shared" si="160"/>
        <v>87.258732155216549</v>
      </c>
      <c r="BP183" s="41">
        <f t="shared" si="161"/>
        <v>1.224613151683558E-6</v>
      </c>
      <c r="BQ183" s="41">
        <f t="shared" si="162"/>
        <v>1.2243347320585807E-6</v>
      </c>
      <c r="BR183" s="41">
        <f t="shared" si="163"/>
        <v>3.7332530877080741E-5</v>
      </c>
      <c r="BS183" s="41">
        <f t="shared" si="164"/>
        <v>2.5685563448122173E-5</v>
      </c>
      <c r="BT183" s="41">
        <f t="shared" si="165"/>
        <v>-1.2065762445910106E-11</v>
      </c>
      <c r="BU183" s="41">
        <f t="shared" si="166"/>
        <v>2.3904890779982459E-2</v>
      </c>
      <c r="BV183" s="41">
        <f t="shared" si="201"/>
        <v>-110.14582958024691</v>
      </c>
      <c r="BW183" s="41">
        <f t="shared" si="202"/>
        <v>-75.099429259259281</v>
      </c>
      <c r="BX183" s="41">
        <f t="shared" si="167"/>
        <v>132.14550457489693</v>
      </c>
      <c r="BY183" s="41">
        <f t="shared" si="168"/>
        <v>87.192773953823718</v>
      </c>
      <c r="BZ183" s="41">
        <f t="shared" si="169"/>
        <v>1.2237207211590687E-6</v>
      </c>
      <c r="CA183" s="41">
        <f t="shared" si="170"/>
        <v>1.2237207211591826E-6</v>
      </c>
      <c r="CB183" s="41">
        <f t="shared" si="171"/>
        <v>2.3928795670762438E-2</v>
      </c>
      <c r="CC183" s="41">
        <f t="shared" si="203"/>
        <v>-110.25597540982714</v>
      </c>
      <c r="CD183" s="41">
        <f t="shared" si="204"/>
        <v>-75.174528688518521</v>
      </c>
      <c r="CE183" s="41">
        <f t="shared" si="172"/>
        <v>132.2399399629447</v>
      </c>
      <c r="CF183" s="41">
        <f t="shared" si="173"/>
        <v>87.258732121888443</v>
      </c>
      <c r="CG183" s="41">
        <f t="shared" si="174"/>
        <v>1.2246131512330995E-6</v>
      </c>
      <c r="CH183" s="41">
        <f t="shared" si="175"/>
        <v>1.224334731748678E-6</v>
      </c>
      <c r="CI183" s="41">
        <f t="shared" si="176"/>
        <v>3.7332530913642227E-5</v>
      </c>
      <c r="CJ183" s="41">
        <f t="shared" si="177"/>
        <v>2.5685563475137124E-5</v>
      </c>
      <c r="CK183" s="41">
        <f t="shared" si="178"/>
        <v>9.781596111367328E-15</v>
      </c>
      <c r="CL183" s="41" t="str">
        <f t="shared" si="205"/>
        <v/>
      </c>
      <c r="CM183" s="41">
        <f t="shared" si="206"/>
        <v>1.6893233561634933E-5</v>
      </c>
      <c r="CN183" s="41">
        <f t="shared" si="207"/>
        <v>-8.1276628651940366E-2</v>
      </c>
      <c r="CO183" s="41">
        <f t="shared" si="208"/>
        <v>0</v>
      </c>
      <c r="CP183" s="41">
        <f t="shared" si="179"/>
        <v>0</v>
      </c>
      <c r="CQ183" s="41"/>
      <c r="CR183" s="41"/>
      <c r="CS183" s="41"/>
      <c r="CT183" s="41"/>
      <c r="CU183" s="41"/>
      <c r="CV183" s="41"/>
      <c r="CW183" s="41"/>
      <c r="CX183" s="41"/>
      <c r="CY183" s="41"/>
      <c r="CZ183" s="41"/>
      <c r="DA183" s="41">
        <f t="shared" si="86"/>
        <v>0.12099854441519638</v>
      </c>
      <c r="DB183" s="14">
        <f t="shared" si="85"/>
        <v>-591.60195988383771</v>
      </c>
      <c r="DC183" s="41"/>
      <c r="DD183" s="41"/>
      <c r="DE183" s="41"/>
    </row>
    <row r="184" spans="1:109">
      <c r="A184" s="41">
        <f t="shared" si="180"/>
        <v>0.35000000000000014</v>
      </c>
      <c r="B184" s="41">
        <f t="shared" si="181"/>
        <v>8.5313519531402182</v>
      </c>
      <c r="C184" s="41">
        <f t="shared" si="182"/>
        <v>-2898.2683405325333</v>
      </c>
      <c r="D184" s="41">
        <f t="shared" si="183"/>
        <v>-1045.5624581795921</v>
      </c>
      <c r="E184" s="41">
        <f t="shared" si="184"/>
        <v>2.285034911001757E-2</v>
      </c>
      <c r="F184" s="41">
        <f t="shared" si="185"/>
        <v>-105.28685038079011</v>
      </c>
      <c r="G184" s="41">
        <f t="shared" si="186"/>
        <v>-71.786488895993273</v>
      </c>
      <c r="H184" s="41">
        <f t="shared" si="115"/>
        <v>127.94016188136496</v>
      </c>
      <c r="I184" s="41">
        <f t="shared" si="116"/>
        <v>84.203568967536285</v>
      </c>
      <c r="J184" s="41">
        <f t="shared" si="117"/>
        <v>1.1745447217806002E-6</v>
      </c>
      <c r="K184" s="41">
        <f t="shared" si="118"/>
        <v>1.1769789772524222E-6</v>
      </c>
      <c r="L184" s="41">
        <f t="shared" si="119"/>
        <v>2.2873199459127587E-2</v>
      </c>
      <c r="M184" s="41">
        <f t="shared" si="187"/>
        <v>-105.39213723117089</v>
      </c>
      <c r="N184" s="41">
        <f t="shared" si="188"/>
        <v>-71.858275384889268</v>
      </c>
      <c r="O184" s="41">
        <f t="shared" si="120"/>
        <v>128.02962015851367</v>
      </c>
      <c r="P184" s="41">
        <f t="shared" si="121"/>
        <v>84.266135877088232</v>
      </c>
      <c r="Q184" s="41">
        <f t="shared" si="122"/>
        <v>1.1754705839758183E-6</v>
      </c>
      <c r="R184" s="41">
        <f t="shared" si="123"/>
        <v>1.1776148303774993E-6</v>
      </c>
      <c r="S184" s="41">
        <f t="shared" si="124"/>
        <v>4.0518514214394657E-5</v>
      </c>
      <c r="T184" s="41">
        <f t="shared" si="125"/>
        <v>2.7826845096137612E-5</v>
      </c>
      <c r="U184" s="41">
        <f t="shared" si="126"/>
        <v>1.917994748476586E-4</v>
      </c>
      <c r="V184" s="41">
        <f t="shared" si="127"/>
        <v>2.3042148584865228E-2</v>
      </c>
      <c r="W184" s="41">
        <f t="shared" si="189"/>
        <v>-106.17059891846765</v>
      </c>
      <c r="X184" s="41">
        <f t="shared" si="190"/>
        <v>-72.389044717137054</v>
      </c>
      <c r="Y184" s="41">
        <f t="shared" si="128"/>
        <v>128.69163093490499</v>
      </c>
      <c r="Z184" s="41">
        <f t="shared" si="129"/>
        <v>84.72910700647202</v>
      </c>
      <c r="AA184" s="41">
        <f t="shared" si="130"/>
        <v>1.1822622634946968E-6</v>
      </c>
      <c r="AB184" s="41">
        <f t="shared" si="131"/>
        <v>1.1822762094373912E-6</v>
      </c>
      <c r="AC184" s="41">
        <f t="shared" si="132"/>
        <v>2.3065190733450092E-2</v>
      </c>
      <c r="AD184" s="41">
        <f t="shared" si="191"/>
        <v>-106.27676951738611</v>
      </c>
      <c r="AE184" s="41">
        <f t="shared" si="192"/>
        <v>-72.461433761854181</v>
      </c>
      <c r="AF184" s="41">
        <f t="shared" si="133"/>
        <v>128.7819983377351</v>
      </c>
      <c r="AG184" s="41">
        <f t="shared" si="134"/>
        <v>84.792299473399169</v>
      </c>
      <c r="AH184" s="41">
        <f t="shared" si="135"/>
        <v>1.1831812422143854E-6</v>
      </c>
      <c r="AI184" s="41">
        <f t="shared" si="136"/>
        <v>1.1829065412423072E-6</v>
      </c>
      <c r="AJ184" s="41">
        <f t="shared" si="137"/>
        <v>3.9882509927580266E-5</v>
      </c>
      <c r="AK184" s="41">
        <f t="shared" si="138"/>
        <v>2.7355600220807662E-5</v>
      </c>
      <c r="AL184" s="41">
        <f t="shared" si="139"/>
        <v>1.113278775119492E-6</v>
      </c>
      <c r="AM184" s="41">
        <f t="shared" si="140"/>
        <v>2.3043261863640346E-2</v>
      </c>
      <c r="AN184" s="41">
        <f t="shared" si="193"/>
        <v>-106.1757285388189</v>
      </c>
      <c r="AO184" s="41">
        <f t="shared" si="194"/>
        <v>-72.392542185558355</v>
      </c>
      <c r="AP184" s="41">
        <f t="shared" si="141"/>
        <v>128.69599659140096</v>
      </c>
      <c r="AQ184" s="41">
        <f t="shared" si="142"/>
        <v>84.732159868009759</v>
      </c>
      <c r="AR184" s="41">
        <f t="shared" si="143"/>
        <v>1.182306703936941E-6</v>
      </c>
      <c r="AS184" s="41">
        <f t="shared" si="144"/>
        <v>1.1823066935244039E-6</v>
      </c>
      <c r="AT184" s="41">
        <f t="shared" si="145"/>
        <v>2.3066305125503984E-2</v>
      </c>
      <c r="AU184" s="41">
        <f t="shared" si="195"/>
        <v>-106.28190426735772</v>
      </c>
      <c r="AV184" s="41">
        <f t="shared" si="196"/>
        <v>-72.464934727743909</v>
      </c>
      <c r="AW184" s="41">
        <f t="shared" si="146"/>
        <v>128.78636927316248</v>
      </c>
      <c r="AX184" s="41">
        <f t="shared" si="147"/>
        <v>84.795355966730398</v>
      </c>
      <c r="AY184" s="41">
        <f t="shared" si="148"/>
        <v>1.1832256427925592E-6</v>
      </c>
      <c r="AZ184" s="41">
        <f t="shared" si="149"/>
        <v>1.1829369934074315E-6</v>
      </c>
      <c r="BA184" s="41">
        <f t="shared" si="150"/>
        <v>3.9878853135295434E-5</v>
      </c>
      <c r="BB184" s="41">
        <f t="shared" si="151"/>
        <v>2.7352893299457011E-5</v>
      </c>
      <c r="BC184" s="41">
        <f t="shared" si="152"/>
        <v>-8.312765802816881E-10</v>
      </c>
      <c r="BD184" s="41">
        <f t="shared" si="153"/>
        <v>2.3043261032363767E-2</v>
      </c>
      <c r="BE184" s="41">
        <f t="shared" si="197"/>
        <v>-106.17572470857139</v>
      </c>
      <c r="BF184" s="41">
        <f t="shared" si="198"/>
        <v>-72.392539574025975</v>
      </c>
      <c r="BG184" s="41">
        <f t="shared" si="154"/>
        <v>128.69599333158283</v>
      </c>
      <c r="BH184" s="41">
        <f t="shared" si="155"/>
        <v>84.732157588451429</v>
      </c>
      <c r="BI184" s="41">
        <f t="shared" si="156"/>
        <v>1.1823066707551296E-6</v>
      </c>
      <c r="BJ184" s="41">
        <f t="shared" si="157"/>
        <v>1.1823066707632988E-6</v>
      </c>
      <c r="BK184" s="41">
        <f t="shared" si="158"/>
        <v>2.306630429339613E-2</v>
      </c>
      <c r="BL184" s="41">
        <f t="shared" si="199"/>
        <v>-106.28190043327996</v>
      </c>
      <c r="BM184" s="41">
        <f t="shared" si="200"/>
        <v>-72.464932113599986</v>
      </c>
      <c r="BN184" s="41">
        <f t="shared" si="159"/>
        <v>128.78636600940263</v>
      </c>
      <c r="BO184" s="41">
        <f t="shared" si="160"/>
        <v>84.795353684460224</v>
      </c>
      <c r="BP184" s="41">
        <f t="shared" si="161"/>
        <v>1.1832256096405134E-6</v>
      </c>
      <c r="BQ184" s="41">
        <f t="shared" si="162"/>
        <v>1.1829369706701615E-6</v>
      </c>
      <c r="BR184" s="41">
        <f t="shared" si="163"/>
        <v>3.9878855865634643E-5</v>
      </c>
      <c r="BS184" s="41">
        <f t="shared" si="164"/>
        <v>2.7352895320563651E-5</v>
      </c>
      <c r="BT184" s="41">
        <f t="shared" si="165"/>
        <v>6.5218226022663873E-13</v>
      </c>
      <c r="BU184" s="41">
        <f t="shared" si="166"/>
        <v>2.304326103301595E-2</v>
      </c>
      <c r="BV184" s="41">
        <f t="shared" si="201"/>
        <v>-106.17572471157644</v>
      </c>
      <c r="BW184" s="41">
        <f t="shared" si="202"/>
        <v>-72.392539576074867</v>
      </c>
      <c r="BX184" s="41">
        <f t="shared" si="167"/>
        <v>128.69599333414033</v>
      </c>
      <c r="BY184" s="41">
        <f t="shared" si="168"/>
        <v>84.732157590239865</v>
      </c>
      <c r="BZ184" s="41">
        <f t="shared" si="169"/>
        <v>1.1823066707811627E-6</v>
      </c>
      <c r="CA184" s="41">
        <f t="shared" si="170"/>
        <v>1.1823066707811564E-6</v>
      </c>
      <c r="CB184" s="41">
        <f t="shared" si="171"/>
        <v>2.3066304294048965E-2</v>
      </c>
      <c r="CC184" s="41">
        <f t="shared" si="203"/>
        <v>-106.28190043628801</v>
      </c>
      <c r="CD184" s="41">
        <f t="shared" si="204"/>
        <v>-72.464932115650939</v>
      </c>
      <c r="CE184" s="41">
        <f t="shared" si="172"/>
        <v>128.78636601196322</v>
      </c>
      <c r="CF184" s="41">
        <f t="shared" si="173"/>
        <v>84.795353686250806</v>
      </c>
      <c r="CG184" s="41">
        <f t="shared" si="174"/>
        <v>1.1832256096665232E-6</v>
      </c>
      <c r="CH184" s="41">
        <f t="shared" si="175"/>
        <v>1.182936970688E-6</v>
      </c>
      <c r="CI184" s="41">
        <f t="shared" si="176"/>
        <v>3.9878855863494991E-5</v>
      </c>
      <c r="CJ184" s="41">
        <f t="shared" si="177"/>
        <v>2.7352895318962345E-5</v>
      </c>
      <c r="CK184" s="41">
        <f t="shared" si="178"/>
        <v>-5.0716646294883243E-16</v>
      </c>
      <c r="CL184" s="41" t="str">
        <f t="shared" si="205"/>
        <v/>
      </c>
      <c r="CM184" s="41">
        <f t="shared" si="206"/>
        <v>1.5742680357419897E-5</v>
      </c>
      <c r="CN184" s="41">
        <f t="shared" si="207"/>
        <v>-7.8347087512254235E-2</v>
      </c>
      <c r="CO184" s="41">
        <f t="shared" si="208"/>
        <v>0</v>
      </c>
      <c r="CP184" s="41">
        <f t="shared" si="179"/>
        <v>0</v>
      </c>
      <c r="CQ184" s="41"/>
      <c r="CR184" s="41"/>
      <c r="CS184" s="41"/>
      <c r="CT184" s="41"/>
      <c r="CU184" s="41"/>
      <c r="CV184" s="41"/>
      <c r="CW184" s="41"/>
      <c r="CX184" s="41"/>
      <c r="CY184" s="41"/>
      <c r="CZ184" s="41"/>
      <c r="DA184" s="41">
        <f t="shared" si="86"/>
        <v>0.12168603614482817</v>
      </c>
      <c r="DB184" s="14">
        <f t="shared" si="85"/>
        <v>-598.41218366479711</v>
      </c>
      <c r="DC184" s="41"/>
      <c r="DD184" s="41"/>
      <c r="DE184" s="41"/>
    </row>
    <row r="185" spans="1:109">
      <c r="A185" s="41">
        <f t="shared" si="180"/>
        <v>0.36000000000000015</v>
      </c>
      <c r="B185" s="41">
        <f t="shared" si="181"/>
        <v>8.7751048660870818</v>
      </c>
      <c r="C185" s="41">
        <f t="shared" si="182"/>
        <v>-2889.3785284132946</v>
      </c>
      <c r="D185" s="41">
        <f t="shared" si="183"/>
        <v>-1036.6726460603534</v>
      </c>
      <c r="E185" s="41">
        <f t="shared" si="184"/>
        <v>2.285034911001757E-2</v>
      </c>
      <c r="F185" s="41">
        <f t="shared" si="185"/>
        <v>-105.28685038079011</v>
      </c>
      <c r="G185" s="41">
        <f t="shared" si="186"/>
        <v>-71.786488895993273</v>
      </c>
      <c r="H185" s="41">
        <f t="shared" si="115"/>
        <v>127.88110686779666</v>
      </c>
      <c r="I185" s="41">
        <f t="shared" si="116"/>
        <v>84.111473812667356</v>
      </c>
      <c r="J185" s="41">
        <f t="shared" si="117"/>
        <v>1.1665145367806414E-6</v>
      </c>
      <c r="K185" s="41">
        <f t="shared" si="118"/>
        <v>1.158612029888983E-6</v>
      </c>
      <c r="L185" s="41">
        <f t="shared" si="119"/>
        <v>2.2873199459127587E-2</v>
      </c>
      <c r="M185" s="41">
        <f t="shared" si="187"/>
        <v>-105.39213723117089</v>
      </c>
      <c r="N185" s="41">
        <f t="shared" si="188"/>
        <v>-71.858275384889268</v>
      </c>
      <c r="O185" s="41">
        <f t="shared" si="120"/>
        <v>127.970594027253</v>
      </c>
      <c r="P185" s="41">
        <f t="shared" si="121"/>
        <v>84.174091639805795</v>
      </c>
      <c r="Q185" s="41">
        <f t="shared" si="122"/>
        <v>1.1674363000778015E-6</v>
      </c>
      <c r="R185" s="41">
        <f t="shared" si="123"/>
        <v>1.1592396809427176E-6</v>
      </c>
      <c r="S185" s="41">
        <f t="shared" si="124"/>
        <v>4.0339134107845395E-5</v>
      </c>
      <c r="T185" s="41">
        <f t="shared" si="125"/>
        <v>2.7467897786272665E-5</v>
      </c>
      <c r="U185" s="41">
        <f t="shared" si="126"/>
        <v>-6.1396642049167151E-4</v>
      </c>
      <c r="V185" s="41">
        <f t="shared" si="127"/>
        <v>2.2236382689525901E-2</v>
      </c>
      <c r="W185" s="41">
        <f t="shared" si="189"/>
        <v>-102.45789619974451</v>
      </c>
      <c r="X185" s="41">
        <f t="shared" si="190"/>
        <v>-69.857656499825822</v>
      </c>
      <c r="Y185" s="41">
        <f t="shared" si="128"/>
        <v>125.48380418237167</v>
      </c>
      <c r="Z185" s="41">
        <f t="shared" si="129"/>
        <v>82.433519481119419</v>
      </c>
      <c r="AA185" s="41">
        <f t="shared" si="130"/>
        <v>1.1410822893814246E-6</v>
      </c>
      <c r="AB185" s="41">
        <f t="shared" si="131"/>
        <v>1.1412566424726815E-6</v>
      </c>
      <c r="AC185" s="41">
        <f t="shared" si="132"/>
        <v>2.2258619072215425E-2</v>
      </c>
      <c r="AD185" s="41">
        <f t="shared" si="191"/>
        <v>-102.56035409594425</v>
      </c>
      <c r="AE185" s="41">
        <f t="shared" si="192"/>
        <v>-69.927514156325643</v>
      </c>
      <c r="AF185" s="41">
        <f t="shared" si="133"/>
        <v>125.57038559852515</v>
      </c>
      <c r="AG185" s="41">
        <f t="shared" si="134"/>
        <v>82.494136364269238</v>
      </c>
      <c r="AH185" s="41">
        <f t="shared" si="135"/>
        <v>1.1420262326099631E-6</v>
      </c>
      <c r="AI185" s="41">
        <f t="shared" si="136"/>
        <v>1.1419021094196127E-6</v>
      </c>
      <c r="AJ185" s="41">
        <f t="shared" si="137"/>
        <v>4.245039499986674E-5</v>
      </c>
      <c r="AK185" s="41">
        <f t="shared" si="138"/>
        <v>2.9027515668511257E-5</v>
      </c>
      <c r="AL185" s="41">
        <f t="shared" si="139"/>
        <v>1.2989246714715893E-5</v>
      </c>
      <c r="AM185" s="41">
        <f t="shared" si="140"/>
        <v>2.2249371936240617E-2</v>
      </c>
      <c r="AN185" s="41">
        <f t="shared" si="193"/>
        <v>-102.51774635209128</v>
      </c>
      <c r="AO185" s="41">
        <f t="shared" si="194"/>
        <v>-69.898463421880436</v>
      </c>
      <c r="AP185" s="41">
        <f t="shared" si="141"/>
        <v>125.53437793832393</v>
      </c>
      <c r="AQ185" s="41">
        <f t="shared" si="142"/>
        <v>82.468927030305878</v>
      </c>
      <c r="AR185" s="41">
        <f t="shared" si="143"/>
        <v>1.1416339007539234E-6</v>
      </c>
      <c r="AS185" s="41">
        <f t="shared" si="144"/>
        <v>1.1416338456636811E-6</v>
      </c>
      <c r="AT185" s="41">
        <f t="shared" si="145"/>
        <v>2.2271621308176854E-2</v>
      </c>
      <c r="AU185" s="41">
        <f t="shared" si="195"/>
        <v>-102.62026409844336</v>
      </c>
      <c r="AV185" s="41">
        <f t="shared" si="196"/>
        <v>-69.968361885302315</v>
      </c>
      <c r="AW185" s="41">
        <f t="shared" si="146"/>
        <v>125.62102074880499</v>
      </c>
      <c r="AX185" s="41">
        <f t="shared" si="147"/>
        <v>82.529586212650798</v>
      </c>
      <c r="AY185" s="41">
        <f t="shared" si="148"/>
        <v>1.1425773718260293E-6</v>
      </c>
      <c r="AZ185" s="41">
        <f t="shared" si="149"/>
        <v>1.142278931229292E-6</v>
      </c>
      <c r="BA185" s="41">
        <f t="shared" si="150"/>
        <v>4.2404391225501664E-5</v>
      </c>
      <c r="BB185" s="41">
        <f t="shared" si="151"/>
        <v>2.8993428104829993E-5</v>
      </c>
      <c r="BC185" s="41">
        <f t="shared" si="152"/>
        <v>-4.1078513044035333E-9</v>
      </c>
      <c r="BD185" s="41">
        <f t="shared" si="153"/>
        <v>2.2249367828389311E-2</v>
      </c>
      <c r="BE185" s="41">
        <f t="shared" si="197"/>
        <v>-102.51772742447125</v>
      </c>
      <c r="BF185" s="41">
        <f t="shared" si="198"/>
        <v>-69.89845051668496</v>
      </c>
      <c r="BG185" s="41">
        <f t="shared" si="154"/>
        <v>125.53436194336727</v>
      </c>
      <c r="BH185" s="41">
        <f t="shared" si="155"/>
        <v>82.468915832026966</v>
      </c>
      <c r="BI185" s="41">
        <f t="shared" si="156"/>
        <v>1.141633726401235E-6</v>
      </c>
      <c r="BJ185" s="41">
        <f t="shared" si="157"/>
        <v>1.1416337264431373E-6</v>
      </c>
      <c r="BK185" s="41">
        <f t="shared" si="158"/>
        <v>2.2271617196217699E-2</v>
      </c>
      <c r="BL185" s="41">
        <f t="shared" si="199"/>
        <v>-102.6202451518957</v>
      </c>
      <c r="BM185" s="41">
        <f t="shared" si="200"/>
        <v>-69.968348967201635</v>
      </c>
      <c r="BN185" s="41">
        <f t="shared" si="159"/>
        <v>125.62100473443181</v>
      </c>
      <c r="BO185" s="41">
        <f t="shared" si="160"/>
        <v>82.529575000994498</v>
      </c>
      <c r="BP185" s="41">
        <f t="shared" si="161"/>
        <v>1.1425771976226423E-6</v>
      </c>
      <c r="BQ185" s="41">
        <f t="shared" si="162"/>
        <v>1.142278812129331E-6</v>
      </c>
      <c r="BR185" s="41">
        <f t="shared" si="163"/>
        <v>4.2404405764893266E-5</v>
      </c>
      <c r="BS185" s="41">
        <f t="shared" si="164"/>
        <v>2.8993438877423788E-5</v>
      </c>
      <c r="BT185" s="41">
        <f t="shared" si="165"/>
        <v>3.124479892896311E-12</v>
      </c>
      <c r="BU185" s="41">
        <f t="shared" si="166"/>
        <v>2.2249367831513791E-2</v>
      </c>
      <c r="BV185" s="41">
        <f t="shared" si="201"/>
        <v>-102.51772743886781</v>
      </c>
      <c r="BW185" s="41">
        <f t="shared" si="202"/>
        <v>-69.898450526500795</v>
      </c>
      <c r="BX185" s="41">
        <f t="shared" si="167"/>
        <v>125.53436195553321</v>
      </c>
      <c r="BY185" s="41">
        <f t="shared" si="168"/>
        <v>82.468915840544497</v>
      </c>
      <c r="BZ185" s="41">
        <f t="shared" si="169"/>
        <v>1.1416337265338499E-6</v>
      </c>
      <c r="CA185" s="41">
        <f t="shared" si="170"/>
        <v>1.1416337265338181E-6</v>
      </c>
      <c r="CB185" s="41">
        <f t="shared" si="171"/>
        <v>2.2271617199345301E-2</v>
      </c>
      <c r="CC185" s="41">
        <f t="shared" si="203"/>
        <v>-102.62024516630666</v>
      </c>
      <c r="CD185" s="41">
        <f t="shared" si="204"/>
        <v>-69.96834897702729</v>
      </c>
      <c r="CE185" s="41">
        <f t="shared" si="172"/>
        <v>125.62100474661251</v>
      </c>
      <c r="CF185" s="41">
        <f t="shared" si="173"/>
        <v>82.529575009522219</v>
      </c>
      <c r="CG185" s="41">
        <f t="shared" si="174"/>
        <v>1.1425771977551433E-6</v>
      </c>
      <c r="CH185" s="41">
        <f t="shared" si="175"/>
        <v>1.142278812219919E-6</v>
      </c>
      <c r="CI185" s="41">
        <f t="shared" si="176"/>
        <v>4.2404405753821773E-5</v>
      </c>
      <c r="CJ185" s="41">
        <f t="shared" si="177"/>
        <v>2.8993438869186152E-5</v>
      </c>
      <c r="CK185" s="41">
        <f t="shared" si="178"/>
        <v>-2.3684895947678935E-15</v>
      </c>
      <c r="CL185" s="41" t="str">
        <f t="shared" si="205"/>
        <v/>
      </c>
      <c r="CM185" s="41">
        <f t="shared" si="206"/>
        <v>1.4716100216035809E-5</v>
      </c>
      <c r="CN185" s="41">
        <f t="shared" si="207"/>
        <v>-7.5647850627146893E-2</v>
      </c>
      <c r="CO185" s="41">
        <f t="shared" si="208"/>
        <v>0</v>
      </c>
      <c r="CP185" s="41">
        <f t="shared" si="179"/>
        <v>0</v>
      </c>
      <c r="CQ185" s="41"/>
      <c r="CR185" s="41"/>
      <c r="CS185" s="41"/>
      <c r="CT185" s="41"/>
      <c r="CU185" s="41"/>
      <c r="CV185" s="41"/>
      <c r="CW185" s="41"/>
      <c r="CX185" s="41"/>
      <c r="CY185" s="41"/>
      <c r="CZ185" s="41"/>
      <c r="DA185" s="41">
        <f t="shared" si="86"/>
        <v>0.12237352787445997</v>
      </c>
      <c r="DB185" s="14">
        <f t="shared" si="85"/>
        <v>-605.26099228304213</v>
      </c>
      <c r="DC185" s="41"/>
      <c r="DD185" s="41"/>
      <c r="DE185" s="41"/>
    </row>
    <row r="186" spans="1:109">
      <c r="A186" s="41">
        <f t="shared" si="180"/>
        <v>0.37000000000000016</v>
      </c>
      <c r="B186" s="41">
        <f t="shared" si="181"/>
        <v>9.0188577790339455</v>
      </c>
      <c r="C186" s="41">
        <f t="shared" si="182"/>
        <v>-2880.4887162940558</v>
      </c>
      <c r="D186" s="41">
        <f t="shared" si="183"/>
        <v>-1027.7828339411151</v>
      </c>
      <c r="E186" s="41">
        <f t="shared" si="184"/>
        <v>2.285034911001757E-2</v>
      </c>
      <c r="F186" s="41">
        <f t="shared" si="185"/>
        <v>-105.28685038079011</v>
      </c>
      <c r="G186" s="41">
        <f t="shared" si="186"/>
        <v>-71.786488895993273</v>
      </c>
      <c r="H186" s="41">
        <f t="shared" si="115"/>
        <v>127.82200546477094</v>
      </c>
      <c r="I186" s="41">
        <f t="shared" si="116"/>
        <v>84.019202422303565</v>
      </c>
      <c r="J186" s="41">
        <f t="shared" si="117"/>
        <v>1.1584780438331771E-6</v>
      </c>
      <c r="K186" s="41">
        <f t="shared" si="118"/>
        <v>1.1402099350950092E-6</v>
      </c>
      <c r="L186" s="41">
        <f t="shared" si="119"/>
        <v>2.2873199459127587E-2</v>
      </c>
      <c r="M186" s="41">
        <f t="shared" si="187"/>
        <v>-105.39213723117089</v>
      </c>
      <c r="N186" s="41">
        <f t="shared" si="188"/>
        <v>-71.858275384889268</v>
      </c>
      <c r="O186" s="41">
        <f t="shared" si="120"/>
        <v>127.9115215746187</v>
      </c>
      <c r="P186" s="41">
        <f t="shared" si="121"/>
        <v>84.081871459737243</v>
      </c>
      <c r="Q186" s="41">
        <f t="shared" si="122"/>
        <v>1.1593957111914967E-6</v>
      </c>
      <c r="R186" s="41">
        <f t="shared" si="123"/>
        <v>1.1408294073645609E-6</v>
      </c>
      <c r="S186" s="41">
        <f t="shared" si="124"/>
        <v>4.0159883505558135E-5</v>
      </c>
      <c r="T186" s="41">
        <f t="shared" si="125"/>
        <v>2.71099695925487E-5</v>
      </c>
      <c r="U186" s="41">
        <f t="shared" si="126"/>
        <v>-1.3998643102125308E-3</v>
      </c>
      <c r="V186" s="41">
        <f t="shared" si="127"/>
        <v>2.145048479980504E-2</v>
      </c>
      <c r="W186" s="41">
        <f t="shared" si="189"/>
        <v>-98.836738679076973</v>
      </c>
      <c r="X186" s="41">
        <f t="shared" si="190"/>
        <v>-67.38868546300705</v>
      </c>
      <c r="Y186" s="41">
        <f t="shared" si="128"/>
        <v>122.37495879157561</v>
      </c>
      <c r="Z186" s="41">
        <f t="shared" si="129"/>
        <v>80.203390948481044</v>
      </c>
      <c r="AA186" s="41">
        <f t="shared" si="130"/>
        <v>1.0987918670870547E-6</v>
      </c>
      <c r="AB186" s="41">
        <f t="shared" si="131"/>
        <v>1.0997115736621862E-6</v>
      </c>
      <c r="AC186" s="41">
        <f t="shared" si="132"/>
        <v>2.1471935284604844E-2</v>
      </c>
      <c r="AD186" s="41">
        <f t="shared" si="191"/>
        <v>-98.935575417756041</v>
      </c>
      <c r="AE186" s="41">
        <f t="shared" si="192"/>
        <v>-67.456074148470051</v>
      </c>
      <c r="AF186" s="41">
        <f t="shared" si="133"/>
        <v>122.45786057570477</v>
      </c>
      <c r="AG186" s="41">
        <f t="shared" si="134"/>
        <v>80.261501579063037</v>
      </c>
      <c r="AH186" s="41">
        <f t="shared" si="135"/>
        <v>1.0997603725121789E-6</v>
      </c>
      <c r="AI186" s="41">
        <f t="shared" si="136"/>
        <v>1.1003719565363737E-6</v>
      </c>
      <c r="AJ186" s="41">
        <f t="shared" si="137"/>
        <v>4.5150747601428354E-5</v>
      </c>
      <c r="AK186" s="41">
        <f t="shared" si="138"/>
        <v>3.0786384566632567E-5</v>
      </c>
      <c r="AL186" s="41">
        <f t="shared" si="139"/>
        <v>6.4026965407631902E-5</v>
      </c>
      <c r="AM186" s="41">
        <f t="shared" si="140"/>
        <v>2.1514511765212671E-2</v>
      </c>
      <c r="AN186" s="41">
        <f t="shared" si="193"/>
        <v>-99.131753757172817</v>
      </c>
      <c r="AO186" s="41">
        <f t="shared" si="194"/>
        <v>-67.589832107163303</v>
      </c>
      <c r="AP186" s="41">
        <f t="shared" si="141"/>
        <v>122.62246362500677</v>
      </c>
      <c r="AQ186" s="41">
        <f t="shared" si="142"/>
        <v>80.376878066894761</v>
      </c>
      <c r="AR186" s="41">
        <f t="shared" si="143"/>
        <v>1.1016775393664118E-6</v>
      </c>
      <c r="AS186" s="41">
        <f t="shared" si="144"/>
        <v>1.1016788795544821E-6</v>
      </c>
      <c r="AT186" s="41">
        <f t="shared" si="145"/>
        <v>2.1536026276977881E-2</v>
      </c>
      <c r="AU186" s="41">
        <f t="shared" si="195"/>
        <v>-99.23088551092998</v>
      </c>
      <c r="AV186" s="41">
        <f t="shared" si="196"/>
        <v>-67.657421939270463</v>
      </c>
      <c r="AW186" s="41">
        <f t="shared" si="146"/>
        <v>122.70566697262606</v>
      </c>
      <c r="AX186" s="41">
        <f t="shared" si="147"/>
        <v>80.435196782322663</v>
      </c>
      <c r="AY186" s="41">
        <f t="shared" si="148"/>
        <v>1.1026436922039267E-6</v>
      </c>
      <c r="AZ186" s="41">
        <f t="shared" si="149"/>
        <v>1.1023373439339528E-6</v>
      </c>
      <c r="BA186" s="41">
        <f t="shared" si="150"/>
        <v>4.4907030568885628E-5</v>
      </c>
      <c r="BB186" s="41">
        <f t="shared" si="151"/>
        <v>3.0605592479001084E-5</v>
      </c>
      <c r="BC186" s="41">
        <f t="shared" si="152"/>
        <v>9.3710021460253755E-8</v>
      </c>
      <c r="BD186" s="41">
        <f t="shared" si="153"/>
        <v>2.1514605475234132E-2</v>
      </c>
      <c r="BE186" s="41">
        <f t="shared" si="197"/>
        <v>-99.132185541954811</v>
      </c>
      <c r="BF186" s="41">
        <f t="shared" si="198"/>
        <v>-67.590126505878303</v>
      </c>
      <c r="BG186" s="41">
        <f t="shared" si="154"/>
        <v>122.62282599164088</v>
      </c>
      <c r="BH186" s="41">
        <f t="shared" si="155"/>
        <v>80.377132058556555</v>
      </c>
      <c r="BI186" s="41">
        <f t="shared" si="156"/>
        <v>1.1016817514129419E-6</v>
      </c>
      <c r="BJ186" s="41">
        <f t="shared" si="157"/>
        <v>1.1016817504289416E-6</v>
      </c>
      <c r="BK186" s="41">
        <f t="shared" si="158"/>
        <v>2.1536120080709365E-2</v>
      </c>
      <c r="BL186" s="41">
        <f t="shared" si="199"/>
        <v>-99.231317727496759</v>
      </c>
      <c r="BM186" s="41">
        <f t="shared" si="200"/>
        <v>-67.657716632384165</v>
      </c>
      <c r="BN186" s="41">
        <f t="shared" si="159"/>
        <v>122.70602978070234</v>
      </c>
      <c r="BO186" s="41">
        <f t="shared" si="160"/>
        <v>80.435451078569741</v>
      </c>
      <c r="BP186" s="41">
        <f t="shared" si="161"/>
        <v>1.1026479008088018E-6</v>
      </c>
      <c r="BQ186" s="41">
        <f t="shared" si="162"/>
        <v>1.1023402120036914E-6</v>
      </c>
      <c r="BR186" s="41">
        <f t="shared" si="163"/>
        <v>4.4906675001417635E-5</v>
      </c>
      <c r="BS186" s="41">
        <f t="shared" si="164"/>
        <v>3.0605328808274298E-5</v>
      </c>
      <c r="BT186" s="41">
        <f t="shared" si="165"/>
        <v>-6.880473202442017E-11</v>
      </c>
      <c r="BU186" s="41">
        <f t="shared" si="166"/>
        <v>2.15146054064294E-2</v>
      </c>
      <c r="BV186" s="41">
        <f t="shared" si="201"/>
        <v>-99.132185224925365</v>
      </c>
      <c r="BW186" s="41">
        <f t="shared" si="202"/>
        <v>-67.590126289721852</v>
      </c>
      <c r="BX186" s="41">
        <f t="shared" si="167"/>
        <v>122.62282572558021</v>
      </c>
      <c r="BY186" s="41">
        <f t="shared" si="168"/>
        <v>80.377131872068105</v>
      </c>
      <c r="BZ186" s="41">
        <f t="shared" si="169"/>
        <v>1.1016817483203416E-6</v>
      </c>
      <c r="CA186" s="41">
        <f t="shared" si="170"/>
        <v>1.1016817483210679E-6</v>
      </c>
      <c r="CB186" s="41">
        <f t="shared" si="171"/>
        <v>2.1536120011835826E-2</v>
      </c>
      <c r="CC186" s="41">
        <f t="shared" si="203"/>
        <v>-99.231317410150268</v>
      </c>
      <c r="CD186" s="41">
        <f t="shared" si="204"/>
        <v>-67.657716416011567</v>
      </c>
      <c r="CE186" s="41">
        <f t="shared" si="172"/>
        <v>122.70602951431754</v>
      </c>
      <c r="CF186" s="41">
        <f t="shared" si="173"/>
        <v>80.43545089185767</v>
      </c>
      <c r="CG186" s="41">
        <f t="shared" si="174"/>
        <v>1.1026478977187291E-6</v>
      </c>
      <c r="CH186" s="41">
        <f t="shared" si="175"/>
        <v>1.1023402098978768E-6</v>
      </c>
      <c r="CI186" s="41">
        <f t="shared" si="176"/>
        <v>4.4906675262514606E-5</v>
      </c>
      <c r="CJ186" s="41">
        <f t="shared" si="177"/>
        <v>3.0605329001862303E-5</v>
      </c>
      <c r="CK186" s="41">
        <f t="shared" si="178"/>
        <v>5.0787578947650324E-14</v>
      </c>
      <c r="CL186" s="41">
        <f t="shared" si="205"/>
        <v>9.0188577790339455</v>
      </c>
      <c r="CM186" s="41">
        <f t="shared" si="206"/>
        <v>1.3794470766273793E-5</v>
      </c>
      <c r="CN186" s="41">
        <f t="shared" si="207"/>
        <v>-7.3149658381859967E-2</v>
      </c>
      <c r="CO186" s="41">
        <f t="shared" si="208"/>
        <v>4653.5111579450022</v>
      </c>
      <c r="CP186" s="41">
        <f t="shared" si="179"/>
        <v>44437.758211214212</v>
      </c>
      <c r="CQ186" s="41"/>
      <c r="CR186" s="41"/>
      <c r="CS186" s="41"/>
      <c r="CT186" s="41"/>
      <c r="CU186" s="41"/>
      <c r="CV186" s="41"/>
      <c r="CW186" s="41"/>
      <c r="CX186" s="41"/>
      <c r="CY186" s="41"/>
      <c r="CZ186" s="41"/>
      <c r="DA186" s="41">
        <f t="shared" si="86"/>
        <v>0.12306101960409177</v>
      </c>
      <c r="DB186" s="14">
        <f t="shared" si="85"/>
        <v>-612.14838573857321</v>
      </c>
      <c r="DC186" s="41"/>
      <c r="DD186" s="41"/>
      <c r="DE186" s="41"/>
    </row>
    <row r="187" spans="1:109">
      <c r="A187" s="41">
        <f t="shared" si="180"/>
        <v>0.38000000000000017</v>
      </c>
      <c r="B187" s="41">
        <f t="shared" si="181"/>
        <v>9.2626106919808091</v>
      </c>
      <c r="C187" s="41">
        <f t="shared" si="182"/>
        <v>-2871.5989041748176</v>
      </c>
      <c r="D187" s="41">
        <f t="shared" si="183"/>
        <v>-1018.8930218218763</v>
      </c>
      <c r="E187" s="41">
        <f t="shared" si="184"/>
        <v>2.285034911001757E-2</v>
      </c>
      <c r="F187" s="41">
        <f t="shared" si="185"/>
        <v>-105.28685038079011</v>
      </c>
      <c r="G187" s="41">
        <f t="shared" si="186"/>
        <v>-71.786488895993273</v>
      </c>
      <c r="H187" s="41">
        <f t="shared" si="115"/>
        <v>127.76285756279481</v>
      </c>
      <c r="I187" s="41">
        <f t="shared" si="116"/>
        <v>83.926753780810515</v>
      </c>
      <c r="J187" s="41">
        <f t="shared" si="117"/>
        <v>1.150435228049577E-6</v>
      </c>
      <c r="K187" s="41">
        <f t="shared" si="118"/>
        <v>1.1217724903180144E-6</v>
      </c>
      <c r="L187" s="41">
        <f t="shared" si="119"/>
        <v>2.2873199459127587E-2</v>
      </c>
      <c r="M187" s="41">
        <f t="shared" si="187"/>
        <v>-105.39213723117089</v>
      </c>
      <c r="N187" s="41">
        <f t="shared" si="188"/>
        <v>-71.858275384889268</v>
      </c>
      <c r="O187" s="41">
        <f t="shared" si="120"/>
        <v>127.85240269138578</v>
      </c>
      <c r="P187" s="41">
        <f t="shared" si="121"/>
        <v>83.989474324063451</v>
      </c>
      <c r="Q187" s="41">
        <f t="shared" si="122"/>
        <v>1.1513488024498506E-6</v>
      </c>
      <c r="R187" s="41">
        <f t="shared" si="123"/>
        <v>1.1223838074500138E-6</v>
      </c>
      <c r="S187" s="41">
        <f t="shared" si="124"/>
        <v>3.9980763351802633E-5</v>
      </c>
      <c r="T187" s="41">
        <f t="shared" si="125"/>
        <v>2.6753076246499623E-5</v>
      </c>
      <c r="U187" s="41">
        <f t="shared" si="126"/>
        <v>-2.1668744885923077E-3</v>
      </c>
      <c r="V187" s="41">
        <f t="shared" si="127"/>
        <v>2.0683474621425262E-2</v>
      </c>
      <c r="W187" s="41">
        <f t="shared" si="189"/>
        <v>-95.30260948469143</v>
      </c>
      <c r="X187" s="41">
        <f t="shared" si="190"/>
        <v>-64.979051921380531</v>
      </c>
      <c r="Y187" s="41">
        <f t="shared" si="128"/>
        <v>119.36075842749602</v>
      </c>
      <c r="Z187" s="41">
        <f t="shared" si="129"/>
        <v>78.03579165802536</v>
      </c>
      <c r="AA187" s="41">
        <f t="shared" si="130"/>
        <v>1.0553502568051263E-6</v>
      </c>
      <c r="AB187" s="41">
        <f t="shared" si="131"/>
        <v>1.0576180154411901E-6</v>
      </c>
      <c r="AC187" s="41">
        <f t="shared" si="132"/>
        <v>2.0704158096046685E-2</v>
      </c>
      <c r="AD187" s="41">
        <f t="shared" si="191"/>
        <v>-95.397912094176107</v>
      </c>
      <c r="AE187" s="41">
        <f t="shared" si="192"/>
        <v>-65.044030973301915</v>
      </c>
      <c r="AF187" s="41">
        <f t="shared" si="133"/>
        <v>119.44008310930289</v>
      </c>
      <c r="AG187" s="41">
        <f t="shared" si="134"/>
        <v>78.091462632033796</v>
      </c>
      <c r="AH187" s="41">
        <f t="shared" si="135"/>
        <v>1.0563428311808375E-6</v>
      </c>
      <c r="AI187" s="41">
        <f t="shared" si="136"/>
        <v>1.058293052178054E-6</v>
      </c>
      <c r="AJ187" s="41">
        <f t="shared" si="137"/>
        <v>4.7988763681088401E-5</v>
      </c>
      <c r="AK187" s="41">
        <f t="shared" si="138"/>
        <v>3.2636525014263804E-5</v>
      </c>
      <c r="AL187" s="41">
        <f t="shared" si="139"/>
        <v>1.4771517596090647E-4</v>
      </c>
      <c r="AM187" s="41">
        <f t="shared" si="140"/>
        <v>2.0831189797386167E-2</v>
      </c>
      <c r="AN187" s="41">
        <f t="shared" si="193"/>
        <v>-95.983232155071107</v>
      </c>
      <c r="AO187" s="41">
        <f t="shared" si="194"/>
        <v>-65.443112833003042</v>
      </c>
      <c r="AP187" s="41">
        <f t="shared" si="141"/>
        <v>119.92765793353696</v>
      </c>
      <c r="AQ187" s="41">
        <f t="shared" si="142"/>
        <v>78.433625677695204</v>
      </c>
      <c r="AR187" s="41">
        <f t="shared" si="143"/>
        <v>1.0624005651406183E-6</v>
      </c>
      <c r="AS187" s="41">
        <f t="shared" si="144"/>
        <v>1.062410423412642E-6</v>
      </c>
      <c r="AT187" s="41">
        <f t="shared" si="145"/>
        <v>2.0852020987183553E-2</v>
      </c>
      <c r="AU187" s="41">
        <f t="shared" si="195"/>
        <v>-96.079215387226171</v>
      </c>
      <c r="AV187" s="41">
        <f t="shared" si="196"/>
        <v>-65.508555945836036</v>
      </c>
      <c r="AW187" s="41">
        <f t="shared" si="146"/>
        <v>120.00767569276857</v>
      </c>
      <c r="AX187" s="41">
        <f t="shared" si="147"/>
        <v>78.489775645394033</v>
      </c>
      <c r="AY187" s="41">
        <f t="shared" si="148"/>
        <v>1.063387676252693E-6</v>
      </c>
      <c r="AZ187" s="41">
        <f t="shared" si="149"/>
        <v>1.0630809579130042E-6</v>
      </c>
      <c r="BA187" s="41">
        <f t="shared" si="150"/>
        <v>4.7386208933618633E-5</v>
      </c>
      <c r="BB187" s="41">
        <f t="shared" si="151"/>
        <v>3.2188967931458723E-5</v>
      </c>
      <c r="BC187" s="41">
        <f t="shared" si="152"/>
        <v>6.4868827324351578E-7</v>
      </c>
      <c r="BD187" s="41">
        <f t="shared" si="153"/>
        <v>2.083183848565941E-2</v>
      </c>
      <c r="BE187" s="41">
        <f t="shared" si="197"/>
        <v>-95.986221096064511</v>
      </c>
      <c r="BF187" s="41">
        <f t="shared" si="198"/>
        <v>-65.445150747316731</v>
      </c>
      <c r="BG187" s="41">
        <f t="shared" si="154"/>
        <v>119.93014943795643</v>
      </c>
      <c r="BH187" s="41">
        <f t="shared" si="155"/>
        <v>78.435374029030896</v>
      </c>
      <c r="BI187" s="41">
        <f t="shared" si="156"/>
        <v>1.0624313305194725E-6</v>
      </c>
      <c r="BJ187" s="41">
        <f t="shared" si="157"/>
        <v>1.062431323686318E-6</v>
      </c>
      <c r="BK187" s="41">
        <f t="shared" si="158"/>
        <v>2.0852670324145069E-2</v>
      </c>
      <c r="BL187" s="41">
        <f t="shared" si="199"/>
        <v>-96.082207317160567</v>
      </c>
      <c r="BM187" s="41">
        <f t="shared" si="200"/>
        <v>-65.510595898064039</v>
      </c>
      <c r="BN187" s="41">
        <f t="shared" si="159"/>
        <v>120.01017024214293</v>
      </c>
      <c r="BO187" s="41">
        <f t="shared" si="160"/>
        <v>78.49152610081272</v>
      </c>
      <c r="BP187" s="41">
        <f t="shared" si="161"/>
        <v>1.0634184176558473E-6</v>
      </c>
      <c r="BQ187" s="41">
        <f t="shared" si="162"/>
        <v>1.0631018384623906E-6</v>
      </c>
      <c r="BR187" s="41">
        <f t="shared" si="163"/>
        <v>4.7383582445415571E-5</v>
      </c>
      <c r="BS187" s="41">
        <f t="shared" si="164"/>
        <v>3.218701875661127E-5</v>
      </c>
      <c r="BT187" s="41">
        <f t="shared" si="165"/>
        <v>-4.4965129524452283E-10</v>
      </c>
      <c r="BU187" s="41">
        <f t="shared" si="166"/>
        <v>2.0831838036008115E-2</v>
      </c>
      <c r="BV187" s="41">
        <f t="shared" si="201"/>
        <v>-95.986219024220077</v>
      </c>
      <c r="BW187" s="41">
        <f t="shared" si="202"/>
        <v>-65.445149334695529</v>
      </c>
      <c r="BX187" s="41">
        <f t="shared" si="167"/>
        <v>119.93014771091417</v>
      </c>
      <c r="BY187" s="41">
        <f t="shared" si="168"/>
        <v>78.435372817122257</v>
      </c>
      <c r="BZ187" s="41">
        <f t="shared" si="169"/>
        <v>1.0624313091944232E-6</v>
      </c>
      <c r="CA187" s="41">
        <f t="shared" si="170"/>
        <v>1.0624313091993119E-6</v>
      </c>
      <c r="CB187" s="41">
        <f t="shared" si="171"/>
        <v>2.0852669874044119E-2</v>
      </c>
      <c r="CC187" s="41">
        <f t="shared" si="203"/>
        <v>-96.082205243244275</v>
      </c>
      <c r="CD187" s="41">
        <f t="shared" si="204"/>
        <v>-65.510594484030207</v>
      </c>
      <c r="CE187" s="41">
        <f t="shared" si="172"/>
        <v>120.01016851298999</v>
      </c>
      <c r="CF187" s="41">
        <f t="shared" si="173"/>
        <v>78.491524887445578</v>
      </c>
      <c r="CG187" s="41">
        <f t="shared" si="174"/>
        <v>1.0634183963474168E-6</v>
      </c>
      <c r="CH187" s="41">
        <f t="shared" si="175"/>
        <v>1.0631018239890564E-6</v>
      </c>
      <c r="CI187" s="41">
        <f t="shared" si="176"/>
        <v>4.7383584265946879E-5</v>
      </c>
      <c r="CJ187" s="41">
        <f t="shared" si="177"/>
        <v>3.2187020107667622E-5</v>
      </c>
      <c r="CK187" s="41">
        <f t="shared" si="178"/>
        <v>3.2169447015526881E-13</v>
      </c>
      <c r="CL187" s="41">
        <f t="shared" si="205"/>
        <v>9.2626106919808091</v>
      </c>
      <c r="CM187" s="41">
        <f t="shared" si="206"/>
        <v>1.2962471769402361E-5</v>
      </c>
      <c r="CN187" s="41">
        <f t="shared" si="207"/>
        <v>-7.0828249322427594E-2</v>
      </c>
      <c r="CO187" s="41">
        <f t="shared" si="208"/>
        <v>4745.5171845318619</v>
      </c>
      <c r="CP187" s="41">
        <f t="shared" si="179"/>
        <v>45316.351046746786</v>
      </c>
      <c r="CQ187" s="41"/>
      <c r="CR187" s="41"/>
      <c r="CS187" s="41"/>
      <c r="CT187" s="41"/>
      <c r="CU187" s="41"/>
      <c r="CV187" s="41"/>
      <c r="CW187" s="41"/>
      <c r="CX187" s="41"/>
      <c r="CY187" s="41"/>
      <c r="CZ187" s="41"/>
      <c r="DA187" s="41">
        <f t="shared" si="86"/>
        <v>0.12374851133372357</v>
      </c>
      <c r="DB187" s="14">
        <f t="shared" si="85"/>
        <v>-619.07436403139025</v>
      </c>
      <c r="DC187" s="41"/>
      <c r="DD187" s="41"/>
      <c r="DE187" s="41"/>
    </row>
    <row r="188" spans="1:109">
      <c r="A188" s="41">
        <f t="shared" si="180"/>
        <v>0.39000000000000018</v>
      </c>
      <c r="B188" s="41">
        <f t="shared" si="181"/>
        <v>9.5063636049276727</v>
      </c>
      <c r="C188" s="41">
        <f t="shared" si="182"/>
        <v>-2862.7090920555788</v>
      </c>
      <c r="D188" s="41">
        <f t="shared" si="183"/>
        <v>-1010.0032097026379</v>
      </c>
      <c r="E188" s="41">
        <f t="shared" si="184"/>
        <v>2.285034911001757E-2</v>
      </c>
      <c r="F188" s="41">
        <f t="shared" si="185"/>
        <v>-105.28685038079011</v>
      </c>
      <c r="G188" s="41">
        <f t="shared" si="186"/>
        <v>-71.786488895993273</v>
      </c>
      <c r="H188" s="41">
        <f t="shared" si="115"/>
        <v>127.70366305194395</v>
      </c>
      <c r="I188" s="41">
        <f t="shared" si="116"/>
        <v>83.834126862761167</v>
      </c>
      <c r="J188" s="41">
        <f t="shared" si="117"/>
        <v>1.1423860744825455E-6</v>
      </c>
      <c r="K188" s="41">
        <f t="shared" si="118"/>
        <v>1.1032994910525104E-6</v>
      </c>
      <c r="L188" s="41">
        <f t="shared" si="119"/>
        <v>2.2873199459127587E-2</v>
      </c>
      <c r="M188" s="41">
        <f t="shared" si="187"/>
        <v>-105.39213723117089</v>
      </c>
      <c r="N188" s="41">
        <f t="shared" si="188"/>
        <v>-71.858275384889268</v>
      </c>
      <c r="O188" s="41">
        <f t="shared" si="120"/>
        <v>127.79323726789929</v>
      </c>
      <c r="P188" s="41">
        <f t="shared" si="121"/>
        <v>83.896899210210748</v>
      </c>
      <c r="Q188" s="41">
        <f t="shared" si="122"/>
        <v>1.1432955589272873E-6</v>
      </c>
      <c r="R188" s="41">
        <f t="shared" si="123"/>
        <v>1.1039026770587017E-6</v>
      </c>
      <c r="S188" s="41">
        <f t="shared" si="124"/>
        <v>3.9801774597094739E-5</v>
      </c>
      <c r="T188" s="41">
        <f t="shared" si="125"/>
        <v>2.6397233726592555E-5</v>
      </c>
      <c r="U188" s="41">
        <f t="shared" si="126"/>
        <v>-2.9159210902962329E-3</v>
      </c>
      <c r="V188" s="41">
        <f t="shared" si="127"/>
        <v>1.9934428019721336E-2</v>
      </c>
      <c r="W188" s="41">
        <f t="shared" si="189"/>
        <v>-91.851250509730903</v>
      </c>
      <c r="X188" s="41">
        <f t="shared" si="190"/>
        <v>-62.625852620271083</v>
      </c>
      <c r="Y188" s="41">
        <f t="shared" si="128"/>
        <v>116.43712890573021</v>
      </c>
      <c r="Z188" s="41">
        <f t="shared" si="129"/>
        <v>75.927974935085132</v>
      </c>
      <c r="AA188" s="41">
        <f t="shared" si="130"/>
        <v>1.0107150913601172E-6</v>
      </c>
      <c r="AB188" s="41">
        <f t="shared" si="131"/>
        <v>1.0149515179303374E-6</v>
      </c>
      <c r="AC188" s="41">
        <f t="shared" si="132"/>
        <v>1.9954362447741056E-2</v>
      </c>
      <c r="AD188" s="41">
        <f t="shared" si="191"/>
        <v>-91.943101760240623</v>
      </c>
      <c r="AE188" s="41">
        <f t="shared" si="192"/>
        <v>-62.688478472891347</v>
      </c>
      <c r="AF188" s="41">
        <f t="shared" si="133"/>
        <v>116.51297546439611</v>
      </c>
      <c r="AG188" s="41">
        <f t="shared" si="134"/>
        <v>75.981270309470432</v>
      </c>
      <c r="AH188" s="41">
        <f t="shared" si="135"/>
        <v>1.0117311442254222E-6</v>
      </c>
      <c r="AI188" s="41">
        <f t="shared" si="136"/>
        <v>1.0156408999997738E-6</v>
      </c>
      <c r="AJ188" s="41">
        <f t="shared" si="137"/>
        <v>5.0969752646020126E-5</v>
      </c>
      <c r="AK188" s="41">
        <f t="shared" si="138"/>
        <v>3.4582485574930784E-5</v>
      </c>
      <c r="AL188" s="41">
        <f t="shared" si="139"/>
        <v>2.5851940728384827E-4</v>
      </c>
      <c r="AM188" s="41">
        <f t="shared" si="140"/>
        <v>2.0192947427005184E-2</v>
      </c>
      <c r="AN188" s="41">
        <f t="shared" si="193"/>
        <v>-93.042422426806439</v>
      </c>
      <c r="AO188" s="41">
        <f t="shared" si="194"/>
        <v>-63.438015291004405</v>
      </c>
      <c r="AP188" s="41">
        <f t="shared" si="141"/>
        <v>117.42207287824938</v>
      </c>
      <c r="AQ188" s="41">
        <f t="shared" si="142"/>
        <v>76.619994892088044</v>
      </c>
      <c r="AR188" s="41">
        <f t="shared" si="143"/>
        <v>1.0237567433061464E-6</v>
      </c>
      <c r="AS188" s="41">
        <f t="shared" si="144"/>
        <v>1.0237912718296174E-6</v>
      </c>
      <c r="AT188" s="41">
        <f t="shared" si="145"/>
        <v>2.0213140374432188E-2</v>
      </c>
      <c r="AU188" s="41">
        <f t="shared" si="195"/>
        <v>-93.135464849233244</v>
      </c>
      <c r="AV188" s="41">
        <f t="shared" si="196"/>
        <v>-63.501453306295403</v>
      </c>
      <c r="AW188" s="41">
        <f t="shared" si="146"/>
        <v>117.49912741460867</v>
      </c>
      <c r="AX188" s="41">
        <f t="shared" si="147"/>
        <v>76.674126487816736</v>
      </c>
      <c r="AY188" s="41">
        <f t="shared" si="148"/>
        <v>1.0247632130688815E-6</v>
      </c>
      <c r="AZ188" s="41">
        <f t="shared" si="149"/>
        <v>1.0244726644304772E-6</v>
      </c>
      <c r="BA188" s="41">
        <f t="shared" si="150"/>
        <v>4.9842637701773394E-5</v>
      </c>
      <c r="BB188" s="41">
        <f t="shared" si="151"/>
        <v>3.3744088292363479E-5</v>
      </c>
      <c r="BC188" s="41">
        <f t="shared" si="152"/>
        <v>2.1448220328923997E-6</v>
      </c>
      <c r="BD188" s="41">
        <f t="shared" si="153"/>
        <v>2.0195092249038076E-2</v>
      </c>
      <c r="BE188" s="41">
        <f t="shared" si="197"/>
        <v>-93.05230505728106</v>
      </c>
      <c r="BF188" s="41">
        <f t="shared" si="198"/>
        <v>-63.444753448146201</v>
      </c>
      <c r="BG188" s="41">
        <f t="shared" si="154"/>
        <v>117.4302565084096</v>
      </c>
      <c r="BH188" s="41">
        <f t="shared" si="155"/>
        <v>76.625744022379948</v>
      </c>
      <c r="BI188" s="41">
        <f t="shared" si="156"/>
        <v>1.0238637301656227E-6</v>
      </c>
      <c r="BJ188" s="41">
        <f t="shared" si="157"/>
        <v>1.0238637087380701E-6</v>
      </c>
      <c r="BK188" s="41">
        <f t="shared" si="158"/>
        <v>2.0215287341287112E-2</v>
      </c>
      <c r="BL188" s="41">
        <f t="shared" si="199"/>
        <v>-93.145357362338331</v>
      </c>
      <c r="BM188" s="41">
        <f t="shared" si="200"/>
        <v>-63.508198201594332</v>
      </c>
      <c r="BN188" s="41">
        <f t="shared" si="159"/>
        <v>117.50732107538306</v>
      </c>
      <c r="BO188" s="41">
        <f t="shared" si="160"/>
        <v>76.679882559807481</v>
      </c>
      <c r="BP188" s="41">
        <f t="shared" si="161"/>
        <v>1.0248701204530279E-6</v>
      </c>
      <c r="BQ188" s="41">
        <f t="shared" si="162"/>
        <v>1.0245450353004425E-6</v>
      </c>
      <c r="BR188" s="41">
        <f t="shared" si="163"/>
        <v>4.9833408780457355E-5</v>
      </c>
      <c r="BS188" s="41">
        <f t="shared" si="164"/>
        <v>3.3737234471157028E-5</v>
      </c>
      <c r="BT188" s="41">
        <f t="shared" si="165"/>
        <v>-1.3312202107266124E-9</v>
      </c>
      <c r="BU188" s="41">
        <f t="shared" si="166"/>
        <v>2.0195090917817866E-2</v>
      </c>
      <c r="BV188" s="41">
        <f t="shared" si="201"/>
        <v>-93.052298923458665</v>
      </c>
      <c r="BW188" s="41">
        <f t="shared" si="202"/>
        <v>-63.444749265994567</v>
      </c>
      <c r="BX188" s="41">
        <f t="shared" si="167"/>
        <v>117.43025142903977</v>
      </c>
      <c r="BY188" s="41">
        <f t="shared" si="168"/>
        <v>76.625740454045342</v>
      </c>
      <c r="BZ188" s="41">
        <f t="shared" si="169"/>
        <v>1.0238636637685539E-6</v>
      </c>
      <c r="CA188" s="41">
        <f t="shared" si="170"/>
        <v>1.023863663783435E-6</v>
      </c>
      <c r="CB188" s="41">
        <f t="shared" si="171"/>
        <v>2.0215286008735681E-2</v>
      </c>
      <c r="CC188" s="41">
        <f t="shared" si="203"/>
        <v>-93.145351222382118</v>
      </c>
      <c r="CD188" s="41">
        <f t="shared" si="204"/>
        <v>-63.50819401526055</v>
      </c>
      <c r="CE188" s="41">
        <f t="shared" si="172"/>
        <v>117.50731598978753</v>
      </c>
      <c r="CF188" s="41">
        <f t="shared" si="173"/>
        <v>76.679878987164386</v>
      </c>
      <c r="CG188" s="41">
        <f t="shared" si="174"/>
        <v>1.0248700541052865E-6</v>
      </c>
      <c r="CH188" s="41">
        <f t="shared" si="175"/>
        <v>1.0245449903867936E-6</v>
      </c>
      <c r="CI188" s="41">
        <f t="shared" si="176"/>
        <v>4.9833414507919093E-5</v>
      </c>
      <c r="CJ188" s="41">
        <f t="shared" si="177"/>
        <v>3.373723872456232E-5</v>
      </c>
      <c r="CK188" s="41">
        <f t="shared" si="178"/>
        <v>9.2451142023585678E-13</v>
      </c>
      <c r="CL188" s="41">
        <f t="shared" si="205"/>
        <v>9.5063636049276727</v>
      </c>
      <c r="CM188" s="41">
        <f t="shared" si="206"/>
        <v>1.2207626267075939E-5</v>
      </c>
      <c r="CN188" s="41">
        <f t="shared" si="207"/>
        <v>-6.8663309120580746E-2</v>
      </c>
      <c r="CO188" s="41">
        <f t="shared" si="208"/>
        <v>4833.1630457670872</v>
      </c>
      <c r="CP188" s="41">
        <f t="shared" si="179"/>
        <v>46153.307370174742</v>
      </c>
      <c r="CQ188" s="41"/>
      <c r="CR188" s="41"/>
      <c r="CS188" s="41"/>
      <c r="CT188" s="41"/>
      <c r="CU188" s="41"/>
      <c r="CV188" s="41"/>
      <c r="CW188" s="41"/>
      <c r="CX188" s="41"/>
      <c r="CY188" s="41"/>
      <c r="CZ188" s="41"/>
      <c r="DA188" s="41">
        <f t="shared" si="86"/>
        <v>0.12443600306335537</v>
      </c>
      <c r="DB188" s="14">
        <f t="shared" si="85"/>
        <v>-626.03892716149301</v>
      </c>
      <c r="DC188" s="41"/>
      <c r="DD188" s="41"/>
      <c r="DE188" s="41"/>
    </row>
    <row r="189" spans="1:109">
      <c r="A189" s="41">
        <f t="shared" si="180"/>
        <v>0.40000000000000019</v>
      </c>
      <c r="B189" s="41">
        <f t="shared" si="181"/>
        <v>9.7501165178745364</v>
      </c>
      <c r="C189" s="41">
        <f t="shared" si="182"/>
        <v>-2853.8192799363405</v>
      </c>
      <c r="D189" s="41">
        <f t="shared" si="183"/>
        <v>-1001.1133975833992</v>
      </c>
      <c r="E189" s="41">
        <f t="shared" si="184"/>
        <v>2.285034911001757E-2</v>
      </c>
      <c r="F189" s="41">
        <f t="shared" si="185"/>
        <v>-105.28685038079011</v>
      </c>
      <c r="G189" s="41">
        <f t="shared" si="186"/>
        <v>-71.786488895993273</v>
      </c>
      <c r="H189" s="41">
        <f t="shared" si="115"/>
        <v>127.64442182186031</v>
      </c>
      <c r="I189" s="41">
        <f t="shared" si="116"/>
        <v>83.741320632803067</v>
      </c>
      <c r="J189" s="41">
        <f t="shared" si="117"/>
        <v>1.1343305681258018E-6</v>
      </c>
      <c r="K189" s="41">
        <f t="shared" si="118"/>
        <v>1.0847907308135383E-6</v>
      </c>
      <c r="L189" s="41">
        <f t="shared" si="119"/>
        <v>2.2873199459127587E-2</v>
      </c>
      <c r="M189" s="41">
        <f t="shared" si="187"/>
        <v>-105.39213723117089</v>
      </c>
      <c r="N189" s="41">
        <f t="shared" si="188"/>
        <v>-71.858275384889268</v>
      </c>
      <c r="O189" s="41">
        <f t="shared" si="120"/>
        <v>127.73402519407198</v>
      </c>
      <c r="P189" s="41">
        <f t="shared" si="121"/>
        <v>83.804145085718687</v>
      </c>
      <c r="Q189" s="41">
        <f t="shared" si="122"/>
        <v>1.1352359656393912E-6</v>
      </c>
      <c r="R189" s="41">
        <f t="shared" si="123"/>
        <v>1.0853858100765324E-6</v>
      </c>
      <c r="S189" s="41">
        <f t="shared" si="124"/>
        <v>3.9622918198326116E-5</v>
      </c>
      <c r="T189" s="41">
        <f t="shared" si="125"/>
        <v>2.6042458263065294E-5</v>
      </c>
      <c r="U189" s="41">
        <f t="shared" si="126"/>
        <v>-3.6478762537074569E-3</v>
      </c>
      <c r="V189" s="41">
        <f t="shared" si="127"/>
        <v>1.9202472856310115E-2</v>
      </c>
      <c r="W189" s="41">
        <f t="shared" si="189"/>
        <v>-88.478643229007176</v>
      </c>
      <c r="X189" s="41">
        <f t="shared" si="190"/>
        <v>-60.326347656141273</v>
      </c>
      <c r="Y189" s="41">
        <f t="shared" si="128"/>
        <v>113.60023897325704</v>
      </c>
      <c r="Z189" s="41">
        <f t="shared" si="129"/>
        <v>73.877364349751403</v>
      </c>
      <c r="AA189" s="41">
        <f t="shared" si="130"/>
        <v>9.6484231917839292E-7</v>
      </c>
      <c r="AB189" s="41">
        <f t="shared" si="131"/>
        <v>9.7168607707226371E-7</v>
      </c>
      <c r="AC189" s="41">
        <f t="shared" si="132"/>
        <v>1.9221675329166424E-2</v>
      </c>
      <c r="AD189" s="41">
        <f t="shared" si="191"/>
        <v>-88.567121872236186</v>
      </c>
      <c r="AE189" s="41">
        <f t="shared" si="192"/>
        <v>-60.38667400379741</v>
      </c>
      <c r="AF189" s="41">
        <f t="shared" si="133"/>
        <v>113.67270309192821</v>
      </c>
      <c r="AG189" s="41">
        <f t="shared" si="134"/>
        <v>73.928345826564836</v>
      </c>
      <c r="AH189" s="41">
        <f t="shared" si="135"/>
        <v>9.6588115630401026E-7</v>
      </c>
      <c r="AI189" s="41">
        <f t="shared" si="136"/>
        <v>9.7238944553821716E-7</v>
      </c>
      <c r="AJ189" s="41">
        <f t="shared" si="137"/>
        <v>5.4099132616455217E-5</v>
      </c>
      <c r="AK189" s="41">
        <f t="shared" si="138"/>
        <v>3.662905664373076E-5</v>
      </c>
      <c r="AL189" s="41">
        <f t="shared" si="139"/>
        <v>3.9174173624406466E-4</v>
      </c>
      <c r="AM189" s="41">
        <f t="shared" si="140"/>
        <v>1.9594214592554178E-2</v>
      </c>
      <c r="AN189" s="41">
        <f t="shared" si="193"/>
        <v>-90.283659571350839</v>
      </c>
      <c r="AO189" s="41">
        <f t="shared" si="194"/>
        <v>-61.557040616830129</v>
      </c>
      <c r="AP189" s="41">
        <f t="shared" si="141"/>
        <v>115.0818331909887</v>
      </c>
      <c r="AQ189" s="41">
        <f t="shared" si="142"/>
        <v>74.919552352975572</v>
      </c>
      <c r="AR189" s="41">
        <f t="shared" si="143"/>
        <v>9.8569380172509727E-7</v>
      </c>
      <c r="AS189" s="41">
        <f t="shared" si="144"/>
        <v>9.8578061690106067E-7</v>
      </c>
      <c r="AT189" s="41">
        <f t="shared" si="145"/>
        <v>1.9613808807146731E-2</v>
      </c>
      <c r="AU189" s="41">
        <f t="shared" si="195"/>
        <v>-90.37394323092218</v>
      </c>
      <c r="AV189" s="41">
        <f t="shared" si="196"/>
        <v>-61.618597657446962</v>
      </c>
      <c r="AW189" s="41">
        <f t="shared" si="146"/>
        <v>115.1561197002622</v>
      </c>
      <c r="AX189" s="41">
        <f t="shared" si="147"/>
        <v>74.971797534084132</v>
      </c>
      <c r="AY189" s="41">
        <f t="shared" si="148"/>
        <v>9.8671814815256058E-7</v>
      </c>
      <c r="AZ189" s="41">
        <f t="shared" si="149"/>
        <v>9.8647174833864505E-7</v>
      </c>
      <c r="BA189" s="41">
        <f t="shared" si="150"/>
        <v>5.2278003929415404E-5</v>
      </c>
      <c r="BB189" s="41">
        <f t="shared" si="151"/>
        <v>3.5272219476816553E-5</v>
      </c>
      <c r="BC189" s="41">
        <f t="shared" si="152"/>
        <v>5.1050380066492468E-6</v>
      </c>
      <c r="BD189" s="41">
        <f t="shared" si="153"/>
        <v>1.9599319630560826E-2</v>
      </c>
      <c r="BE189" s="41">
        <f t="shared" si="197"/>
        <v>-90.307181897867878</v>
      </c>
      <c r="BF189" s="41">
        <f t="shared" si="198"/>
        <v>-61.573078566728114</v>
      </c>
      <c r="BG189" s="41">
        <f t="shared" si="154"/>
        <v>115.10118601495454</v>
      </c>
      <c r="BH189" s="41">
        <f t="shared" si="155"/>
        <v>74.933163147817353</v>
      </c>
      <c r="BI189" s="41">
        <f t="shared" si="156"/>
        <v>9.8596085140805361E-7</v>
      </c>
      <c r="BJ189" s="41">
        <f t="shared" si="157"/>
        <v>9.8596080813496696E-7</v>
      </c>
      <c r="BK189" s="41">
        <f t="shared" si="158"/>
        <v>1.9618918950191386E-2</v>
      </c>
      <c r="BL189" s="41">
        <f t="shared" si="199"/>
        <v>-90.397489079765748</v>
      </c>
      <c r="BM189" s="41">
        <f t="shared" si="200"/>
        <v>-61.634651645294838</v>
      </c>
      <c r="BN189" s="41">
        <f t="shared" si="159"/>
        <v>115.1754963072944</v>
      </c>
      <c r="BO189" s="41">
        <f t="shared" si="160"/>
        <v>74.985424813238012</v>
      </c>
      <c r="BP189" s="41">
        <f t="shared" si="161"/>
        <v>9.8698500886113993E-7</v>
      </c>
      <c r="BQ189" s="41">
        <f t="shared" si="162"/>
        <v>9.866517808805924E-7</v>
      </c>
      <c r="BR189" s="41">
        <f t="shared" si="163"/>
        <v>5.2254745184593453E-5</v>
      </c>
      <c r="BS189" s="41">
        <f t="shared" si="164"/>
        <v>3.5254935306429892E-5</v>
      </c>
      <c r="BT189" s="41">
        <f t="shared" si="165"/>
        <v>-2.545504153211513E-9</v>
      </c>
      <c r="BU189" s="41">
        <f t="shared" si="166"/>
        <v>1.9599317085056672E-2</v>
      </c>
      <c r="BV189" s="41">
        <f t="shared" si="201"/>
        <v>-90.307170169026719</v>
      </c>
      <c r="BW189" s="41">
        <f t="shared" si="202"/>
        <v>-61.573070569790964</v>
      </c>
      <c r="BX189" s="41">
        <f t="shared" si="167"/>
        <v>115.10117636484787</v>
      </c>
      <c r="BY189" s="41">
        <f t="shared" si="168"/>
        <v>74.933156360936096</v>
      </c>
      <c r="BZ189" s="41">
        <f t="shared" si="169"/>
        <v>9.8596071827976586E-7</v>
      </c>
      <c r="CA189" s="41">
        <f t="shared" si="170"/>
        <v>9.8596071830895038E-7</v>
      </c>
      <c r="CB189" s="41">
        <f t="shared" si="171"/>
        <v>1.9618916402141726E-2</v>
      </c>
      <c r="CC189" s="41">
        <f t="shared" si="203"/>
        <v>-90.397477339195746</v>
      </c>
      <c r="CD189" s="41">
        <f t="shared" si="204"/>
        <v>-61.63464364036075</v>
      </c>
      <c r="CE189" s="41">
        <f t="shared" si="172"/>
        <v>115.17548664532866</v>
      </c>
      <c r="CF189" s="41">
        <f t="shared" si="173"/>
        <v>74.985418018137153</v>
      </c>
      <c r="CG189" s="41">
        <f t="shared" si="174"/>
        <v>9.8698487582707994E-7</v>
      </c>
      <c r="CH189" s="41">
        <f t="shared" si="175"/>
        <v>9.8665169113369844E-7</v>
      </c>
      <c r="CI189" s="41">
        <f t="shared" si="176"/>
        <v>5.2254756779002357E-5</v>
      </c>
      <c r="CJ189" s="41">
        <f t="shared" si="177"/>
        <v>3.5254943922252994E-5</v>
      </c>
      <c r="CK189" s="41">
        <f t="shared" si="178"/>
        <v>1.7167553809899686E-12</v>
      </c>
      <c r="CL189" s="41">
        <f t="shared" si="205"/>
        <v>9.7501165178745364</v>
      </c>
      <c r="CM189" s="41">
        <f t="shared" si="206"/>
        <v>1.1519670220036927E-5</v>
      </c>
      <c r="CN189" s="41">
        <f t="shared" si="207"/>
        <v>-6.6637678089192687E-2</v>
      </c>
      <c r="CO189" s="41">
        <f t="shared" si="208"/>
        <v>4916.7112075767263</v>
      </c>
      <c r="CP189" s="41">
        <f t="shared" si="179"/>
        <v>46951.133546469478</v>
      </c>
      <c r="CQ189" s="41"/>
      <c r="CR189" s="41"/>
      <c r="CS189" s="41"/>
      <c r="CT189" s="41"/>
      <c r="CU189" s="41"/>
      <c r="CV189" s="41"/>
      <c r="CW189" s="41"/>
      <c r="CX189" s="41"/>
      <c r="CY189" s="41"/>
      <c r="CZ189" s="41"/>
      <c r="DA189" s="41">
        <f t="shared" si="86"/>
        <v>0.12512349479298715</v>
      </c>
      <c r="DB189" s="14">
        <f t="shared" si="85"/>
        <v>-633.04207512888161</v>
      </c>
      <c r="DC189" s="41"/>
      <c r="DD189" s="41"/>
      <c r="DE189" s="41"/>
    </row>
    <row r="190" spans="1:109">
      <c r="A190" s="41">
        <f t="shared" si="180"/>
        <v>0.4100000000000002</v>
      </c>
      <c r="B190" s="41">
        <f t="shared" si="181"/>
        <v>9.9938694308214</v>
      </c>
      <c r="C190" s="41">
        <f t="shared" si="182"/>
        <v>-2844.9294678171013</v>
      </c>
      <c r="D190" s="41">
        <f t="shared" si="183"/>
        <v>-992.22358546416081</v>
      </c>
      <c r="E190" s="41">
        <f t="shared" si="184"/>
        <v>2.285034911001757E-2</v>
      </c>
      <c r="F190" s="41">
        <f t="shared" si="185"/>
        <v>-105.28685038079011</v>
      </c>
      <c r="G190" s="41">
        <f t="shared" si="186"/>
        <v>-71.786488895993273</v>
      </c>
      <c r="H190" s="41">
        <f t="shared" si="115"/>
        <v>127.58513376174952</v>
      </c>
      <c r="I190" s="41">
        <f t="shared" si="116"/>
        <v>83.648334045523328</v>
      </c>
      <c r="J190" s="41">
        <f t="shared" si="117"/>
        <v>1.1262686939137539E-6</v>
      </c>
      <c r="K190" s="41">
        <f t="shared" si="118"/>
        <v>1.0662460011097464E-6</v>
      </c>
      <c r="L190" s="41">
        <f t="shared" si="119"/>
        <v>2.2873199459127587E-2</v>
      </c>
      <c r="M190" s="41">
        <f t="shared" si="187"/>
        <v>-105.39213723117089</v>
      </c>
      <c r="N190" s="41">
        <f t="shared" si="188"/>
        <v>-71.858275384889268</v>
      </c>
      <c r="O190" s="41">
        <f t="shared" si="120"/>
        <v>127.67476635938192</v>
      </c>
      <c r="P190" s="41">
        <f t="shared" si="121"/>
        <v>83.711210908105826</v>
      </c>
      <c r="Q190" s="41">
        <f t="shared" si="122"/>
        <v>1.1271700075425779E-6</v>
      </c>
      <c r="R190" s="41">
        <f t="shared" si="123"/>
        <v>1.0668329983888766E-6</v>
      </c>
      <c r="S190" s="41">
        <f t="shared" si="124"/>
        <v>3.9444195118615964E-5</v>
      </c>
      <c r="T190" s="41">
        <f t="shared" si="125"/>
        <v>2.5688766342430146E-5</v>
      </c>
      <c r="U190" s="41">
        <f t="shared" si="126"/>
        <v>-4.3635639266965051E-3</v>
      </c>
      <c r="V190" s="41">
        <f t="shared" si="127"/>
        <v>1.8486785183321065E-2</v>
      </c>
      <c r="W190" s="41">
        <f t="shared" si="189"/>
        <v>-85.180991163273987</v>
      </c>
      <c r="X190" s="41">
        <f t="shared" si="190"/>
        <v>-58.077948520414097</v>
      </c>
      <c r="Y190" s="41">
        <f t="shared" si="128"/>
        <v>110.84648273079881</v>
      </c>
      <c r="Z190" s="41">
        <f t="shared" si="129"/>
        <v>71.881542011791794</v>
      </c>
      <c r="AA190" s="41">
        <f t="shared" si="130"/>
        <v>9.1768614604172088E-7</v>
      </c>
      <c r="AB190" s="41">
        <f t="shared" si="131"/>
        <v>9.2779403719159198E-7</v>
      </c>
      <c r="AC190" s="41">
        <f t="shared" si="132"/>
        <v>1.8505271968504385E-2</v>
      </c>
      <c r="AD190" s="41">
        <f t="shared" si="191"/>
        <v>-85.266172154437257</v>
      </c>
      <c r="AE190" s="41">
        <f t="shared" si="192"/>
        <v>-58.13602646893451</v>
      </c>
      <c r="AF190" s="41">
        <f t="shared" si="133"/>
        <v>110.91565703265815</v>
      </c>
      <c r="AG190" s="41">
        <f t="shared" si="134"/>
        <v>71.930269111442797</v>
      </c>
      <c r="AH190" s="41">
        <f t="shared" si="135"/>
        <v>9.1874696260497368E-7</v>
      </c>
      <c r="AI190" s="41">
        <f t="shared" si="136"/>
        <v>9.285109784206176E-7</v>
      </c>
      <c r="AJ190" s="41">
        <f t="shared" si="137"/>
        <v>5.7382424944818626E-5</v>
      </c>
      <c r="AK190" s="41">
        <f t="shared" si="138"/>
        <v>3.8781281976085792E-5</v>
      </c>
      <c r="AL190" s="41">
        <f t="shared" si="139"/>
        <v>5.4340161606529925E-4</v>
      </c>
      <c r="AM190" s="41">
        <f t="shared" si="140"/>
        <v>1.9030186799386364E-2</v>
      </c>
      <c r="AN190" s="41">
        <f t="shared" si="193"/>
        <v>-87.684806066577352</v>
      </c>
      <c r="AO190" s="41">
        <f t="shared" si="194"/>
        <v>-59.78509504539366</v>
      </c>
      <c r="AP190" s="41">
        <f t="shared" si="141"/>
        <v>112.88648874343782</v>
      </c>
      <c r="AQ190" s="41">
        <f t="shared" si="142"/>
        <v>73.318207942094588</v>
      </c>
      <c r="AR190" s="41">
        <f t="shared" si="143"/>
        <v>9.4815606679995227E-7</v>
      </c>
      <c r="AS190" s="41">
        <f t="shared" si="144"/>
        <v>9.4833589824585309E-7</v>
      </c>
      <c r="AT190" s="41">
        <f t="shared" si="145"/>
        <v>1.9049216986185748E-2</v>
      </c>
      <c r="AU190" s="41">
        <f t="shared" si="195"/>
        <v>-87.772490872643914</v>
      </c>
      <c r="AV190" s="41">
        <f t="shared" si="196"/>
        <v>-59.844880140439052</v>
      </c>
      <c r="AW190" s="41">
        <f t="shared" si="146"/>
        <v>112.95817900064453</v>
      </c>
      <c r="AX190" s="41">
        <f t="shared" si="147"/>
        <v>73.368682775660005</v>
      </c>
      <c r="AY190" s="41">
        <f t="shared" si="148"/>
        <v>9.4919691725284028E-7</v>
      </c>
      <c r="AZ190" s="41">
        <f t="shared" si="149"/>
        <v>9.4903573645610053E-7</v>
      </c>
      <c r="BA190" s="41">
        <f t="shared" si="150"/>
        <v>5.4694704989530419E-5</v>
      </c>
      <c r="BB190" s="41">
        <f t="shared" si="151"/>
        <v>3.6775162410390461E-5</v>
      </c>
      <c r="BC190" s="41">
        <f t="shared" si="152"/>
        <v>1.0035493099592674E-5</v>
      </c>
      <c r="BD190" s="41">
        <f t="shared" si="153"/>
        <v>1.9040222292485958E-2</v>
      </c>
      <c r="BE190" s="41">
        <f t="shared" si="197"/>
        <v>-87.731046299292714</v>
      </c>
      <c r="BF190" s="41">
        <f t="shared" si="198"/>
        <v>-59.816622476790499</v>
      </c>
      <c r="BG190" s="41">
        <f t="shared" si="154"/>
        <v>112.92429224531779</v>
      </c>
      <c r="BH190" s="41">
        <f t="shared" si="155"/>
        <v>73.34482429592417</v>
      </c>
      <c r="BI190" s="41">
        <f t="shared" si="156"/>
        <v>9.4870517214478147E-7</v>
      </c>
      <c r="BJ190" s="41">
        <f t="shared" si="157"/>
        <v>9.4870511650655751E-7</v>
      </c>
      <c r="BK190" s="41">
        <f t="shared" si="158"/>
        <v>1.9059262514778443E-2</v>
      </c>
      <c r="BL190" s="41">
        <f t="shared" si="199"/>
        <v>-87.818777345591997</v>
      </c>
      <c r="BM190" s="41">
        <f t="shared" si="200"/>
        <v>-59.876439099267287</v>
      </c>
      <c r="BN190" s="41">
        <f t="shared" si="159"/>
        <v>112.9960290704573</v>
      </c>
      <c r="BO190" s="41">
        <f t="shared" si="160"/>
        <v>73.395331456273581</v>
      </c>
      <c r="BP190" s="41">
        <f t="shared" si="161"/>
        <v>9.4974565273178289E-7</v>
      </c>
      <c r="BQ190" s="41">
        <f t="shared" si="162"/>
        <v>9.4940464061910259E-7</v>
      </c>
      <c r="BR190" s="41">
        <f t="shared" si="163"/>
        <v>5.4646451654722003E-5</v>
      </c>
      <c r="BS190" s="41">
        <f t="shared" si="164"/>
        <v>3.6739282861271632E-5</v>
      </c>
      <c r="BT190" s="41">
        <f t="shared" si="165"/>
        <v>-3.1070363273387917E-9</v>
      </c>
      <c r="BU190" s="41">
        <f t="shared" si="166"/>
        <v>1.9040219185449632E-2</v>
      </c>
      <c r="BV190" s="41">
        <f t="shared" si="201"/>
        <v>-87.731031983097054</v>
      </c>
      <c r="BW190" s="41">
        <f t="shared" si="202"/>
        <v>-59.816612715748001</v>
      </c>
      <c r="BX190" s="41">
        <f t="shared" si="167"/>
        <v>112.92428054045934</v>
      </c>
      <c r="BY190" s="41">
        <f t="shared" si="168"/>
        <v>73.344816054908904</v>
      </c>
      <c r="BZ190" s="41">
        <f t="shared" si="169"/>
        <v>9.4870500221412046E-7</v>
      </c>
      <c r="CA190" s="41">
        <f t="shared" si="170"/>
        <v>9.4870500225057506E-7</v>
      </c>
      <c r="CB190" s="41">
        <f t="shared" si="171"/>
        <v>1.9059259404635081E-2</v>
      </c>
      <c r="CC190" s="41">
        <f t="shared" si="203"/>
        <v>-87.818763015080137</v>
      </c>
      <c r="CD190" s="41">
        <f t="shared" si="204"/>
        <v>-59.87642932846375</v>
      </c>
      <c r="CE190" s="41">
        <f t="shared" si="172"/>
        <v>112.99601735118065</v>
      </c>
      <c r="CF190" s="41">
        <f t="shared" si="173"/>
        <v>73.395323205249525</v>
      </c>
      <c r="CG190" s="41">
        <f t="shared" si="174"/>
        <v>9.4974548291563903E-7</v>
      </c>
      <c r="CH190" s="41">
        <f t="shared" si="175"/>
        <v>9.4940452646035528E-7</v>
      </c>
      <c r="CI190" s="41">
        <f t="shared" si="176"/>
        <v>5.4646466586568154E-5</v>
      </c>
      <c r="CJ190" s="41">
        <f t="shared" si="177"/>
        <v>3.6739293963318296E-5</v>
      </c>
      <c r="CK190" s="41">
        <f t="shared" si="178"/>
        <v>2.0357543176078828E-12</v>
      </c>
      <c r="CL190" s="41">
        <f t="shared" si="205"/>
        <v>9.9938694308214</v>
      </c>
      <c r="CM190" s="41">
        <f t="shared" si="206"/>
        <v>1.089008272922111E-5</v>
      </c>
      <c r="CN190" s="41">
        <f t="shared" si="207"/>
        <v>-6.4736745230528747E-2</v>
      </c>
      <c r="CO190" s="41">
        <f t="shared" si="208"/>
        <v>4996.4004896994566</v>
      </c>
      <c r="CP190" s="41">
        <f t="shared" si="179"/>
        <v>47712.110136146097</v>
      </c>
      <c r="CQ190" s="41"/>
      <c r="CR190" s="41"/>
      <c r="CS190" s="41"/>
      <c r="CT190" s="41"/>
      <c r="CU190" s="41"/>
      <c r="CV190" s="41"/>
      <c r="CW190" s="41"/>
      <c r="CX190" s="41"/>
      <c r="CY190" s="41"/>
      <c r="CZ190" s="41"/>
      <c r="DA190" s="41">
        <f t="shared" si="86"/>
        <v>0.12581098652261893</v>
      </c>
      <c r="DB190" s="14">
        <f t="shared" si="85"/>
        <v>-640.08380793355605</v>
      </c>
      <c r="DC190" s="41"/>
      <c r="DD190" s="41"/>
      <c r="DE190" s="41"/>
    </row>
    <row r="191" spans="1:109">
      <c r="A191" s="41">
        <f t="shared" si="180"/>
        <v>0.42000000000000021</v>
      </c>
      <c r="B191" s="41">
        <f t="shared" si="181"/>
        <v>10.237622343768262</v>
      </c>
      <c r="C191" s="41">
        <f t="shared" si="182"/>
        <v>-2836.0396556978631</v>
      </c>
      <c r="D191" s="41">
        <f t="shared" si="183"/>
        <v>-983.33377334492229</v>
      </c>
      <c r="E191" s="41">
        <f t="shared" si="184"/>
        <v>2.285034911001757E-2</v>
      </c>
      <c r="F191" s="41">
        <f t="shared" si="185"/>
        <v>-105.28685038079011</v>
      </c>
      <c r="G191" s="41">
        <f t="shared" si="186"/>
        <v>-71.786488895993273</v>
      </c>
      <c r="H191" s="41">
        <f t="shared" si="115"/>
        <v>127.52579876037871</v>
      </c>
      <c r="I191" s="41">
        <f t="shared" si="116"/>
        <v>83.555166045311239</v>
      </c>
      <c r="J191" s="41">
        <f t="shared" si="117"/>
        <v>1.1182004367211692E-6</v>
      </c>
      <c r="K191" s="41">
        <f t="shared" si="118"/>
        <v>1.0476650914159817E-6</v>
      </c>
      <c r="L191" s="41">
        <f t="shared" si="119"/>
        <v>2.2873199459127587E-2</v>
      </c>
      <c r="M191" s="41">
        <f t="shared" si="187"/>
        <v>-105.39213723117089</v>
      </c>
      <c r="N191" s="41">
        <f t="shared" si="188"/>
        <v>-71.858275384889268</v>
      </c>
      <c r="O191" s="41">
        <f t="shared" si="120"/>
        <v>127.6154606528701</v>
      </c>
      <c r="P191" s="41">
        <f t="shared" si="121"/>
        <v>83.618095624732987</v>
      </c>
      <c r="Q191" s="41">
        <f t="shared" si="122"/>
        <v>1.1190976695337698E-6</v>
      </c>
      <c r="R191" s="41">
        <f t="shared" si="123"/>
        <v>1.0482440318532764E-6</v>
      </c>
      <c r="S191" s="41">
        <f t="shared" si="124"/>
        <v>3.9265606327533446E-5</v>
      </c>
      <c r="T191" s="41">
        <f t="shared" si="125"/>
        <v>2.5336174712570897E-5</v>
      </c>
      <c r="U191" s="41">
        <f t="shared" si="126"/>
        <v>-5.0637633505031636E-3</v>
      </c>
      <c r="V191" s="41">
        <f t="shared" si="127"/>
        <v>1.7786585759514407E-2</v>
      </c>
      <c r="W191" s="41">
        <f t="shared" si="189"/>
        <v>-81.954703826651752</v>
      </c>
      <c r="X191" s="41">
        <f t="shared" si="190"/>
        <v>-55.878207154535296</v>
      </c>
      <c r="Y191" s="41">
        <f t="shared" si="128"/>
        <v>108.17246353259782</v>
      </c>
      <c r="Z191" s="41">
        <f t="shared" si="129"/>
        <v>69.93823787841977</v>
      </c>
      <c r="AA191" s="41">
        <f t="shared" si="130"/>
        <v>8.6919897562893982E-7</v>
      </c>
      <c r="AB191" s="41">
        <f t="shared" si="131"/>
        <v>8.8324598771460668E-7</v>
      </c>
      <c r="AC191" s="41">
        <f t="shared" si="132"/>
        <v>1.7804372345273919E-2</v>
      </c>
      <c r="AD191" s="41">
        <f t="shared" si="191"/>
        <v>-82.036658530478391</v>
      </c>
      <c r="AE191" s="41">
        <f t="shared" si="192"/>
        <v>-55.934085361689824</v>
      </c>
      <c r="AF191" s="41">
        <f t="shared" si="133"/>
        <v>108.23843779988411</v>
      </c>
      <c r="AG191" s="41">
        <f t="shared" si="134"/>
        <v>69.984768103065505</v>
      </c>
      <c r="AH191" s="41">
        <f t="shared" si="135"/>
        <v>8.702808491184E-7</v>
      </c>
      <c r="AI191" s="41">
        <f t="shared" si="136"/>
        <v>8.8397602870562333E-7</v>
      </c>
      <c r="AJ191" s="41">
        <f t="shared" si="137"/>
        <v>6.0825247975518694E-5</v>
      </c>
      <c r="AK191" s="41">
        <f t="shared" si="138"/>
        <v>4.1044470304044531E-5</v>
      </c>
      <c r="AL191" s="41">
        <f t="shared" si="139"/>
        <v>7.1013447089716996E-4</v>
      </c>
      <c r="AM191" s="41">
        <f t="shared" si="140"/>
        <v>1.8496720230411576E-2</v>
      </c>
      <c r="AN191" s="41">
        <f t="shared" si="193"/>
        <v>-85.226768574004495</v>
      </c>
      <c r="AO191" s="41">
        <f t="shared" si="194"/>
        <v>-58.109160391366721</v>
      </c>
      <c r="AP191" s="41">
        <f t="shared" si="141"/>
        <v>110.81851734962146</v>
      </c>
      <c r="AQ191" s="41">
        <f t="shared" si="142"/>
        <v>71.803877309113403</v>
      </c>
      <c r="AR191" s="41">
        <f t="shared" si="143"/>
        <v>9.1108662902627913E-7</v>
      </c>
      <c r="AS191" s="41">
        <f t="shared" si="144"/>
        <v>9.1141430182527115E-7</v>
      </c>
      <c r="AT191" s="41">
        <f t="shared" si="145"/>
        <v>1.8515216950641986E-2</v>
      </c>
      <c r="AU191" s="41">
        <f t="shared" si="195"/>
        <v>-85.311995342578498</v>
      </c>
      <c r="AV191" s="41">
        <f t="shared" si="196"/>
        <v>-58.167269551758082</v>
      </c>
      <c r="AW191" s="41">
        <f t="shared" si="146"/>
        <v>110.88776294986678</v>
      </c>
      <c r="AX191" s="41">
        <f t="shared" si="147"/>
        <v>71.852684158834037</v>
      </c>
      <c r="AY191" s="41">
        <f t="shared" si="148"/>
        <v>9.1214271069960437E-7</v>
      </c>
      <c r="AZ191" s="41">
        <f t="shared" si="149"/>
        <v>9.1212189536000365E-7</v>
      </c>
      <c r="BA191" s="41">
        <f t="shared" si="150"/>
        <v>5.7095618043082662E-5</v>
      </c>
      <c r="BB191" s="41">
        <f t="shared" si="151"/>
        <v>3.8255081220786714E-5</v>
      </c>
      <c r="BC191" s="41">
        <f t="shared" si="152"/>
        <v>1.7391903536647187E-5</v>
      </c>
      <c r="BD191" s="41">
        <f t="shared" si="153"/>
        <v>1.8514112133948223E-2</v>
      </c>
      <c r="BE191" s="41">
        <f t="shared" si="197"/>
        <v>-85.30690471269908</v>
      </c>
      <c r="BF191" s="41">
        <f t="shared" si="198"/>
        <v>-58.16379866774939</v>
      </c>
      <c r="BG191" s="41">
        <f t="shared" si="154"/>
        <v>110.88362642628169</v>
      </c>
      <c r="BH191" s="41">
        <f t="shared" si="155"/>
        <v>71.849768607554239</v>
      </c>
      <c r="BI191" s="41">
        <f t="shared" si="156"/>
        <v>9.1207967912197825E-7</v>
      </c>
      <c r="BJ191" s="41">
        <f t="shared" si="157"/>
        <v>9.1207966667844253E-7</v>
      </c>
      <c r="BK191" s="41">
        <f t="shared" si="158"/>
        <v>1.8532626246082168E-2</v>
      </c>
      <c r="BL191" s="41">
        <f t="shared" si="199"/>
        <v>-85.392211617411775</v>
      </c>
      <c r="BM191" s="41">
        <f t="shared" si="200"/>
        <v>-58.221962466417132</v>
      </c>
      <c r="BN191" s="41">
        <f t="shared" si="159"/>
        <v>110.95295240248043</v>
      </c>
      <c r="BO191" s="41">
        <f t="shared" si="160"/>
        <v>71.898631340513404</v>
      </c>
      <c r="BP191" s="41">
        <f t="shared" si="161"/>
        <v>9.1313512465411095E-7</v>
      </c>
      <c r="BQ191" s="41">
        <f t="shared" si="162"/>
        <v>9.1278671350410716E-7</v>
      </c>
      <c r="BR191" s="41">
        <f t="shared" si="163"/>
        <v>5.7007623400830996E-5</v>
      </c>
      <c r="BS191" s="41">
        <f t="shared" si="164"/>
        <v>3.8189615605075105E-5</v>
      </c>
      <c r="BT191" s="41">
        <f t="shared" si="165"/>
        <v>-6.6125680531152737E-10</v>
      </c>
      <c r="BU191" s="41">
        <f t="shared" si="166"/>
        <v>1.8514111472691417E-2</v>
      </c>
      <c r="BV191" s="41">
        <f t="shared" si="201"/>
        <v>-85.306901665846453</v>
      </c>
      <c r="BW191" s="41">
        <f t="shared" si="202"/>
        <v>-58.163796590349868</v>
      </c>
      <c r="BX191" s="41">
        <f t="shared" si="167"/>
        <v>110.88362395049975</v>
      </c>
      <c r="BY191" s="41">
        <f t="shared" si="168"/>
        <v>71.849766862544769</v>
      </c>
      <c r="BZ191" s="41">
        <f t="shared" si="169"/>
        <v>9.120796413943604E-7</v>
      </c>
      <c r="CA191" s="41">
        <f t="shared" si="170"/>
        <v>9.1207964140228312E-7</v>
      </c>
      <c r="CB191" s="41">
        <f t="shared" si="171"/>
        <v>1.8532625584164106E-2</v>
      </c>
      <c r="CC191" s="41">
        <f t="shared" si="203"/>
        <v>-85.392208567512284</v>
      </c>
      <c r="CD191" s="41">
        <f t="shared" si="204"/>
        <v>-58.221960386940211</v>
      </c>
      <c r="CE191" s="41">
        <f t="shared" si="172"/>
        <v>110.95294992364228</v>
      </c>
      <c r="CF191" s="41">
        <f t="shared" si="173"/>
        <v>71.898629593379084</v>
      </c>
      <c r="CG191" s="41">
        <f t="shared" si="174"/>
        <v>9.131350869506831E-7</v>
      </c>
      <c r="CH191" s="41">
        <f t="shared" si="175"/>
        <v>9.127866882487314E-7</v>
      </c>
      <c r="CI191" s="41">
        <f t="shared" si="176"/>
        <v>5.7007626743503448E-5</v>
      </c>
      <c r="CJ191" s="41">
        <f t="shared" si="177"/>
        <v>3.8189618091651425E-5</v>
      </c>
      <c r="CK191" s="41">
        <f t="shared" si="178"/>
        <v>4.2101812251868443E-13</v>
      </c>
      <c r="CL191" s="41">
        <f t="shared" si="205"/>
        <v>10.237622343768262</v>
      </c>
      <c r="CM191" s="41">
        <f t="shared" si="206"/>
        <v>1.0311731057265437E-5</v>
      </c>
      <c r="CN191" s="41">
        <f t="shared" si="207"/>
        <v>-6.2947979007150823E-2</v>
      </c>
      <c r="CO191" s="41">
        <f t="shared" si="208"/>
        <v>5072.4492550364157</v>
      </c>
      <c r="CP191" s="41">
        <f t="shared" si="179"/>
        <v>48438.322351310853</v>
      </c>
      <c r="CQ191" s="41"/>
      <c r="CR191" s="41"/>
      <c r="CS191" s="41"/>
      <c r="CT191" s="41"/>
      <c r="CU191" s="41"/>
      <c r="CV191" s="41"/>
      <c r="CW191" s="41"/>
      <c r="CX191" s="41"/>
      <c r="CY191" s="41"/>
      <c r="CZ191" s="41"/>
      <c r="DA191" s="41">
        <f t="shared" si="86"/>
        <v>0.12649847825225072</v>
      </c>
      <c r="DB191" s="14">
        <f t="shared" si="85"/>
        <v>-647.16412557551655</v>
      </c>
      <c r="DC191" s="41"/>
      <c r="DD191" s="41"/>
      <c r="DE191" s="41"/>
    </row>
    <row r="192" spans="1:109">
      <c r="A192" s="41">
        <f t="shared" si="180"/>
        <v>0.43000000000000022</v>
      </c>
      <c r="B192" s="41">
        <f t="shared" si="181"/>
        <v>10.481375256715125</v>
      </c>
      <c r="C192" s="41">
        <f t="shared" si="182"/>
        <v>-2827.1498435786248</v>
      </c>
      <c r="D192" s="41">
        <f t="shared" si="183"/>
        <v>-974.44396122568367</v>
      </c>
      <c r="E192" s="41">
        <f t="shared" si="184"/>
        <v>2.285034911001757E-2</v>
      </c>
      <c r="F192" s="41">
        <f t="shared" si="185"/>
        <v>-105.28685038079011</v>
      </c>
      <c r="G192" s="41">
        <f t="shared" si="186"/>
        <v>-71.786488895993273</v>
      </c>
      <c r="H192" s="41">
        <f t="shared" si="115"/>
        <v>127.46641670607389</v>
      </c>
      <c r="I192" s="41">
        <f t="shared" si="116"/>
        <v>83.461815566218434</v>
      </c>
      <c r="J192" s="41">
        <f t="shared" si="117"/>
        <v>1.1101257813628424E-6</v>
      </c>
      <c r="K192" s="41">
        <f t="shared" si="118"/>
        <v>1.029047789145414E-6</v>
      </c>
      <c r="L192" s="41">
        <f t="shared" si="119"/>
        <v>2.2873199459127587E-2</v>
      </c>
      <c r="M192" s="41">
        <f t="shared" si="187"/>
        <v>-105.39213723117089</v>
      </c>
      <c r="N192" s="41">
        <f t="shared" si="188"/>
        <v>-71.858275384889268</v>
      </c>
      <c r="O192" s="41">
        <f t="shared" si="120"/>
        <v>127.55610796313799</v>
      </c>
      <c r="P192" s="41">
        <f t="shared" si="121"/>
        <v>83.524798172664148</v>
      </c>
      <c r="Q192" s="41">
        <f t="shared" si="122"/>
        <v>1.1110189364500615E-6</v>
      </c>
      <c r="R192" s="41">
        <f t="shared" si="123"/>
        <v>1.0296186982716756E-6</v>
      </c>
      <c r="S192" s="41">
        <f t="shared" si="124"/>
        <v>3.9087152800986457E-5</v>
      </c>
      <c r="T192" s="41">
        <f t="shared" si="125"/>
        <v>2.4984700387413458E-5</v>
      </c>
      <c r="U192" s="41">
        <f t="shared" si="126"/>
        <v>-5.7492122532811661E-3</v>
      </c>
      <c r="V192" s="41">
        <f t="shared" si="127"/>
        <v>1.7101136856736403E-2</v>
      </c>
      <c r="W192" s="41">
        <f t="shared" si="189"/>
        <v>-78.796382011829863</v>
      </c>
      <c r="X192" s="41">
        <f t="shared" si="190"/>
        <v>-53.724805917156736</v>
      </c>
      <c r="Y192" s="41">
        <f t="shared" si="128"/>
        <v>105.57497921837793</v>
      </c>
      <c r="Z192" s="41">
        <f t="shared" si="129"/>
        <v>68.045319974432445</v>
      </c>
      <c r="AA192" s="41">
        <f t="shared" si="130"/>
        <v>8.1933134885571031E-7</v>
      </c>
      <c r="AB192" s="41">
        <f t="shared" si="131"/>
        <v>8.3801065379391557E-7</v>
      </c>
      <c r="AC192" s="41">
        <f t="shared" si="132"/>
        <v>1.7118237993593136E-2</v>
      </c>
      <c r="AD192" s="41">
        <f t="shared" si="191"/>
        <v>-78.875178393841679</v>
      </c>
      <c r="AE192" s="41">
        <f t="shared" si="192"/>
        <v>-53.778530723073878</v>
      </c>
      <c r="AF192" s="41">
        <f t="shared" si="133"/>
        <v>105.63784059556518</v>
      </c>
      <c r="AG192" s="41">
        <f t="shared" si="134"/>
        <v>68.089708962411365</v>
      </c>
      <c r="AH192" s="41">
        <f t="shared" si="135"/>
        <v>8.2043323170862519E-7</v>
      </c>
      <c r="AI192" s="41">
        <f t="shared" si="136"/>
        <v>8.3875325709988623E-7</v>
      </c>
      <c r="AJ192" s="41">
        <f t="shared" si="137"/>
        <v>6.4433310027634801E-5</v>
      </c>
      <c r="AK192" s="41">
        <f t="shared" si="138"/>
        <v>4.3424206951380847E-5</v>
      </c>
      <c r="AL192" s="41">
        <f t="shared" si="139"/>
        <v>8.891053021353397E-4</v>
      </c>
      <c r="AM192" s="41">
        <f t="shared" si="140"/>
        <v>1.7990242158871742E-2</v>
      </c>
      <c r="AN192" s="41">
        <f t="shared" si="193"/>
        <v>-82.89308515049882</v>
      </c>
      <c r="AO192" s="41">
        <f t="shared" si="194"/>
        <v>-56.518012602612849</v>
      </c>
      <c r="AP192" s="41">
        <f t="shared" si="141"/>
        <v>108.8629036089079</v>
      </c>
      <c r="AQ192" s="41">
        <f t="shared" si="142"/>
        <v>70.366195691753276</v>
      </c>
      <c r="AR192" s="41">
        <f t="shared" si="143"/>
        <v>8.7442908993057941E-7</v>
      </c>
      <c r="AS192" s="41">
        <f t="shared" si="144"/>
        <v>8.7497394789771763E-7</v>
      </c>
      <c r="AT192" s="41">
        <f t="shared" si="145"/>
        <v>1.8008232401030611E-2</v>
      </c>
      <c r="AU192" s="41">
        <f t="shared" si="195"/>
        <v>-82.975978235649308</v>
      </c>
      <c r="AV192" s="41">
        <f t="shared" si="196"/>
        <v>-56.574530615215451</v>
      </c>
      <c r="AW192" s="41">
        <f t="shared" si="146"/>
        <v>108.92983877083581</v>
      </c>
      <c r="AX192" s="41">
        <f t="shared" si="147"/>
        <v>70.413425111329104</v>
      </c>
      <c r="AY192" s="41">
        <f t="shared" si="148"/>
        <v>8.7549921976130299E-7</v>
      </c>
      <c r="AZ192" s="41">
        <f t="shared" si="149"/>
        <v>8.7568841878827073E-7</v>
      </c>
      <c r="BA192" s="41">
        <f t="shared" si="150"/>
        <v>5.9483903622501111E-5</v>
      </c>
      <c r="BB192" s="41">
        <f t="shared" si="151"/>
        <v>3.9714356496357838E-5</v>
      </c>
      <c r="BC192" s="41">
        <f t="shared" si="152"/>
        <v>2.7560467807464075E-5</v>
      </c>
      <c r="BD192" s="41">
        <f t="shared" si="153"/>
        <v>1.8017802626679208E-2</v>
      </c>
      <c r="BE192" s="41">
        <f t="shared" si="197"/>
        <v>-83.020074669849194</v>
      </c>
      <c r="BF192" s="41">
        <f t="shared" si="198"/>
        <v>-56.60459636580628</v>
      </c>
      <c r="BG192" s="41">
        <f t="shared" si="154"/>
        <v>108.96545255954135</v>
      </c>
      <c r="BH192" s="41">
        <f t="shared" si="155"/>
        <v>70.43855387393063</v>
      </c>
      <c r="BI192" s="41">
        <f t="shared" si="156"/>
        <v>8.7606779369475476E-7</v>
      </c>
      <c r="BJ192" s="41">
        <f t="shared" si="157"/>
        <v>8.7606797270520155E-7</v>
      </c>
      <c r="BK192" s="41">
        <f t="shared" si="158"/>
        <v>1.8035820429305884E-2</v>
      </c>
      <c r="BL192" s="41">
        <f t="shared" si="199"/>
        <v>-83.103094744519026</v>
      </c>
      <c r="BM192" s="41">
        <f t="shared" si="200"/>
        <v>-56.661200962172074</v>
      </c>
      <c r="BN192" s="41">
        <f t="shared" si="159"/>
        <v>109.03251456010997</v>
      </c>
      <c r="BO192" s="41">
        <f t="shared" si="160"/>
        <v>70.485871620584078</v>
      </c>
      <c r="BP192" s="41">
        <f t="shared" si="161"/>
        <v>8.7713692620662834E-7</v>
      </c>
      <c r="BQ192" s="41">
        <f t="shared" si="162"/>
        <v>8.7678157549597357E-7</v>
      </c>
      <c r="BR192" s="41">
        <f t="shared" si="163"/>
        <v>5.9337563743245293E-5</v>
      </c>
      <c r="BS192" s="41">
        <f t="shared" si="164"/>
        <v>3.9605428339830779E-5</v>
      </c>
      <c r="BT192" s="41">
        <f t="shared" si="165"/>
        <v>9.0720260696186968E-9</v>
      </c>
      <c r="BU192" s="41">
        <f t="shared" si="166"/>
        <v>1.8017811698705279E-2</v>
      </c>
      <c r="BV192" s="41">
        <f t="shared" si="201"/>
        <v>-83.020116470744526</v>
      </c>
      <c r="BW192" s="41">
        <f t="shared" si="202"/>
        <v>-56.604624866416742</v>
      </c>
      <c r="BX192" s="41">
        <f t="shared" si="167"/>
        <v>108.96548632149904</v>
      </c>
      <c r="BY192" s="41">
        <f t="shared" si="168"/>
        <v>70.4385776959559</v>
      </c>
      <c r="BZ192" s="41">
        <f t="shared" si="169"/>
        <v>8.7606833243973003E-7</v>
      </c>
      <c r="CA192" s="41">
        <f t="shared" si="170"/>
        <v>8.7606833232896946E-7</v>
      </c>
      <c r="CB192" s="41">
        <f t="shared" si="171"/>
        <v>1.8035829510403983E-2</v>
      </c>
      <c r="CC192" s="41">
        <f t="shared" si="203"/>
        <v>-83.103136587215275</v>
      </c>
      <c r="CD192" s="41">
        <f t="shared" si="204"/>
        <v>-56.661229491283152</v>
      </c>
      <c r="CE192" s="41">
        <f t="shared" si="172"/>
        <v>109.03254836382419</v>
      </c>
      <c r="CF192" s="41">
        <f t="shared" si="173"/>
        <v>70.485895471686405</v>
      </c>
      <c r="CG192" s="41">
        <f t="shared" si="174"/>
        <v>8.7713746462321274E-7</v>
      </c>
      <c r="CH192" s="41">
        <f t="shared" si="175"/>
        <v>8.7678193483404404E-7</v>
      </c>
      <c r="CI192" s="41">
        <f t="shared" si="176"/>
        <v>5.9337515640683931E-5</v>
      </c>
      <c r="CJ192" s="41">
        <f t="shared" si="177"/>
        <v>3.9605392541977159E-5</v>
      </c>
      <c r="CK192" s="41">
        <f t="shared" si="178"/>
        <v>-5.6132109417598976E-12</v>
      </c>
      <c r="CL192" s="41">
        <f t="shared" si="205"/>
        <v>10.481375256715125</v>
      </c>
      <c r="CM192" s="41">
        <f t="shared" si="206"/>
        <v>9.7785990016716217E-6</v>
      </c>
      <c r="CN192" s="41">
        <f t="shared" si="207"/>
        <v>-6.1260559775597946E-2</v>
      </c>
      <c r="CO192" s="41">
        <f t="shared" si="208"/>
        <v>5145.0580195650682</v>
      </c>
      <c r="CP192" s="41">
        <f t="shared" si="179"/>
        <v>49131.684978502693</v>
      </c>
      <c r="CQ192" s="41"/>
      <c r="CR192" s="41"/>
      <c r="CS192" s="41"/>
      <c r="CT192" s="41"/>
      <c r="CU192" s="41"/>
      <c r="CV192" s="41"/>
      <c r="CW192" s="41"/>
      <c r="CX192" s="41"/>
      <c r="CY192" s="41"/>
      <c r="CZ192" s="41"/>
      <c r="DA192" s="41">
        <f t="shared" si="86"/>
        <v>0.1271859699818825</v>
      </c>
      <c r="DB192" s="14">
        <f t="shared" si="85"/>
        <v>-654.28302805476267</v>
      </c>
      <c r="DC192" s="41"/>
      <c r="DD192" s="41"/>
      <c r="DE192" s="41"/>
    </row>
    <row r="193" spans="1:109">
      <c r="A193" s="41">
        <f t="shared" si="180"/>
        <v>0.44000000000000022</v>
      </c>
      <c r="B193" s="41">
        <f t="shared" si="181"/>
        <v>10.725128169661989</v>
      </c>
      <c r="C193" s="41">
        <f t="shared" si="182"/>
        <v>-2818.2600314593865</v>
      </c>
      <c r="D193" s="41">
        <f t="shared" si="183"/>
        <v>-965.55414910644515</v>
      </c>
      <c r="E193" s="41">
        <f t="shared" si="184"/>
        <v>2.285034911001757E-2</v>
      </c>
      <c r="F193" s="41">
        <f t="shared" si="185"/>
        <v>-105.28685038079011</v>
      </c>
      <c r="G193" s="41">
        <f t="shared" si="186"/>
        <v>-71.786488895993273</v>
      </c>
      <c r="H193" s="41">
        <f t="shared" si="115"/>
        <v>127.40698748671764</v>
      </c>
      <c r="I193" s="41">
        <f t="shared" si="116"/>
        <v>83.368281531816649</v>
      </c>
      <c r="J193" s="41">
        <f t="shared" si="117"/>
        <v>1.1020447125932627E-6</v>
      </c>
      <c r="K193" s="41">
        <f t="shared" si="118"/>
        <v>1.0103938796211532E-6</v>
      </c>
      <c r="L193" s="41">
        <f t="shared" si="119"/>
        <v>2.2873199459127587E-2</v>
      </c>
      <c r="M193" s="41">
        <f t="shared" si="187"/>
        <v>-105.39213723117089</v>
      </c>
      <c r="N193" s="41">
        <f t="shared" si="188"/>
        <v>-71.858275384889268</v>
      </c>
      <c r="O193" s="41">
        <f t="shared" si="120"/>
        <v>127.49670817834505</v>
      </c>
      <c r="P193" s="41">
        <f t="shared" si="121"/>
        <v>83.431317478524875</v>
      </c>
      <c r="Q193" s="41">
        <f t="shared" si="122"/>
        <v>1.102933793068394E-6</v>
      </c>
      <c r="R193" s="41">
        <f t="shared" si="123"/>
        <v>1.0109567833621591E-6</v>
      </c>
      <c r="S193" s="41">
        <f t="shared" si="124"/>
        <v>3.8908835521536758E-5</v>
      </c>
      <c r="T193" s="41">
        <f t="shared" si="125"/>
        <v>2.4634360652245222E-5</v>
      </c>
      <c r="U193" s="41">
        <f t="shared" si="126"/>
        <v>-6.4206097815392533E-3</v>
      </c>
      <c r="V193" s="41">
        <f t="shared" si="127"/>
        <v>1.6429739328478316E-2</v>
      </c>
      <c r="W193" s="41">
        <f t="shared" si="189"/>
        <v>-75.702804282956066</v>
      </c>
      <c r="X193" s="41">
        <f t="shared" si="190"/>
        <v>-51.615548374742787</v>
      </c>
      <c r="Y193" s="41">
        <f t="shared" si="128"/>
        <v>103.05100854776913</v>
      </c>
      <c r="Z193" s="41">
        <f t="shared" si="129"/>
        <v>66.200785434526495</v>
      </c>
      <c r="AA193" s="41">
        <f t="shared" si="130"/>
        <v>7.6803188200862039E-7</v>
      </c>
      <c r="AB193" s="41">
        <f t="shared" si="131"/>
        <v>7.9205478058449686E-7</v>
      </c>
      <c r="AC193" s="41">
        <f t="shared" si="132"/>
        <v>1.6446169067806791E-2</v>
      </c>
      <c r="AD193" s="41">
        <f t="shared" si="191"/>
        <v>-75.778507087239007</v>
      </c>
      <c r="AE193" s="41">
        <f t="shared" si="192"/>
        <v>-51.667163923117513</v>
      </c>
      <c r="AF193" s="41">
        <f t="shared" si="133"/>
        <v>103.11084172998667</v>
      </c>
      <c r="AG193" s="41">
        <f t="shared" si="134"/>
        <v>66.243087106648318</v>
      </c>
      <c r="AH193" s="41">
        <f t="shared" si="135"/>
        <v>7.6915259398565948E-7</v>
      </c>
      <c r="AI193" s="41">
        <f t="shared" si="136"/>
        <v>7.9280933879539173E-7</v>
      </c>
      <c r="AJ193" s="41">
        <f t="shared" si="137"/>
        <v>6.8212401586720777E-5</v>
      </c>
      <c r="AK193" s="41">
        <f t="shared" si="138"/>
        <v>4.5926365343307677E-5</v>
      </c>
      <c r="AL193" s="41">
        <f t="shared" si="139"/>
        <v>1.0779350043898777E-3</v>
      </c>
      <c r="AM193" s="41">
        <f t="shared" si="140"/>
        <v>1.7507674332868192E-2</v>
      </c>
      <c r="AN193" s="41">
        <f t="shared" si="193"/>
        <v>-80.669572229519218</v>
      </c>
      <c r="AO193" s="41">
        <f t="shared" si="194"/>
        <v>-55.001981065581298</v>
      </c>
      <c r="AP193" s="41">
        <f t="shared" si="141"/>
        <v>107.00678175297935</v>
      </c>
      <c r="AQ193" s="41">
        <f t="shared" si="142"/>
        <v>68.996274956337942</v>
      </c>
      <c r="AR193" s="41">
        <f t="shared" si="143"/>
        <v>8.3812894865873355E-7</v>
      </c>
      <c r="AS193" s="41">
        <f t="shared" si="144"/>
        <v>8.3897481263913362E-7</v>
      </c>
      <c r="AT193" s="41">
        <f t="shared" si="145"/>
        <v>1.7525182007201059E-2</v>
      </c>
      <c r="AU193" s="41">
        <f t="shared" si="195"/>
        <v>-80.750241801748729</v>
      </c>
      <c r="AV193" s="41">
        <f t="shared" si="196"/>
        <v>-55.056983046646877</v>
      </c>
      <c r="AW193" s="41">
        <f t="shared" si="146"/>
        <v>107.07152574566048</v>
      </c>
      <c r="AX193" s="41">
        <f t="shared" si="147"/>
        <v>69.042007330300521</v>
      </c>
      <c r="AY193" s="41">
        <f t="shared" si="148"/>
        <v>8.3921202312830203E-7</v>
      </c>
      <c r="AZ193" s="41">
        <f t="shared" si="149"/>
        <v>8.3969534906381498E-7</v>
      </c>
      <c r="BA193" s="41">
        <f t="shared" si="150"/>
        <v>6.1862840773501017E-5</v>
      </c>
      <c r="BB193" s="41">
        <f t="shared" si="151"/>
        <v>4.1155461940978431E-5</v>
      </c>
      <c r="BC193" s="41">
        <f t="shared" si="152"/>
        <v>4.0848433171637055E-5</v>
      </c>
      <c r="BD193" s="41">
        <f t="shared" si="153"/>
        <v>1.7548522766039829E-2</v>
      </c>
      <c r="BE193" s="41">
        <f t="shared" si="197"/>
        <v>-80.857788297944467</v>
      </c>
      <c r="BF193" s="41">
        <f t="shared" si="198"/>
        <v>-55.130310203143971</v>
      </c>
      <c r="BG193" s="41">
        <f t="shared" si="154"/>
        <v>107.15786472074254</v>
      </c>
      <c r="BH193" s="41">
        <f t="shared" si="155"/>
        <v>69.102992369298931</v>
      </c>
      <c r="BI193" s="41">
        <f t="shared" si="156"/>
        <v>8.4065329736083725E-7</v>
      </c>
      <c r="BJ193" s="41">
        <f t="shared" si="157"/>
        <v>8.4065397395990756E-7</v>
      </c>
      <c r="BK193" s="41">
        <f t="shared" si="158"/>
        <v>1.7566071288805867E-2</v>
      </c>
      <c r="BL193" s="41">
        <f t="shared" si="199"/>
        <v>-80.9386460862424</v>
      </c>
      <c r="BM193" s="41">
        <f t="shared" si="200"/>
        <v>-55.185440513347103</v>
      </c>
      <c r="BN193" s="41">
        <f t="shared" si="159"/>
        <v>107.22279590429815</v>
      </c>
      <c r="BO193" s="41">
        <f t="shared" si="160"/>
        <v>69.148855306380568</v>
      </c>
      <c r="BP193" s="41">
        <f t="shared" si="161"/>
        <v>8.4173491393329059E-7</v>
      </c>
      <c r="BQ193" s="41">
        <f t="shared" si="162"/>
        <v>8.4137322395022429E-7</v>
      </c>
      <c r="BR193" s="41">
        <f t="shared" si="163"/>
        <v>6.1635761988274929E-5</v>
      </c>
      <c r="BS193" s="41">
        <f t="shared" si="164"/>
        <v>4.0986355370533012E-5</v>
      </c>
      <c r="BT193" s="41">
        <f t="shared" si="165"/>
        <v>3.2766029689901476E-8</v>
      </c>
      <c r="BU193" s="41">
        <f t="shared" si="166"/>
        <v>1.7548555532069521E-2</v>
      </c>
      <c r="BV193" s="41">
        <f t="shared" si="201"/>
        <v>-80.857939272971109</v>
      </c>
      <c r="BW193" s="41">
        <f t="shared" si="202"/>
        <v>-55.130413140662135</v>
      </c>
      <c r="BX193" s="41">
        <f t="shared" si="167"/>
        <v>107.15798594369076</v>
      </c>
      <c r="BY193" s="41">
        <f t="shared" si="168"/>
        <v>69.103077993545185</v>
      </c>
      <c r="BZ193" s="41">
        <f t="shared" si="169"/>
        <v>8.4065531851161719E-7</v>
      </c>
      <c r="CA193" s="41">
        <f t="shared" si="170"/>
        <v>8.4065531810497657E-7</v>
      </c>
      <c r="CB193" s="41">
        <f t="shared" si="171"/>
        <v>1.7566104087601588E-2</v>
      </c>
      <c r="CC193" s="41">
        <f t="shared" si="203"/>
        <v>-80.938797212244069</v>
      </c>
      <c r="CD193" s="41">
        <f t="shared" si="204"/>
        <v>-55.185543553802788</v>
      </c>
      <c r="CE193" s="41">
        <f t="shared" si="172"/>
        <v>107.22291727742939</v>
      </c>
      <c r="CF193" s="41">
        <f t="shared" si="173"/>
        <v>69.14894103537145</v>
      </c>
      <c r="CG193" s="41">
        <f t="shared" si="174"/>
        <v>8.4173693391388773E-7</v>
      </c>
      <c r="CH193" s="41">
        <f t="shared" si="175"/>
        <v>8.4137456706358514E-7</v>
      </c>
      <c r="CI193" s="41">
        <f t="shared" si="176"/>
        <v>6.1635580221634304E-5</v>
      </c>
      <c r="CJ193" s="41">
        <f t="shared" si="177"/>
        <v>4.0986220050661446E-5</v>
      </c>
      <c r="CK193" s="41">
        <f t="shared" si="178"/>
        <v>-1.9692649522097564E-11</v>
      </c>
      <c r="CL193" s="41">
        <f t="shared" si="205"/>
        <v>10.725128169661989</v>
      </c>
      <c r="CM193" s="41">
        <f t="shared" si="206"/>
        <v>9.2855766459399723E-6</v>
      </c>
      <c r="CN193" s="41">
        <f t="shared" si="207"/>
        <v>-5.9665088809036371E-2</v>
      </c>
      <c r="CO193" s="41">
        <f t="shared" si="208"/>
        <v>5214.4116093233597</v>
      </c>
      <c r="CP193" s="41">
        <f t="shared" si="179"/>
        <v>49793.962976374663</v>
      </c>
      <c r="CQ193" s="41"/>
      <c r="CR193" s="41"/>
      <c r="CS193" s="41"/>
      <c r="CT193" s="41"/>
      <c r="CU193" s="41"/>
      <c r="CV193" s="41"/>
      <c r="CW193" s="41"/>
      <c r="CX193" s="41"/>
      <c r="CY193" s="41"/>
      <c r="CZ193" s="41"/>
      <c r="DA193" s="41">
        <f t="shared" si="86"/>
        <v>0.12787346171151429</v>
      </c>
      <c r="DB193" s="14">
        <f t="shared" si="85"/>
        <v>-661.44051537129485</v>
      </c>
      <c r="DC193" s="41"/>
      <c r="DD193" s="41"/>
      <c r="DE193" s="41"/>
    </row>
    <row r="194" spans="1:109">
      <c r="A194" s="41">
        <f t="shared" si="180"/>
        <v>0.45000000000000023</v>
      </c>
      <c r="B194" s="41">
        <f t="shared" si="181"/>
        <v>10.968881082608853</v>
      </c>
      <c r="C194" s="41">
        <f t="shared" si="182"/>
        <v>-2809.3702193401477</v>
      </c>
      <c r="D194" s="41">
        <f t="shared" si="183"/>
        <v>-956.66433698720664</v>
      </c>
      <c r="E194" s="41">
        <f t="shared" si="184"/>
        <v>2.285034911001757E-2</v>
      </c>
      <c r="F194" s="41">
        <f t="shared" si="185"/>
        <v>-105.28685038079011</v>
      </c>
      <c r="G194" s="41">
        <f t="shared" si="186"/>
        <v>-71.786488895993273</v>
      </c>
      <c r="H194" s="41">
        <f t="shared" si="115"/>
        <v>127.34751098974655</v>
      </c>
      <c r="I194" s="41">
        <f t="shared" si="116"/>
        <v>83.274562855052892</v>
      </c>
      <c r="J194" s="41">
        <f t="shared" si="117"/>
        <v>1.0939572151062782E-6</v>
      </c>
      <c r="K194" s="41">
        <f t="shared" si="118"/>
        <v>9.9170314604736708E-7</v>
      </c>
      <c r="L194" s="41">
        <f t="shared" si="119"/>
        <v>2.2873199459127587E-2</v>
      </c>
      <c r="M194" s="41">
        <f t="shared" si="187"/>
        <v>-105.39213723117089</v>
      </c>
      <c r="N194" s="41">
        <f t="shared" si="188"/>
        <v>-71.858275384889268</v>
      </c>
      <c r="O194" s="41">
        <f t="shared" si="120"/>
        <v>127.43726118620634</v>
      </c>
      <c r="P194" s="41">
        <f t="shared" si="121"/>
        <v>83.337652458358292</v>
      </c>
      <c r="Q194" s="41">
        <f t="shared" si="122"/>
        <v>1.0948422241052139E-6</v>
      </c>
      <c r="R194" s="41">
        <f t="shared" si="123"/>
        <v>9.9225807073018788E-7</v>
      </c>
      <c r="S194" s="41">
        <f t="shared" si="124"/>
        <v>3.8730655478158957E-5</v>
      </c>
      <c r="T194" s="41">
        <f t="shared" si="125"/>
        <v>2.4285173068867616E-5</v>
      </c>
      <c r="U194" s="41">
        <f t="shared" si="126"/>
        <v>-7.0786191946861721E-3</v>
      </c>
      <c r="V194" s="41">
        <f t="shared" si="127"/>
        <v>1.5771729915331399E-2</v>
      </c>
      <c r="W194" s="41">
        <f t="shared" si="189"/>
        <v>-72.670914560064318</v>
      </c>
      <c r="X194" s="41">
        <f t="shared" si="190"/>
        <v>-49.548350836407501</v>
      </c>
      <c r="Y194" s="41">
        <f t="shared" si="128"/>
        <v>100.59769872155978</v>
      </c>
      <c r="Z194" s="41">
        <f t="shared" si="129"/>
        <v>64.402752286912246</v>
      </c>
      <c r="AA194" s="41">
        <f t="shared" si="130"/>
        <v>7.1524720365908308E-7</v>
      </c>
      <c r="AB194" s="41">
        <f t="shared" si="131"/>
        <v>7.4534301092569821E-7</v>
      </c>
      <c r="AC194" s="41">
        <f t="shared" si="132"/>
        <v>1.578750164524673E-2</v>
      </c>
      <c r="AD194" s="41">
        <f t="shared" si="191"/>
        <v>-72.743585474624368</v>
      </c>
      <c r="AE194" s="41">
        <f t="shared" si="192"/>
        <v>-49.597899187243904</v>
      </c>
      <c r="AF194" s="41">
        <f t="shared" si="133"/>
        <v>100.6545861292156</v>
      </c>
      <c r="AG194" s="41">
        <f t="shared" si="134"/>
        <v>64.443018985325537</v>
      </c>
      <c r="AH194" s="41">
        <f t="shared" si="135"/>
        <v>7.1638542396257924E-7</v>
      </c>
      <c r="AI194" s="41">
        <f t="shared" si="136"/>
        <v>7.461088406807782E-7</v>
      </c>
      <c r="AJ194" s="41">
        <f t="shared" si="137"/>
        <v>7.2168386702448238E-5</v>
      </c>
      <c r="AK194" s="41">
        <f t="shared" si="138"/>
        <v>4.8557118286407365E-5</v>
      </c>
      <c r="AL194" s="41">
        <f t="shared" si="139"/>
        <v>1.2746374627704809E-3</v>
      </c>
      <c r="AM194" s="41">
        <f t="shared" si="140"/>
        <v>1.7046367378101879E-2</v>
      </c>
      <c r="AN194" s="41">
        <f t="shared" si="193"/>
        <v>-78.544022370641756</v>
      </c>
      <c r="AO194" s="41">
        <f t="shared" si="194"/>
        <v>-53.552742525437573</v>
      </c>
      <c r="AP194" s="41">
        <f t="shared" si="141"/>
        <v>105.23913240400159</v>
      </c>
      <c r="AQ194" s="41">
        <f t="shared" si="142"/>
        <v>67.686497087337798</v>
      </c>
      <c r="AR194" s="41">
        <f t="shared" si="143"/>
        <v>8.0213468706844731E-7</v>
      </c>
      <c r="AS194" s="41">
        <f t="shared" si="144"/>
        <v>8.0337942790990314E-7</v>
      </c>
      <c r="AT194" s="41">
        <f t="shared" si="145"/>
        <v>1.7063413745479979E-2</v>
      </c>
      <c r="AU194" s="41">
        <f t="shared" si="195"/>
        <v>-78.622566393012391</v>
      </c>
      <c r="AV194" s="41">
        <f t="shared" si="196"/>
        <v>-53.606295267963006</v>
      </c>
      <c r="AW194" s="41">
        <f t="shared" si="146"/>
        <v>105.30179164958646</v>
      </c>
      <c r="AX194" s="41">
        <f t="shared" si="147"/>
        <v>67.730804054502514</v>
      </c>
      <c r="AY194" s="41">
        <f t="shared" si="148"/>
        <v>8.0322967224242258E-7</v>
      </c>
      <c r="AZ194" s="41">
        <f t="shared" si="149"/>
        <v>8.0410527692533133E-7</v>
      </c>
      <c r="BA194" s="41">
        <f t="shared" si="150"/>
        <v>6.4235690202361706E-5</v>
      </c>
      <c r="BB194" s="41">
        <f t="shared" si="151"/>
        <v>4.2580861912005488E-5</v>
      </c>
      <c r="BC194" s="41">
        <f t="shared" si="152"/>
        <v>5.7480984137388443E-5</v>
      </c>
      <c r="BD194" s="41">
        <f t="shared" si="153"/>
        <v>1.7103848362239268E-2</v>
      </c>
      <c r="BE194" s="41">
        <f t="shared" si="197"/>
        <v>-78.80887573228955</v>
      </c>
      <c r="BF194" s="41">
        <f t="shared" si="198"/>
        <v>-53.733324362924705</v>
      </c>
      <c r="BG194" s="41">
        <f t="shared" si="154"/>
        <v>105.4504819784685</v>
      </c>
      <c r="BH194" s="41">
        <f t="shared" si="155"/>
        <v>67.835941815842375</v>
      </c>
      <c r="BI194" s="41">
        <f t="shared" si="156"/>
        <v>8.0582026366417389E-7</v>
      </c>
      <c r="BJ194" s="41">
        <f t="shared" si="157"/>
        <v>8.0582198469079465E-7</v>
      </c>
      <c r="BK194" s="41">
        <f t="shared" si="158"/>
        <v>1.7120952210601507E-2</v>
      </c>
      <c r="BL194" s="41">
        <f t="shared" si="199"/>
        <v>-78.887684608021829</v>
      </c>
      <c r="BM194" s="41">
        <f t="shared" si="200"/>
        <v>-53.787057687287628</v>
      </c>
      <c r="BN194" s="41">
        <f t="shared" si="159"/>
        <v>105.51340348799206</v>
      </c>
      <c r="BO194" s="41">
        <f t="shared" si="160"/>
        <v>67.880432003691283</v>
      </c>
      <c r="BP194" s="41">
        <f t="shared" si="161"/>
        <v>8.0691323164201697E-7</v>
      </c>
      <c r="BQ194" s="41">
        <f t="shared" si="162"/>
        <v>8.0654602747360981E-7</v>
      </c>
      <c r="BR194" s="41">
        <f t="shared" si="163"/>
        <v>6.3901874870224006E-5</v>
      </c>
      <c r="BS194" s="41">
        <f t="shared" si="164"/>
        <v>4.2332156335861073E-5</v>
      </c>
      <c r="BT194" s="41">
        <f t="shared" si="165"/>
        <v>7.9789016162519172E-8</v>
      </c>
      <c r="BU194" s="41">
        <f t="shared" si="166"/>
        <v>1.7103928151255429E-2</v>
      </c>
      <c r="BV194" s="41">
        <f t="shared" si="201"/>
        <v>-78.809243373683827</v>
      </c>
      <c r="BW194" s="41">
        <f t="shared" si="202"/>
        <v>-53.733575027511712</v>
      </c>
      <c r="BX194" s="41">
        <f t="shared" si="167"/>
        <v>105.45077547056562</v>
      </c>
      <c r="BY194" s="41">
        <f t="shared" si="168"/>
        <v>67.836149338130355</v>
      </c>
      <c r="BZ194" s="41">
        <f t="shared" si="169"/>
        <v>8.0582536626363062E-7</v>
      </c>
      <c r="CA194" s="41">
        <f t="shared" si="170"/>
        <v>8.0582536525997705E-7</v>
      </c>
      <c r="CB194" s="41">
        <f t="shared" si="171"/>
        <v>1.7121032079406684E-2</v>
      </c>
      <c r="CC194" s="41">
        <f t="shared" si="203"/>
        <v>-78.888052617057511</v>
      </c>
      <c r="CD194" s="41">
        <f t="shared" si="204"/>
        <v>-53.78730860253922</v>
      </c>
      <c r="CE194" s="41">
        <f t="shared" si="172"/>
        <v>105.51369734424722</v>
      </c>
      <c r="CF194" s="41">
        <f t="shared" si="173"/>
        <v>67.880639780362898</v>
      </c>
      <c r="CG194" s="41">
        <f t="shared" si="174"/>
        <v>8.0691833143816608E-7</v>
      </c>
      <c r="CH194" s="41">
        <f t="shared" si="175"/>
        <v>8.0654940553586734E-7</v>
      </c>
      <c r="CI194" s="41">
        <f t="shared" si="176"/>
        <v>6.390141287253218E-5</v>
      </c>
      <c r="CJ194" s="41">
        <f t="shared" si="177"/>
        <v>4.233181228823018E-5</v>
      </c>
      <c r="CK194" s="41">
        <f t="shared" si="178"/>
        <v>-4.6530929974512336E-11</v>
      </c>
      <c r="CL194" s="41">
        <f t="shared" si="205"/>
        <v>10.968881082608853</v>
      </c>
      <c r="CM194" s="41">
        <f t="shared" si="206"/>
        <v>8.8282958950772552E-6</v>
      </c>
      <c r="CN194" s="41">
        <f t="shared" si="207"/>
        <v>-5.8153355714268468E-2</v>
      </c>
      <c r="CO194" s="41">
        <f t="shared" si="208"/>
        <v>5280.6809597454358</v>
      </c>
      <c r="CP194" s="41">
        <f t="shared" si="179"/>
        <v>50426.788658084406</v>
      </c>
      <c r="CQ194" s="41"/>
      <c r="CR194" s="41"/>
      <c r="CS194" s="41"/>
      <c r="CT194" s="41"/>
      <c r="CU194" s="41"/>
      <c r="CV194" s="41"/>
      <c r="CW194" s="41"/>
      <c r="CX194" s="41"/>
      <c r="CY194" s="41"/>
      <c r="CZ194" s="41"/>
      <c r="DA194" s="41">
        <f t="shared" si="86"/>
        <v>0.12856095344114607</v>
      </c>
      <c r="DB194" s="14">
        <f t="shared" si="85"/>
        <v>-668.63658752511276</v>
      </c>
      <c r="DC194" s="41"/>
      <c r="DD194" s="41"/>
      <c r="DE194" s="41"/>
    </row>
    <row r="195" spans="1:109">
      <c r="A195" s="41">
        <f t="shared" si="180"/>
        <v>0.46000000000000024</v>
      </c>
      <c r="B195" s="41">
        <f t="shared" si="181"/>
        <v>11.212633995555716</v>
      </c>
      <c r="C195" s="41">
        <f t="shared" si="182"/>
        <v>-2800.480407220909</v>
      </c>
      <c r="D195" s="41">
        <f t="shared" si="183"/>
        <v>-947.77452486796801</v>
      </c>
      <c r="E195" s="41">
        <f t="shared" si="184"/>
        <v>2.285034911001757E-2</v>
      </c>
      <c r="F195" s="41">
        <f t="shared" si="185"/>
        <v>-105.28685038079011</v>
      </c>
      <c r="G195" s="41">
        <f t="shared" si="186"/>
        <v>-71.786488895993273</v>
      </c>
      <c r="H195" s="41">
        <f t="shared" si="115"/>
        <v>127.28798710214875</v>
      </c>
      <c r="I195" s="41">
        <f t="shared" si="116"/>
        <v>83.180658438101972</v>
      </c>
      <c r="J195" s="41">
        <f t="shared" si="117"/>
        <v>1.0858632735347577E-6</v>
      </c>
      <c r="K195" s="41">
        <f t="shared" si="118"/>
        <v>9.7297536947989113E-7</v>
      </c>
      <c r="L195" s="41">
        <f t="shared" si="119"/>
        <v>2.2873199459127587E-2</v>
      </c>
      <c r="M195" s="41">
        <f t="shared" si="187"/>
        <v>-105.39213723117089</v>
      </c>
      <c r="N195" s="41">
        <f t="shared" si="188"/>
        <v>-71.858275384889268</v>
      </c>
      <c r="O195" s="41">
        <f t="shared" si="120"/>
        <v>127.37776687399008</v>
      </c>
      <c r="P195" s="41">
        <f t="shared" si="121"/>
        <v>83.243802017478302</v>
      </c>
      <c r="Q195" s="41">
        <f t="shared" si="122"/>
        <v>1.0867442142161387E-6</v>
      </c>
      <c r="R195" s="41">
        <f t="shared" si="123"/>
        <v>9.7352234183932656E-7</v>
      </c>
      <c r="S195" s="41">
        <f t="shared" si="124"/>
        <v>3.8552613666407396E-5</v>
      </c>
      <c r="T195" s="41">
        <f t="shared" si="125"/>
        <v>2.3937155480730129E-5</v>
      </c>
      <c r="U195" s="41">
        <f t="shared" si="126"/>
        <v>-7.72387034472128E-3</v>
      </c>
      <c r="V195" s="41">
        <f t="shared" si="127"/>
        <v>1.512647876529629E-2</v>
      </c>
      <c r="W195" s="41">
        <f t="shared" si="189"/>
        <v>-69.697810693480676</v>
      </c>
      <c r="X195" s="41">
        <f t="shared" si="190"/>
        <v>-47.521234563736833</v>
      </c>
      <c r="Y195" s="41">
        <f t="shared" si="128"/>
        <v>98.212353888363893</v>
      </c>
      <c r="Z195" s="41">
        <f t="shared" si="129"/>
        <v>62.649451906775752</v>
      </c>
      <c r="AA195" s="41">
        <f t="shared" si="130"/>
        <v>6.6092189036726173E-7</v>
      </c>
      <c r="AB195" s="41">
        <f t="shared" si="131"/>
        <v>6.9783775622152312E-7</v>
      </c>
      <c r="AC195" s="41">
        <f t="shared" si="132"/>
        <v>1.5141605244061584E-2</v>
      </c>
      <c r="AD195" s="41">
        <f t="shared" si="191"/>
        <v>-69.767508504174145</v>
      </c>
      <c r="AE195" s="41">
        <f t="shared" si="192"/>
        <v>-47.568755798300565</v>
      </c>
      <c r="AF195" s="41">
        <f t="shared" si="133"/>
        <v>98.26637582883248</v>
      </c>
      <c r="AG195" s="41">
        <f t="shared" si="134"/>
        <v>62.687734527050097</v>
      </c>
      <c r="AH195" s="41">
        <f t="shared" si="135"/>
        <v>6.6207614951075067E-7</v>
      </c>
      <c r="AI195" s="41">
        <f t="shared" si="136"/>
        <v>6.9861409171784067E-7</v>
      </c>
      <c r="AJ195" s="41">
        <f t="shared" si="137"/>
        <v>7.6307193590703811E-5</v>
      </c>
      <c r="AK195" s="41">
        <f t="shared" si="138"/>
        <v>5.1322948874181032E-5</v>
      </c>
      <c r="AL195" s="41">
        <f t="shared" si="139"/>
        <v>1.4775658128999953E-3</v>
      </c>
      <c r="AM195" s="41">
        <f t="shared" si="140"/>
        <v>1.6604044578196284E-2</v>
      </c>
      <c r="AN195" s="41">
        <f t="shared" si="193"/>
        <v>-76.505945217883678</v>
      </c>
      <c r="AO195" s="41">
        <f t="shared" si="194"/>
        <v>-52.163144466738885</v>
      </c>
      <c r="AP195" s="41">
        <f t="shared" si="141"/>
        <v>103.55052478849422</v>
      </c>
      <c r="AQ195" s="41">
        <f t="shared" si="142"/>
        <v>66.430338447870184</v>
      </c>
      <c r="AR195" s="41">
        <f t="shared" si="143"/>
        <v>7.6639860906190383E-7</v>
      </c>
      <c r="AS195" s="41">
        <f t="shared" si="144"/>
        <v>7.6815340096156901E-7</v>
      </c>
      <c r="AT195" s="41">
        <f t="shared" si="145"/>
        <v>1.662064862277448E-2</v>
      </c>
      <c r="AU195" s="41">
        <f t="shared" si="195"/>
        <v>-76.582451163101553</v>
      </c>
      <c r="AV195" s="41">
        <f t="shared" si="196"/>
        <v>-52.215307611205624</v>
      </c>
      <c r="AW195" s="41">
        <f t="shared" si="146"/>
        <v>103.61119468563194</v>
      </c>
      <c r="AX195" s="41">
        <f t="shared" si="147"/>
        <v>66.473284137621349</v>
      </c>
      <c r="AY195" s="41">
        <f t="shared" si="148"/>
        <v>7.6750453110566745E-7</v>
      </c>
      <c r="AZ195" s="41">
        <f t="shared" si="149"/>
        <v>7.6888386148170845E-7</v>
      </c>
      <c r="BA195" s="41">
        <f t="shared" si="150"/>
        <v>6.6605581462720004E-5</v>
      </c>
      <c r="BB195" s="41">
        <f t="shared" si="151"/>
        <v>4.3992926946166588E-5</v>
      </c>
      <c r="BC195" s="41">
        <f t="shared" si="152"/>
        <v>7.7602207134973853E-5</v>
      </c>
      <c r="BD195" s="41">
        <f t="shared" si="153"/>
        <v>1.668164678533126E-2</v>
      </c>
      <c r="BE195" s="41">
        <f t="shared" si="197"/>
        <v>-76.863510519512147</v>
      </c>
      <c r="BF195" s="41">
        <f t="shared" si="198"/>
        <v>-52.406938990576478</v>
      </c>
      <c r="BG195" s="41">
        <f t="shared" si="154"/>
        <v>103.83420337576086</v>
      </c>
      <c r="BH195" s="41">
        <f t="shared" si="155"/>
        <v>66.631137477234333</v>
      </c>
      <c r="BI195" s="41">
        <f t="shared" si="156"/>
        <v>7.7155300253364276E-7</v>
      </c>
      <c r="BJ195" s="41">
        <f t="shared" si="157"/>
        <v>7.7155665297087513E-7</v>
      </c>
      <c r="BK195" s="41">
        <f t="shared" si="158"/>
        <v>1.6698328432116587E-2</v>
      </c>
      <c r="BL195" s="41">
        <f t="shared" si="199"/>
        <v>-76.940374030031649</v>
      </c>
      <c r="BM195" s="41">
        <f t="shared" si="200"/>
        <v>-52.459345929567043</v>
      </c>
      <c r="BN195" s="41">
        <f t="shared" si="159"/>
        <v>103.89522577076438</v>
      </c>
      <c r="BO195" s="41">
        <f t="shared" si="160"/>
        <v>66.674329827062166</v>
      </c>
      <c r="BP195" s="41">
        <f t="shared" si="161"/>
        <v>7.7265625509309046E-7</v>
      </c>
      <c r="BQ195" s="41">
        <f t="shared" si="162"/>
        <v>7.7228468514002707E-7</v>
      </c>
      <c r="BR195" s="41">
        <f t="shared" si="163"/>
        <v>6.6135710319563208E-5</v>
      </c>
      <c r="BS195" s="41">
        <f t="shared" si="164"/>
        <v>4.3642703776240911E-5</v>
      </c>
      <c r="BT195" s="41">
        <f t="shared" si="165"/>
        <v>1.6229209845054989E-7</v>
      </c>
      <c r="BU195" s="41">
        <f t="shared" si="166"/>
        <v>1.6681809077429711E-2</v>
      </c>
      <c r="BV195" s="41">
        <f t="shared" si="201"/>
        <v>-76.864258307819682</v>
      </c>
      <c r="BW195" s="41">
        <f t="shared" si="202"/>
        <v>-52.407448846240705</v>
      </c>
      <c r="BX195" s="41">
        <f t="shared" si="167"/>
        <v>103.83479697811802</v>
      </c>
      <c r="BY195" s="41">
        <f t="shared" si="168"/>
        <v>66.631557638750422</v>
      </c>
      <c r="BZ195" s="41">
        <f t="shared" si="169"/>
        <v>7.7156374391912311E-7</v>
      </c>
      <c r="CA195" s="41">
        <f t="shared" si="170"/>
        <v>7.7156374185743009E-7</v>
      </c>
      <c r="CB195" s="41">
        <f t="shared" si="171"/>
        <v>1.6698490886507138E-2</v>
      </c>
      <c r="CC195" s="41">
        <f t="shared" si="203"/>
        <v>-76.94112256612749</v>
      </c>
      <c r="CD195" s="41">
        <f t="shared" si="204"/>
        <v>-52.459856295086944</v>
      </c>
      <c r="CE195" s="41">
        <f t="shared" si="172"/>
        <v>103.89582011063638</v>
      </c>
      <c r="CF195" s="41">
        <f t="shared" si="173"/>
        <v>66.674750504592609</v>
      </c>
      <c r="CG195" s="41">
        <f t="shared" si="174"/>
        <v>7.7266699088492828E-7</v>
      </c>
      <c r="CH195" s="41">
        <f t="shared" si="175"/>
        <v>7.7229176894788302E-7</v>
      </c>
      <c r="CI195" s="41">
        <f t="shared" si="176"/>
        <v>6.6134731592030718E-5</v>
      </c>
      <c r="CJ195" s="41">
        <f t="shared" si="177"/>
        <v>4.3641974744695316E-5</v>
      </c>
      <c r="CK195" s="41">
        <f t="shared" si="178"/>
        <v>-9.1660307835399104E-11</v>
      </c>
      <c r="CL195" s="41">
        <f t="shared" si="205"/>
        <v>11.212633995555716</v>
      </c>
      <c r="CM195" s="41">
        <f t="shared" si="206"/>
        <v>8.403000570931505E-6</v>
      </c>
      <c r="CN195" s="41">
        <f t="shared" si="207"/>
        <v>-5.6718150863261027E-2</v>
      </c>
      <c r="CO195" s="41">
        <f t="shared" si="208"/>
        <v>5344.0246298972907</v>
      </c>
      <c r="CP195" s="41">
        <f t="shared" si="179"/>
        <v>51031.676151179418</v>
      </c>
      <c r="CQ195" s="41"/>
      <c r="CR195" s="41"/>
      <c r="CS195" s="41"/>
      <c r="CT195" s="41"/>
      <c r="CU195" s="41"/>
      <c r="CV195" s="41"/>
      <c r="CW195" s="41"/>
      <c r="CX195" s="41"/>
      <c r="CY195" s="41"/>
      <c r="CZ195" s="41"/>
      <c r="DA195" s="41">
        <f t="shared" si="86"/>
        <v>0.12924844517077785</v>
      </c>
      <c r="DB195" s="14">
        <f t="shared" si="85"/>
        <v>-675.87124451621673</v>
      </c>
      <c r="DC195" s="41"/>
      <c r="DD195" s="41"/>
      <c r="DE195" s="41"/>
    </row>
    <row r="196" spans="1:109">
      <c r="A196" s="41">
        <f t="shared" si="180"/>
        <v>0.47000000000000025</v>
      </c>
      <c r="B196" s="41">
        <f t="shared" si="181"/>
        <v>11.45638690850258</v>
      </c>
      <c r="C196" s="41">
        <f t="shared" si="182"/>
        <v>-2791.5905951016703</v>
      </c>
      <c r="D196" s="41">
        <f t="shared" si="183"/>
        <v>-938.8847127487295</v>
      </c>
      <c r="E196" s="41">
        <f t="shared" si="184"/>
        <v>2.285034911001757E-2</v>
      </c>
      <c r="F196" s="41">
        <f t="shared" si="185"/>
        <v>-105.28685038079011</v>
      </c>
      <c r="G196" s="41">
        <f t="shared" si="186"/>
        <v>-71.786488895993273</v>
      </c>
      <c r="H196" s="41">
        <f t="shared" si="115"/>
        <v>127.22841571046143</v>
      </c>
      <c r="I196" s="41">
        <f t="shared" si="116"/>
        <v>83.086567172216547</v>
      </c>
      <c r="J196" s="41">
        <f t="shared" si="117"/>
        <v>1.0777628724502508E-6</v>
      </c>
      <c r="K196" s="41">
        <f t="shared" si="118"/>
        <v>9.5421032879629704E-7</v>
      </c>
      <c r="L196" s="41">
        <f t="shared" si="119"/>
        <v>2.2873199459127587E-2</v>
      </c>
      <c r="M196" s="41">
        <f t="shared" si="187"/>
        <v>-105.39213723117089</v>
      </c>
      <c r="N196" s="41">
        <f t="shared" si="188"/>
        <v>-71.858275384889268</v>
      </c>
      <c r="O196" s="41">
        <f t="shared" si="120"/>
        <v>127.31822512851502</v>
      </c>
      <c r="P196" s="41">
        <f t="shared" si="121"/>
        <v>83.149765050320497</v>
      </c>
      <c r="Q196" s="41">
        <f t="shared" si="122"/>
        <v>1.0786397479956197E-6</v>
      </c>
      <c r="R196" s="41">
        <f t="shared" si="123"/>
        <v>9.5474937598144162E-7</v>
      </c>
      <c r="S196" s="41">
        <f t="shared" si="124"/>
        <v>3.837471108852729E-5</v>
      </c>
      <c r="T196" s="41">
        <f t="shared" si="125"/>
        <v>2.3590326018620347E-5</v>
      </c>
      <c r="U196" s="41">
        <f t="shared" si="126"/>
        <v>-8.3569619615387527E-3</v>
      </c>
      <c r="V196" s="41">
        <f t="shared" si="127"/>
        <v>1.4493387148478818E-2</v>
      </c>
      <c r="W196" s="41">
        <f t="shared" si="189"/>
        <v>-66.780733933897523</v>
      </c>
      <c r="X196" s="41">
        <f t="shared" si="190"/>
        <v>-45.53231859129378</v>
      </c>
      <c r="Y196" s="41">
        <f t="shared" si="128"/>
        <v>95.89242454339319</v>
      </c>
      <c r="Z196" s="41">
        <f t="shared" si="129"/>
        <v>60.93922207325879</v>
      </c>
      <c r="AA196" s="41">
        <f t="shared" si="130"/>
        <v>6.0499840112442316E-7</v>
      </c>
      <c r="AB196" s="41">
        <f t="shared" si="131"/>
        <v>6.4949906029754623E-7</v>
      </c>
      <c r="AC196" s="41">
        <f t="shared" si="132"/>
        <v>1.4507880535627295E-2</v>
      </c>
      <c r="AD196" s="41">
        <f t="shared" si="191"/>
        <v>-66.847514667831419</v>
      </c>
      <c r="AE196" s="41">
        <f t="shared" si="192"/>
        <v>-45.577850909885065</v>
      </c>
      <c r="AF196" s="41">
        <f t="shared" si="133"/>
        <v>95.943659360535634</v>
      </c>
      <c r="AG196" s="41">
        <f t="shared" si="134"/>
        <v>60.975570190237846</v>
      </c>
      <c r="AH196" s="41">
        <f t="shared" si="135"/>
        <v>6.0616707256302407E-7</v>
      </c>
      <c r="AI196" s="41">
        <f t="shared" si="136"/>
        <v>6.5028504626062474E-7</v>
      </c>
      <c r="AJ196" s="41">
        <f t="shared" si="137"/>
        <v>8.0634804454505615E-5</v>
      </c>
      <c r="AK196" s="41">
        <f t="shared" si="138"/>
        <v>5.4230660854256695E-5</v>
      </c>
      <c r="AL196" s="41">
        <f t="shared" si="139"/>
        <v>1.6853665033356184E-3</v>
      </c>
      <c r="AM196" s="41">
        <f t="shared" si="140"/>
        <v>1.6178753651814436E-2</v>
      </c>
      <c r="AN196" s="41">
        <f t="shared" si="193"/>
        <v>-74.546345304609588</v>
      </c>
      <c r="AO196" s="41">
        <f t="shared" si="194"/>
        <v>-50.827053616779274</v>
      </c>
      <c r="AP196" s="41">
        <f t="shared" si="141"/>
        <v>101.93289732439253</v>
      </c>
      <c r="AQ196" s="41">
        <f t="shared" si="142"/>
        <v>65.222220049809508</v>
      </c>
      <c r="AR196" s="41">
        <f t="shared" si="143"/>
        <v>7.3087748465497238E-7</v>
      </c>
      <c r="AS196" s="41">
        <f t="shared" si="144"/>
        <v>7.3326579169804846E-7</v>
      </c>
      <c r="AT196" s="41">
        <f t="shared" si="145"/>
        <v>1.619493240546625E-2</v>
      </c>
      <c r="AU196" s="41">
        <f t="shared" si="195"/>
        <v>-74.620891649914185</v>
      </c>
      <c r="AV196" s="41">
        <f t="shared" si="196"/>
        <v>-50.877880670396053</v>
      </c>
      <c r="AW196" s="41">
        <f t="shared" si="146"/>
        <v>101.9916638311042</v>
      </c>
      <c r="AX196" s="41">
        <f t="shared" si="147"/>
        <v>65.263862157173946</v>
      </c>
      <c r="AY196" s="41">
        <f t="shared" si="148"/>
        <v>7.3199342098646388E-7</v>
      </c>
      <c r="AZ196" s="41">
        <f t="shared" si="149"/>
        <v>7.3400020784596007E-7</v>
      </c>
      <c r="BA196" s="41">
        <f t="shared" si="150"/>
        <v>6.8975420202806533E-5</v>
      </c>
      <c r="BB196" s="41">
        <f t="shared" si="151"/>
        <v>4.5393864306061472E-5</v>
      </c>
      <c r="BC196" s="41">
        <f t="shared" si="152"/>
        <v>1.0127860322421464E-4</v>
      </c>
      <c r="BD196" s="41">
        <f t="shared" si="153"/>
        <v>1.628003225503865E-2</v>
      </c>
      <c r="BE196" s="41">
        <f t="shared" si="197"/>
        <v>-75.013003607863624</v>
      </c>
      <c r="BF196" s="41">
        <f t="shared" si="198"/>
        <v>-51.145229732634299</v>
      </c>
      <c r="BG196" s="41">
        <f t="shared" si="154"/>
        <v>102.30100984797835</v>
      </c>
      <c r="BH196" s="41">
        <f t="shared" si="155"/>
        <v>65.483056405464708</v>
      </c>
      <c r="BI196" s="41">
        <f t="shared" si="156"/>
        <v>7.3783602189341929E-7</v>
      </c>
      <c r="BJ196" s="41">
        <f t="shared" si="157"/>
        <v>7.3784293202683871E-7</v>
      </c>
      <c r="BK196" s="41">
        <f t="shared" si="158"/>
        <v>1.6296312287293686E-2</v>
      </c>
      <c r="BL196" s="41">
        <f t="shared" si="199"/>
        <v>-75.088016611471474</v>
      </c>
      <c r="BM196" s="41">
        <f t="shared" si="200"/>
        <v>-51.196374962366924</v>
      </c>
      <c r="BN196" s="41">
        <f t="shared" si="159"/>
        <v>102.36023432023634</v>
      </c>
      <c r="BO196" s="41">
        <f t="shared" si="160"/>
        <v>65.525019500147195</v>
      </c>
      <c r="BP196" s="41">
        <f t="shared" si="161"/>
        <v>7.3894855391768511E-7</v>
      </c>
      <c r="BQ196" s="41">
        <f t="shared" si="162"/>
        <v>7.385741980545087E-7</v>
      </c>
      <c r="BR196" s="41">
        <f t="shared" si="163"/>
        <v>6.8337212533573104E-5</v>
      </c>
      <c r="BS196" s="41">
        <f t="shared" si="164"/>
        <v>4.4917971673169745E-5</v>
      </c>
      <c r="BT196" s="41">
        <f t="shared" si="165"/>
        <v>2.9506222941230682E-7</v>
      </c>
      <c r="BU196" s="41">
        <f t="shared" si="166"/>
        <v>1.6280327317268063E-2</v>
      </c>
      <c r="BV196" s="41">
        <f t="shared" si="201"/>
        <v>-75.014363157017627</v>
      </c>
      <c r="BW196" s="41">
        <f t="shared" si="202"/>
        <v>-51.146156697966575</v>
      </c>
      <c r="BX196" s="41">
        <f t="shared" si="167"/>
        <v>102.30208311454714</v>
      </c>
      <c r="BY196" s="41">
        <f t="shared" si="168"/>
        <v>65.483816866229091</v>
      </c>
      <c r="BZ196" s="41">
        <f t="shared" si="169"/>
        <v>7.3785620040352046E-7</v>
      </c>
      <c r="CA196" s="41">
        <f t="shared" si="170"/>
        <v>7.3785619663541223E-7</v>
      </c>
      <c r="CB196" s="41">
        <f t="shared" si="171"/>
        <v>1.6296607644585331E-2</v>
      </c>
      <c r="CC196" s="41">
        <f t="shared" si="203"/>
        <v>-75.089377520174637</v>
      </c>
      <c r="CD196" s="41">
        <f t="shared" si="204"/>
        <v>-51.197302854664542</v>
      </c>
      <c r="CE196" s="41">
        <f t="shared" si="172"/>
        <v>102.36130892184443</v>
      </c>
      <c r="CF196" s="41">
        <f t="shared" si="173"/>
        <v>65.525780896488826</v>
      </c>
      <c r="CG196" s="41">
        <f t="shared" si="174"/>
        <v>7.3896872247922718E-7</v>
      </c>
      <c r="CH196" s="41">
        <f t="shared" si="175"/>
        <v>7.3858745348257492E-7</v>
      </c>
      <c r="CI196" s="41">
        <f t="shared" si="176"/>
        <v>6.8335362921526966E-5</v>
      </c>
      <c r="CJ196" s="41">
        <f t="shared" si="177"/>
        <v>4.4916593684642254E-5</v>
      </c>
      <c r="CK196" s="41">
        <f t="shared" si="178"/>
        <v>-1.60901206632236E-10</v>
      </c>
      <c r="CL196" s="41">
        <f t="shared" si="205"/>
        <v>11.45638690850258</v>
      </c>
      <c r="CM196" s="41">
        <f t="shared" si="206"/>
        <v>8.0064428813107443E-6</v>
      </c>
      <c r="CN196" s="41">
        <f t="shared" si="207"/>
        <v>-5.5353112878711419E-2</v>
      </c>
      <c r="CO196" s="41">
        <f t="shared" si="208"/>
        <v>5404.5900874063536</v>
      </c>
      <c r="CP196" s="41">
        <f t="shared" si="179"/>
        <v>51610.033667770796</v>
      </c>
      <c r="CQ196" s="41"/>
      <c r="CR196" s="41"/>
      <c r="CS196" s="41"/>
      <c r="CT196" s="41"/>
      <c r="CU196" s="41"/>
      <c r="CV196" s="41"/>
      <c r="CW196" s="41"/>
      <c r="CX196" s="41"/>
      <c r="CY196" s="41"/>
      <c r="CZ196" s="41"/>
      <c r="DA196" s="41">
        <f t="shared" si="86"/>
        <v>0.12993593690040964</v>
      </c>
      <c r="DB196" s="14">
        <f t="shared" si="85"/>
        <v>-683.14448634460655</v>
      </c>
      <c r="DC196" s="41"/>
      <c r="DD196" s="41"/>
      <c r="DE196" s="41"/>
    </row>
    <row r="197" spans="1:109">
      <c r="A197" s="41">
        <f t="shared" si="180"/>
        <v>0.48000000000000026</v>
      </c>
      <c r="B197" s="41">
        <f t="shared" si="181"/>
        <v>11.700139821449444</v>
      </c>
      <c r="C197" s="41">
        <f t="shared" si="182"/>
        <v>-2782.700782982432</v>
      </c>
      <c r="D197" s="41">
        <f t="shared" si="183"/>
        <v>-929.99490062949099</v>
      </c>
      <c r="E197" s="41">
        <f t="shared" si="184"/>
        <v>2.285034911001757E-2</v>
      </c>
      <c r="F197" s="41">
        <f t="shared" si="185"/>
        <v>-105.28685038079011</v>
      </c>
      <c r="G197" s="41">
        <f t="shared" si="186"/>
        <v>-71.786488895993273</v>
      </c>
      <c r="H197" s="41">
        <f t="shared" si="115"/>
        <v>127.1687967007683</v>
      </c>
      <c r="I197" s="41">
        <f t="shared" si="116"/>
        <v>82.992287937574346</v>
      </c>
      <c r="J197" s="41">
        <f t="shared" si="117"/>
        <v>1.0696559963626423E-6</v>
      </c>
      <c r="K197" s="41">
        <f t="shared" si="118"/>
        <v>9.3540780066543766E-7</v>
      </c>
      <c r="L197" s="41">
        <f t="shared" si="119"/>
        <v>2.2873199459127587E-2</v>
      </c>
      <c r="M197" s="41">
        <f t="shared" si="187"/>
        <v>-105.39213723117089</v>
      </c>
      <c r="N197" s="41">
        <f t="shared" si="188"/>
        <v>-71.858275384889268</v>
      </c>
      <c r="O197" s="41">
        <f t="shared" si="120"/>
        <v>127.25863583614807</v>
      </c>
      <c r="P197" s="41">
        <f t="shared" si="121"/>
        <v>83.055540440290102</v>
      </c>
      <c r="Q197" s="41">
        <f t="shared" si="122"/>
        <v>1.0705288099765953E-6</v>
      </c>
      <c r="R197" s="41">
        <f t="shared" si="123"/>
        <v>9.3593895024636637E-7</v>
      </c>
      <c r="S197" s="41">
        <f t="shared" si="124"/>
        <v>3.8196948753417705E-5</v>
      </c>
      <c r="T197" s="41">
        <f t="shared" si="125"/>
        <v>2.3244703105909171E-5</v>
      </c>
      <c r="U197" s="41">
        <f t="shared" si="126"/>
        <v>-8.9784637613664498E-3</v>
      </c>
      <c r="V197" s="41">
        <f t="shared" si="127"/>
        <v>1.3871885348651121E-2</v>
      </c>
      <c r="W197" s="41">
        <f t="shared" si="189"/>
        <v>-63.917059217384619</v>
      </c>
      <c r="X197" s="41">
        <f t="shared" si="190"/>
        <v>-43.579813102762252</v>
      </c>
      <c r="Y197" s="41">
        <f t="shared" si="128"/>
        <v>93.635497738879252</v>
      </c>
      <c r="Z197" s="41">
        <f t="shared" si="129"/>
        <v>59.270500572119545</v>
      </c>
      <c r="AA197" s="41">
        <f t="shared" si="130"/>
        <v>5.4741701052928539E-7</v>
      </c>
      <c r="AB197" s="41">
        <f t="shared" si="131"/>
        <v>6.0028445607947725E-7</v>
      </c>
      <c r="AC197" s="41">
        <f t="shared" si="132"/>
        <v>1.388575723399977E-2</v>
      </c>
      <c r="AD197" s="41">
        <f t="shared" si="191"/>
        <v>-63.980976276601993</v>
      </c>
      <c r="AE197" s="41">
        <f t="shared" si="192"/>
        <v>-43.623392915865004</v>
      </c>
      <c r="AF197" s="41">
        <f t="shared" si="133"/>
        <v>93.684021951085697</v>
      </c>
      <c r="AG197" s="41">
        <f t="shared" si="134"/>
        <v>59.304962560027107</v>
      </c>
      <c r="AH197" s="41">
        <f t="shared" si="135"/>
        <v>5.4859830206213062E-7</v>
      </c>
      <c r="AI197" s="41">
        <f t="shared" si="136"/>
        <v>6.0107914016141249E-7</v>
      </c>
      <c r="AJ197" s="41">
        <f t="shared" si="137"/>
        <v>8.5157244538521144E-5</v>
      </c>
      <c r="AK197" s="41">
        <f t="shared" si="138"/>
        <v>5.7287388264972699E-5</v>
      </c>
      <c r="AL197" s="41">
        <f t="shared" si="139"/>
        <v>1.8969400140168239E-3</v>
      </c>
      <c r="AM197" s="41">
        <f t="shared" si="140"/>
        <v>1.5768825362667944E-2</v>
      </c>
      <c r="AN197" s="41">
        <f t="shared" si="193"/>
        <v>-72.657531342143756</v>
      </c>
      <c r="AO197" s="41">
        <f t="shared" si="194"/>
        <v>-49.539225915098022</v>
      </c>
      <c r="AP197" s="41">
        <f t="shared" si="141"/>
        <v>100.37937064999524</v>
      </c>
      <c r="AQ197" s="41">
        <f t="shared" si="142"/>
        <v>64.057379841100314</v>
      </c>
      <c r="AR197" s="41">
        <f t="shared" si="143"/>
        <v>6.9553304310010093E-7</v>
      </c>
      <c r="AS197" s="41">
        <f t="shared" si="144"/>
        <v>6.9868938029088085E-7</v>
      </c>
      <c r="AT197" s="41">
        <f t="shared" si="145"/>
        <v>1.5784594188030611E-2</v>
      </c>
      <c r="AU197" s="41">
        <f t="shared" si="195"/>
        <v>-72.730188873485886</v>
      </c>
      <c r="AV197" s="41">
        <f t="shared" si="196"/>
        <v>-49.58876514101312</v>
      </c>
      <c r="AW197" s="41">
        <f t="shared" si="146"/>
        <v>100.43631165926544</v>
      </c>
      <c r="AX197" s="41">
        <f t="shared" si="147"/>
        <v>64.097770562919251</v>
      </c>
      <c r="AY197" s="41">
        <f t="shared" si="148"/>
        <v>6.9665811428310608E-7</v>
      </c>
      <c r="AZ197" s="41">
        <f t="shared" si="149"/>
        <v>6.9942713520401391E-7</v>
      </c>
      <c r="BA197" s="41">
        <f t="shared" si="150"/>
        <v>7.1347811718989123E-5</v>
      </c>
      <c r="BB197" s="41">
        <f t="shared" si="151"/>
        <v>4.6785660704933791E-5</v>
      </c>
      <c r="BC197" s="41">
        <f t="shared" si="152"/>
        <v>1.2850410328369639E-4</v>
      </c>
      <c r="BD197" s="41">
        <f t="shared" si="153"/>
        <v>1.589732946595164E-2</v>
      </c>
      <c r="BE197" s="41">
        <f t="shared" si="197"/>
        <v>-73.249635744164308</v>
      </c>
      <c r="BF197" s="41">
        <f t="shared" si="198"/>
        <v>-49.942933461930224</v>
      </c>
      <c r="BG197" s="41">
        <f t="shared" si="154"/>
        <v>100.84380312679963</v>
      </c>
      <c r="BH197" s="41">
        <f t="shared" si="155"/>
        <v>64.386807035536734</v>
      </c>
      <c r="BI197" s="41">
        <f t="shared" si="156"/>
        <v>7.0465400981314351E-7</v>
      </c>
      <c r="BJ197" s="41">
        <f t="shared" si="157"/>
        <v>7.0466606579250101E-7</v>
      </c>
      <c r="BK197" s="41">
        <f t="shared" si="158"/>
        <v>1.5913226795417588E-2</v>
      </c>
      <c r="BL197" s="41">
        <f t="shared" si="199"/>
        <v>-73.322885379908456</v>
      </c>
      <c r="BM197" s="41">
        <f t="shared" si="200"/>
        <v>-49.992876395392145</v>
      </c>
      <c r="BN197" s="41">
        <f t="shared" si="159"/>
        <v>100.90132253955568</v>
      </c>
      <c r="BO197" s="41">
        <f t="shared" si="160"/>
        <v>64.427603830995963</v>
      </c>
      <c r="BP197" s="41">
        <f t="shared" si="161"/>
        <v>7.0577487403937348E-7</v>
      </c>
      <c r="BQ197" s="41">
        <f t="shared" si="162"/>
        <v>7.0539985511336801E-7</v>
      </c>
      <c r="BR197" s="41">
        <f t="shared" si="163"/>
        <v>7.0506447553396977E-5</v>
      </c>
      <c r="BS197" s="41">
        <f t="shared" si="164"/>
        <v>4.6158024367473433E-5</v>
      </c>
      <c r="BT197" s="41">
        <f t="shared" si="165"/>
        <v>4.9514415226955235E-7</v>
      </c>
      <c r="BU197" s="41">
        <f t="shared" si="166"/>
        <v>1.589782461010391E-2</v>
      </c>
      <c r="BV197" s="41">
        <f t="shared" si="201"/>
        <v>-73.251917204636797</v>
      </c>
      <c r="BW197" s="41">
        <f t="shared" si="202"/>
        <v>-49.944489003161465</v>
      </c>
      <c r="BX197" s="41">
        <f t="shared" si="167"/>
        <v>100.8455944353031</v>
      </c>
      <c r="BY197" s="41">
        <f t="shared" si="168"/>
        <v>64.388077564909736</v>
      </c>
      <c r="BZ197" s="41">
        <f t="shared" si="169"/>
        <v>7.0468894546309454E-7</v>
      </c>
      <c r="CA197" s="41">
        <f t="shared" si="170"/>
        <v>7.0468893914407925E-7</v>
      </c>
      <c r="CB197" s="41">
        <f t="shared" si="171"/>
        <v>1.5913722434714013E-2</v>
      </c>
      <c r="CC197" s="41">
        <f t="shared" si="203"/>
        <v>-73.325169121841427</v>
      </c>
      <c r="CD197" s="41">
        <f t="shared" si="204"/>
        <v>-49.994433492164625</v>
      </c>
      <c r="CE197" s="41">
        <f t="shared" si="172"/>
        <v>100.90311607856222</v>
      </c>
      <c r="CF197" s="41">
        <f t="shared" si="173"/>
        <v>64.428875925986333</v>
      </c>
      <c r="CG197" s="41">
        <f t="shared" si="174"/>
        <v>7.0580979340376127E-7</v>
      </c>
      <c r="CH197" s="41">
        <f t="shared" si="175"/>
        <v>7.0542271317282772E-7</v>
      </c>
      <c r="CI197" s="41">
        <f t="shared" si="176"/>
        <v>7.0503227212257187E-5</v>
      </c>
      <c r="CJ197" s="41">
        <f t="shared" si="177"/>
        <v>4.6155624857135971E-5</v>
      </c>
      <c r="CK197" s="41">
        <f t="shared" si="178"/>
        <v>-2.5953336988449478E-10</v>
      </c>
      <c r="CL197" s="41">
        <f t="shared" si="205"/>
        <v>11.700139821449444</v>
      </c>
      <c r="CM197" s="41">
        <f t="shared" si="206"/>
        <v>7.6358002202934937E-6</v>
      </c>
      <c r="CN197" s="41">
        <f t="shared" si="207"/>
        <v>-5.4052603674353293E-2</v>
      </c>
      <c r="CO197" s="41">
        <f t="shared" si="208"/>
        <v>5462.5148073916862</v>
      </c>
      <c r="CP197" s="41">
        <f t="shared" si="179"/>
        <v>52163.173998543571</v>
      </c>
      <c r="CQ197" s="41"/>
      <c r="CR197" s="41"/>
      <c r="CS197" s="41"/>
      <c r="CT197" s="41"/>
      <c r="CU197" s="41"/>
      <c r="CV197" s="41"/>
      <c r="CW197" s="41"/>
      <c r="CX197" s="41"/>
      <c r="CY197" s="41"/>
      <c r="CZ197" s="41"/>
      <c r="DA197" s="41">
        <f t="shared" si="86"/>
        <v>0.13062342863004142</v>
      </c>
      <c r="DB197" s="14">
        <f t="shared" si="85"/>
        <v>-690.45631301028232</v>
      </c>
      <c r="DC197" s="41"/>
      <c r="DD197" s="41"/>
      <c r="DE197" s="41"/>
    </row>
    <row r="198" spans="1:109">
      <c r="A198" s="41">
        <f t="shared" si="180"/>
        <v>0.49000000000000027</v>
      </c>
      <c r="B198" s="41">
        <f t="shared" si="181"/>
        <v>11.943892734396307</v>
      </c>
      <c r="C198" s="41">
        <f t="shared" si="182"/>
        <v>-2773.8109708631932</v>
      </c>
      <c r="D198" s="41">
        <f t="shared" si="183"/>
        <v>-921.10508851025236</v>
      </c>
      <c r="E198" s="41">
        <f t="shared" si="184"/>
        <v>2.285034911001757E-2</v>
      </c>
      <c r="F198" s="41">
        <f t="shared" si="185"/>
        <v>-105.28685038079011</v>
      </c>
      <c r="G198" s="41">
        <f t="shared" si="186"/>
        <v>-71.786488895993273</v>
      </c>
      <c r="H198" s="41">
        <f t="shared" si="115"/>
        <v>127.10912995869705</v>
      </c>
      <c r="I198" s="41">
        <f t="shared" si="116"/>
        <v>82.897819603122684</v>
      </c>
      <c r="J198" s="41">
        <f t="shared" si="117"/>
        <v>1.0615426297198078E-6</v>
      </c>
      <c r="K198" s="41">
        <f t="shared" si="118"/>
        <v>9.1656755951643281E-7</v>
      </c>
      <c r="L198" s="41">
        <f t="shared" si="119"/>
        <v>2.2873199459127587E-2</v>
      </c>
      <c r="M198" s="41">
        <f t="shared" si="187"/>
        <v>-105.39213723117089</v>
      </c>
      <c r="N198" s="41">
        <f t="shared" si="188"/>
        <v>-71.858275384889268</v>
      </c>
      <c r="O198" s="41">
        <f t="shared" si="120"/>
        <v>127.19899888280166</v>
      </c>
      <c r="P198" s="41">
        <f t="shared" si="121"/>
        <v>82.961127059607264</v>
      </c>
      <c r="Q198" s="41">
        <f t="shared" si="122"/>
        <v>1.0624113846301508E-6</v>
      </c>
      <c r="R198" s="41">
        <f t="shared" si="123"/>
        <v>9.1709083949102562E-7</v>
      </c>
      <c r="S198" s="41">
        <f t="shared" si="124"/>
        <v>3.8019327676798337E-5</v>
      </c>
      <c r="T198" s="41">
        <f t="shared" si="125"/>
        <v>2.2900305464630096E-5</v>
      </c>
      <c r="U198" s="41">
        <f t="shared" si="126"/>
        <v>-9.5889183949141067E-3</v>
      </c>
      <c r="V198" s="41">
        <f t="shared" si="127"/>
        <v>1.3261430715103464E-2</v>
      </c>
      <c r="W198" s="41">
        <f t="shared" si="189"/>
        <v>-61.10428618896664</v>
      </c>
      <c r="X198" s="41">
        <f t="shared" si="190"/>
        <v>-41.662013310659084</v>
      </c>
      <c r="Y198" s="41">
        <f t="shared" si="128"/>
        <v>91.439288031070532</v>
      </c>
      <c r="Z198" s="41">
        <f t="shared" si="129"/>
        <v>57.641819289454261</v>
      </c>
      <c r="AA198" s="41">
        <f t="shared" si="130"/>
        <v>4.8811574061438535E-7</v>
      </c>
      <c r="AB198" s="41">
        <f t="shared" si="131"/>
        <v>5.5014881492783912E-7</v>
      </c>
      <c r="AC198" s="41">
        <f t="shared" si="132"/>
        <v>1.3274692145818565E-2</v>
      </c>
      <c r="AD198" s="41">
        <f t="shared" si="191"/>
        <v>-61.165390475155597</v>
      </c>
      <c r="AE198" s="41">
        <f t="shared" si="192"/>
        <v>-41.703675323969733</v>
      </c>
      <c r="AF198" s="41">
        <f t="shared" si="133"/>
        <v>91.485176458442325</v>
      </c>
      <c r="AG198" s="41">
        <f t="shared" si="134"/>
        <v>57.674442436661288</v>
      </c>
      <c r="AH198" s="41">
        <f t="shared" si="135"/>
        <v>4.8930768557208325E-7</v>
      </c>
      <c r="AI198" s="41">
        <f t="shared" si="136"/>
        <v>5.50951139497739E-7</v>
      </c>
      <c r="AJ198" s="41">
        <f t="shared" si="137"/>
        <v>8.988057045312476E-5</v>
      </c>
      <c r="AK198" s="41">
        <f t="shared" si="138"/>
        <v>6.0500604130612032E-5</v>
      </c>
      <c r="AL198" s="41">
        <f t="shared" si="139"/>
        <v>2.1114072641369992E-3</v>
      </c>
      <c r="AM198" s="41">
        <f t="shared" si="140"/>
        <v>1.5372837979240463E-2</v>
      </c>
      <c r="AN198" s="41">
        <f t="shared" si="193"/>
        <v>-70.832952461931725</v>
      </c>
      <c r="AO198" s="41">
        <f t="shared" si="194"/>
        <v>-48.295194860408003</v>
      </c>
      <c r="AP198" s="41">
        <f t="shared" si="141"/>
        <v>98.884088124606251</v>
      </c>
      <c r="AQ198" s="41">
        <f t="shared" si="142"/>
        <v>62.931763660270711</v>
      </c>
      <c r="AR198" s="41">
        <f t="shared" si="143"/>
        <v>6.6033235296294739E-7</v>
      </c>
      <c r="AS198" s="41">
        <f t="shared" si="144"/>
        <v>6.6440085300750658E-7</v>
      </c>
      <c r="AT198" s="41">
        <f t="shared" si="145"/>
        <v>1.5388210817219703E-2</v>
      </c>
      <c r="AU198" s="41">
        <f t="shared" si="195"/>
        <v>-70.903785414393653</v>
      </c>
      <c r="AV198" s="41">
        <f t="shared" si="196"/>
        <v>-48.343490055268411</v>
      </c>
      <c r="AW198" s="41">
        <f t="shared" si="146"/>
        <v>98.939274661296878</v>
      </c>
      <c r="AX198" s="41">
        <f t="shared" si="147"/>
        <v>62.970950511654252</v>
      </c>
      <c r="AY198" s="41">
        <f t="shared" si="148"/>
        <v>6.6146571540332361E-7</v>
      </c>
      <c r="AZ198" s="41">
        <f t="shared" si="149"/>
        <v>6.6514136314503894E-7</v>
      </c>
      <c r="BA198" s="41">
        <f t="shared" si="150"/>
        <v>7.3724997421217316E-5</v>
      </c>
      <c r="BB198" s="41">
        <f t="shared" si="151"/>
        <v>4.8170034611201642E-5</v>
      </c>
      <c r="BC198" s="41">
        <f t="shared" si="152"/>
        <v>1.5920586833977472E-4</v>
      </c>
      <c r="BD198" s="41">
        <f t="shared" si="153"/>
        <v>1.5532043847580237E-2</v>
      </c>
      <c r="BE198" s="41">
        <f t="shared" si="197"/>
        <v>-71.566520441962496</v>
      </c>
      <c r="BF198" s="41">
        <f t="shared" si="198"/>
        <v>-48.79535484679262</v>
      </c>
      <c r="BG198" s="41">
        <f t="shared" si="154"/>
        <v>99.456273993737852</v>
      </c>
      <c r="BH198" s="41">
        <f t="shared" si="155"/>
        <v>63.338038903053302</v>
      </c>
      <c r="BI198" s="41">
        <f t="shared" si="156"/>
        <v>6.7199183882692112E-7</v>
      </c>
      <c r="BJ198" s="41">
        <f t="shared" si="157"/>
        <v>6.7201158937620618E-7</v>
      </c>
      <c r="BK198" s="41">
        <f t="shared" si="158"/>
        <v>1.5547575891427816E-2</v>
      </c>
      <c r="BL198" s="41">
        <f t="shared" si="199"/>
        <v>-71.638086962404444</v>
      </c>
      <c r="BM198" s="41">
        <f t="shared" si="200"/>
        <v>-48.844150201639408</v>
      </c>
      <c r="BN198" s="41">
        <f t="shared" si="159"/>
        <v>99.512173776167685</v>
      </c>
      <c r="BO198" s="41">
        <f t="shared" si="160"/>
        <v>63.377727331790375</v>
      </c>
      <c r="BP198" s="41">
        <f t="shared" si="161"/>
        <v>6.7312014223309179E-7</v>
      </c>
      <c r="BQ198" s="41">
        <f t="shared" si="162"/>
        <v>6.7274723365331848E-7</v>
      </c>
      <c r="BR198" s="41">
        <f t="shared" si="163"/>
        <v>7.2643588779628204E-5</v>
      </c>
      <c r="BS198" s="41">
        <f t="shared" si="164"/>
        <v>4.7363005431315425E-5</v>
      </c>
      <c r="BT198" s="41">
        <f t="shared" si="165"/>
        <v>7.812537002383409E-7</v>
      </c>
      <c r="BU198" s="41">
        <f t="shared" si="166"/>
        <v>1.5532825101280475E-2</v>
      </c>
      <c r="BV198" s="41">
        <f t="shared" si="201"/>
        <v>-71.570120200594204</v>
      </c>
      <c r="BW198" s="41">
        <f t="shared" si="202"/>
        <v>-48.797809227677881</v>
      </c>
      <c r="BX198" s="41">
        <f t="shared" si="167"/>
        <v>99.459085395114684</v>
      </c>
      <c r="BY198" s="41">
        <f t="shared" si="168"/>
        <v>63.340034988617006</v>
      </c>
      <c r="BZ198" s="41">
        <f t="shared" si="169"/>
        <v>6.7204863070694756E-7</v>
      </c>
      <c r="CA198" s="41">
        <f t="shared" si="170"/>
        <v>6.7204862081889669E-7</v>
      </c>
      <c r="CB198" s="41">
        <f t="shared" si="171"/>
        <v>1.5548357926381755E-2</v>
      </c>
      <c r="CC198" s="41">
        <f t="shared" si="203"/>
        <v>-71.641690320794794</v>
      </c>
      <c r="CD198" s="41">
        <f t="shared" si="204"/>
        <v>-48.846607036905553</v>
      </c>
      <c r="CE198" s="41">
        <f t="shared" si="172"/>
        <v>99.514988681355106</v>
      </c>
      <c r="CF198" s="41">
        <f t="shared" si="173"/>
        <v>63.379725880686195</v>
      </c>
      <c r="CG198" s="41">
        <f t="shared" si="174"/>
        <v>6.7317690911845243E-7</v>
      </c>
      <c r="CH198" s="41">
        <f t="shared" si="175"/>
        <v>6.7278424118297929E-7</v>
      </c>
      <c r="CI198" s="41">
        <f t="shared" si="176"/>
        <v>7.2638325877495309E-5</v>
      </c>
      <c r="CJ198" s="41">
        <f t="shared" si="177"/>
        <v>4.7359083700878285E-5</v>
      </c>
      <c r="CK198" s="41">
        <f t="shared" si="178"/>
        <v>-3.911529783577219E-10</v>
      </c>
      <c r="CL198" s="41">
        <f t="shared" si="205"/>
        <v>11.943892734396307</v>
      </c>
      <c r="CM198" s="41">
        <f t="shared" si="206"/>
        <v>7.2886077892127588E-6</v>
      </c>
      <c r="CN198" s="41">
        <f t="shared" si="207"/>
        <v>-5.281160534435362E-2</v>
      </c>
      <c r="CO198" s="41">
        <f t="shared" si="208"/>
        <v>5517.9272192971648</v>
      </c>
      <c r="CP198" s="41">
        <f t="shared" si="179"/>
        <v>52692.323554347633</v>
      </c>
      <c r="CQ198" s="41"/>
      <c r="CR198" s="41"/>
      <c r="CS198" s="41"/>
      <c r="CT198" s="41"/>
      <c r="CU198" s="41"/>
      <c r="CV198" s="41"/>
      <c r="CW198" s="41"/>
      <c r="CX198" s="41"/>
      <c r="CY198" s="41"/>
      <c r="CZ198" s="41"/>
      <c r="DA198" s="41">
        <f t="shared" si="86"/>
        <v>0.13131092035967321</v>
      </c>
      <c r="DB198" s="14">
        <f t="shared" si="85"/>
        <v>-697.80672451324381</v>
      </c>
      <c r="DC198" s="41"/>
      <c r="DD198" s="41"/>
      <c r="DE198" s="41"/>
    </row>
    <row r="199" spans="1:109">
      <c r="A199" s="41">
        <f t="shared" si="180"/>
        <v>0.50000000000000022</v>
      </c>
      <c r="B199" s="41">
        <f t="shared" si="181"/>
        <v>12.187645647343169</v>
      </c>
      <c r="C199" s="41">
        <f t="shared" si="182"/>
        <v>-2764.9211587439545</v>
      </c>
      <c r="D199" s="41">
        <f t="shared" si="183"/>
        <v>-912.21527639101396</v>
      </c>
      <c r="E199" s="41">
        <f t="shared" si="184"/>
        <v>2.285034911001757E-2</v>
      </c>
      <c r="F199" s="41">
        <f t="shared" si="185"/>
        <v>-105.28685038079011</v>
      </c>
      <c r="G199" s="41">
        <f t="shared" si="186"/>
        <v>-71.786488895993273</v>
      </c>
      <c r="H199" s="41">
        <f t="shared" si="115"/>
        <v>127.04941536941678</v>
      </c>
      <c r="I199" s="41">
        <f t="shared" si="116"/>
        <v>82.80316102642017</v>
      </c>
      <c r="J199" s="41">
        <f t="shared" si="117"/>
        <v>1.0534227569072694E-6</v>
      </c>
      <c r="K199" s="41">
        <f t="shared" si="118"/>
        <v>8.9768937750709661E-7</v>
      </c>
      <c r="L199" s="41">
        <f t="shared" si="119"/>
        <v>2.2873199459127587E-2</v>
      </c>
      <c r="M199" s="41">
        <f t="shared" si="187"/>
        <v>-105.39213723117089</v>
      </c>
      <c r="N199" s="41">
        <f t="shared" si="188"/>
        <v>-71.858275384889268</v>
      </c>
      <c r="O199" s="41">
        <f t="shared" si="120"/>
        <v>127.13931415393127</v>
      </c>
      <c r="P199" s="41">
        <f t="shared" si="121"/>
        <v>82.866523769149623</v>
      </c>
      <c r="Q199" s="41">
        <f t="shared" si="122"/>
        <v>1.0542874563651697E-6</v>
      </c>
      <c r="R199" s="41">
        <f t="shared" si="123"/>
        <v>8.9820481630798757E-7</v>
      </c>
      <c r="S199" s="41">
        <f t="shared" si="124"/>
        <v>3.7841848881042722E-5</v>
      </c>
      <c r="T199" s="41">
        <f t="shared" si="125"/>
        <v>2.2557152120928316E-5</v>
      </c>
      <c r="U199" s="41">
        <f t="shared" si="126"/>
        <v>-1.0188843249187701E-2</v>
      </c>
      <c r="V199" s="41">
        <f t="shared" si="127"/>
        <v>1.2661505860829869E-2</v>
      </c>
      <c r="W199" s="41">
        <f t="shared" si="189"/>
        <v>-58.340030900458586</v>
      </c>
      <c r="X199" s="41">
        <f t="shared" si="190"/>
        <v>-39.777293795767228</v>
      </c>
      <c r="Y199" s="41">
        <f t="shared" si="128"/>
        <v>89.301629099877601</v>
      </c>
      <c r="Z199" s="41">
        <f t="shared" si="129"/>
        <v>56.051798749177067</v>
      </c>
      <c r="AA199" s="41">
        <f t="shared" si="130"/>
        <v>4.2703029129856088E-7</v>
      </c>
      <c r="AB199" s="41">
        <f t="shared" si="131"/>
        <v>4.9904418855547383E-7</v>
      </c>
      <c r="AC199" s="41">
        <f t="shared" si="132"/>
        <v>1.2674167366690697E-2</v>
      </c>
      <c r="AD199" s="41">
        <f t="shared" si="191"/>
        <v>-58.39837093135904</v>
      </c>
      <c r="AE199" s="41">
        <f t="shared" si="192"/>
        <v>-39.817071089562994</v>
      </c>
      <c r="AF199" s="41">
        <f t="shared" si="133"/>
        <v>89.344954981108486</v>
      </c>
      <c r="AG199" s="41">
        <f t="shared" si="134"/>
        <v>56.082629367969972</v>
      </c>
      <c r="AH199" s="41">
        <f t="shared" si="135"/>
        <v>4.2823073953028963E-7</v>
      </c>
      <c r="AI199" s="41">
        <f t="shared" si="136"/>
        <v>4.9985298184714167E-7</v>
      </c>
      <c r="AJ199" s="41">
        <f t="shared" si="137"/>
        <v>9.481085780189097E-5</v>
      </c>
      <c r="AK199" s="41">
        <f t="shared" si="138"/>
        <v>6.3878127969760874E-5</v>
      </c>
      <c r="AL199" s="41">
        <f t="shared" si="139"/>
        <v>2.3280808919137648E-3</v>
      </c>
      <c r="AM199" s="41">
        <f t="shared" si="140"/>
        <v>1.4989586752743634E-2</v>
      </c>
      <c r="AN199" s="41">
        <f t="shared" si="193"/>
        <v>-69.06705758005721</v>
      </c>
      <c r="AO199" s="41">
        <f t="shared" si="194"/>
        <v>-47.091175622766286</v>
      </c>
      <c r="AP199" s="41">
        <f t="shared" si="141"/>
        <v>97.442079635169591</v>
      </c>
      <c r="AQ199" s="41">
        <f t="shared" si="142"/>
        <v>61.841932046500006</v>
      </c>
      <c r="AR199" s="41">
        <f t="shared" si="143"/>
        <v>6.2524812092125064E-7</v>
      </c>
      <c r="AS199" s="41">
        <f t="shared" si="144"/>
        <v>6.3038092941936209E-7</v>
      </c>
      <c r="AT199" s="41">
        <f t="shared" si="145"/>
        <v>1.5004576339496376E-2</v>
      </c>
      <c r="AU199" s="41">
        <f t="shared" si="195"/>
        <v>-69.136124637637252</v>
      </c>
      <c r="AV199" s="41">
        <f t="shared" si="196"/>
        <v>-47.138266798389047</v>
      </c>
      <c r="AW199" s="41">
        <f t="shared" si="146"/>
        <v>97.495576898862879</v>
      </c>
      <c r="AX199" s="41">
        <f t="shared" si="147"/>
        <v>61.879958574072191</v>
      </c>
      <c r="AY199" s="41">
        <f t="shared" si="148"/>
        <v>6.2638896040005199E-7</v>
      </c>
      <c r="AZ199" s="41">
        <f t="shared" si="149"/>
        <v>6.3112363939710119E-7</v>
      </c>
      <c r="BA199" s="41">
        <f t="shared" si="150"/>
        <v>7.6108801237811108E-5</v>
      </c>
      <c r="BB199" s="41">
        <f t="shared" si="151"/>
        <v>4.9548395829074373E-5</v>
      </c>
      <c r="BC199" s="41">
        <f t="shared" si="152"/>
        <v>1.9325038225595284E-4</v>
      </c>
      <c r="BD199" s="41">
        <f t="shared" si="153"/>
        <v>1.5182837134999587E-2</v>
      </c>
      <c r="BE199" s="41">
        <f t="shared" si="197"/>
        <v>-69.957491419148667</v>
      </c>
      <c r="BF199" s="41">
        <f t="shared" si="198"/>
        <v>-47.698289603965009</v>
      </c>
      <c r="BG199" s="41">
        <f t="shared" si="154"/>
        <v>98.132793957956792</v>
      </c>
      <c r="BH199" s="41">
        <f t="shared" si="155"/>
        <v>62.332868428691796</v>
      </c>
      <c r="BI199" s="41">
        <f t="shared" si="156"/>
        <v>6.3983459251606511E-7</v>
      </c>
      <c r="BJ199" s="41">
        <f t="shared" si="157"/>
        <v>6.3986534407978698E-7</v>
      </c>
      <c r="BK199" s="41">
        <f t="shared" si="158"/>
        <v>1.5198019972134585E-2</v>
      </c>
      <c r="BL199" s="41">
        <f t="shared" si="199"/>
        <v>-70.027448910567799</v>
      </c>
      <c r="BM199" s="41">
        <f t="shared" si="200"/>
        <v>-47.745987893568966</v>
      </c>
      <c r="BN199" s="41">
        <f t="shared" si="159"/>
        <v>98.187152880330615</v>
      </c>
      <c r="BO199" s="41">
        <f t="shared" si="160"/>
        <v>62.371501922733657</v>
      </c>
      <c r="BP199" s="41">
        <f t="shared" si="161"/>
        <v>6.4096949292214863E-7</v>
      </c>
      <c r="BQ199" s="41">
        <f t="shared" si="162"/>
        <v>6.4060221463092587E-7</v>
      </c>
      <c r="BR199" s="41">
        <f t="shared" si="163"/>
        <v>7.4748902065708436E-5</v>
      </c>
      <c r="BS199" s="41">
        <f t="shared" si="164"/>
        <v>4.8533126225819677E-5</v>
      </c>
      <c r="BT199" s="41">
        <f t="shared" si="165"/>
        <v>1.1730174956364295E-6</v>
      </c>
      <c r="BU199" s="41">
        <f t="shared" si="166"/>
        <v>1.5184010152495224E-2</v>
      </c>
      <c r="BV199" s="41">
        <f t="shared" si="201"/>
        <v>-69.962896295764011</v>
      </c>
      <c r="BW199" s="41">
        <f t="shared" si="202"/>
        <v>-47.701974747111834</v>
      </c>
      <c r="BX199" s="41">
        <f t="shared" si="167"/>
        <v>98.136993219292094</v>
      </c>
      <c r="BY199" s="41">
        <f t="shared" si="168"/>
        <v>62.335852906444785</v>
      </c>
      <c r="BZ199" s="41">
        <f t="shared" si="169"/>
        <v>6.3992233151571814E-7</v>
      </c>
      <c r="CA199" s="41">
        <f t="shared" si="170"/>
        <v>6.3992231693460627E-7</v>
      </c>
      <c r="CB199" s="41">
        <f t="shared" si="171"/>
        <v>1.5199194162647717E-2</v>
      </c>
      <c r="CC199" s="41">
        <f t="shared" si="203"/>
        <v>-70.03285919205976</v>
      </c>
      <c r="CD199" s="41">
        <f t="shared" si="204"/>
        <v>-47.74967672185894</v>
      </c>
      <c r="CE199" s="41">
        <f t="shared" si="172"/>
        <v>98.191357379112247</v>
      </c>
      <c r="CF199" s="41">
        <f t="shared" si="173"/>
        <v>62.374490088594783</v>
      </c>
      <c r="CG199" s="41">
        <f t="shared" si="174"/>
        <v>6.4105719552398659E-7</v>
      </c>
      <c r="CH199" s="41">
        <f t="shared" si="175"/>
        <v>6.4065915195444351E-7</v>
      </c>
      <c r="CI199" s="41">
        <f t="shared" si="176"/>
        <v>7.4740730338757508E-5</v>
      </c>
      <c r="CJ199" s="41">
        <f t="shared" si="177"/>
        <v>4.8527036826056288E-5</v>
      </c>
      <c r="CK199" s="41">
        <f t="shared" si="178"/>
        <v>-5.5624026685225568E-10</v>
      </c>
      <c r="CL199" s="41">
        <f t="shared" si="205"/>
        <v>12.187645647343169</v>
      </c>
      <c r="CM199" s="41">
        <f t="shared" si="206"/>
        <v>6.962703636311611E-6</v>
      </c>
      <c r="CN199" s="41">
        <f t="shared" si="207"/>
        <v>-5.1625634518483766E-2</v>
      </c>
      <c r="CO199" s="41">
        <f t="shared" si="208"/>
        <v>5570.9475283787533</v>
      </c>
      <c r="CP199" s="41">
        <f t="shared" si="179"/>
        <v>53198.630210823336</v>
      </c>
      <c r="CQ199" s="41"/>
      <c r="CR199" s="41"/>
      <c r="CS199" s="41"/>
      <c r="CT199" s="41"/>
      <c r="CU199" s="41"/>
      <c r="CV199" s="41"/>
      <c r="CW199" s="41"/>
      <c r="CX199" s="41"/>
      <c r="CY199" s="41"/>
      <c r="CZ199" s="41"/>
      <c r="DA199" s="41">
        <f t="shared" si="86"/>
        <v>0.13199841208930499</v>
      </c>
      <c r="DB199" s="14">
        <f t="shared" ref="DB199:DB262" si="209">$C$6+$C$7*DA199+$C$8*DA199^2+$C$9*DA199^3+$C$10*DA199^4+$C$11*DA199^5</f>
        <v>-705.19572085349114</v>
      </c>
      <c r="DC199" s="41"/>
      <c r="DD199" s="41"/>
      <c r="DE199" s="41"/>
    </row>
    <row r="200" spans="1:109">
      <c r="A200" s="41">
        <f t="shared" si="180"/>
        <v>0.51000000000000023</v>
      </c>
      <c r="B200" s="41">
        <f t="shared" si="181"/>
        <v>12.431398560290033</v>
      </c>
      <c r="C200" s="41">
        <f t="shared" si="182"/>
        <v>-2756.0313466247162</v>
      </c>
      <c r="D200" s="41">
        <f t="shared" si="183"/>
        <v>-903.32546427177522</v>
      </c>
      <c r="E200" s="41">
        <f t="shared" si="184"/>
        <v>2.285034911001757E-2</v>
      </c>
      <c r="F200" s="41">
        <f t="shared" si="185"/>
        <v>-105.28685038079011</v>
      </c>
      <c r="G200" s="41">
        <f t="shared" si="186"/>
        <v>-71.786488895993273</v>
      </c>
      <c r="H200" s="41">
        <f t="shared" si="115"/>
        <v>126.9896528176354</v>
      </c>
      <c r="I200" s="41">
        <f t="shared" si="116"/>
        <v>82.708311053475441</v>
      </c>
      <c r="J200" s="41">
        <f t="shared" si="117"/>
        <v>1.0452963622478396E-6</v>
      </c>
      <c r="K200" s="41">
        <f t="shared" si="118"/>
        <v>8.7877302449179128E-7</v>
      </c>
      <c r="L200" s="41">
        <f t="shared" si="119"/>
        <v>2.2873199459127587E-2</v>
      </c>
      <c r="M200" s="41">
        <f t="shared" si="187"/>
        <v>-105.39213723117089</v>
      </c>
      <c r="N200" s="41">
        <f t="shared" si="188"/>
        <v>-71.858275384889268</v>
      </c>
      <c r="O200" s="41">
        <f t="shared" si="120"/>
        <v>127.07958153453279</v>
      </c>
      <c r="P200" s="41">
        <f t="shared" si="121"/>
        <v>82.771729418291955</v>
      </c>
      <c r="Q200" s="41">
        <f t="shared" si="122"/>
        <v>1.0461570095279847E-6</v>
      </c>
      <c r="R200" s="41">
        <f t="shared" si="123"/>
        <v>8.7928065099345731E-7</v>
      </c>
      <c r="S200" s="41">
        <f t="shared" si="124"/>
        <v>3.7664513395456251E-5</v>
      </c>
      <c r="T200" s="41">
        <f t="shared" si="125"/>
        <v>2.2215262411177037E-5</v>
      </c>
      <c r="U200" s="41">
        <f t="shared" si="126"/>
        <v>-1.0778732116236475E-2</v>
      </c>
      <c r="V200" s="41">
        <f t="shared" si="127"/>
        <v>1.2071616993781096E-2</v>
      </c>
      <c r="W200" s="41">
        <f t="shared" si="189"/>
        <v>-55.622018121431502</v>
      </c>
      <c r="X200" s="41">
        <f t="shared" si="190"/>
        <v>-37.924103264612398</v>
      </c>
      <c r="Y200" s="41">
        <f t="shared" si="128"/>
        <v>87.220465981309886</v>
      </c>
      <c r="Z200" s="41">
        <f t="shared" si="129"/>
        <v>54.499143049275332</v>
      </c>
      <c r="AA200" s="41">
        <f t="shared" si="130"/>
        <v>3.6409396936711919E-7</v>
      </c>
      <c r="AB200" s="41">
        <f t="shared" si="131"/>
        <v>4.4691964346585087E-7</v>
      </c>
      <c r="AC200" s="41">
        <f t="shared" si="132"/>
        <v>1.2083688610774876E-2</v>
      </c>
      <c r="AD200" s="41">
        <f t="shared" si="191"/>
        <v>-55.677640139552928</v>
      </c>
      <c r="AE200" s="41">
        <f t="shared" si="192"/>
        <v>-37.962027367877006</v>
      </c>
      <c r="AF200" s="41">
        <f t="shared" si="133"/>
        <v>87.26130108077183</v>
      </c>
      <c r="AG200" s="41">
        <f t="shared" si="134"/>
        <v>54.528226580896202</v>
      </c>
      <c r="AH200" s="41">
        <f t="shared" si="135"/>
        <v>3.6530057804360579E-7</v>
      </c>
      <c r="AI200" s="41">
        <f t="shared" si="136"/>
        <v>4.4773361004818296E-7</v>
      </c>
      <c r="AJ200" s="41">
        <f t="shared" si="137"/>
        <v>9.9954188167860754E-5</v>
      </c>
      <c r="AK200" s="41">
        <f t="shared" si="138"/>
        <v>6.7428131852718148E-5</v>
      </c>
      <c r="AL200" s="41">
        <f t="shared" si="139"/>
        <v>2.5464407149836956E-3</v>
      </c>
      <c r="AM200" s="41">
        <f t="shared" si="140"/>
        <v>1.4618057708764792E-2</v>
      </c>
      <c r="AN200" s="41">
        <f t="shared" si="193"/>
        <v>-67.355174637823751</v>
      </c>
      <c r="AO200" s="41">
        <f t="shared" si="194"/>
        <v>-45.923982707607117</v>
      </c>
      <c r="AP200" s="41">
        <f t="shared" si="141"/>
        <v>96.049145213898356</v>
      </c>
      <c r="AQ200" s="41">
        <f t="shared" si="142"/>
        <v>60.784980542971624</v>
      </c>
      <c r="AR200" s="41">
        <f t="shared" si="143"/>
        <v>5.9025893541330093E-7</v>
      </c>
      <c r="AS200" s="41">
        <f t="shared" si="144"/>
        <v>5.9661444986044988E-7</v>
      </c>
      <c r="AT200" s="41">
        <f t="shared" si="145"/>
        <v>1.4632675766473554E-2</v>
      </c>
      <c r="AU200" s="41">
        <f t="shared" si="195"/>
        <v>-67.422529812461562</v>
      </c>
      <c r="AV200" s="41">
        <f t="shared" si="196"/>
        <v>-45.969906690314716</v>
      </c>
      <c r="AW200" s="41">
        <f t="shared" si="146"/>
        <v>96.101013488852772</v>
      </c>
      <c r="AX200" s="41">
        <f t="shared" si="147"/>
        <v>60.821886949122089</v>
      </c>
      <c r="AY200" s="41">
        <f t="shared" si="148"/>
        <v>5.9140646147190302E-7</v>
      </c>
      <c r="AZ200" s="41">
        <f t="shared" si="149"/>
        <v>5.9735882782308481E-7</v>
      </c>
      <c r="BA200" s="41">
        <f t="shared" si="150"/>
        <v>7.8500583419795707E-5</v>
      </c>
      <c r="BB200" s="41">
        <f t="shared" si="151"/>
        <v>5.0921810370794912E-5</v>
      </c>
      <c r="BC200" s="41">
        <f t="shared" si="152"/>
        <v>2.3044949954288178E-4</v>
      </c>
      <c r="BD200" s="41">
        <f t="shared" si="153"/>
        <v>1.4848507208307674E-2</v>
      </c>
      <c r="BE200" s="41">
        <f t="shared" si="197"/>
        <v>-68.417009704845213</v>
      </c>
      <c r="BF200" s="41">
        <f t="shared" si="198"/>
        <v>-46.647961162394481</v>
      </c>
      <c r="BG200" s="41">
        <f t="shared" si="154"/>
        <v>96.8683257176544</v>
      </c>
      <c r="BH200" s="41">
        <f t="shared" si="155"/>
        <v>61.36781759093958</v>
      </c>
      <c r="BI200" s="41">
        <f t="shared" si="156"/>
        <v>6.0816761312775406E-7</v>
      </c>
      <c r="BJ200" s="41">
        <f t="shared" si="157"/>
        <v>6.0821350572755675E-7</v>
      </c>
      <c r="BK200" s="41">
        <f t="shared" si="158"/>
        <v>1.486335571551598E-2</v>
      </c>
      <c r="BL200" s="41">
        <f t="shared" si="199"/>
        <v>-68.485426714550059</v>
      </c>
      <c r="BM200" s="41">
        <f t="shared" si="200"/>
        <v>-46.694609123556866</v>
      </c>
      <c r="BN200" s="41">
        <f t="shared" si="159"/>
        <v>96.921216567651854</v>
      </c>
      <c r="BO200" s="41">
        <f t="shared" si="160"/>
        <v>61.405445538082247</v>
      </c>
      <c r="BP200" s="41">
        <f t="shared" si="161"/>
        <v>6.0930831599107918E-7</v>
      </c>
      <c r="BQ200" s="41">
        <f t="shared" si="162"/>
        <v>6.0895101109472504E-7</v>
      </c>
      <c r="BR200" s="41">
        <f t="shared" si="163"/>
        <v>7.6822730212705763E-5</v>
      </c>
      <c r="BS200" s="41">
        <f t="shared" si="164"/>
        <v>4.9668654014979447E-5</v>
      </c>
      <c r="BT200" s="41">
        <f t="shared" si="165"/>
        <v>1.6900814252903347E-6</v>
      </c>
      <c r="BU200" s="41">
        <f t="shared" si="166"/>
        <v>1.4850197289732964E-2</v>
      </c>
      <c r="BV200" s="41">
        <f t="shared" si="201"/>
        <v>-68.424797041016717</v>
      </c>
      <c r="BW200" s="41">
        <f t="shared" si="202"/>
        <v>-46.653270709784138</v>
      </c>
      <c r="BX200" s="41">
        <f t="shared" si="167"/>
        <v>96.874345179950708</v>
      </c>
      <c r="BY200" s="41">
        <f t="shared" si="168"/>
        <v>61.372100015635482</v>
      </c>
      <c r="BZ200" s="41">
        <f t="shared" si="169"/>
        <v>6.0829752976867753E-7</v>
      </c>
      <c r="CA200" s="41">
        <f t="shared" si="170"/>
        <v>6.0829750939147124E-7</v>
      </c>
      <c r="CB200" s="41">
        <f t="shared" si="171"/>
        <v>1.4865047487022696E-2</v>
      </c>
      <c r="CC200" s="41">
        <f t="shared" si="203"/>
        <v>-68.493221838057735</v>
      </c>
      <c r="CD200" s="41">
        <f t="shared" si="204"/>
        <v>-46.699923980493921</v>
      </c>
      <c r="CE200" s="41">
        <f t="shared" si="172"/>
        <v>96.927243542384417</v>
      </c>
      <c r="CF200" s="41">
        <f t="shared" si="173"/>
        <v>61.409733261469192</v>
      </c>
      <c r="CG200" s="41">
        <f t="shared" si="174"/>
        <v>6.0943818192308269E-7</v>
      </c>
      <c r="CH200" s="41">
        <f t="shared" si="175"/>
        <v>6.0903496416850577E-7</v>
      </c>
      <c r="CI200" s="41">
        <f t="shared" si="176"/>
        <v>7.6810572422083439E-5</v>
      </c>
      <c r="CJ200" s="41">
        <f t="shared" si="177"/>
        <v>4.9659594593026399E-5</v>
      </c>
      <c r="CK200" s="41">
        <f t="shared" si="178"/>
        <v>-7.5051463776481686E-10</v>
      </c>
      <c r="CL200" s="41">
        <f t="shared" si="205"/>
        <v>12.431398560290033</v>
      </c>
      <c r="CM200" s="41">
        <f t="shared" si="206"/>
        <v>6.6561835242583551E-6</v>
      </c>
      <c r="CN200" s="41">
        <f t="shared" si="207"/>
        <v>-5.0490670785092083E-2</v>
      </c>
      <c r="CO200" s="41">
        <f t="shared" si="208"/>
        <v>5621.6884331111287</v>
      </c>
      <c r="CP200" s="41">
        <f t="shared" si="179"/>
        <v>53683.170159130081</v>
      </c>
      <c r="CQ200" s="41"/>
      <c r="CR200" s="41"/>
      <c r="CS200" s="41"/>
      <c r="CT200" s="41"/>
      <c r="CU200" s="41"/>
      <c r="CV200" s="41"/>
      <c r="CW200" s="41"/>
      <c r="CX200" s="41"/>
      <c r="CY200" s="41"/>
      <c r="CZ200" s="41"/>
      <c r="DA200" s="41">
        <f t="shared" si="86"/>
        <v>0.13268590381893677</v>
      </c>
      <c r="DB200" s="14">
        <f t="shared" si="209"/>
        <v>-712.62330203102454</v>
      </c>
      <c r="DC200" s="41"/>
      <c r="DD200" s="41"/>
      <c r="DE200" s="41"/>
    </row>
    <row r="201" spans="1:109">
      <c r="A201" s="41">
        <f t="shared" si="180"/>
        <v>0.52000000000000024</v>
      </c>
      <c r="B201" s="41">
        <f t="shared" si="181"/>
        <v>12.675151473236896</v>
      </c>
      <c r="C201" s="41">
        <f t="shared" si="182"/>
        <v>-2747.1415345054779</v>
      </c>
      <c r="D201" s="41">
        <f t="shared" si="183"/>
        <v>-894.43565215253682</v>
      </c>
      <c r="E201" s="41">
        <f t="shared" si="184"/>
        <v>2.285034911001757E-2</v>
      </c>
      <c r="F201" s="41">
        <f t="shared" si="185"/>
        <v>-105.28685038079011</v>
      </c>
      <c r="G201" s="41">
        <f t="shared" si="186"/>
        <v>-71.786488895993273</v>
      </c>
      <c r="H201" s="41">
        <f t="shared" si="115"/>
        <v>126.92984218759716</v>
      </c>
      <c r="I201" s="41">
        <f t="shared" si="116"/>
        <v>82.613268518583098</v>
      </c>
      <c r="J201" s="41">
        <f t="shared" si="117"/>
        <v>1.0371634300012688E-6</v>
      </c>
      <c r="K201" s="41">
        <f t="shared" si="118"/>
        <v>8.5981826798869105E-7</v>
      </c>
      <c r="L201" s="41">
        <f t="shared" si="119"/>
        <v>2.2873199459127587E-2</v>
      </c>
      <c r="M201" s="41">
        <f t="shared" si="187"/>
        <v>-105.39213723117089</v>
      </c>
      <c r="N201" s="41">
        <f t="shared" si="188"/>
        <v>-71.858275384889268</v>
      </c>
      <c r="O201" s="41">
        <f t="shared" si="120"/>
        <v>127.01980090914002</v>
      </c>
      <c r="P201" s="41">
        <f t="shared" si="121"/>
        <v>82.67674284474289</v>
      </c>
      <c r="Q201" s="41">
        <f t="shared" si="122"/>
        <v>1.0380200284020248E-6</v>
      </c>
      <c r="R201" s="41">
        <f t="shared" si="123"/>
        <v>8.6031811151467881E-7</v>
      </c>
      <c r="S201" s="41">
        <f t="shared" si="124"/>
        <v>3.7487322256294683E-5</v>
      </c>
      <c r="T201" s="41">
        <f t="shared" si="125"/>
        <v>2.1874655988019707E-5</v>
      </c>
      <c r="U201" s="41">
        <f t="shared" si="126"/>
        <v>-1.1359056740548157E-2</v>
      </c>
      <c r="V201" s="41">
        <f t="shared" si="127"/>
        <v>1.1491292369469414E-2</v>
      </c>
      <c r="W201" s="41">
        <f t="shared" si="189"/>
        <v>-52.948074209327075</v>
      </c>
      <c r="X201" s="41">
        <f t="shared" si="190"/>
        <v>-36.100959688177561</v>
      </c>
      <c r="Y201" s="41">
        <f t="shared" si="128"/>
        <v>85.193847859847182</v>
      </c>
      <c r="Z201" s="41">
        <f t="shared" si="129"/>
        <v>52.98263515627059</v>
      </c>
      <c r="AA201" s="41">
        <f t="shared" si="130"/>
        <v>2.9923761587943704E-7</v>
      </c>
      <c r="AB201" s="41">
        <f t="shared" si="131"/>
        <v>3.9372108792057307E-7</v>
      </c>
      <c r="AC201" s="41">
        <f t="shared" si="132"/>
        <v>1.1502783661838881E-2</v>
      </c>
      <c r="AD201" s="41">
        <f t="shared" si="191"/>
        <v>-53.001022283536393</v>
      </c>
      <c r="AE201" s="41">
        <f t="shared" si="192"/>
        <v>-36.137060647865731</v>
      </c>
      <c r="AF201" s="41">
        <f t="shared" si="133"/>
        <v>85.232262565341955</v>
      </c>
      <c r="AG201" s="41">
        <f t="shared" si="134"/>
        <v>53.010016271433983</v>
      </c>
      <c r="AH201" s="41">
        <f t="shared" si="135"/>
        <v>3.0044784012956409E-7</v>
      </c>
      <c r="AI201" s="41">
        <f t="shared" si="136"/>
        <v>3.9453879845719865E-7</v>
      </c>
      <c r="AJ201" s="41">
        <f t="shared" si="137"/>
        <v>1.0531663551982992E-4</v>
      </c>
      <c r="AK201" s="41">
        <f t="shared" si="138"/>
        <v>7.1159144710148271E-5</v>
      </c>
      <c r="AL201" s="41">
        <f t="shared" si="139"/>
        <v>2.7661127852621858E-3</v>
      </c>
      <c r="AM201" s="41">
        <f t="shared" si="140"/>
        <v>1.42574051547316E-2</v>
      </c>
      <c r="AN201" s="41">
        <f t="shared" si="193"/>
        <v>-65.693406963591784</v>
      </c>
      <c r="AO201" s="41">
        <f t="shared" si="194"/>
        <v>-44.790959293358043</v>
      </c>
      <c r="AP201" s="41">
        <f t="shared" si="141"/>
        <v>94.701755531943746</v>
      </c>
      <c r="AQ201" s="41">
        <f t="shared" si="142"/>
        <v>59.758471507039339</v>
      </c>
      <c r="AR201" s="41">
        <f t="shared" si="143"/>
        <v>5.5534947624504082E-7</v>
      </c>
      <c r="AS201" s="41">
        <f t="shared" si="144"/>
        <v>5.6309043819694828E-7</v>
      </c>
      <c r="AT201" s="41">
        <f t="shared" si="145"/>
        <v>1.4271662559886329E-2</v>
      </c>
      <c r="AU201" s="41">
        <f t="shared" si="195"/>
        <v>-65.759100370555359</v>
      </c>
      <c r="AV201" s="41">
        <f t="shared" si="196"/>
        <v>-44.835750252651394</v>
      </c>
      <c r="AW201" s="41">
        <f t="shared" si="146"/>
        <v>94.752050982414289</v>
      </c>
      <c r="AX201" s="41">
        <f t="shared" si="147"/>
        <v>59.794295197435623</v>
      </c>
      <c r="AY201" s="41">
        <f t="shared" si="148"/>
        <v>5.5650291742552159E-7</v>
      </c>
      <c r="AZ201" s="41">
        <f t="shared" si="149"/>
        <v>5.6383597172714215E-7</v>
      </c>
      <c r="BA201" s="41">
        <f t="shared" si="150"/>
        <v>8.0901199619634953E-5</v>
      </c>
      <c r="BB201" s="41">
        <f t="shared" si="151"/>
        <v>5.2290968945815729E-5</v>
      </c>
      <c r="BC201" s="41">
        <f t="shared" si="152"/>
        <v>2.7056621948144932E-4</v>
      </c>
      <c r="BD201" s="41">
        <f t="shared" si="153"/>
        <v>1.4527971374213048E-2</v>
      </c>
      <c r="BE201" s="41">
        <f t="shared" si="197"/>
        <v>-66.940086606492756</v>
      </c>
      <c r="BF201" s="41">
        <f t="shared" si="198"/>
        <v>-45.640968140790527</v>
      </c>
      <c r="BG201" s="41">
        <f t="shared" si="154"/>
        <v>95.658348741058916</v>
      </c>
      <c r="BH201" s="41">
        <f t="shared" si="155"/>
        <v>60.43976297576107</v>
      </c>
      <c r="BI201" s="41">
        <f t="shared" si="156"/>
        <v>5.7697656793757416E-7</v>
      </c>
      <c r="BJ201" s="41">
        <f t="shared" si="157"/>
        <v>5.7704262438459782E-7</v>
      </c>
      <c r="BK201" s="41">
        <f t="shared" si="158"/>
        <v>1.4542499345587261E-2</v>
      </c>
      <c r="BL201" s="41">
        <f t="shared" si="199"/>
        <v>-67.007026693099249</v>
      </c>
      <c r="BM201" s="41">
        <f t="shared" si="200"/>
        <v>-45.686609108931314</v>
      </c>
      <c r="BN201" s="41">
        <f t="shared" si="159"/>
        <v>95.709838917731759</v>
      </c>
      <c r="BO201" s="41">
        <f t="shared" si="160"/>
        <v>60.476431120306671</v>
      </c>
      <c r="BP201" s="41">
        <f t="shared" si="161"/>
        <v>5.7812232332747818E-7</v>
      </c>
      <c r="BQ201" s="41">
        <f t="shared" si="162"/>
        <v>5.7778020803294788E-7</v>
      </c>
      <c r="BR201" s="41">
        <f t="shared" si="163"/>
        <v>7.8865476837171187E-5</v>
      </c>
      <c r="BS201" s="41">
        <f t="shared" si="164"/>
        <v>5.07698996199355E-5</v>
      </c>
      <c r="BT201" s="41">
        <f t="shared" si="165"/>
        <v>2.3511332945008689E-6</v>
      </c>
      <c r="BU201" s="41">
        <f t="shared" si="166"/>
        <v>1.453032250750755E-2</v>
      </c>
      <c r="BV201" s="41">
        <f t="shared" si="201"/>
        <v>-66.950919851018327</v>
      </c>
      <c r="BW201" s="41">
        <f t="shared" si="202"/>
        <v>-45.648354443876144</v>
      </c>
      <c r="BX201" s="41">
        <f t="shared" si="167"/>
        <v>95.66668078287654</v>
      </c>
      <c r="BY201" s="41">
        <f t="shared" si="168"/>
        <v>60.44569656939364</v>
      </c>
      <c r="BZ201" s="41">
        <f t="shared" si="169"/>
        <v>5.7716209735096556E-7</v>
      </c>
      <c r="CA201" s="41">
        <f t="shared" si="170"/>
        <v>5.7716207029295016E-7</v>
      </c>
      <c r="CB201" s="41">
        <f t="shared" si="171"/>
        <v>1.4544852830015055E-2</v>
      </c>
      <c r="CC201" s="41">
        <f t="shared" si="203"/>
        <v>-67.017870770869337</v>
      </c>
      <c r="CD201" s="41">
        <f t="shared" si="204"/>
        <v>-45.694002798320014</v>
      </c>
      <c r="CE201" s="41">
        <f t="shared" si="172"/>
        <v>95.718181363590631</v>
      </c>
      <c r="CF201" s="41">
        <f t="shared" si="173"/>
        <v>60.482372064077815</v>
      </c>
      <c r="CG201" s="41">
        <f t="shared" si="174"/>
        <v>5.7830778474312668E-7</v>
      </c>
      <c r="CH201" s="41">
        <f t="shared" si="175"/>
        <v>5.7789958448675382E-7</v>
      </c>
      <c r="CI201" s="41">
        <f t="shared" si="176"/>
        <v>7.8848035999842635E-5</v>
      </c>
      <c r="CJ201" s="41">
        <f t="shared" si="177"/>
        <v>5.0756904633238266E-5</v>
      </c>
      <c r="CK201" s="41">
        <f t="shared" si="178"/>
        <v>-9.6322269982940097E-10</v>
      </c>
      <c r="CL201" s="41">
        <f t="shared" si="205"/>
        <v>12.675151473236896</v>
      </c>
      <c r="CM201" s="41">
        <f t="shared" si="206"/>
        <v>6.3673636346254951E-6</v>
      </c>
      <c r="CN201" s="41">
        <f t="shared" si="207"/>
        <v>-4.9403096525525672E-2</v>
      </c>
      <c r="CO201" s="41">
        <f t="shared" si="208"/>
        <v>5670.2557555359008</v>
      </c>
      <c r="CP201" s="41">
        <f t="shared" si="179"/>
        <v>54146.953925328504</v>
      </c>
      <c r="CQ201" s="41"/>
      <c r="CR201" s="41"/>
      <c r="CS201" s="41"/>
      <c r="CT201" s="41"/>
      <c r="CU201" s="41"/>
      <c r="CV201" s="41"/>
      <c r="CW201" s="41"/>
      <c r="CX201" s="41"/>
      <c r="CY201" s="41"/>
      <c r="CZ201" s="41"/>
      <c r="DA201" s="41">
        <f t="shared" ref="DA201:DA264" si="210">DA200+$DC$5</f>
        <v>0.13337339554856856</v>
      </c>
      <c r="DB201" s="14">
        <f t="shared" si="209"/>
        <v>-720.08946804584377</v>
      </c>
      <c r="DC201" s="41"/>
      <c r="DD201" s="41"/>
      <c r="DE201" s="41"/>
    </row>
    <row r="202" spans="1:109">
      <c r="A202" s="41">
        <f t="shared" si="180"/>
        <v>0.53000000000000025</v>
      </c>
      <c r="B202" s="41">
        <f t="shared" si="181"/>
        <v>12.91890438618376</v>
      </c>
      <c r="C202" s="41">
        <f t="shared" si="182"/>
        <v>-2738.2517223862396</v>
      </c>
      <c r="D202" s="41">
        <f t="shared" si="183"/>
        <v>-885.54584003329819</v>
      </c>
      <c r="E202" s="41">
        <f t="shared" si="184"/>
        <v>2.285034911001757E-2</v>
      </c>
      <c r="F202" s="41">
        <f t="shared" si="185"/>
        <v>-105.28685038079011</v>
      </c>
      <c r="G202" s="41">
        <f t="shared" si="186"/>
        <v>-71.786488895993273</v>
      </c>
      <c r="H202" s="41">
        <f t="shared" si="115"/>
        <v>126.86998336307985</v>
      </c>
      <c r="I202" s="41">
        <f t="shared" si="116"/>
        <v>82.518032244156529</v>
      </c>
      <c r="J202" s="41">
        <f t="shared" si="117"/>
        <v>1.029023944363893E-6</v>
      </c>
      <c r="K202" s="41">
        <f t="shared" si="118"/>
        <v>8.4082487314644498E-7</v>
      </c>
      <c r="L202" s="41">
        <f t="shared" si="119"/>
        <v>2.2873199459127587E-2</v>
      </c>
      <c r="M202" s="41">
        <f t="shared" si="187"/>
        <v>-105.39213723117089</v>
      </c>
      <c r="N202" s="41">
        <f t="shared" si="188"/>
        <v>-71.858275384889268</v>
      </c>
      <c r="O202" s="41">
        <f t="shared" si="120"/>
        <v>126.95997216182201</v>
      </c>
      <c r="P202" s="41">
        <f t="shared" si="121"/>
        <v>82.581562874378577</v>
      </c>
      <c r="Q202" s="41">
        <f t="shared" si="122"/>
        <v>1.029876497207463E-6</v>
      </c>
      <c r="R202" s="41">
        <f t="shared" si="123"/>
        <v>8.4131696347674224E-7</v>
      </c>
      <c r="S202" s="41">
        <f t="shared" si="124"/>
        <v>3.7310276506727102E-5</v>
      </c>
      <c r="T202" s="41">
        <f t="shared" si="125"/>
        <v>2.153535282669021E-5</v>
      </c>
      <c r="U202" s="41">
        <f t="shared" si="126"/>
        <v>-1.1930268255789616E-2</v>
      </c>
      <c r="V202" s="41">
        <f t="shared" si="127"/>
        <v>1.0920080854227954E-2</v>
      </c>
      <c r="W202" s="41">
        <f t="shared" si="189"/>
        <v>-50.316120489431995</v>
      </c>
      <c r="X202" s="41">
        <f t="shared" si="190"/>
        <v>-34.3064457882491</v>
      </c>
      <c r="Y202" s="41">
        <f t="shared" si="128"/>
        <v>83.219921372852411</v>
      </c>
      <c r="Z202" s="41">
        <f t="shared" si="129"/>
        <v>51.501132520313107</v>
      </c>
      <c r="AA202" s="41">
        <f t="shared" si="130"/>
        <v>2.323895318674597E-7</v>
      </c>
      <c r="AB202" s="41">
        <f t="shared" si="131"/>
        <v>3.3939109150231135E-7</v>
      </c>
      <c r="AC202" s="41">
        <f t="shared" si="132"/>
        <v>1.0931000935082182E-2</v>
      </c>
      <c r="AD202" s="41">
        <f t="shared" si="191"/>
        <v>-50.366436609921422</v>
      </c>
      <c r="AE202" s="41">
        <f t="shared" si="192"/>
        <v>-34.340752234037346</v>
      </c>
      <c r="AF202" s="41">
        <f t="shared" si="133"/>
        <v>83.255984784452181</v>
      </c>
      <c r="AG202" s="41">
        <f t="shared" si="134"/>
        <v>51.526855215336994</v>
      </c>
      <c r="AH202" s="41">
        <f t="shared" si="135"/>
        <v>2.3360061526763846E-7</v>
      </c>
      <c r="AI202" s="41">
        <f t="shared" si="136"/>
        <v>3.4021097176880864E-7</v>
      </c>
      <c r="AJ202" s="41">
        <f t="shared" si="137"/>
        <v>1.1090425211549178E-4</v>
      </c>
      <c r="AK202" s="41">
        <f t="shared" si="138"/>
        <v>7.5080054574862173E-5</v>
      </c>
      <c r="AL202" s="41">
        <f t="shared" si="139"/>
        <v>2.986851541154468E-3</v>
      </c>
      <c r="AM202" s="41">
        <f t="shared" si="140"/>
        <v>1.3906932395382422E-2</v>
      </c>
      <c r="AN202" s="41">
        <f t="shared" si="193"/>
        <v>-64.078544416044863</v>
      </c>
      <c r="AO202" s="41">
        <f t="shared" si="194"/>
        <v>-43.68991664730332</v>
      </c>
      <c r="AP202" s="41">
        <f t="shared" si="141"/>
        <v>93.396966802962993</v>
      </c>
      <c r="AQ202" s="41">
        <f t="shared" si="142"/>
        <v>58.760375755876048</v>
      </c>
      <c r="AR202" s="41">
        <f t="shared" si="143"/>
        <v>5.2051070691203999E-7</v>
      </c>
      <c r="AS202" s="41">
        <f t="shared" si="144"/>
        <v>5.2980215166737436E-7</v>
      </c>
      <c r="AT202" s="41">
        <f t="shared" si="145"/>
        <v>1.3920839327777802E-2</v>
      </c>
      <c r="AU202" s="41">
        <f t="shared" si="195"/>
        <v>-64.142622960460898</v>
      </c>
      <c r="AV202" s="41">
        <f t="shared" si="196"/>
        <v>-43.733606563950623</v>
      </c>
      <c r="AW202" s="41">
        <f t="shared" si="146"/>
        <v>93.445742169632382</v>
      </c>
      <c r="AX202" s="41">
        <f t="shared" si="147"/>
        <v>58.795151820813388</v>
      </c>
      <c r="AY202" s="41">
        <f t="shared" si="148"/>
        <v>5.2166930684933609E-7</v>
      </c>
      <c r="AZ202" s="41">
        <f t="shared" si="149"/>
        <v>5.3054834422489177E-7</v>
      </c>
      <c r="BA202" s="41">
        <f t="shared" si="150"/>
        <v>8.3310963507735538E-5</v>
      </c>
      <c r="BB202" s="41">
        <f t="shared" si="151"/>
        <v>5.3656157684728911E-5</v>
      </c>
      <c r="BC202" s="41">
        <f t="shared" si="152"/>
        <v>3.1332003354835449E-4</v>
      </c>
      <c r="BD202" s="41">
        <f t="shared" si="153"/>
        <v>1.4220252428930776E-2</v>
      </c>
      <c r="BE202" s="41">
        <f t="shared" si="197"/>
        <v>-65.52221949228462</v>
      </c>
      <c r="BF202" s="41">
        <f t="shared" si="198"/>
        <v>-44.674240562921341</v>
      </c>
      <c r="BG202" s="41">
        <f t="shared" si="154"/>
        <v>94.498797054503811</v>
      </c>
      <c r="BH202" s="41">
        <f t="shared" si="155"/>
        <v>59.545893205352421</v>
      </c>
      <c r="BI202" s="41">
        <f t="shared" si="156"/>
        <v>5.4624753126291342E-7</v>
      </c>
      <c r="BJ202" s="41">
        <f t="shared" si="157"/>
        <v>5.463396730620172E-7</v>
      </c>
      <c r="BK202" s="41">
        <f t="shared" si="158"/>
        <v>1.4234472681359705E-2</v>
      </c>
      <c r="BL202" s="41">
        <f t="shared" si="199"/>
        <v>-65.587741711776886</v>
      </c>
      <c r="BM202" s="41">
        <f t="shared" si="200"/>
        <v>-44.718914803484253</v>
      </c>
      <c r="BN202" s="41">
        <f t="shared" si="159"/>
        <v>94.548949093219903</v>
      </c>
      <c r="BO202" s="41">
        <f t="shared" si="160"/>
        <v>59.581644002392267</v>
      </c>
      <c r="BP202" s="41">
        <f t="shared" si="161"/>
        <v>5.4739763100440735E-7</v>
      </c>
      <c r="BQ202" s="41">
        <f t="shared" si="162"/>
        <v>5.4707681119790869E-7</v>
      </c>
      <c r="BR202" s="41">
        <f t="shared" si="163"/>
        <v>8.0877589708198592E-5</v>
      </c>
      <c r="BS202" s="41">
        <f t="shared" si="164"/>
        <v>5.1837204689270842E-5</v>
      </c>
      <c r="BT202" s="41">
        <f t="shared" si="165"/>
        <v>3.1728848995536611E-6</v>
      </c>
      <c r="BU202" s="41">
        <f t="shared" si="166"/>
        <v>1.4223425313830329E-2</v>
      </c>
      <c r="BV202" s="41">
        <f t="shared" si="201"/>
        <v>-65.536839096391603</v>
      </c>
      <c r="BW202" s="41">
        <f t="shared" si="202"/>
        <v>-44.684208474812465</v>
      </c>
      <c r="BX202" s="41">
        <f t="shared" si="167"/>
        <v>94.509986114592706</v>
      </c>
      <c r="BY202" s="41">
        <f t="shared" si="168"/>
        <v>59.553869336477035</v>
      </c>
      <c r="BZ202" s="41">
        <f t="shared" si="169"/>
        <v>5.4650428041345737E-7</v>
      </c>
      <c r="CA202" s="41">
        <f t="shared" si="170"/>
        <v>5.4650424628171736E-7</v>
      </c>
      <c r="CB202" s="41">
        <f t="shared" si="171"/>
        <v>1.4237648739144158E-2</v>
      </c>
      <c r="CC202" s="41">
        <f t="shared" si="203"/>
        <v>-65.602375935487984</v>
      </c>
      <c r="CD202" s="41">
        <f t="shared" si="204"/>
        <v>-44.72889268328727</v>
      </c>
      <c r="CE202" s="41">
        <f t="shared" si="172"/>
        <v>94.560152130701852</v>
      </c>
      <c r="CF202" s="41">
        <f t="shared" si="173"/>
        <v>59.589630024220078</v>
      </c>
      <c r="CG202" s="41">
        <f t="shared" si="174"/>
        <v>5.4765429199433109E-7</v>
      </c>
      <c r="CH202" s="41">
        <f t="shared" si="175"/>
        <v>5.4724129203726574E-7</v>
      </c>
      <c r="CI202" s="41">
        <f t="shared" si="176"/>
        <v>8.0853349703018476E-5</v>
      </c>
      <c r="CJ202" s="41">
        <f t="shared" si="177"/>
        <v>5.1819146182165439E-5</v>
      </c>
      <c r="CK202" s="41">
        <f t="shared" si="178"/>
        <v>-1.1755700472423841E-9</v>
      </c>
      <c r="CL202" s="41">
        <f t="shared" si="205"/>
        <v>12.91890438618376</v>
      </c>
      <c r="CM202" s="41">
        <f t="shared" si="206"/>
        <v>6.09474956649088E-6</v>
      </c>
      <c r="CN202" s="41">
        <f t="shared" si="207"/>
        <v>-4.8359646067023122E-2</v>
      </c>
      <c r="CO202" s="41">
        <f t="shared" si="208"/>
        <v>5716.7489982688539</v>
      </c>
      <c r="CP202" s="41">
        <f t="shared" si="179"/>
        <v>54590.931689407749</v>
      </c>
      <c r="CQ202" s="41"/>
      <c r="CR202" s="41"/>
      <c r="CS202" s="41"/>
      <c r="CT202" s="41"/>
      <c r="CU202" s="41"/>
      <c r="CV202" s="41"/>
      <c r="CW202" s="41"/>
      <c r="CX202" s="41"/>
      <c r="CY202" s="41"/>
      <c r="CZ202" s="41"/>
      <c r="DA202" s="41">
        <f t="shared" si="210"/>
        <v>0.13406088727820034</v>
      </c>
      <c r="DB202" s="14">
        <f t="shared" si="209"/>
        <v>-727.59421889794896</v>
      </c>
      <c r="DC202" s="41"/>
      <c r="DD202" s="41"/>
      <c r="DE202" s="41"/>
    </row>
    <row r="203" spans="1:109">
      <c r="A203" s="41">
        <f t="shared" si="180"/>
        <v>0.54000000000000026</v>
      </c>
      <c r="B203" s="41">
        <f t="shared" si="181"/>
        <v>13.162657299130624</v>
      </c>
      <c r="C203" s="41">
        <f t="shared" si="182"/>
        <v>-2729.3619102670004</v>
      </c>
      <c r="D203" s="41">
        <f t="shared" si="183"/>
        <v>-876.65602791405979</v>
      </c>
      <c r="E203" s="41">
        <f t="shared" si="184"/>
        <v>2.285034911001757E-2</v>
      </c>
      <c r="F203" s="41">
        <f t="shared" si="185"/>
        <v>-105.28685038079011</v>
      </c>
      <c r="G203" s="41">
        <f t="shared" si="186"/>
        <v>-71.786488895993273</v>
      </c>
      <c r="H203" s="41">
        <f t="shared" si="115"/>
        <v>126.81007622739227</v>
      </c>
      <c r="I203" s="41">
        <f t="shared" si="116"/>
        <v>82.422601040557652</v>
      </c>
      <c r="J203" s="41">
        <f t="shared" si="117"/>
        <v>1.020877889468273E-6</v>
      </c>
      <c r="K203" s="41">
        <f t="shared" si="118"/>
        <v>8.217926027102318E-7</v>
      </c>
      <c r="L203" s="41">
        <f t="shared" si="119"/>
        <v>2.2873199459127587E-2</v>
      </c>
      <c r="M203" s="41">
        <f t="shared" si="187"/>
        <v>-105.39213723117089</v>
      </c>
      <c r="N203" s="41">
        <f t="shared" si="188"/>
        <v>-71.858275384889268</v>
      </c>
      <c r="O203" s="41">
        <f t="shared" si="120"/>
        <v>126.90009517618046</v>
      </c>
      <c r="P203" s="41">
        <f t="shared" si="121"/>
        <v>82.486188321073428</v>
      </c>
      <c r="Q203" s="41">
        <f t="shared" si="122"/>
        <v>1.0217264001008555E-6</v>
      </c>
      <c r="R203" s="41">
        <f t="shared" si="123"/>
        <v>8.2227697008878096E-7</v>
      </c>
      <c r="S203" s="41">
        <f t="shared" si="124"/>
        <v>3.7133377196872971E-5</v>
      </c>
      <c r="T203" s="41">
        <f t="shared" si="125"/>
        <v>2.1197373231240409E-5</v>
      </c>
      <c r="U203" s="41">
        <f t="shared" si="126"/>
        <v>-1.249279852009241E-2</v>
      </c>
      <c r="V203" s="41">
        <f t="shared" si="127"/>
        <v>1.0357550589925161E-2</v>
      </c>
      <c r="W203" s="41">
        <f t="shared" si="189"/>
        <v>-47.724167102323811</v>
      </c>
      <c r="X203" s="41">
        <f t="shared" si="190"/>
        <v>-32.539204842493518</v>
      </c>
      <c r="Y203" s="41">
        <f t="shared" si="128"/>
        <v>81.296924385533785</v>
      </c>
      <c r="Z203" s="41">
        <f t="shared" si="129"/>
        <v>50.053562977396744</v>
      </c>
      <c r="AA203" s="41">
        <f t="shared" si="130"/>
        <v>1.6347540221392445E-7</v>
      </c>
      <c r="AB203" s="41">
        <f t="shared" si="131"/>
        <v>2.8386869745006037E-7</v>
      </c>
      <c r="AC203" s="41">
        <f t="shared" si="132"/>
        <v>1.0367908140515084E-2</v>
      </c>
      <c r="AD203" s="41">
        <f t="shared" si="191"/>
        <v>-47.771891269426128</v>
      </c>
      <c r="AE203" s="41">
        <f t="shared" si="192"/>
        <v>-32.571744047336004</v>
      </c>
      <c r="AF203" s="41">
        <f t="shared" si="133"/>
        <v>81.330704395904391</v>
      </c>
      <c r="AG203" s="41">
        <f t="shared" si="134"/>
        <v>50.077670666021319</v>
      </c>
      <c r="AH203" s="41">
        <f t="shared" si="135"/>
        <v>1.6468436715058872E-7</v>
      </c>
      <c r="AI203" s="41">
        <f t="shared" si="136"/>
        <v>2.8468901657960005E-7</v>
      </c>
      <c r="AJ203" s="41">
        <f t="shared" si="137"/>
        <v>1.1672305398541327E-4</v>
      </c>
      <c r="AK203" s="41">
        <f t="shared" si="138"/>
        <v>7.9200108405722103E-5</v>
      </c>
      <c r="AL203" s="41">
        <f t="shared" si="139"/>
        <v>3.2085246340920878E-3</v>
      </c>
      <c r="AM203" s="41">
        <f t="shared" si="140"/>
        <v>1.356607522401725E-2</v>
      </c>
      <c r="AN203" s="41">
        <f t="shared" si="193"/>
        <v>-62.507987317334667</v>
      </c>
      <c r="AO203" s="41">
        <f t="shared" si="194"/>
        <v>-42.619082261819102</v>
      </c>
      <c r="AP203" s="41">
        <f t="shared" si="141"/>
        <v>92.132348021141837</v>
      </c>
      <c r="AQ203" s="41">
        <f t="shared" si="142"/>
        <v>57.789022639340914</v>
      </c>
      <c r="AR203" s="41">
        <f t="shared" si="143"/>
        <v>4.857400626173476E-7</v>
      </c>
      <c r="AS203" s="41">
        <f t="shared" si="144"/>
        <v>4.9674712669406335E-7</v>
      </c>
      <c r="AT203" s="41">
        <f t="shared" si="145"/>
        <v>1.3579641299241265E-2</v>
      </c>
      <c r="AU203" s="41">
        <f t="shared" si="195"/>
        <v>-62.570495304651992</v>
      </c>
      <c r="AV203" s="41">
        <f t="shared" si="196"/>
        <v>-42.661701344080917</v>
      </c>
      <c r="AW203" s="41">
        <f t="shared" si="146"/>
        <v>92.179653232267157</v>
      </c>
      <c r="AX203" s="41">
        <f t="shared" si="147"/>
        <v>57.822784278071097</v>
      </c>
      <c r="AY203" s="41">
        <f t="shared" si="148"/>
        <v>4.8690307697631886E-7</v>
      </c>
      <c r="AZ203" s="41">
        <f t="shared" si="149"/>
        <v>4.9749349457468688E-7</v>
      </c>
      <c r="BA203" s="41">
        <f t="shared" si="150"/>
        <v>8.5729611532183703E-5</v>
      </c>
      <c r="BB203" s="41">
        <f t="shared" si="151"/>
        <v>5.5017229987214229E-5</v>
      </c>
      <c r="BC203" s="41">
        <f t="shared" si="152"/>
        <v>3.5839174700923361E-4</v>
      </c>
      <c r="BD203" s="41">
        <f t="shared" si="153"/>
        <v>1.3924466971026483E-2</v>
      </c>
      <c r="BE203" s="41">
        <f t="shared" si="197"/>
        <v>-64.159337940618087</v>
      </c>
      <c r="BF203" s="41">
        <f t="shared" si="198"/>
        <v>-43.745003141330521</v>
      </c>
      <c r="BG203" s="41">
        <f t="shared" si="154"/>
        <v>93.386006909478184</v>
      </c>
      <c r="BH203" s="41">
        <f t="shared" si="155"/>
        <v>58.683673147685383</v>
      </c>
      <c r="BI203" s="41">
        <f t="shared" si="156"/>
        <v>5.1596707848921258E-7</v>
      </c>
      <c r="BJ203" s="41">
        <f t="shared" si="157"/>
        <v>5.1609210271254504E-7</v>
      </c>
      <c r="BK203" s="41">
        <f t="shared" si="158"/>
        <v>1.3938391437997508E-2</v>
      </c>
      <c r="BL203" s="41">
        <f t="shared" si="199"/>
        <v>-64.223497278558696</v>
      </c>
      <c r="BM203" s="41">
        <f t="shared" si="200"/>
        <v>-43.788748144471846</v>
      </c>
      <c r="BN203" s="41">
        <f t="shared" si="159"/>
        <v>93.434878948643529</v>
      </c>
      <c r="BO203" s="41">
        <f t="shared" si="160"/>
        <v>58.718546078257404</v>
      </c>
      <c r="BP203" s="41">
        <f t="shared" si="161"/>
        <v>5.1712085346921309E-7</v>
      </c>
      <c r="BQ203" s="41">
        <f t="shared" si="162"/>
        <v>5.1682830221336298E-7</v>
      </c>
      <c r="BR203" s="41">
        <f t="shared" si="163"/>
        <v>8.2859543737034931E-5</v>
      </c>
      <c r="BS203" s="41">
        <f t="shared" si="164"/>
        <v>5.2870928729257413E-5</v>
      </c>
      <c r="BT203" s="41">
        <f t="shared" si="165"/>
        <v>4.1690562668543123E-6</v>
      </c>
      <c r="BU203" s="41">
        <f t="shared" si="166"/>
        <v>1.3928636027293337E-2</v>
      </c>
      <c r="BV203" s="41">
        <f t="shared" si="201"/>
        <v>-64.178547572877264</v>
      </c>
      <c r="BW203" s="41">
        <f t="shared" si="202"/>
        <v>-43.758100617870873</v>
      </c>
      <c r="BX203" s="41">
        <f t="shared" si="167"/>
        <v>93.400638168647731</v>
      </c>
      <c r="BY203" s="41">
        <f t="shared" si="168"/>
        <v>58.694113399129748</v>
      </c>
      <c r="BZ203" s="41">
        <f t="shared" si="169"/>
        <v>5.1631268436854244E-7</v>
      </c>
      <c r="CA203" s="41">
        <f t="shared" si="170"/>
        <v>5.1631264360848269E-7</v>
      </c>
      <c r="CB203" s="41">
        <f t="shared" si="171"/>
        <v>1.3942564663320629E-2</v>
      </c>
      <c r="CC203" s="41">
        <f t="shared" si="203"/>
        <v>-64.242726120450129</v>
      </c>
      <c r="CD203" s="41">
        <f t="shared" si="204"/>
        <v>-43.801858718488738</v>
      </c>
      <c r="CE203" s="41">
        <f t="shared" si="172"/>
        <v>93.449528491075768</v>
      </c>
      <c r="CF203" s="41">
        <f t="shared" si="173"/>
        <v>58.728999288480026</v>
      </c>
      <c r="CG203" s="41">
        <f t="shared" si="174"/>
        <v>5.1746634844824584E-7</v>
      </c>
      <c r="CH203" s="41">
        <f t="shared" si="175"/>
        <v>5.1704872362210241E-7</v>
      </c>
      <c r="CI203" s="41">
        <f t="shared" si="176"/>
        <v>8.28267805579052E-5</v>
      </c>
      <c r="CJ203" s="41">
        <f t="shared" si="177"/>
        <v>5.2846525113978276E-5</v>
      </c>
      <c r="CK203" s="41">
        <f t="shared" si="178"/>
        <v>-1.3595634575417438E-9</v>
      </c>
      <c r="CL203" s="41">
        <f t="shared" si="205"/>
        <v>13.162657299130624</v>
      </c>
      <c r="CM203" s="41">
        <f t="shared" si="206"/>
        <v>5.8370104240512081E-6</v>
      </c>
      <c r="CN203" s="41">
        <f t="shared" si="207"/>
        <v>-4.7357362492797352E-2</v>
      </c>
      <c r="CO203" s="41">
        <f t="shared" si="208"/>
        <v>5761.2618392929935</v>
      </c>
      <c r="CP203" s="41">
        <f t="shared" si="179"/>
        <v>55015.998010211086</v>
      </c>
      <c r="CQ203" s="41"/>
      <c r="CR203" s="41"/>
      <c r="CS203" s="41"/>
      <c r="CT203" s="41"/>
      <c r="CU203" s="41"/>
      <c r="CV203" s="41"/>
      <c r="CW203" s="41"/>
      <c r="CX203" s="41"/>
      <c r="CY203" s="41"/>
      <c r="CZ203" s="41"/>
      <c r="DA203" s="41">
        <f t="shared" si="210"/>
        <v>0.13474837900783213</v>
      </c>
      <c r="DB203" s="14">
        <f t="shared" si="209"/>
        <v>-735.13755458733988</v>
      </c>
      <c r="DC203" s="41"/>
      <c r="DD203" s="41"/>
      <c r="DE203" s="41"/>
    </row>
    <row r="204" spans="1:109">
      <c r="A204" s="41">
        <f t="shared" si="180"/>
        <v>0.55000000000000027</v>
      </c>
      <c r="B204" s="41">
        <f t="shared" si="181"/>
        <v>13.406410212077487</v>
      </c>
      <c r="C204" s="41">
        <f t="shared" si="182"/>
        <v>-2720.4720981477622</v>
      </c>
      <c r="D204" s="41">
        <f t="shared" si="183"/>
        <v>-867.76621579482105</v>
      </c>
      <c r="E204" s="41">
        <f t="shared" si="184"/>
        <v>2.285034911001757E-2</v>
      </c>
      <c r="F204" s="41">
        <f t="shared" si="185"/>
        <v>-105.28685038079011</v>
      </c>
      <c r="G204" s="41">
        <f t="shared" si="186"/>
        <v>-71.786488895993273</v>
      </c>
      <c r="H204" s="41">
        <f t="shared" si="115"/>
        <v>126.7501206633716</v>
      </c>
      <c r="I204" s="41">
        <f t="shared" si="116"/>
        <v>82.326973705923592</v>
      </c>
      <c r="J204" s="41">
        <f t="shared" si="117"/>
        <v>1.012725249382835E-6</v>
      </c>
      <c r="K204" s="41">
        <f t="shared" si="118"/>
        <v>8.0272121698717544E-7</v>
      </c>
      <c r="L204" s="41">
        <f t="shared" si="119"/>
        <v>2.2873199459127587E-2</v>
      </c>
      <c r="M204" s="41">
        <f t="shared" si="187"/>
        <v>-105.39213723117089</v>
      </c>
      <c r="N204" s="41">
        <f t="shared" si="188"/>
        <v>-71.858275384889268</v>
      </c>
      <c r="O204" s="41">
        <f t="shared" si="120"/>
        <v>126.84016983534703</v>
      </c>
      <c r="P204" s="41">
        <f t="shared" si="121"/>
        <v>82.390617986527673</v>
      </c>
      <c r="Q204" s="41">
        <f t="shared" si="122"/>
        <v>1.0135697211747881E-6</v>
      </c>
      <c r="R204" s="41">
        <f t="shared" si="123"/>
        <v>8.0319789212953926E-7</v>
      </c>
      <c r="S204" s="41">
        <f t="shared" si="124"/>
        <v>3.6956625384024551E-5</v>
      </c>
      <c r="T204" s="41">
        <f t="shared" si="125"/>
        <v>2.0860737841194E-5</v>
      </c>
      <c r="U204" s="41">
        <f t="shared" si="126"/>
        <v>-1.3047061358800299E-2</v>
      </c>
      <c r="V204" s="41">
        <f t="shared" si="127"/>
        <v>9.8032877512172715E-3</v>
      </c>
      <c r="W204" s="41">
        <f t="shared" si="189"/>
        <v>-45.170307277701433</v>
      </c>
      <c r="X204" s="41">
        <f t="shared" si="190"/>
        <v>-30.797936780250986</v>
      </c>
      <c r="Y204" s="41">
        <f t="shared" si="128"/>
        <v>79.423180197117617</v>
      </c>
      <c r="Z204" s="41">
        <f t="shared" si="129"/>
        <v>48.638920906260424</v>
      </c>
      <c r="AA204" s="41">
        <f t="shared" si="130"/>
        <v>9.2418217511343911E-8</v>
      </c>
      <c r="AB204" s="41">
        <f t="shared" si="131"/>
        <v>2.2708922798907858E-7</v>
      </c>
      <c r="AC204" s="41">
        <f t="shared" si="132"/>
        <v>9.8130910389684876E-3</v>
      </c>
      <c r="AD204" s="41">
        <f t="shared" si="191"/>
        <v>-45.215477584979133</v>
      </c>
      <c r="AE204" s="41">
        <f t="shared" si="192"/>
        <v>-30.828734717031235</v>
      </c>
      <c r="AF204" s="41">
        <f t="shared" si="133"/>
        <v>79.454743563692773</v>
      </c>
      <c r="AG204" s="41">
        <f t="shared" si="134"/>
        <v>48.661456507162796</v>
      </c>
      <c r="AH204" s="41">
        <f t="shared" si="135"/>
        <v>9.3621855437906524E-8</v>
      </c>
      <c r="AI204" s="41">
        <f t="shared" si="136"/>
        <v>2.2790808592078153E-7</v>
      </c>
      <c r="AJ204" s="41">
        <f t="shared" si="137"/>
        <v>1.2277900609551068E-4</v>
      </c>
      <c r="AK204" s="41">
        <f t="shared" si="138"/>
        <v>8.3528909125550453E-5</v>
      </c>
      <c r="AL204" s="41">
        <f t="shared" si="139"/>
        <v>3.4311000704228614E-3</v>
      </c>
      <c r="AM204" s="41">
        <f t="shared" si="140"/>
        <v>1.3234387821640133E-2</v>
      </c>
      <c r="AN204" s="41">
        <f t="shared" si="193"/>
        <v>-60.979681480993527</v>
      </c>
      <c r="AO204" s="41">
        <f t="shared" si="194"/>
        <v>-41.57705555522287</v>
      </c>
      <c r="AP204" s="41">
        <f t="shared" si="141"/>
        <v>90.905918787061637</v>
      </c>
      <c r="AQ204" s="41">
        <f t="shared" si="142"/>
        <v>56.843057353731872</v>
      </c>
      <c r="AR204" s="41">
        <f t="shared" si="143"/>
        <v>4.5104164377040375E-7</v>
      </c>
      <c r="AS204" s="41">
        <f t="shared" si="144"/>
        <v>4.6392722713952782E-7</v>
      </c>
      <c r="AT204" s="41">
        <f t="shared" si="145"/>
        <v>1.3247622209461771E-2</v>
      </c>
      <c r="AU204" s="41">
        <f t="shared" si="195"/>
        <v>-61.040661162474514</v>
      </c>
      <c r="AV204" s="41">
        <f t="shared" si="196"/>
        <v>-41.618632610778086</v>
      </c>
      <c r="AW204" s="41">
        <f t="shared" si="146"/>
        <v>90.951801496115451</v>
      </c>
      <c r="AX204" s="41">
        <f t="shared" si="147"/>
        <v>56.875836249688504</v>
      </c>
      <c r="AY204" s="41">
        <f t="shared" si="148"/>
        <v>4.5220833801975901E-7</v>
      </c>
      <c r="AZ204" s="41">
        <f t="shared" si="149"/>
        <v>4.6467329694192762E-7</v>
      </c>
      <c r="BA204" s="41">
        <f t="shared" si="150"/>
        <v>8.815626873558E-5</v>
      </c>
      <c r="BB204" s="41">
        <f t="shared" si="151"/>
        <v>5.6373578623709443E-5</v>
      </c>
      <c r="BC204" s="41">
        <f t="shared" si="152"/>
        <v>4.0542771312839285E-4</v>
      </c>
      <c r="BD204" s="41">
        <f t="shared" si="153"/>
        <v>1.3639815534768526E-2</v>
      </c>
      <c r="BE204" s="41">
        <f t="shared" si="197"/>
        <v>-62.847758277844804</v>
      </c>
      <c r="BF204" s="41">
        <f t="shared" si="198"/>
        <v>-42.850744280348742</v>
      </c>
      <c r="BG204" s="41">
        <f t="shared" si="154"/>
        <v>92.31667245870176</v>
      </c>
      <c r="BH204" s="41">
        <f t="shared" si="155"/>
        <v>57.850813621915961</v>
      </c>
      <c r="BI204" s="41">
        <f t="shared" si="156"/>
        <v>4.8612238813877618E-7</v>
      </c>
      <c r="BJ204" s="41">
        <f t="shared" si="157"/>
        <v>4.8628790067882179E-7</v>
      </c>
      <c r="BK204" s="41">
        <f t="shared" si="158"/>
        <v>1.3653455350303293E-2</v>
      </c>
      <c r="BL204" s="41">
        <f t="shared" si="199"/>
        <v>-62.910606036122644</v>
      </c>
      <c r="BM204" s="41">
        <f t="shared" si="200"/>
        <v>-42.893595024629086</v>
      </c>
      <c r="BN204" s="41">
        <f t="shared" si="159"/>
        <v>92.364318657011026</v>
      </c>
      <c r="BO204" s="41">
        <f t="shared" si="160"/>
        <v>57.884845474973602</v>
      </c>
      <c r="BP204" s="41">
        <f t="shared" si="161"/>
        <v>4.8727920577154541E-7</v>
      </c>
      <c r="BQ204" s="41">
        <f t="shared" si="162"/>
        <v>4.870226971296653E-7</v>
      </c>
      <c r="BR204" s="41">
        <f t="shared" si="163"/>
        <v>8.4811823871116916E-5</v>
      </c>
      <c r="BS204" s="41">
        <f t="shared" si="164"/>
        <v>5.3871436088746358E-5</v>
      </c>
      <c r="BT204" s="41">
        <f t="shared" si="165"/>
        <v>5.3494009580550617E-6</v>
      </c>
      <c r="BU204" s="41">
        <f t="shared" si="166"/>
        <v>1.3645164935726581E-2</v>
      </c>
      <c r="BV204" s="41">
        <f t="shared" si="201"/>
        <v>-62.872406548012833</v>
      </c>
      <c r="BW204" s="41">
        <f t="shared" si="202"/>
        <v>-42.867549919099673</v>
      </c>
      <c r="BX204" s="41">
        <f t="shared" si="167"/>
        <v>92.33535740961338</v>
      </c>
      <c r="BY204" s="41">
        <f t="shared" si="168"/>
        <v>57.864159596710152</v>
      </c>
      <c r="BZ204" s="41">
        <f t="shared" si="169"/>
        <v>4.8657625961404668E-7</v>
      </c>
      <c r="CA204" s="41">
        <f t="shared" si="170"/>
        <v>4.8657621391407151E-7</v>
      </c>
      <c r="CB204" s="41">
        <f t="shared" si="171"/>
        <v>1.3658810100662305E-2</v>
      </c>
      <c r="CC204" s="41">
        <f t="shared" si="203"/>
        <v>-62.935278954560836</v>
      </c>
      <c r="CD204" s="41">
        <f t="shared" si="204"/>
        <v>-42.910417469018768</v>
      </c>
      <c r="CE204" s="41">
        <f t="shared" si="172"/>
        <v>92.383026962051943</v>
      </c>
      <c r="CF204" s="41">
        <f t="shared" si="173"/>
        <v>57.898208029795015</v>
      </c>
      <c r="CG204" s="41">
        <f t="shared" si="174"/>
        <v>4.8773294153018859E-7</v>
      </c>
      <c r="CH204" s="41">
        <f t="shared" si="175"/>
        <v>4.873108596275308E-7</v>
      </c>
      <c r="CI204" s="41">
        <f t="shared" si="176"/>
        <v>8.4768628418231906E-5</v>
      </c>
      <c r="CJ204" s="41">
        <f t="shared" si="177"/>
        <v>5.3839269581557859E-5</v>
      </c>
      <c r="CK204" s="41">
        <f t="shared" si="178"/>
        <v>-1.4775597324548647E-9</v>
      </c>
      <c r="CL204" s="41">
        <f t="shared" si="205"/>
        <v>13.406410212077487</v>
      </c>
      <c r="CM204" s="41">
        <f t="shared" si="206"/>
        <v>5.5929570449077653E-6</v>
      </c>
      <c r="CN204" s="41">
        <f t="shared" si="207"/>
        <v>-4.6393560781470375E-2</v>
      </c>
      <c r="CO204" s="41">
        <f t="shared" si="208"/>
        <v>5803.8825736236222</v>
      </c>
      <c r="CP204" s="41">
        <f t="shared" si="179"/>
        <v>55422.996043026644</v>
      </c>
      <c r="CQ204" s="41"/>
      <c r="CR204" s="41"/>
      <c r="CS204" s="41"/>
      <c r="CT204" s="41"/>
      <c r="CU204" s="41"/>
      <c r="CV204" s="41"/>
      <c r="CW204" s="41"/>
      <c r="CX204" s="41"/>
      <c r="CY204" s="41"/>
      <c r="CZ204" s="41"/>
      <c r="DA204" s="41">
        <f t="shared" si="210"/>
        <v>0.13543587073746391</v>
      </c>
      <c r="DB204" s="14">
        <f t="shared" si="209"/>
        <v>-742.71947511401675</v>
      </c>
      <c r="DC204" s="41"/>
      <c r="DD204" s="41"/>
      <c r="DE204" s="41"/>
    </row>
    <row r="205" spans="1:109">
      <c r="A205" s="41">
        <f t="shared" si="180"/>
        <v>0.56000000000000028</v>
      </c>
      <c r="B205" s="41">
        <f t="shared" si="181"/>
        <v>13.650163125024351</v>
      </c>
      <c r="C205" s="41">
        <f t="shared" si="182"/>
        <v>-2711.5822860285234</v>
      </c>
      <c r="D205" s="41">
        <f t="shared" si="183"/>
        <v>-858.87640367558265</v>
      </c>
      <c r="E205" s="41">
        <f t="shared" si="184"/>
        <v>2.285034911001757E-2</v>
      </c>
      <c r="F205" s="41">
        <f t="shared" si="185"/>
        <v>-105.28685038079011</v>
      </c>
      <c r="G205" s="41">
        <f t="shared" si="186"/>
        <v>-71.786488895993273</v>
      </c>
      <c r="H205" s="41">
        <f t="shared" si="115"/>
        <v>126.69011655338065</v>
      </c>
      <c r="I205" s="41">
        <f t="shared" si="116"/>
        <v>82.231149025990064</v>
      </c>
      <c r="J205" s="41">
        <f t="shared" si="117"/>
        <v>1.0045660081115053E-6</v>
      </c>
      <c r="K205" s="41">
        <f t="shared" si="118"/>
        <v>7.8361047381113186E-7</v>
      </c>
      <c r="L205" s="41">
        <f t="shared" si="119"/>
        <v>2.2873199459127587E-2</v>
      </c>
      <c r="M205" s="41">
        <f t="shared" si="187"/>
        <v>-105.39213723117089</v>
      </c>
      <c r="N205" s="41">
        <f t="shared" si="188"/>
        <v>-71.858275384889268</v>
      </c>
      <c r="O205" s="41">
        <f t="shared" si="120"/>
        <v>126.78019602198076</v>
      </c>
      <c r="P205" s="41">
        <f t="shared" si="121"/>
        <v>82.294850660091626</v>
      </c>
      <c r="Q205" s="41">
        <f t="shared" si="122"/>
        <v>1.0054064444575079E-6</v>
      </c>
      <c r="R205" s="41">
        <f t="shared" si="123"/>
        <v>7.8407948791231109E-7</v>
      </c>
      <c r="S205" s="41">
        <f t="shared" si="124"/>
        <v>3.6780022132535696E-5</v>
      </c>
      <c r="T205" s="41">
        <f t="shared" si="125"/>
        <v>2.052546763820032E-5</v>
      </c>
      <c r="U205" s="41">
        <f t="shared" si="126"/>
        <v>-1.3593453722608964E-2</v>
      </c>
      <c r="V205" s="41">
        <f t="shared" si="127"/>
        <v>9.2568953874086063E-3</v>
      </c>
      <c r="W205" s="41">
        <f t="shared" si="189"/>
        <v>-42.652711998060433</v>
      </c>
      <c r="X205" s="41">
        <f t="shared" si="190"/>
        <v>-29.08139454413212</v>
      </c>
      <c r="Y205" s="41">
        <f t="shared" si="128"/>
        <v>77.597092143369892</v>
      </c>
      <c r="Z205" s="41">
        <f t="shared" si="129"/>
        <v>47.25626361033158</v>
      </c>
      <c r="AA205" s="41">
        <f t="shared" si="130"/>
        <v>1.9138193683578148E-8</v>
      </c>
      <c r="AB205" s="41">
        <f t="shared" si="131"/>
        <v>1.6898408298050274E-7</v>
      </c>
      <c r="AC205" s="41">
        <f t="shared" si="132"/>
        <v>9.2661522827960138E-3</v>
      </c>
      <c r="AD205" s="41">
        <f t="shared" si="191"/>
        <v>-42.695364710058492</v>
      </c>
      <c r="AE205" s="41">
        <f t="shared" si="192"/>
        <v>-29.110475938676249</v>
      </c>
      <c r="AF205" s="41">
        <f t="shared" si="133"/>
        <v>77.6265045527241</v>
      </c>
      <c r="AG205" s="41">
        <f t="shared" si="134"/>
        <v>47.27726963027942</v>
      </c>
      <c r="AH205" s="41">
        <f t="shared" si="135"/>
        <v>2.0333055293985219E-8</v>
      </c>
      <c r="AI205" s="41">
        <f t="shared" si="136"/>
        <v>1.697993970892276E-7</v>
      </c>
      <c r="AJ205" s="41">
        <f t="shared" si="137"/>
        <v>1.2907800730172341E-4</v>
      </c>
      <c r="AK205" s="41">
        <f t="shared" si="138"/>
        <v>8.8076409487565507E-5</v>
      </c>
      <c r="AL205" s="41">
        <f t="shared" si="139"/>
        <v>3.654635362653663E-3</v>
      </c>
      <c r="AM205" s="41">
        <f t="shared" si="140"/>
        <v>1.291153075006227E-2</v>
      </c>
      <c r="AN205" s="41">
        <f t="shared" si="193"/>
        <v>-59.49206288812502</v>
      </c>
      <c r="AO205" s="41">
        <f t="shared" si="194"/>
        <v>-40.562770150994339</v>
      </c>
      <c r="AP205" s="41">
        <f t="shared" si="141"/>
        <v>89.716096248927272</v>
      </c>
      <c r="AQ205" s="41">
        <f t="shared" si="142"/>
        <v>55.921404495471982</v>
      </c>
      <c r="AR205" s="41">
        <f t="shared" si="143"/>
        <v>4.164264219696475E-7</v>
      </c>
      <c r="AS205" s="41">
        <f t="shared" si="144"/>
        <v>4.3134869936464594E-7</v>
      </c>
      <c r="AT205" s="41">
        <f t="shared" si="145"/>
        <v>1.2924442280812331E-2</v>
      </c>
      <c r="AU205" s="41">
        <f t="shared" si="195"/>
        <v>-59.551554951013138</v>
      </c>
      <c r="AV205" s="41">
        <f t="shared" si="196"/>
        <v>-40.603332921145331</v>
      </c>
      <c r="AW205" s="41">
        <f t="shared" si="146"/>
        <v>89.760602308954304</v>
      </c>
      <c r="AX205" s="41">
        <f t="shared" si="147"/>
        <v>55.953231149263729</v>
      </c>
      <c r="AY205" s="41">
        <f t="shared" si="148"/>
        <v>4.1759606998467989E-7</v>
      </c>
      <c r="AZ205" s="41">
        <f t="shared" si="149"/>
        <v>4.3209400595295931E-7</v>
      </c>
      <c r="BA205" s="41">
        <f t="shared" si="150"/>
        <v>9.0589414816431634E-5</v>
      </c>
      <c r="BB205" s="41">
        <f t="shared" si="151"/>
        <v>5.7724107446349633E-5</v>
      </c>
      <c r="BC205" s="41">
        <f t="shared" si="152"/>
        <v>4.5404344547778406E-4</v>
      </c>
      <c r="BD205" s="41">
        <f t="shared" si="153"/>
        <v>1.3365574195540054E-2</v>
      </c>
      <c r="BE205" s="41">
        <f t="shared" si="197"/>
        <v>-61.584144898786306</v>
      </c>
      <c r="BF205" s="41">
        <f t="shared" si="198"/>
        <v>-41.989189703717948</v>
      </c>
      <c r="BG205" s="41">
        <f t="shared" si="154"/>
        <v>91.287807933451859</v>
      </c>
      <c r="BH205" s="41">
        <f t="shared" si="155"/>
        <v>57.045245562619883</v>
      </c>
      <c r="BI205" s="41">
        <f t="shared" si="156"/>
        <v>4.5670134786267629E-7</v>
      </c>
      <c r="BJ205" s="41">
        <f t="shared" si="157"/>
        <v>4.5691564974485741E-7</v>
      </c>
      <c r="BK205" s="41">
        <f t="shared" si="158"/>
        <v>1.3378939769735592E-2</v>
      </c>
      <c r="BL205" s="41">
        <f t="shared" si="199"/>
        <v>-61.645729043685087</v>
      </c>
      <c r="BM205" s="41">
        <f t="shared" si="200"/>
        <v>-42.031178893421661</v>
      </c>
      <c r="BN205" s="41">
        <f t="shared" si="159"/>
        <v>91.334278844764981</v>
      </c>
      <c r="BO205" s="41">
        <f t="shared" si="160"/>
        <v>57.078470688623355</v>
      </c>
      <c r="BP205" s="41">
        <f t="shared" si="161"/>
        <v>4.5786060971335615E-7</v>
      </c>
      <c r="BQ205" s="41">
        <f t="shared" si="162"/>
        <v>4.5764860557915104E-7</v>
      </c>
      <c r="BR205" s="41">
        <f t="shared" si="163"/>
        <v>8.6734908184257344E-5</v>
      </c>
      <c r="BS205" s="41">
        <f t="shared" si="164"/>
        <v>5.4839083122843198E-5</v>
      </c>
      <c r="BT205" s="41">
        <f t="shared" si="165"/>
        <v>6.718806670418152E-6</v>
      </c>
      <c r="BU205" s="41">
        <f t="shared" si="166"/>
        <v>1.3372293002210473E-2</v>
      </c>
      <c r="BV205" s="41">
        <f t="shared" si="201"/>
        <v>-61.615102937512106</v>
      </c>
      <c r="BW205" s="41">
        <f t="shared" si="202"/>
        <v>-42.010297457394628</v>
      </c>
      <c r="BX205" s="41">
        <f t="shared" si="167"/>
        <v>91.311167174997749</v>
      </c>
      <c r="BY205" s="41">
        <f t="shared" si="168"/>
        <v>57.061946656276476</v>
      </c>
      <c r="BZ205" s="41">
        <f t="shared" si="169"/>
        <v>4.5728428798371306E-7</v>
      </c>
      <c r="CA205" s="41">
        <f t="shared" si="170"/>
        <v>4.5728424070929232E-7</v>
      </c>
      <c r="CB205" s="41">
        <f t="shared" si="171"/>
        <v>1.3385665295212682E-2</v>
      </c>
      <c r="CC205" s="41">
        <f t="shared" si="203"/>
        <v>-61.676718040449607</v>
      </c>
      <c r="CD205" s="41">
        <f t="shared" si="204"/>
        <v>-42.052307754852016</v>
      </c>
      <c r="CE205" s="41">
        <f t="shared" si="172"/>
        <v>91.357667286998677</v>
      </c>
      <c r="CF205" s="41">
        <f t="shared" si="173"/>
        <v>57.095192547077005</v>
      </c>
      <c r="CG205" s="41">
        <f t="shared" si="174"/>
        <v>4.5844338792527536E-7</v>
      </c>
      <c r="CH205" s="41">
        <f t="shared" si="175"/>
        <v>4.5801701062239513E-7</v>
      </c>
      <c r="CI205" s="41">
        <f t="shared" si="176"/>
        <v>8.667922108578259E-5</v>
      </c>
      <c r="CJ205" s="41">
        <f t="shared" si="177"/>
        <v>5.4797626179876475E-5</v>
      </c>
      <c r="CK205" s="41">
        <f t="shared" si="178"/>
        <v>-1.4828122896485236E-9</v>
      </c>
      <c r="CL205" s="41">
        <f t="shared" si="205"/>
        <v>13.650163125024351</v>
      </c>
      <c r="CM205" s="41">
        <f t="shared" si="206"/>
        <v>5.3615236174872793E-6</v>
      </c>
      <c r="CN205" s="41">
        <f t="shared" si="207"/>
        <v>-4.5465796207515612E-2</v>
      </c>
      <c r="CO205" s="41">
        <f t="shared" si="208"/>
        <v>5844.6945093163868</v>
      </c>
      <c r="CP205" s="41">
        <f t="shared" si="179"/>
        <v>55812.721321185767</v>
      </c>
      <c r="CQ205" s="41"/>
      <c r="CR205" s="41"/>
      <c r="CS205" s="41"/>
      <c r="CT205" s="41"/>
      <c r="CU205" s="41"/>
      <c r="CV205" s="41"/>
      <c r="CW205" s="41"/>
      <c r="CX205" s="41"/>
      <c r="CY205" s="41"/>
      <c r="CZ205" s="41"/>
      <c r="DA205" s="41">
        <f t="shared" si="210"/>
        <v>0.13612336246709569</v>
      </c>
      <c r="DB205" s="14">
        <f t="shared" si="209"/>
        <v>-750.33998047797957</v>
      </c>
      <c r="DC205" s="41"/>
      <c r="DD205" s="41"/>
      <c r="DE205" s="41"/>
    </row>
    <row r="206" spans="1:109">
      <c r="A206" s="41">
        <f t="shared" si="180"/>
        <v>0.57000000000000028</v>
      </c>
      <c r="B206" s="41">
        <f t="shared" si="181"/>
        <v>13.893916037971213</v>
      </c>
      <c r="C206" s="41">
        <f t="shared" si="182"/>
        <v>-2702.6924739092851</v>
      </c>
      <c r="D206" s="41">
        <f t="shared" si="183"/>
        <v>-849.98659155634402</v>
      </c>
      <c r="E206" s="41">
        <f t="shared" si="184"/>
        <v>2.285034911001757E-2</v>
      </c>
      <c r="F206" s="41">
        <f t="shared" si="185"/>
        <v>-105.28685038079011</v>
      </c>
      <c r="G206" s="41">
        <f t="shared" si="186"/>
        <v>-71.786488895993273</v>
      </c>
      <c r="H206" s="41">
        <f t="shared" si="115"/>
        <v>126.63006377930517</v>
      </c>
      <c r="I206" s="41">
        <f t="shared" si="116"/>
        <v>82.135125773911412</v>
      </c>
      <c r="J206" s="41">
        <f t="shared" si="117"/>
        <v>9.9640014959334585E-7</v>
      </c>
      <c r="K206" s="41">
        <f t="shared" si="118"/>
        <v>7.6446012850680781E-7</v>
      </c>
      <c r="L206" s="41">
        <f t="shared" si="119"/>
        <v>2.2873199459127587E-2</v>
      </c>
      <c r="M206" s="41">
        <f t="shared" si="187"/>
        <v>-105.39213723117089</v>
      </c>
      <c r="N206" s="41">
        <f t="shared" si="188"/>
        <v>-71.858275384889268</v>
      </c>
      <c r="O206" s="41">
        <f t="shared" si="120"/>
        <v>126.72017361826531</v>
      </c>
      <c r="P206" s="41">
        <f t="shared" si="121"/>
        <v>82.198885118586801</v>
      </c>
      <c r="Q206" s="41">
        <f t="shared" si="122"/>
        <v>9.9723655391256163E-7</v>
      </c>
      <c r="R206" s="41">
        <f t="shared" si="123"/>
        <v>7.6492151324921475E-7</v>
      </c>
      <c r="S206" s="41">
        <f t="shared" si="124"/>
        <v>3.6603568513933035E-5</v>
      </c>
      <c r="T206" s="41">
        <f t="shared" si="125"/>
        <v>2.0191583952854998E-5</v>
      </c>
      <c r="U206" s="41">
        <f t="shared" si="126"/>
        <v>-1.4132356767907101E-2</v>
      </c>
      <c r="V206" s="41">
        <f t="shared" si="127"/>
        <v>8.7179923421104692E-3</v>
      </c>
      <c r="W206" s="41">
        <f t="shared" si="189"/>
        <v>-40.169625020838602</v>
      </c>
      <c r="X206" s="41">
        <f t="shared" si="190"/>
        <v>-27.388380696026328</v>
      </c>
      <c r="Y206" s="41">
        <f t="shared" si="128"/>
        <v>75.817138565304006</v>
      </c>
      <c r="Z206" s="41">
        <f t="shared" si="129"/>
        <v>45.904707898092376</v>
      </c>
      <c r="AA206" s="41">
        <f t="shared" si="130"/>
        <v>-5.6447310831818848E-8</v>
      </c>
      <c r="AB206" s="41">
        <f t="shared" si="131"/>
        <v>1.0948053235301503E-7</v>
      </c>
      <c r="AC206" s="41">
        <f t="shared" si="132"/>
        <v>8.7267103344525788E-3</v>
      </c>
      <c r="AD206" s="41">
        <f t="shared" si="191"/>
        <v>-40.209794645859439</v>
      </c>
      <c r="AE206" s="41">
        <f t="shared" si="192"/>
        <v>-27.415769076722352</v>
      </c>
      <c r="AF206" s="41">
        <f t="shared" si="133"/>
        <v>75.844464690059795</v>
      </c>
      <c r="AG206" s="41">
        <f t="shared" si="134"/>
        <v>45.924226510617828</v>
      </c>
      <c r="AH206" s="41">
        <f t="shared" si="135"/>
        <v>-5.526492549032922E-8</v>
      </c>
      <c r="AI206" s="41">
        <f t="shared" si="136"/>
        <v>1.1029002324476303E-7</v>
      </c>
      <c r="AJ206" s="41">
        <f t="shared" si="137"/>
        <v>1.3562587521194223E-4</v>
      </c>
      <c r="AK206" s="41">
        <f t="shared" si="138"/>
        <v>9.2852902363540251E-5</v>
      </c>
      <c r="AL206" s="41">
        <f t="shared" si="139"/>
        <v>3.8792684289895699E-3</v>
      </c>
      <c r="AM206" s="41">
        <f t="shared" si="140"/>
        <v>1.2597260771100039E-2</v>
      </c>
      <c r="AN206" s="41">
        <f t="shared" si="193"/>
        <v>-58.044010777636061</v>
      </c>
      <c r="AO206" s="41">
        <f t="shared" si="194"/>
        <v>-39.575461893842778</v>
      </c>
      <c r="AP206" s="41">
        <f t="shared" si="141"/>
        <v>88.561649918306685</v>
      </c>
      <c r="AQ206" s="41">
        <f t="shared" si="142"/>
        <v>55.023237010891791</v>
      </c>
      <c r="AR206" s="41">
        <f t="shared" si="143"/>
        <v>3.8191246308376552E-7</v>
      </c>
      <c r="AS206" s="41">
        <f t="shared" si="144"/>
        <v>3.9902223661441726E-7</v>
      </c>
      <c r="AT206" s="41">
        <f t="shared" si="145"/>
        <v>1.2609858031871138E-2</v>
      </c>
      <c r="AU206" s="41">
        <f t="shared" si="195"/>
        <v>-58.102054788413689</v>
      </c>
      <c r="AV206" s="41">
        <f t="shared" si="196"/>
        <v>-39.615037355736618</v>
      </c>
      <c r="AW206" s="41">
        <f t="shared" si="146"/>
        <v>88.604823801893914</v>
      </c>
      <c r="AX206" s="41">
        <f t="shared" si="147"/>
        <v>55.054141037045447</v>
      </c>
      <c r="AY206" s="41">
        <f t="shared" si="148"/>
        <v>3.8308434657013931E-7</v>
      </c>
      <c r="AZ206" s="41">
        <f t="shared" si="149"/>
        <v>3.9976632156438767E-7</v>
      </c>
      <c r="BA206" s="41">
        <f t="shared" si="150"/>
        <v>9.3026849857897516E-5</v>
      </c>
      <c r="BB206" s="41">
        <f t="shared" si="151"/>
        <v>5.9067202266505806E-5</v>
      </c>
      <c r="BC206" s="41">
        <f t="shared" si="152"/>
        <v>5.0382659256419441E-4</v>
      </c>
      <c r="BD206" s="41">
        <f t="shared" si="153"/>
        <v>1.3101087363664233E-2</v>
      </c>
      <c r="BE206" s="41">
        <f t="shared" si="197"/>
        <v>-60.36547706306424</v>
      </c>
      <c r="BF206" s="41">
        <f t="shared" si="198"/>
        <v>-41.158279815725628</v>
      </c>
      <c r="BG206" s="41">
        <f t="shared" si="154"/>
        <v>90.29671510247708</v>
      </c>
      <c r="BH206" s="41">
        <f t="shared" si="155"/>
        <v>56.265097803143362</v>
      </c>
      <c r="BI206" s="41">
        <f t="shared" si="156"/>
        <v>4.2769266023029471E-7</v>
      </c>
      <c r="BJ206" s="41">
        <f t="shared" si="157"/>
        <v>4.2796458502787155E-7</v>
      </c>
      <c r="BK206" s="41">
        <f t="shared" si="158"/>
        <v>1.3114188451027896E-2</v>
      </c>
      <c r="BL206" s="41">
        <f t="shared" si="199"/>
        <v>-60.425842540127299</v>
      </c>
      <c r="BM206" s="41">
        <f t="shared" si="200"/>
        <v>-41.199438095541353</v>
      </c>
      <c r="BN206" s="41">
        <f t="shared" si="159"/>
        <v>90.342058014077779</v>
      </c>
      <c r="BO206" s="41">
        <f t="shared" si="160"/>
        <v>56.297548343169439</v>
      </c>
      <c r="BP206" s="41">
        <f t="shared" si="161"/>
        <v>4.2885379979693502E-7</v>
      </c>
      <c r="BQ206" s="41">
        <f t="shared" si="162"/>
        <v>4.2869528777043382E-7</v>
      </c>
      <c r="BR206" s="41">
        <f t="shared" si="163"/>
        <v>8.8629251481891634E-5</v>
      </c>
      <c r="BS206" s="41">
        <f t="shared" si="164"/>
        <v>5.5774205779967846E-5</v>
      </c>
      <c r="BT206" s="41">
        <f t="shared" si="165"/>
        <v>8.2765003599103669E-6</v>
      </c>
      <c r="BU206" s="41">
        <f t="shared" si="166"/>
        <v>1.3109363864024143E-2</v>
      </c>
      <c r="BV206" s="41">
        <f t="shared" si="201"/>
        <v>-60.40361243906549</v>
      </c>
      <c r="BW206" s="41">
        <f t="shared" si="202"/>
        <v>-41.184281208453754</v>
      </c>
      <c r="BX206" s="41">
        <f t="shared" si="167"/>
        <v>90.325358782829369</v>
      </c>
      <c r="BY206" s="41">
        <f t="shared" si="168"/>
        <v>56.285597234547694</v>
      </c>
      <c r="BZ206" s="41">
        <f t="shared" si="169"/>
        <v>4.2842636992423538E-7</v>
      </c>
      <c r="CA206" s="41">
        <f t="shared" si="170"/>
        <v>4.2842632653799657E-7</v>
      </c>
      <c r="CB206" s="41">
        <f t="shared" si="171"/>
        <v>1.3122473227888166E-2</v>
      </c>
      <c r="CC206" s="41">
        <f t="shared" si="203"/>
        <v>-60.464016051504551</v>
      </c>
      <c r="CD206" s="41">
        <f t="shared" si="204"/>
        <v>-41.225465489662206</v>
      </c>
      <c r="CE206" s="41">
        <f t="shared" si="172"/>
        <v>90.37073750333964</v>
      </c>
      <c r="CF206" s="41">
        <f t="shared" si="173"/>
        <v>56.318073280473342</v>
      </c>
      <c r="CG206" s="41">
        <f t="shared" si="174"/>
        <v>4.295873208991433E-7</v>
      </c>
      <c r="CH206" s="41">
        <f t="shared" si="175"/>
        <v>4.2915680463084522E-7</v>
      </c>
      <c r="CI206" s="41">
        <f t="shared" si="176"/>
        <v>8.8558910024155019E-5</v>
      </c>
      <c r="CJ206" s="41">
        <f t="shared" si="177"/>
        <v>5.5721856561885152E-5</v>
      </c>
      <c r="CK206" s="41">
        <f t="shared" si="178"/>
        <v>-1.3212585856806884E-9</v>
      </c>
      <c r="CL206" s="41">
        <f t="shared" si="205"/>
        <v>13.893916037971213</v>
      </c>
      <c r="CM206" s="41">
        <f t="shared" si="206"/>
        <v>5.1417520880434887E-6</v>
      </c>
      <c r="CN206" s="41">
        <f t="shared" si="207"/>
        <v>-4.4571837137682084E-2</v>
      </c>
      <c r="CO206" s="41">
        <f t="shared" si="208"/>
        <v>5883.7763240069271</v>
      </c>
      <c r="CP206" s="41">
        <f t="shared" si="179"/>
        <v>56185.925160765815</v>
      </c>
      <c r="CQ206" s="41"/>
      <c r="CR206" s="41"/>
      <c r="CS206" s="41"/>
      <c r="CT206" s="41"/>
      <c r="CU206" s="41"/>
      <c r="CV206" s="41"/>
      <c r="CW206" s="41"/>
      <c r="CX206" s="41"/>
      <c r="CY206" s="41"/>
      <c r="CZ206" s="41"/>
      <c r="DA206" s="41">
        <f t="shared" si="210"/>
        <v>0.13681085419672748</v>
      </c>
      <c r="DB206" s="14">
        <f t="shared" si="209"/>
        <v>-757.99907067922834</v>
      </c>
      <c r="DC206" s="41"/>
      <c r="DD206" s="41"/>
      <c r="DE206" s="41"/>
    </row>
    <row r="207" spans="1:109">
      <c r="A207" s="41">
        <f t="shared" si="180"/>
        <v>0.58000000000000029</v>
      </c>
      <c r="B207" s="41">
        <f t="shared" si="181"/>
        <v>14.137668950918076</v>
      </c>
      <c r="C207" s="41">
        <f t="shared" si="182"/>
        <v>-2693.8026617900464</v>
      </c>
      <c r="D207" s="41">
        <f t="shared" si="183"/>
        <v>-841.09677943710551</v>
      </c>
      <c r="E207" s="41">
        <f t="shared" si="184"/>
        <v>2.285034911001757E-2</v>
      </c>
      <c r="F207" s="41">
        <f t="shared" si="185"/>
        <v>-105.28685038079011</v>
      </c>
      <c r="G207" s="41">
        <f t="shared" si="186"/>
        <v>-71.786488895993273</v>
      </c>
      <c r="H207" s="41">
        <f t="shared" si="115"/>
        <v>126.56996222255128</v>
      </c>
      <c r="I207" s="41">
        <f t="shared" si="116"/>
        <v>82.038902710077451</v>
      </c>
      <c r="J207" s="41">
        <f t="shared" si="117"/>
        <v>9.8822765770218288E-7</v>
      </c>
      <c r="K207" s="41">
        <f t="shared" si="118"/>
        <v>7.4526993385321393E-7</v>
      </c>
      <c r="L207" s="41">
        <f t="shared" si="119"/>
        <v>2.2873199459127587E-2</v>
      </c>
      <c r="M207" s="41">
        <f t="shared" si="187"/>
        <v>-105.39213723117089</v>
      </c>
      <c r="N207" s="41">
        <f t="shared" si="188"/>
        <v>-71.858275384889268</v>
      </c>
      <c r="O207" s="41">
        <f t="shared" si="120"/>
        <v>126.66010250590632</v>
      </c>
      <c r="P207" s="41">
        <f t="shared" si="121"/>
        <v>82.102720126123643</v>
      </c>
      <c r="Q207" s="41">
        <f t="shared" si="122"/>
        <v>9.8906003343842717E-7</v>
      </c>
      <c r="R207" s="41">
        <f t="shared" si="123"/>
        <v>7.4572372141480567E-7</v>
      </c>
      <c r="S207" s="41">
        <f t="shared" si="124"/>
        <v>3.6427265607045766E-5</v>
      </c>
      <c r="T207" s="41">
        <f t="shared" si="125"/>
        <v>1.9859108471687423E-5</v>
      </c>
      <c r="U207" s="41">
        <f t="shared" si="126"/>
        <v>-1.4664136865920312E-2</v>
      </c>
      <c r="V207" s="41">
        <f t="shared" si="127"/>
        <v>8.186212244097258E-3</v>
      </c>
      <c r="W207" s="41">
        <f t="shared" si="189"/>
        <v>-37.719358228614709</v>
      </c>
      <c r="X207" s="41">
        <f t="shared" si="190"/>
        <v>-25.717744246782761</v>
      </c>
      <c r="Y207" s="41">
        <f t="shared" si="128"/>
        <v>74.08186811551127</v>
      </c>
      <c r="Z207" s="41">
        <f t="shared" si="129"/>
        <v>44.583426836150352</v>
      </c>
      <c r="AA207" s="41">
        <f t="shared" si="130"/>
        <v>-1.3442388062423803E-7</v>
      </c>
      <c r="AB207" s="41">
        <f t="shared" si="131"/>
        <v>4.8501502859285477E-8</v>
      </c>
      <c r="AC207" s="41">
        <f t="shared" si="132"/>
        <v>8.1943984563413539E-3</v>
      </c>
      <c r="AD207" s="41">
        <f t="shared" si="191"/>
        <v>-37.757077586843316</v>
      </c>
      <c r="AE207" s="41">
        <f t="shared" si="192"/>
        <v>-25.743461991029541</v>
      </c>
      <c r="AF207" s="41">
        <f t="shared" si="133"/>
        <v>74.107171664105437</v>
      </c>
      <c r="AG207" s="41">
        <f t="shared" si="134"/>
        <v>44.601499955562389</v>
      </c>
      <c r="AH207" s="41">
        <f t="shared" si="135"/>
        <v>-1.3325793207640082E-7</v>
      </c>
      <c r="AI207" s="41">
        <f t="shared" si="136"/>
        <v>4.9302679323105775E-8</v>
      </c>
      <c r="AJ207" s="41">
        <f t="shared" si="137"/>
        <v>1.4242833108537236E-4</v>
      </c>
      <c r="AK207" s="41">
        <f t="shared" si="138"/>
        <v>9.7869007048788603E-5</v>
      </c>
      <c r="AL207" s="41">
        <f t="shared" si="139"/>
        <v>4.1052100191946248E-3</v>
      </c>
      <c r="AM207" s="41">
        <f t="shared" si="140"/>
        <v>1.2291422263291883E-2</v>
      </c>
      <c r="AN207" s="41">
        <f t="shared" si="193"/>
        <v>-56.634808097307442</v>
      </c>
      <c r="AO207" s="41">
        <f t="shared" si="194"/>
        <v>-38.614641884527813</v>
      </c>
      <c r="AP207" s="41">
        <f t="shared" si="141"/>
        <v>87.441663315428102</v>
      </c>
      <c r="AQ207" s="41">
        <f t="shared" si="142"/>
        <v>54.147949831603547</v>
      </c>
      <c r="AR207" s="41">
        <f t="shared" si="143"/>
        <v>3.4752516995597154E-7</v>
      </c>
      <c r="AS207" s="41">
        <f t="shared" si="144"/>
        <v>3.6696305363481473E-7</v>
      </c>
      <c r="AT207" s="41">
        <f t="shared" si="145"/>
        <v>1.2303713685555174E-2</v>
      </c>
      <c r="AU207" s="41">
        <f t="shared" si="195"/>
        <v>-56.691442905404749</v>
      </c>
      <c r="AV207" s="41">
        <f t="shared" si="196"/>
        <v>-38.653256526412335</v>
      </c>
      <c r="AW207" s="41">
        <f t="shared" si="146"/>
        <v>87.483548488063064</v>
      </c>
      <c r="AX207" s="41">
        <f t="shared" si="147"/>
        <v>54.177960224284284</v>
      </c>
      <c r="AY207" s="41">
        <f t="shared" si="148"/>
        <v>3.486985786868502E-7</v>
      </c>
      <c r="AZ207" s="41">
        <f t="shared" si="149"/>
        <v>3.6770546415144294E-7</v>
      </c>
      <c r="BA207" s="41">
        <f t="shared" si="150"/>
        <v>9.5465659363365456E-5</v>
      </c>
      <c r="BB207" s="41">
        <f t="shared" si="151"/>
        <v>6.0400700645151283E-5</v>
      </c>
      <c r="BC207" s="41">
        <f t="shared" si="152"/>
        <v>5.5433927172275155E-4</v>
      </c>
      <c r="BD207" s="41">
        <f t="shared" si="153"/>
        <v>1.2845761535014634E-2</v>
      </c>
      <c r="BE207" s="41">
        <f t="shared" si="197"/>
        <v>-59.189020099980191</v>
      </c>
      <c r="BF207" s="41">
        <f t="shared" si="198"/>
        <v>-40.356150068168319</v>
      </c>
      <c r="BG207" s="41">
        <f t="shared" si="154"/>
        <v>89.340955022800074</v>
      </c>
      <c r="BH207" s="41">
        <f t="shared" si="155"/>
        <v>55.508677795970854</v>
      </c>
      <c r="BI207" s="41">
        <f t="shared" si="156"/>
        <v>3.9908594428029184E-7</v>
      </c>
      <c r="BJ207" s="41">
        <f t="shared" si="157"/>
        <v>3.9942464609885148E-7</v>
      </c>
      <c r="BK207" s="41">
        <f t="shared" si="158"/>
        <v>1.2858607296549647E-2</v>
      </c>
      <c r="BL207" s="41">
        <f t="shared" si="199"/>
        <v>-59.248209120080162</v>
      </c>
      <c r="BM207" s="41">
        <f t="shared" si="200"/>
        <v>-40.396506218236482</v>
      </c>
      <c r="BN207" s="41">
        <f t="shared" si="159"/>
        <v>89.385214261703368</v>
      </c>
      <c r="BO207" s="41">
        <f t="shared" si="160"/>
        <v>55.540383889492958</v>
      </c>
      <c r="BP207" s="41">
        <f t="shared" si="161"/>
        <v>4.0024842493554376E-7</v>
      </c>
      <c r="BQ207" s="41">
        <f t="shared" si="162"/>
        <v>4.0015270671096088E-7</v>
      </c>
      <c r="BR207" s="41">
        <f t="shared" si="163"/>
        <v>9.0495269749746093E-5</v>
      </c>
      <c r="BS207" s="41">
        <f t="shared" si="164"/>
        <v>5.6677107863552061E-5</v>
      </c>
      <c r="BT207" s="41">
        <f t="shared" si="165"/>
        <v>1.0015382258191377E-5</v>
      </c>
      <c r="BU207" s="41">
        <f t="shared" si="166"/>
        <v>1.2855776917272825E-2</v>
      </c>
      <c r="BV207" s="41">
        <f t="shared" si="201"/>
        <v>-59.23516766859052</v>
      </c>
      <c r="BW207" s="41">
        <f t="shared" si="202"/>
        <v>-40.387614319493544</v>
      </c>
      <c r="BX207" s="41">
        <f t="shared" si="167"/>
        <v>89.3754614235433</v>
      </c>
      <c r="BY207" s="41">
        <f t="shared" si="168"/>
        <v>55.53339724002565</v>
      </c>
      <c r="BZ207" s="41">
        <f t="shared" si="169"/>
        <v>3.9999241239550148E-7</v>
      </c>
      <c r="CA207" s="41">
        <f t="shared" si="170"/>
        <v>3.9999238080651394E-7</v>
      </c>
      <c r="CB207" s="41">
        <f t="shared" si="171"/>
        <v>1.2868632694190096E-2</v>
      </c>
      <c r="CC207" s="41">
        <f t="shared" si="203"/>
        <v>-59.294402836259103</v>
      </c>
      <c r="CD207" s="41">
        <f t="shared" si="204"/>
        <v>-40.428001933813036</v>
      </c>
      <c r="CE207" s="41">
        <f t="shared" si="172"/>
        <v>89.419763800189003</v>
      </c>
      <c r="CF207" s="41">
        <f t="shared" si="173"/>
        <v>55.565134110374537</v>
      </c>
      <c r="CG207" s="41">
        <f t="shared" si="174"/>
        <v>4.0115467833105647E-7</v>
      </c>
      <c r="CH207" s="41">
        <f t="shared" si="175"/>
        <v>4.0072017506334732E-7</v>
      </c>
      <c r="CI207" s="41">
        <f t="shared" si="176"/>
        <v>9.0408066586279451E-5</v>
      </c>
      <c r="CJ207" s="41">
        <f t="shared" si="177"/>
        <v>5.6612234446573028E-5</v>
      </c>
      <c r="CK207" s="41">
        <f t="shared" si="178"/>
        <v>-9.3470068771309817E-10</v>
      </c>
      <c r="CL207" s="41">
        <f t="shared" si="205"/>
        <v>14.137668950918076</v>
      </c>
      <c r="CM207" s="41">
        <f t="shared" si="206"/>
        <v>4.9327788759014465E-6</v>
      </c>
      <c r="CN207" s="41">
        <f t="shared" si="207"/>
        <v>-4.370964151872761E-2</v>
      </c>
      <c r="CO207" s="41">
        <f t="shared" si="208"/>
        <v>5921.2023871480078</v>
      </c>
      <c r="CP207" s="41">
        <f t="shared" si="179"/>
        <v>56543.317737728161</v>
      </c>
      <c r="CQ207" s="41"/>
      <c r="CR207" s="41"/>
      <c r="CS207" s="41"/>
      <c r="CT207" s="41"/>
      <c r="CU207" s="41"/>
      <c r="CV207" s="41"/>
      <c r="CW207" s="41"/>
      <c r="CX207" s="41"/>
      <c r="CY207" s="41"/>
      <c r="CZ207" s="41"/>
      <c r="DA207" s="41">
        <f t="shared" si="210"/>
        <v>0.13749834592635926</v>
      </c>
      <c r="DB207" s="14">
        <f t="shared" si="209"/>
        <v>-765.69674571776272</v>
      </c>
      <c r="DC207" s="41"/>
      <c r="DD207" s="41"/>
      <c r="DE207" s="41"/>
    </row>
    <row r="208" spans="1:109">
      <c r="A208" s="41">
        <f t="shared" si="180"/>
        <v>0.5900000000000003</v>
      </c>
      <c r="B208" s="41">
        <f t="shared" si="181"/>
        <v>14.38142186386494</v>
      </c>
      <c r="C208" s="41">
        <f t="shared" si="182"/>
        <v>-2684.9128496708076</v>
      </c>
      <c r="D208" s="41">
        <f t="shared" si="183"/>
        <v>-832.206967317867</v>
      </c>
      <c r="E208" s="41">
        <f t="shared" si="184"/>
        <v>2.285034911001757E-2</v>
      </c>
      <c r="F208" s="41">
        <f t="shared" si="185"/>
        <v>-105.28685038079011</v>
      </c>
      <c r="G208" s="41">
        <f t="shared" si="186"/>
        <v>-71.786488895993273</v>
      </c>
      <c r="H208" s="41">
        <f t="shared" si="115"/>
        <v>126.50981176404252</v>
      </c>
      <c r="I208" s="41">
        <f t="shared" si="116"/>
        <v>81.942478581926679</v>
      </c>
      <c r="J208" s="41">
        <f t="shared" si="117"/>
        <v>9.8004851624624048E-7</v>
      </c>
      <c r="K208" s="41">
        <f t="shared" si="118"/>
        <v>7.2603964004642876E-7</v>
      </c>
      <c r="L208" s="41">
        <f t="shared" si="119"/>
        <v>2.2873199459127587E-2</v>
      </c>
      <c r="M208" s="41">
        <f t="shared" si="187"/>
        <v>-105.39213723117089</v>
      </c>
      <c r="N208" s="41">
        <f t="shared" si="188"/>
        <v>-71.858275384889268</v>
      </c>
      <c r="O208" s="41">
        <f t="shared" si="120"/>
        <v>126.59998256612867</v>
      </c>
      <c r="P208" s="41">
        <f t="shared" si="121"/>
        <v>82.006354433915817</v>
      </c>
      <c r="Q208" s="41">
        <f t="shared" si="122"/>
        <v>9.8087686686814455E-7</v>
      </c>
      <c r="R208" s="41">
        <f t="shared" si="123"/>
        <v>7.2648586310900384E-7</v>
      </c>
      <c r="S208" s="41">
        <f t="shared" si="124"/>
        <v>3.6251114497894377E-5</v>
      </c>
      <c r="T208" s="41">
        <f t="shared" si="125"/>
        <v>1.9528063244314977E-5</v>
      </c>
      <c r="U208" s="41">
        <f t="shared" si="126"/>
        <v>-1.5189146546772898E-2</v>
      </c>
      <c r="V208" s="41">
        <f t="shared" si="127"/>
        <v>7.661202563244672E-3</v>
      </c>
      <c r="W208" s="41">
        <f t="shared" si="189"/>
        <v>-35.300287279184033</v>
      </c>
      <c r="X208" s="41">
        <f t="shared" si="190"/>
        <v>-24.068377690352754</v>
      </c>
      <c r="Y208" s="41">
        <f t="shared" si="128"/>
        <v>72.38989537604985</v>
      </c>
      <c r="Z208" s="41">
        <f t="shared" si="129"/>
        <v>43.291646650942255</v>
      </c>
      <c r="AA208" s="41">
        <f t="shared" si="130"/>
        <v>-2.1488013191516942E-7</v>
      </c>
      <c r="AB208" s="41">
        <f t="shared" si="131"/>
        <v>-1.4034640195987619E-8</v>
      </c>
      <c r="AC208" s="41">
        <f t="shared" si="132"/>
        <v>7.6688637658079159E-3</v>
      </c>
      <c r="AD208" s="41">
        <f t="shared" si="191"/>
        <v>-35.335587566463211</v>
      </c>
      <c r="AE208" s="41">
        <f t="shared" si="192"/>
        <v>-24.092446068043106</v>
      </c>
      <c r="AF208" s="41">
        <f t="shared" si="133"/>
        <v>72.413239135677188</v>
      </c>
      <c r="AG208" s="41">
        <f t="shared" si="134"/>
        <v>43.308316001435912</v>
      </c>
      <c r="AH208" s="41">
        <f t="shared" si="135"/>
        <v>-2.1373485119837328E-7</v>
      </c>
      <c r="AI208" s="41">
        <f t="shared" si="136"/>
        <v>-1.3244497080804705E-8</v>
      </c>
      <c r="AJ208" s="41">
        <f t="shared" si="137"/>
        <v>1.4949098491284402E-4</v>
      </c>
      <c r="AK208" s="41">
        <f t="shared" si="138"/>
        <v>1.0313565118011327E-4</v>
      </c>
      <c r="AL208" s="41">
        <f t="shared" si="139"/>
        <v>4.3327374769252932E-3</v>
      </c>
      <c r="AM208" s="41">
        <f t="shared" si="140"/>
        <v>1.1993940040169966E-2</v>
      </c>
      <c r="AN208" s="41">
        <f t="shared" si="193"/>
        <v>-55.264108412765161</v>
      </c>
      <c r="AO208" s="41">
        <f t="shared" si="194"/>
        <v>-37.680073917794438</v>
      </c>
      <c r="AP208" s="41">
        <f t="shared" si="141"/>
        <v>86.355501562062173</v>
      </c>
      <c r="AQ208" s="41">
        <f t="shared" si="142"/>
        <v>53.295137596255401</v>
      </c>
      <c r="AR208" s="41">
        <f t="shared" si="143"/>
        <v>3.132975452861376E-7</v>
      </c>
      <c r="AS208" s="41">
        <f t="shared" si="144"/>
        <v>3.3519097088636645E-7</v>
      </c>
      <c r="AT208" s="41">
        <f t="shared" si="145"/>
        <v>1.2005933980210135E-2</v>
      </c>
      <c r="AU208" s="41">
        <f t="shared" si="195"/>
        <v>-55.319372521177918</v>
      </c>
      <c r="AV208" s="41">
        <f t="shared" si="196"/>
        <v>-37.717753991712229</v>
      </c>
      <c r="AW208" s="41">
        <f t="shared" si="146"/>
        <v>86.396140815703376</v>
      </c>
      <c r="AX208" s="41">
        <f t="shared" si="147"/>
        <v>53.324282968551373</v>
      </c>
      <c r="AY208" s="41">
        <f t="shared" si="148"/>
        <v>3.1447177814409071E-7</v>
      </c>
      <c r="AZ208" s="41">
        <f t="shared" si="149"/>
        <v>3.3593125918072468E-7</v>
      </c>
      <c r="BA208" s="41">
        <f t="shared" si="150"/>
        <v>9.7902178435149183E-5</v>
      </c>
      <c r="BB208" s="41">
        <f t="shared" si="151"/>
        <v>6.1721860529476778E-5</v>
      </c>
      <c r="BC208" s="41">
        <f t="shared" si="152"/>
        <v>6.051197686352107E-4</v>
      </c>
      <c r="BD208" s="41">
        <f t="shared" si="153"/>
        <v>1.2599059808805177E-2</v>
      </c>
      <c r="BE208" s="41">
        <f t="shared" si="197"/>
        <v>-58.052300148305115</v>
      </c>
      <c r="BF208" s="41">
        <f t="shared" si="198"/>
        <v>-39.58111373748077</v>
      </c>
      <c r="BG208" s="41">
        <f t="shared" si="154"/>
        <v>88.418323277345195</v>
      </c>
      <c r="BH208" s="41">
        <f t="shared" si="155"/>
        <v>54.774454714645358</v>
      </c>
      <c r="BI208" s="41">
        <f t="shared" si="156"/>
        <v>3.7087182895788055E-7</v>
      </c>
      <c r="BJ208" s="41">
        <f t="shared" si="157"/>
        <v>3.7128652191778314E-7</v>
      </c>
      <c r="BK208" s="41">
        <f t="shared" si="158"/>
        <v>1.2611658868613981E-2</v>
      </c>
      <c r="BL208" s="41">
        <f t="shared" si="199"/>
        <v>-58.110352448453412</v>
      </c>
      <c r="BM208" s="41">
        <f t="shared" si="200"/>
        <v>-39.620694851218246</v>
      </c>
      <c r="BN208" s="41">
        <f t="shared" si="159"/>
        <v>88.461540488433926</v>
      </c>
      <c r="BO208" s="41">
        <f t="shared" si="160"/>
        <v>54.805444688528752</v>
      </c>
      <c r="BP208" s="41">
        <f t="shared" si="161"/>
        <v>3.7203514205171093E-7</v>
      </c>
      <c r="BQ208" s="41">
        <f t="shared" si="162"/>
        <v>3.7201157324438038E-7</v>
      </c>
      <c r="BR208" s="41">
        <f t="shared" si="163"/>
        <v>9.2333325778601278E-5</v>
      </c>
      <c r="BS208" s="41">
        <f t="shared" si="164"/>
        <v>5.7548050219635401E-5</v>
      </c>
      <c r="BT208" s="41">
        <f t="shared" si="165"/>
        <v>1.1921508547478041E-5</v>
      </c>
      <c r="BU208" s="41">
        <f t="shared" si="166"/>
        <v>1.2610981317352655E-2</v>
      </c>
      <c r="BV208" s="41">
        <f t="shared" si="201"/>
        <v>-58.107230516358065</v>
      </c>
      <c r="BW208" s="41">
        <f t="shared" si="202"/>
        <v>-39.618566261153234</v>
      </c>
      <c r="BX208" s="41">
        <f t="shared" si="167"/>
        <v>88.459216082016354</v>
      </c>
      <c r="BY208" s="41">
        <f t="shared" si="168"/>
        <v>54.803777918545968</v>
      </c>
      <c r="BZ208" s="41">
        <f t="shared" si="169"/>
        <v>3.7197261748155801E-7</v>
      </c>
      <c r="CA208" s="41">
        <f t="shared" si="170"/>
        <v>3.719726082568089E-7</v>
      </c>
      <c r="CB208" s="41">
        <f t="shared" si="171"/>
        <v>1.2623592298670007E-2</v>
      </c>
      <c r="CC208" s="41">
        <f t="shared" si="203"/>
        <v>-58.165337746874414</v>
      </c>
      <c r="CD208" s="41">
        <f t="shared" si="204"/>
        <v>-39.658184827414388</v>
      </c>
      <c r="CE208" s="41">
        <f t="shared" si="172"/>
        <v>88.502484410619758</v>
      </c>
      <c r="CF208" s="41">
        <f t="shared" si="173"/>
        <v>54.834804422880886</v>
      </c>
      <c r="CG208" s="41">
        <f t="shared" si="174"/>
        <v>3.7313569144782595E-7</v>
      </c>
      <c r="CH208" s="41">
        <f t="shared" si="175"/>
        <v>3.7269734928396977E-7</v>
      </c>
      <c r="CI208" s="41">
        <f t="shared" si="176"/>
        <v>9.2227078686386152E-5</v>
      </c>
      <c r="CJ208" s="41">
        <f t="shared" si="177"/>
        <v>5.7469042965251238E-5</v>
      </c>
      <c r="CK208" s="41">
        <f t="shared" si="178"/>
        <v>-2.6539903410838473E-10</v>
      </c>
      <c r="CL208" s="41">
        <f t="shared" si="205"/>
        <v>14.38142186386494</v>
      </c>
      <c r="CM208" s="41">
        <f t="shared" si="206"/>
        <v>4.7338235081776673E-6</v>
      </c>
      <c r="CN208" s="41">
        <f t="shared" si="207"/>
        <v>-4.287733647899903E-2</v>
      </c>
      <c r="CO208" s="41">
        <f t="shared" si="208"/>
        <v>5957.0430522916777</v>
      </c>
      <c r="CP208" s="41">
        <f t="shared" si="179"/>
        <v>56885.570879007151</v>
      </c>
      <c r="CQ208" s="41"/>
      <c r="CR208" s="41"/>
      <c r="CS208" s="41"/>
      <c r="CT208" s="41"/>
      <c r="CU208" s="41"/>
      <c r="CV208" s="41"/>
      <c r="CW208" s="41"/>
      <c r="CX208" s="41"/>
      <c r="CY208" s="41"/>
      <c r="CZ208" s="41"/>
      <c r="DA208" s="41">
        <f t="shared" si="210"/>
        <v>0.13818583765599105</v>
      </c>
      <c r="DB208" s="14">
        <f t="shared" si="209"/>
        <v>-773.43300559358318</v>
      </c>
      <c r="DC208" s="41"/>
      <c r="DD208" s="41"/>
      <c r="DE208" s="41"/>
    </row>
    <row r="209" spans="1:109">
      <c r="A209" s="41">
        <f t="shared" si="180"/>
        <v>0.60000000000000031</v>
      </c>
      <c r="B209" s="41">
        <f t="shared" si="181"/>
        <v>14.625174776811804</v>
      </c>
      <c r="C209" s="41">
        <f t="shared" si="182"/>
        <v>-2676.0230375515694</v>
      </c>
      <c r="D209" s="41">
        <f t="shared" si="183"/>
        <v>-823.31715519862837</v>
      </c>
      <c r="E209" s="41">
        <f t="shared" si="184"/>
        <v>2.285034911001757E-2</v>
      </c>
      <c r="F209" s="41">
        <f t="shared" si="185"/>
        <v>-105.28685038079011</v>
      </c>
      <c r="G209" s="41">
        <f t="shared" si="186"/>
        <v>-71.786488895993273</v>
      </c>
      <c r="H209" s="41">
        <f t="shared" si="115"/>
        <v>126.4496122842173</v>
      </c>
      <c r="I209" s="41">
        <f t="shared" si="116"/>
        <v>81.845852123756117</v>
      </c>
      <c r="J209" s="41">
        <f t="shared" si="117"/>
        <v>9.7186270896775801E-7</v>
      </c>
      <c r="K209" s="41">
        <f t="shared" si="118"/>
        <v>7.0676899466165928E-7</v>
      </c>
      <c r="L209" s="41">
        <f t="shared" si="119"/>
        <v>2.2873199459127587E-2</v>
      </c>
      <c r="M209" s="41">
        <f t="shared" si="187"/>
        <v>-105.39213723117089</v>
      </c>
      <c r="N209" s="41">
        <f t="shared" si="188"/>
        <v>-71.858275384889268</v>
      </c>
      <c r="O209" s="41">
        <f t="shared" si="120"/>
        <v>126.5398136796737</v>
      </c>
      <c r="P209" s="41">
        <f t="shared" si="121"/>
        <v>81.909786780090997</v>
      </c>
      <c r="Q209" s="41">
        <f t="shared" si="122"/>
        <v>9.7268703796894228E-7</v>
      </c>
      <c r="R209" s="41">
        <f t="shared" si="123"/>
        <v>7.0720768641932463E-7</v>
      </c>
      <c r="S209" s="41">
        <f t="shared" si="124"/>
        <v>3.6075116280079948E-5</v>
      </c>
      <c r="T209" s="41">
        <f t="shared" si="125"/>
        <v>1.9198470690893869E-5</v>
      </c>
      <c r="U209" s="41">
        <f t="shared" si="126"/>
        <v>-1.5707725383293042E-2</v>
      </c>
      <c r="V209" s="41">
        <f t="shared" si="127"/>
        <v>7.1426237267245285E-3</v>
      </c>
      <c r="W209" s="41">
        <f t="shared" si="189"/>
        <v>-32.910847533276424</v>
      </c>
      <c r="X209" s="41">
        <f t="shared" si="190"/>
        <v>-22.439214227233929</v>
      </c>
      <c r="Y209" s="41">
        <f t="shared" si="128"/>
        <v>70.739896766670284</v>
      </c>
      <c r="Z209" s="41">
        <f t="shared" si="129"/>
        <v>42.028643758448183</v>
      </c>
      <c r="AA209" s="41">
        <f t="shared" si="130"/>
        <v>-2.979078045013502E-7</v>
      </c>
      <c r="AB209" s="41">
        <f t="shared" si="131"/>
        <v>-7.8214315413194417E-8</v>
      </c>
      <c r="AC209" s="41">
        <f t="shared" si="132"/>
        <v>7.1497663504512523E-3</v>
      </c>
      <c r="AD209" s="41">
        <f t="shared" si="191"/>
        <v>-32.943758380809697</v>
      </c>
      <c r="AE209" s="41">
        <f t="shared" si="192"/>
        <v>-22.461653441461163</v>
      </c>
      <c r="AF209" s="41">
        <f t="shared" si="133"/>
        <v>70.761342639723097</v>
      </c>
      <c r="AG209" s="41">
        <f t="shared" si="134"/>
        <v>42.04395093801346</v>
      </c>
      <c r="AH209" s="41">
        <f t="shared" si="135"/>
        <v>-2.9678770309969602E-7</v>
      </c>
      <c r="AI209" s="41">
        <f t="shared" si="136"/>
        <v>-7.7438169006638157E-8</v>
      </c>
      <c r="AJ209" s="41">
        <f t="shared" si="137"/>
        <v>1.56819320813914E-4</v>
      </c>
      <c r="AK209" s="41">
        <f t="shared" si="138"/>
        <v>1.086640478697402E-4</v>
      </c>
      <c r="AL209" s="41">
        <f t="shared" si="139"/>
        <v>4.5621896763589206E-3</v>
      </c>
      <c r="AM209" s="41">
        <f t="shared" si="140"/>
        <v>1.170481340308345E-2</v>
      </c>
      <c r="AN209" s="41">
        <f t="shared" si="193"/>
        <v>-53.931908504857248</v>
      </c>
      <c r="AO209" s="41">
        <f t="shared" si="194"/>
        <v>-36.771755798766314</v>
      </c>
      <c r="AP209" s="41">
        <f t="shared" si="141"/>
        <v>85.302784182547754</v>
      </c>
      <c r="AQ209" s="41">
        <f t="shared" si="142"/>
        <v>52.464575957402545</v>
      </c>
      <c r="AR209" s="41">
        <f t="shared" si="143"/>
        <v>2.7927047351341521E-7</v>
      </c>
      <c r="AS209" s="41">
        <f t="shared" si="144"/>
        <v>3.0373050632965788E-7</v>
      </c>
      <c r="AT209" s="41">
        <f t="shared" si="145"/>
        <v>1.1716518216486532E-2</v>
      </c>
      <c r="AU209" s="41">
        <f t="shared" si="195"/>
        <v>-53.985840413362098</v>
      </c>
      <c r="AV209" s="41">
        <f t="shared" si="196"/>
        <v>-36.808527554565075</v>
      </c>
      <c r="AW209" s="41">
        <f t="shared" si="146"/>
        <v>85.342219935433747</v>
      </c>
      <c r="AX209" s="41">
        <f t="shared" si="147"/>
        <v>52.492884758226054</v>
      </c>
      <c r="AY209" s="41">
        <f t="shared" si="148"/>
        <v>2.8044484032632211E-7</v>
      </c>
      <c r="AZ209" s="41">
        <f t="shared" si="149"/>
        <v>3.0446822944138067E-7</v>
      </c>
      <c r="BA209" s="41">
        <f t="shared" si="150"/>
        <v>1.0033195510811403E-4</v>
      </c>
      <c r="BB209" s="41">
        <f t="shared" si="151"/>
        <v>6.3027327845185669E-5</v>
      </c>
      <c r="BC209" s="41">
        <f t="shared" si="152"/>
        <v>6.5568361382744428E-4</v>
      </c>
      <c r="BD209" s="41">
        <f t="shared" si="153"/>
        <v>1.2360497016910894E-2</v>
      </c>
      <c r="BE209" s="41">
        <f t="shared" si="197"/>
        <v>-56.953081713800522</v>
      </c>
      <c r="BF209" s="41">
        <f t="shared" si="198"/>
        <v>-38.83164662304582</v>
      </c>
      <c r="BG209" s="41">
        <f t="shared" si="154"/>
        <v>87.526828042707237</v>
      </c>
      <c r="BH209" s="41">
        <f t="shared" si="155"/>
        <v>54.061044483611056</v>
      </c>
      <c r="BI209" s="41">
        <f t="shared" si="156"/>
        <v>3.4304203475944588E-7</v>
      </c>
      <c r="BJ209" s="41">
        <f t="shared" si="157"/>
        <v>3.4354168638838069E-7</v>
      </c>
      <c r="BK209" s="41">
        <f t="shared" si="158"/>
        <v>1.2372857513927804E-2</v>
      </c>
      <c r="BL209" s="41">
        <f t="shared" si="199"/>
        <v>-57.010034795514322</v>
      </c>
      <c r="BM209" s="41">
        <f t="shared" si="200"/>
        <v>-38.870478269668865</v>
      </c>
      <c r="BN209" s="41">
        <f t="shared" si="159"/>
        <v>87.56904244175503</v>
      </c>
      <c r="BO209" s="41">
        <f t="shared" si="160"/>
        <v>54.091345024371826</v>
      </c>
      <c r="BP209" s="41">
        <f t="shared" si="161"/>
        <v>3.4420569788379676E-7</v>
      </c>
      <c r="BQ209" s="41">
        <f t="shared" si="162"/>
        <v>3.4426338170779288E-7</v>
      </c>
      <c r="BR209" s="41">
        <f t="shared" si="163"/>
        <v>9.4143716288992485E-5</v>
      </c>
      <c r="BS209" s="41">
        <f t="shared" si="164"/>
        <v>5.838724109757657E-5</v>
      </c>
      <c r="BT209" s="41">
        <f t="shared" si="165"/>
        <v>1.3973738358158094E-5</v>
      </c>
      <c r="BU209" s="41">
        <f t="shared" si="166"/>
        <v>1.2374470755269052E-2</v>
      </c>
      <c r="BV209" s="41">
        <f t="shared" si="201"/>
        <v>-57.017468077995318</v>
      </c>
      <c r="BW209" s="41">
        <f t="shared" si="202"/>
        <v>-38.875546416814998</v>
      </c>
      <c r="BX209" s="41">
        <f t="shared" si="167"/>
        <v>87.574552868993351</v>
      </c>
      <c r="BY209" s="41">
        <f t="shared" si="168"/>
        <v>54.095300276854154</v>
      </c>
      <c r="BZ209" s="41">
        <f t="shared" si="169"/>
        <v>3.4435747168552349E-7</v>
      </c>
      <c r="CA209" s="41">
        <f t="shared" si="170"/>
        <v>3.4435749805191213E-7</v>
      </c>
      <c r="CB209" s="41">
        <f t="shared" si="171"/>
        <v>1.238684522602432E-2</v>
      </c>
      <c r="CC209" s="41">
        <f t="shared" si="203"/>
        <v>-57.074485546073298</v>
      </c>
      <c r="CD209" s="41">
        <f t="shared" si="204"/>
        <v>-38.914421963231803</v>
      </c>
      <c r="CE209" s="41">
        <f t="shared" si="172"/>
        <v>87.616826917128265</v>
      </c>
      <c r="CF209" s="41">
        <f t="shared" si="173"/>
        <v>54.125643515864446</v>
      </c>
      <c r="CG209" s="41">
        <f t="shared" si="174"/>
        <v>3.4552087423262514E-7</v>
      </c>
      <c r="CH209" s="41">
        <f t="shared" si="175"/>
        <v>3.4507883778313901E-7</v>
      </c>
      <c r="CI209" s="41">
        <f t="shared" si="176"/>
        <v>9.4016347859277369E-5</v>
      </c>
      <c r="CJ209" s="41">
        <f t="shared" si="177"/>
        <v>5.8292572304140138E-5</v>
      </c>
      <c r="CK209" s="41">
        <f t="shared" si="178"/>
        <v>7.3806276724244667E-10</v>
      </c>
      <c r="CL209" s="41">
        <f t="shared" si="205"/>
        <v>14.625174776811804</v>
      </c>
      <c r="CM209" s="41">
        <f t="shared" si="206"/>
        <v>4.5441788581699705E-6</v>
      </c>
      <c r="CN209" s="41">
        <f t="shared" si="207"/>
        <v>-4.2073200567914783E-2</v>
      </c>
      <c r="CO209" s="41">
        <f t="shared" si="208"/>
        <v>5991.3649231046938</v>
      </c>
      <c r="CP209" s="41">
        <f t="shared" si="179"/>
        <v>57213.320602770335</v>
      </c>
      <c r="CQ209" s="41"/>
      <c r="CR209" s="41"/>
      <c r="CS209" s="41"/>
      <c r="CT209" s="41"/>
      <c r="CU209" s="41"/>
      <c r="CV209" s="41"/>
      <c r="CW209" s="41"/>
      <c r="CX209" s="41"/>
      <c r="CY209" s="41"/>
      <c r="CZ209" s="41"/>
      <c r="DA209" s="41">
        <f t="shared" si="210"/>
        <v>0.13887332938562283</v>
      </c>
      <c r="DB209" s="14">
        <f t="shared" si="209"/>
        <v>-781.20785030668947</v>
      </c>
      <c r="DC209" s="41"/>
      <c r="DD209" s="41"/>
      <c r="DE209" s="41"/>
    </row>
    <row r="210" spans="1:109">
      <c r="A210" s="41">
        <f t="shared" si="180"/>
        <v>0.61000000000000032</v>
      </c>
      <c r="B210" s="41">
        <f t="shared" si="181"/>
        <v>14.868927689758667</v>
      </c>
      <c r="C210" s="41">
        <f t="shared" si="182"/>
        <v>-2667.1332254323311</v>
      </c>
      <c r="D210" s="41">
        <f t="shared" si="183"/>
        <v>-814.42734307938986</v>
      </c>
      <c r="E210" s="41">
        <f t="shared" si="184"/>
        <v>2.285034911001757E-2</v>
      </c>
      <c r="F210" s="41">
        <f t="shared" si="185"/>
        <v>-105.28685038079011</v>
      </c>
      <c r="G210" s="41">
        <f t="shared" si="186"/>
        <v>-71.786488895993273</v>
      </c>
      <c r="H210" s="41">
        <f t="shared" si="115"/>
        <v>126.38936366302588</v>
      </c>
      <c r="I210" s="41">
        <f t="shared" si="116"/>
        <v>81.749022056527394</v>
      </c>
      <c r="J210" s="41">
        <f t="shared" si="117"/>
        <v>9.6367021954262461E-7</v>
      </c>
      <c r="K210" s="41">
        <f t="shared" si="118"/>
        <v>6.8745774261458022E-7</v>
      </c>
      <c r="L210" s="41">
        <f t="shared" si="119"/>
        <v>2.2873199459127587E-2</v>
      </c>
      <c r="M210" s="41">
        <f t="shared" si="187"/>
        <v>-105.39213723117089</v>
      </c>
      <c r="N210" s="41">
        <f t="shared" si="188"/>
        <v>-71.858275384889268</v>
      </c>
      <c r="O210" s="41">
        <f t="shared" si="120"/>
        <v>126.47959572679653</v>
      </c>
      <c r="P210" s="41">
        <f t="shared" si="121"/>
        <v>81.813015889498075</v>
      </c>
      <c r="Q210" s="41">
        <f t="shared" si="122"/>
        <v>9.6449053044185875E-7</v>
      </c>
      <c r="R210" s="41">
        <f t="shared" si="123"/>
        <v>6.8788893678238962E-7</v>
      </c>
      <c r="S210" s="41">
        <f t="shared" si="124"/>
        <v>3.5899272054209513E-5</v>
      </c>
      <c r="T210" s="41">
        <f t="shared" si="125"/>
        <v>1.8870353609625533E-5</v>
      </c>
      <c r="U210" s="41">
        <f t="shared" si="126"/>
        <v>-1.62202008205573E-2</v>
      </c>
      <c r="V210" s="41">
        <f t="shared" si="127"/>
        <v>6.6301482894602706E-3</v>
      </c>
      <c r="W210" s="41">
        <f t="shared" si="189"/>
        <v>-30.549530232289662</v>
      </c>
      <c r="X210" s="41">
        <f t="shared" si="190"/>
        <v>-20.82922515837932</v>
      </c>
      <c r="Y210" s="41">
        <f t="shared" si="128"/>
        <v>69.130606719314727</v>
      </c>
      <c r="Z210" s="41">
        <f t="shared" si="129"/>
        <v>40.793741899399045</v>
      </c>
      <c r="AA210" s="41">
        <f t="shared" si="130"/>
        <v>-3.836018575889692E-7</v>
      </c>
      <c r="AB210" s="41">
        <f t="shared" si="131"/>
        <v>-1.4412895113661192E-7</v>
      </c>
      <c r="AC210" s="41">
        <f t="shared" si="132"/>
        <v>6.63677843774973E-3</v>
      </c>
      <c r="AD210" s="41">
        <f t="shared" si="191"/>
        <v>-30.580079762521947</v>
      </c>
      <c r="AE210" s="41">
        <f t="shared" si="192"/>
        <v>-20.850054383537696</v>
      </c>
      <c r="AF210" s="41">
        <f t="shared" si="133"/>
        <v>69.150215753633347</v>
      </c>
      <c r="AG210" s="41">
        <f t="shared" si="134"/>
        <v>40.8077284381773</v>
      </c>
      <c r="AH210" s="41">
        <f t="shared" si="135"/>
        <v>-3.8251173733965264E-7</v>
      </c>
      <c r="AI210" s="41">
        <f t="shared" si="136"/>
        <v>-1.4337002678566994E-7</v>
      </c>
      <c r="AJ210" s="41">
        <f t="shared" si="137"/>
        <v>1.6441868291990284E-4</v>
      </c>
      <c r="AK210" s="41">
        <f t="shared" si="138"/>
        <v>1.1446566770588221E-4</v>
      </c>
      <c r="AL210" s="41">
        <f t="shared" si="139"/>
        <v>4.7939629955539289E-3</v>
      </c>
      <c r="AM210" s="41">
        <f t="shared" si="140"/>
        <v>1.14241112850142E-2</v>
      </c>
      <c r="AN210" s="41">
        <f t="shared" si="193"/>
        <v>-52.638525993962858</v>
      </c>
      <c r="AO210" s="41">
        <f t="shared" si="194"/>
        <v>-35.889904086792868</v>
      </c>
      <c r="AP210" s="41">
        <f t="shared" si="141"/>
        <v>84.283362490863055</v>
      </c>
      <c r="AQ210" s="41">
        <f t="shared" si="142"/>
        <v>51.6562060532844</v>
      </c>
      <c r="AR210" s="41">
        <f t="shared" si="143"/>
        <v>2.4549301872011236E-7</v>
      </c>
      <c r="AS210" s="41">
        <f t="shared" si="144"/>
        <v>2.7261097130977862E-7</v>
      </c>
      <c r="AT210" s="41">
        <f t="shared" si="145"/>
        <v>1.1435535396299214E-2</v>
      </c>
      <c r="AU210" s="41">
        <f t="shared" si="195"/>
        <v>-52.691164519956814</v>
      </c>
      <c r="AV210" s="41">
        <f t="shared" si="196"/>
        <v>-35.925793990879654</v>
      </c>
      <c r="AW210" s="41">
        <f t="shared" si="146"/>
        <v>84.321637058917773</v>
      </c>
      <c r="AX210" s="41">
        <f t="shared" si="147"/>
        <v>51.683706765493852</v>
      </c>
      <c r="AY210" s="41">
        <f t="shared" si="148"/>
        <v>2.4666684287628195E-7</v>
      </c>
      <c r="AZ210" s="41">
        <f t="shared" si="149"/>
        <v>2.733456913594463E-7</v>
      </c>
      <c r="BA210" s="41">
        <f t="shared" si="150"/>
        <v>1.0274971303101971E-4</v>
      </c>
      <c r="BB210" s="41">
        <f t="shared" si="151"/>
        <v>6.4313103342358385E-5</v>
      </c>
      <c r="BC210" s="41">
        <f t="shared" si="152"/>
        <v>7.0552405140107753E-4</v>
      </c>
      <c r="BD210" s="41">
        <f t="shared" si="153"/>
        <v>1.2129635336415277E-2</v>
      </c>
      <c r="BE210" s="41">
        <f t="shared" si="197"/>
        <v>-55.889347453287904</v>
      </c>
      <c r="BF210" s="41">
        <f t="shared" si="198"/>
        <v>-38.106373263605398</v>
      </c>
      <c r="BG210" s="41">
        <f t="shared" si="154"/>
        <v>86.664670449403701</v>
      </c>
      <c r="BH210" s="41">
        <f t="shared" si="155"/>
        <v>53.367196364063588</v>
      </c>
      <c r="BI210" s="41">
        <f t="shared" si="156"/>
        <v>3.1558944010159908E-7</v>
      </c>
      <c r="BJ210" s="41">
        <f t="shared" si="157"/>
        <v>3.1618242255410737E-7</v>
      </c>
      <c r="BK210" s="41">
        <f t="shared" si="158"/>
        <v>1.2141764971751691E-2</v>
      </c>
      <c r="BL210" s="41">
        <f t="shared" si="199"/>
        <v>-55.945236800741178</v>
      </c>
      <c r="BM210" s="41">
        <f t="shared" si="200"/>
        <v>-38.144479636868994</v>
      </c>
      <c r="BN210" s="41">
        <f t="shared" si="159"/>
        <v>86.705919053450543</v>
      </c>
      <c r="BO210" s="41">
        <f t="shared" si="160"/>
        <v>53.396832675033224</v>
      </c>
      <c r="BP210" s="41">
        <f t="shared" si="161"/>
        <v>3.1675299551707395E-7</v>
      </c>
      <c r="BQ210" s="41">
        <f t="shared" si="162"/>
        <v>3.1690043423061909E-7</v>
      </c>
      <c r="BR210" s="41">
        <f t="shared" si="163"/>
        <v>9.5926660876759069E-5</v>
      </c>
      <c r="BS210" s="41">
        <f t="shared" si="164"/>
        <v>5.919482792332952E-5</v>
      </c>
      <c r="BT210" s="41">
        <f t="shared" si="165"/>
        <v>1.6143557367804238E-5</v>
      </c>
      <c r="BU210" s="41">
        <f t="shared" si="166"/>
        <v>1.2145778893783082E-2</v>
      </c>
      <c r="BV210" s="41">
        <f t="shared" si="201"/>
        <v>-55.963731625757838</v>
      </c>
      <c r="BW210" s="41">
        <f t="shared" si="202"/>
        <v>-38.157089744834899</v>
      </c>
      <c r="BX210" s="41">
        <f t="shared" si="167"/>
        <v>86.719571248163788</v>
      </c>
      <c r="BY210" s="41">
        <f t="shared" si="168"/>
        <v>53.406641492070506</v>
      </c>
      <c r="BZ210" s="41">
        <f t="shared" si="169"/>
        <v>3.1713773586282109E-7</v>
      </c>
      <c r="CA210" s="41">
        <f t="shared" si="170"/>
        <v>3.1713781343093071E-7</v>
      </c>
      <c r="CB210" s="41">
        <f t="shared" si="171"/>
        <v>1.2157924672676863E-2</v>
      </c>
      <c r="CC210" s="41">
        <f t="shared" si="203"/>
        <v>-56.019695357383583</v>
      </c>
      <c r="CD210" s="41">
        <f t="shared" si="204"/>
        <v>-38.195246834579727</v>
      </c>
      <c r="CE210" s="41">
        <f t="shared" si="172"/>
        <v>86.760888455990766</v>
      </c>
      <c r="CF210" s="41">
        <f t="shared" si="173"/>
        <v>53.436326993109503</v>
      </c>
      <c r="CG210" s="41">
        <f t="shared" si="174"/>
        <v>3.1830101346383647E-7</v>
      </c>
      <c r="CH210" s="41">
        <f t="shared" si="175"/>
        <v>3.1785542391371449E-7</v>
      </c>
      <c r="CI210" s="41">
        <f t="shared" si="176"/>
        <v>9.577628665799366E-5</v>
      </c>
      <c r="CJ210" s="41">
        <f t="shared" si="177"/>
        <v>5.9083117604850856E-5</v>
      </c>
      <c r="CK210" s="41">
        <f t="shared" si="178"/>
        <v>2.1139659402474139E-9</v>
      </c>
      <c r="CL210" s="41">
        <f t="shared" si="205"/>
        <v>14.868927689758667</v>
      </c>
      <c r="CM210" s="41">
        <f t="shared" si="206"/>
        <v>4.3632027294692106E-6</v>
      </c>
      <c r="CN210" s="41">
        <f t="shared" si="207"/>
        <v>-4.1295648238862476E-2</v>
      </c>
      <c r="CO210" s="41">
        <f t="shared" si="208"/>
        <v>6024.2310962704769</v>
      </c>
      <c r="CP210" s="41">
        <f t="shared" si="179"/>
        <v>57527.169437961238</v>
      </c>
      <c r="CQ210" s="41"/>
      <c r="CR210" s="41"/>
      <c r="CS210" s="41"/>
      <c r="CT210" s="41"/>
      <c r="CU210" s="41"/>
      <c r="CV210" s="41"/>
      <c r="CW210" s="41"/>
      <c r="CX210" s="41"/>
      <c r="CY210" s="41"/>
      <c r="CZ210" s="41"/>
      <c r="DA210" s="41">
        <f t="shared" si="210"/>
        <v>0.13956082111525461</v>
      </c>
      <c r="DB210" s="14">
        <f t="shared" si="209"/>
        <v>-789.02127985708182</v>
      </c>
      <c r="DC210" s="41"/>
      <c r="DD210" s="41"/>
      <c r="DE210" s="41"/>
    </row>
    <row r="211" spans="1:109">
      <c r="A211" s="41">
        <f t="shared" si="180"/>
        <v>0.62000000000000033</v>
      </c>
      <c r="B211" s="41">
        <f t="shared" si="181"/>
        <v>15.112680602705531</v>
      </c>
      <c r="C211" s="41">
        <f t="shared" si="182"/>
        <v>-2658.2434133130923</v>
      </c>
      <c r="D211" s="41">
        <f t="shared" si="183"/>
        <v>-805.53753096015134</v>
      </c>
      <c r="E211" s="41">
        <f t="shared" si="184"/>
        <v>2.285034911001757E-2</v>
      </c>
      <c r="F211" s="41">
        <f t="shared" si="185"/>
        <v>-105.28685038079011</v>
      </c>
      <c r="G211" s="41">
        <f t="shared" si="186"/>
        <v>-71.786488895993273</v>
      </c>
      <c r="H211" s="41">
        <f t="shared" si="115"/>
        <v>126.32906577992793</v>
      </c>
      <c r="I211" s="41">
        <f t="shared" si="116"/>
        <v>81.651987087669255</v>
      </c>
      <c r="J211" s="41">
        <f t="shared" si="117"/>
        <v>9.5547103157998617E-7</v>
      </c>
      <c r="K211" s="41">
        <f t="shared" si="118"/>
        <v>6.6810562612194318E-7</v>
      </c>
      <c r="L211" s="41">
        <f t="shared" si="119"/>
        <v>2.2873199459127587E-2</v>
      </c>
      <c r="M211" s="41">
        <f t="shared" si="187"/>
        <v>-105.39213723117089</v>
      </c>
      <c r="N211" s="41">
        <f t="shared" si="188"/>
        <v>-71.858275384889268</v>
      </c>
      <c r="O211" s="41">
        <f t="shared" si="120"/>
        <v>126.41932858726319</v>
      </c>
      <c r="P211" s="41">
        <f t="shared" si="121"/>
        <v>81.716040473510731</v>
      </c>
      <c r="Q211" s="41">
        <f t="shared" si="122"/>
        <v>9.5628732792136955E-7</v>
      </c>
      <c r="R211" s="41">
        <f t="shared" si="123"/>
        <v>6.6852935694470814E-7</v>
      </c>
      <c r="S211" s="41">
        <f t="shared" si="124"/>
        <v>3.5723582928785757E-5</v>
      </c>
      <c r="T211" s="41">
        <f t="shared" si="125"/>
        <v>1.8543735184300118E-5</v>
      </c>
      <c r="U211" s="41">
        <f t="shared" si="126"/>
        <v>-1.672688895338325E-2</v>
      </c>
      <c r="V211" s="41">
        <f t="shared" si="127"/>
        <v>6.1234601566343208E-3</v>
      </c>
      <c r="W211" s="41">
        <f t="shared" si="189"/>
        <v>-28.214878915860535</v>
      </c>
      <c r="X211" s="41">
        <f t="shared" si="190"/>
        <v>-19.237417442632189</v>
      </c>
      <c r="Y211" s="41">
        <f t="shared" si="128"/>
        <v>67.56081410698549</v>
      </c>
      <c r="Z211" s="41">
        <f t="shared" si="129"/>
        <v>39.586309366440716</v>
      </c>
      <c r="AA211" s="41">
        <f t="shared" si="130"/>
        <v>-4.7206056960167239E-7</v>
      </c>
      <c r="AB211" s="41">
        <f t="shared" si="131"/>
        <v>-2.1187521339386737E-7</v>
      </c>
      <c r="AC211" s="41">
        <f t="shared" si="132"/>
        <v>6.1295836167909543E-3</v>
      </c>
      <c r="AD211" s="41">
        <f t="shared" si="191"/>
        <v>-28.243093794776392</v>
      </c>
      <c r="AE211" s="41">
        <f t="shared" si="192"/>
        <v>-19.256654860074818</v>
      </c>
      <c r="AF211" s="41">
        <f t="shared" si="133"/>
        <v>67.578646520246778</v>
      </c>
      <c r="AG211" s="41">
        <f t="shared" si="134"/>
        <v>39.599016779135837</v>
      </c>
      <c r="AH211" s="41">
        <f t="shared" si="135"/>
        <v>-4.7100553255394237E-7</v>
      </c>
      <c r="AI211" s="41">
        <f t="shared" si="136"/>
        <v>-2.1113701676811065E-7</v>
      </c>
      <c r="AJ211" s="41">
        <f t="shared" si="137"/>
        <v>1.7229426186224212E-4</v>
      </c>
      <c r="AK211" s="41">
        <f t="shared" si="138"/>
        <v>1.2055220526862314E-4</v>
      </c>
      <c r="AL211" s="41">
        <f t="shared" si="139"/>
        <v>5.0285082066083165E-3</v>
      </c>
      <c r="AM211" s="41">
        <f t="shared" si="140"/>
        <v>1.1151968363242637E-2</v>
      </c>
      <c r="AN211" s="41">
        <f t="shared" si="193"/>
        <v>-51.384581428442317</v>
      </c>
      <c r="AO211" s="41">
        <f t="shared" si="194"/>
        <v>-35.034941883028864</v>
      </c>
      <c r="AP211" s="41">
        <f t="shared" si="141"/>
        <v>83.297301047152672</v>
      </c>
      <c r="AQ211" s="41">
        <f t="shared" si="142"/>
        <v>50.870121797884963</v>
      </c>
      <c r="AR211" s="41">
        <f t="shared" si="143"/>
        <v>2.1202273391338255E-7</v>
      </c>
      <c r="AS211" s="41">
        <f t="shared" si="144"/>
        <v>2.4186656568476845E-7</v>
      </c>
      <c r="AT211" s="41">
        <f t="shared" si="145"/>
        <v>1.1163120331605879E-2</v>
      </c>
      <c r="AU211" s="41">
        <f t="shared" si="195"/>
        <v>-51.435966009870754</v>
      </c>
      <c r="AV211" s="41">
        <f t="shared" si="196"/>
        <v>-35.069976824911883</v>
      </c>
      <c r="AW211" s="41">
        <f t="shared" si="146"/>
        <v>83.334456891795526</v>
      </c>
      <c r="AX211" s="41">
        <f t="shared" si="147"/>
        <v>50.896843120866791</v>
      </c>
      <c r="AY211" s="41">
        <f t="shared" si="148"/>
        <v>2.1319535573484377E-7</v>
      </c>
      <c r="AZ211" s="41">
        <f t="shared" si="149"/>
        <v>2.4259785053659881E-7</v>
      </c>
      <c r="BA211" s="41">
        <f t="shared" si="150"/>
        <v>1.0514931384905814E-4</v>
      </c>
      <c r="BB211" s="41">
        <f t="shared" si="151"/>
        <v>6.5574509181787411E-5</v>
      </c>
      <c r="BC211" s="41">
        <f t="shared" si="152"/>
        <v>7.5411191596019248E-4</v>
      </c>
      <c r="BD211" s="41">
        <f t="shared" si="153"/>
        <v>1.190608027920283E-2</v>
      </c>
      <c r="BE211" s="41">
        <f t="shared" si="197"/>
        <v>-54.859279696017751</v>
      </c>
      <c r="BF211" s="41">
        <f t="shared" si="198"/>
        <v>-37.40405433819393</v>
      </c>
      <c r="BG211" s="41">
        <f t="shared" si="154"/>
        <v>85.830226792872452</v>
      </c>
      <c r="BH211" s="41">
        <f t="shared" si="155"/>
        <v>52.691780789766128</v>
      </c>
      <c r="BI211" s="41">
        <f t="shared" si="156"/>
        <v>2.8850812912332993E-7</v>
      </c>
      <c r="BJ211" s="41">
        <f t="shared" si="157"/>
        <v>2.8920183366951019E-7</v>
      </c>
      <c r="BK211" s="41">
        <f t="shared" si="158"/>
        <v>1.1917986359482031E-2</v>
      </c>
      <c r="BL211" s="41">
        <f t="shared" si="199"/>
        <v>-54.914138975713755</v>
      </c>
      <c r="BM211" s="41">
        <f t="shared" si="200"/>
        <v>-37.441458392532112</v>
      </c>
      <c r="BN211" s="41">
        <f t="shared" si="159"/>
        <v>85.870544629934273</v>
      </c>
      <c r="BO211" s="41">
        <f t="shared" si="160"/>
        <v>52.72077673446929</v>
      </c>
      <c r="BP211" s="41">
        <f t="shared" si="161"/>
        <v>2.89671142346682E-7</v>
      </c>
      <c r="BQ211" s="41">
        <f t="shared" si="162"/>
        <v>2.8991585190880195E-7</v>
      </c>
      <c r="BR211" s="41">
        <f t="shared" si="163"/>
        <v>9.7682293087154024E-5</v>
      </c>
      <c r="BS211" s="41">
        <f t="shared" si="164"/>
        <v>5.9970890716998636E-5</v>
      </c>
      <c r="BT211" s="41">
        <f t="shared" si="165"/>
        <v>1.83950874955863E-5</v>
      </c>
      <c r="BU211" s="41">
        <f t="shared" si="166"/>
        <v>1.1924475366698417E-2</v>
      </c>
      <c r="BV211" s="41">
        <f t="shared" si="201"/>
        <v>-54.944038174567218</v>
      </c>
      <c r="BW211" s="41">
        <f t="shared" si="202"/>
        <v>-37.461844209932202</v>
      </c>
      <c r="BX211" s="41">
        <f t="shared" si="167"/>
        <v>85.892522731510837</v>
      </c>
      <c r="BY211" s="41">
        <f t="shared" si="168"/>
        <v>52.736583014033272</v>
      </c>
      <c r="BZ211" s="41">
        <f t="shared" si="169"/>
        <v>2.9030443572551706E-7</v>
      </c>
      <c r="CA211" s="41">
        <f t="shared" si="170"/>
        <v>2.90304581878572E-7</v>
      </c>
      <c r="CB211" s="41">
        <f t="shared" si="171"/>
        <v>1.1936399842065114E-2</v>
      </c>
      <c r="CC211" s="41">
        <f t="shared" si="203"/>
        <v>-54.99898221274178</v>
      </c>
      <c r="CD211" s="41">
        <f t="shared" si="204"/>
        <v>-37.499306054142131</v>
      </c>
      <c r="CE211" s="41">
        <f t="shared" si="172"/>
        <v>85.932918392663652</v>
      </c>
      <c r="CF211" s="41">
        <f t="shared" si="173"/>
        <v>52.765634853202542</v>
      </c>
      <c r="CG211" s="41">
        <f t="shared" si="174"/>
        <v>2.9146715931741699E-7</v>
      </c>
      <c r="CH211" s="41">
        <f t="shared" si="175"/>
        <v>2.910181541358419E-7</v>
      </c>
      <c r="CI211" s="41">
        <f t="shared" si="176"/>
        <v>9.7507316350971244E-5</v>
      </c>
      <c r="CJ211" s="41">
        <f t="shared" si="177"/>
        <v>5.9840977093445998E-5</v>
      </c>
      <c r="CK211" s="41">
        <f t="shared" si="178"/>
        <v>3.8802033278840733E-9</v>
      </c>
      <c r="CL211" s="41">
        <f t="shared" si="205"/>
        <v>15.112680602705531</v>
      </c>
      <c r="CM211" s="41">
        <f t="shared" si="206"/>
        <v>4.1903105740060537E-6</v>
      </c>
      <c r="CN211" s="41">
        <f t="shared" si="207"/>
        <v>-4.0543216246774615E-2</v>
      </c>
      <c r="CO211" s="41">
        <f t="shared" si="208"/>
        <v>6055.7013839909869</v>
      </c>
      <c r="CP211" s="41">
        <f t="shared" si="179"/>
        <v>57827.68854903584</v>
      </c>
      <c r="CQ211" s="41"/>
      <c r="CR211" s="41"/>
      <c r="CS211" s="41"/>
      <c r="CT211" s="41"/>
      <c r="CU211" s="41"/>
      <c r="CV211" s="41"/>
      <c r="CW211" s="41"/>
      <c r="CX211" s="41"/>
      <c r="CY211" s="41"/>
      <c r="CZ211" s="41"/>
      <c r="DA211" s="41">
        <f t="shared" si="210"/>
        <v>0.1402483128448864</v>
      </c>
      <c r="DB211" s="14">
        <f t="shared" si="209"/>
        <v>-796.8732942447599</v>
      </c>
      <c r="DC211" s="41"/>
      <c r="DD211" s="41"/>
      <c r="DE211" s="41"/>
    </row>
    <row r="212" spans="1:109">
      <c r="A212" s="41">
        <f t="shared" si="180"/>
        <v>0.63000000000000034</v>
      </c>
      <c r="B212" s="41">
        <f t="shared" si="181"/>
        <v>15.356433515652395</v>
      </c>
      <c r="C212" s="41">
        <f t="shared" si="182"/>
        <v>-2649.3536011938536</v>
      </c>
      <c r="D212" s="41">
        <f t="shared" si="183"/>
        <v>-796.64771884091272</v>
      </c>
      <c r="E212" s="41">
        <f t="shared" si="184"/>
        <v>2.285034911001757E-2</v>
      </c>
      <c r="F212" s="41">
        <f t="shared" si="185"/>
        <v>-105.28685038079011</v>
      </c>
      <c r="G212" s="41">
        <f t="shared" si="186"/>
        <v>-71.786488895993273</v>
      </c>
      <c r="H212" s="41">
        <f t="shared" si="115"/>
        <v>126.26871851388935</v>
      </c>
      <c r="I212" s="41">
        <f t="shared" si="116"/>
        <v>81.554745910876221</v>
      </c>
      <c r="J212" s="41">
        <f t="shared" si="117"/>
        <v>9.4726512862187353E-7</v>
      </c>
      <c r="K212" s="41">
        <f t="shared" si="118"/>
        <v>6.4871238466142607E-7</v>
      </c>
      <c r="L212" s="41">
        <f t="shared" si="119"/>
        <v>2.2873199459127587E-2</v>
      </c>
      <c r="M212" s="41">
        <f t="shared" si="187"/>
        <v>-105.39213723117089</v>
      </c>
      <c r="N212" s="41">
        <f t="shared" si="188"/>
        <v>-71.858275384889268</v>
      </c>
      <c r="O212" s="41">
        <f t="shared" si="120"/>
        <v>126.3590121403479</v>
      </c>
      <c r="P212" s="41">
        <f t="shared" si="121"/>
        <v>81.61885922982718</v>
      </c>
      <c r="Q212" s="41">
        <f t="shared" si="122"/>
        <v>9.4807741397500162E-7</v>
      </c>
      <c r="R212" s="41">
        <f t="shared" si="123"/>
        <v>6.4912868692271041E-7</v>
      </c>
      <c r="S212" s="41">
        <f t="shared" si="124"/>
        <v>3.5548050019595364E-5</v>
      </c>
      <c r="T212" s="41">
        <f t="shared" si="125"/>
        <v>1.8218638992340398E-5</v>
      </c>
      <c r="U212" s="41">
        <f t="shared" si="126"/>
        <v>-1.7228095259030806E-2</v>
      </c>
      <c r="V212" s="41">
        <f t="shared" si="127"/>
        <v>5.6222538509867644E-3</v>
      </c>
      <c r="W212" s="41">
        <f t="shared" si="189"/>
        <v>-25.905486045819512</v>
      </c>
      <c r="X212" s="41">
        <f t="shared" si="190"/>
        <v>-17.662831394876942</v>
      </c>
      <c r="Y212" s="41">
        <f t="shared" si="128"/>
        <v>66.029358900444663</v>
      </c>
      <c r="Z212" s="41">
        <f t="shared" si="129"/>
        <v>38.405756299755801</v>
      </c>
      <c r="AA212" s="41">
        <f t="shared" si="130"/>
        <v>-5.6338564292816281E-7</v>
      </c>
      <c r="AB212" s="41">
        <f t="shared" si="131"/>
        <v>-2.8155523511863534E-7</v>
      </c>
      <c r="AC212" s="41">
        <f t="shared" si="132"/>
        <v>5.6278761048377509E-3</v>
      </c>
      <c r="AD212" s="41">
        <f t="shared" si="191"/>
        <v>-25.93139153186533</v>
      </c>
      <c r="AE212" s="41">
        <f t="shared" si="192"/>
        <v>-17.680494226271819</v>
      </c>
      <c r="AF212" s="41">
        <f t="shared" si="133"/>
        <v>66.045474099009539</v>
      </c>
      <c r="AG212" s="41">
        <f t="shared" si="134"/>
        <v>38.417226131660101</v>
      </c>
      <c r="AH212" s="41">
        <f t="shared" si="135"/>
        <v>-5.6237110113707364E-7</v>
      </c>
      <c r="AI212" s="41">
        <f t="shared" si="136"/>
        <v>-2.808415712903693E-7</v>
      </c>
      <c r="AJ212" s="41">
        <f t="shared" si="137"/>
        <v>1.8045108207114254E-4</v>
      </c>
      <c r="AK212" s="41">
        <f t="shared" si="138"/>
        <v>1.2693553994201463E-4</v>
      </c>
      <c r="AL212" s="41">
        <f t="shared" si="139"/>
        <v>5.2663281842403381E-3</v>
      </c>
      <c r="AM212" s="41">
        <f t="shared" si="140"/>
        <v>1.0888582035227103E-2</v>
      </c>
      <c r="AN212" s="41">
        <f t="shared" si="193"/>
        <v>-50.170984350489583</v>
      </c>
      <c r="AO212" s="41">
        <f t="shared" si="194"/>
        <v>-34.207489329879266</v>
      </c>
      <c r="AP212" s="41">
        <f t="shared" si="141"/>
        <v>82.344862752191602</v>
      </c>
      <c r="AQ212" s="41">
        <f t="shared" si="142"/>
        <v>50.106559702514282</v>
      </c>
      <c r="AR212" s="41">
        <f t="shared" si="143"/>
        <v>1.789259751307859E-7</v>
      </c>
      <c r="AS212" s="41">
        <f t="shared" si="144"/>
        <v>2.1153646577968138E-7</v>
      </c>
      <c r="AT212" s="41">
        <f t="shared" si="145"/>
        <v>1.0899470617262329E-2</v>
      </c>
      <c r="AU212" s="41">
        <f t="shared" si="195"/>
        <v>-50.221155334840063</v>
      </c>
      <c r="AV212" s="41">
        <f t="shared" si="196"/>
        <v>-34.241696819209146</v>
      </c>
      <c r="AW212" s="41">
        <f t="shared" si="146"/>
        <v>82.380942708908876</v>
      </c>
      <c r="AX212" s="41">
        <f t="shared" si="147"/>
        <v>50.132530722167388</v>
      </c>
      <c r="AY212" s="41">
        <f t="shared" si="148"/>
        <v>1.8009675597484912E-7</v>
      </c>
      <c r="AZ212" s="41">
        <f t="shared" si="149"/>
        <v>2.1226389008932211E-7</v>
      </c>
      <c r="BA212" s="41">
        <f t="shared" si="150"/>
        <v>1.0752371982647313E-4</v>
      </c>
      <c r="BB212" s="41">
        <f t="shared" si="151"/>
        <v>6.6806155961117146E-5</v>
      </c>
      <c r="BC212" s="41">
        <f t="shared" si="152"/>
        <v>8.0089493459704973E-4</v>
      </c>
      <c r="BD212" s="41">
        <f t="shared" si="153"/>
        <v>1.1689476969824152E-2</v>
      </c>
      <c r="BE212" s="41">
        <f t="shared" si="197"/>
        <v>-53.861243293303055</v>
      </c>
      <c r="BF212" s="41">
        <f t="shared" si="198"/>
        <v>-36.723574972706636</v>
      </c>
      <c r="BG212" s="41">
        <f t="shared" si="154"/>
        <v>85.022032229189023</v>
      </c>
      <c r="BH212" s="41">
        <f t="shared" si="155"/>
        <v>52.033778198737906</v>
      </c>
      <c r="BI212" s="41">
        <f t="shared" si="156"/>
        <v>2.6179341775860411E-7</v>
      </c>
      <c r="BJ212" s="41">
        <f t="shared" si="157"/>
        <v>2.6259383955280846E-7</v>
      </c>
      <c r="BK212" s="41">
        <f t="shared" si="158"/>
        <v>1.1701166446793976E-2</v>
      </c>
      <c r="BL212" s="41">
        <f t="shared" si="199"/>
        <v>-53.915104536596353</v>
      </c>
      <c r="BM212" s="41">
        <f t="shared" si="200"/>
        <v>-36.760298547679341</v>
      </c>
      <c r="BN212" s="41">
        <f t="shared" si="159"/>
        <v>85.061452528882072</v>
      </c>
      <c r="BO212" s="41">
        <f t="shared" si="160"/>
        <v>52.062156431512761</v>
      </c>
      <c r="BP212" s="41">
        <f t="shared" si="161"/>
        <v>2.6295547630820471E-7</v>
      </c>
      <c r="BQ212" s="41">
        <f t="shared" si="162"/>
        <v>2.6330357125978481E-7</v>
      </c>
      <c r="BR212" s="41">
        <f t="shared" si="163"/>
        <v>9.9410653924077876E-5</v>
      </c>
      <c r="BS212" s="41">
        <f t="shared" si="164"/>
        <v>6.0715437380862665E-5</v>
      </c>
      <c r="BT212" s="41">
        <f t="shared" si="165"/>
        <v>2.0685290475385484E-5</v>
      </c>
      <c r="BU212" s="41">
        <f t="shared" si="166"/>
        <v>1.1710162260299539E-2</v>
      </c>
      <c r="BV212" s="41">
        <f t="shared" si="201"/>
        <v>-53.956554269642155</v>
      </c>
      <c r="BW212" s="41">
        <f t="shared" si="202"/>
        <v>-36.788559729301483</v>
      </c>
      <c r="BX212" s="41">
        <f t="shared" si="167"/>
        <v>85.09179568564592</v>
      </c>
      <c r="BY212" s="41">
        <f t="shared" si="168"/>
        <v>52.084000115492962</v>
      </c>
      <c r="BZ212" s="41">
        <f t="shared" si="169"/>
        <v>2.6384885282781111E-7</v>
      </c>
      <c r="CA212" s="41">
        <f t="shared" si="170"/>
        <v>2.6384908574168152E-7</v>
      </c>
      <c r="CB212" s="41">
        <f t="shared" si="171"/>
        <v>1.1721872422559837E-2</v>
      </c>
      <c r="CC212" s="41">
        <f t="shared" si="203"/>
        <v>-54.010510823911794</v>
      </c>
      <c r="CD212" s="41">
        <f t="shared" si="204"/>
        <v>-36.825348289030778</v>
      </c>
      <c r="CE212" s="41">
        <f t="shared" si="172"/>
        <v>85.131303110546469</v>
      </c>
      <c r="CF212" s="41">
        <f t="shared" si="173"/>
        <v>52.112441027878518</v>
      </c>
      <c r="CG212" s="41">
        <f t="shared" si="174"/>
        <v>2.6501061644347318E-7</v>
      </c>
      <c r="CH212" s="41">
        <f t="shared" si="175"/>
        <v>2.645583287035515E-7</v>
      </c>
      <c r="CI212" s="41">
        <f t="shared" si="176"/>
        <v>9.9209864888108253E-5</v>
      </c>
      <c r="CJ212" s="41">
        <f t="shared" si="177"/>
        <v>6.0566450413291356E-5</v>
      </c>
      <c r="CK212" s="41">
        <f t="shared" si="178"/>
        <v>6.027259070433041E-9</v>
      </c>
      <c r="CL212" s="41">
        <f t="shared" si="205"/>
        <v>15.356433515652395</v>
      </c>
      <c r="CM212" s="41">
        <f t="shared" si="206"/>
        <v>4.0249691692874109E-6</v>
      </c>
      <c r="CN212" s="41">
        <f t="shared" si="207"/>
        <v>-3.9814551685018434E-2</v>
      </c>
      <c r="CO212" s="41">
        <f t="shared" si="208"/>
        <v>6085.8325184352852</v>
      </c>
      <c r="CP212" s="41">
        <f t="shared" si="179"/>
        <v>58115.419688302434</v>
      </c>
      <c r="CQ212" s="41"/>
      <c r="CR212" s="41"/>
      <c r="CS212" s="41"/>
      <c r="CT212" s="41"/>
      <c r="CU212" s="41"/>
      <c r="CV212" s="41"/>
      <c r="CW212" s="41"/>
      <c r="CX212" s="41"/>
      <c r="CY212" s="41"/>
      <c r="CZ212" s="41"/>
      <c r="DA212" s="41">
        <f t="shared" si="210"/>
        <v>0.14093580457451818</v>
      </c>
      <c r="DB212" s="14">
        <f t="shared" si="209"/>
        <v>-804.76389346972371</v>
      </c>
      <c r="DC212" s="41"/>
      <c r="DD212" s="41"/>
      <c r="DE212" s="41"/>
    </row>
    <row r="213" spans="1:109">
      <c r="A213" s="41">
        <f t="shared" si="180"/>
        <v>0.64000000000000035</v>
      </c>
      <c r="B213" s="41">
        <f t="shared" ref="B213:B244" si="211">A213*$AC$68</f>
        <v>15.600186428599258</v>
      </c>
      <c r="C213" s="41">
        <f t="shared" ref="C213:C249" si="212">$C$39*($B213-$C$21)</f>
        <v>-2640.4637890746153</v>
      </c>
      <c r="D213" s="41">
        <f t="shared" ref="D213:D249" si="213">$C$39*($B213-$C$27)</f>
        <v>-787.7579067216742</v>
      </c>
      <c r="E213" s="41">
        <f t="shared" ref="E213:E249" si="214">$AC$71</f>
        <v>2.285034911001757E-2</v>
      </c>
      <c r="F213" s="41">
        <f t="shared" ref="F213:F244" si="215">-E213*$AC$51</f>
        <v>-105.28685038079011</v>
      </c>
      <c r="G213" s="41">
        <f t="shared" ref="G213:G244" si="216">-E213*$AD$51</f>
        <v>-71.786488895993273</v>
      </c>
      <c r="H213" s="41">
        <f t="shared" si="115"/>
        <v>126.20832174337971</v>
      </c>
      <c r="I213" s="41">
        <f t="shared" si="116"/>
        <v>81.457297205903444</v>
      </c>
      <c r="J213" s="41">
        <f t="shared" si="117"/>
        <v>9.3905249414281195E-7</v>
      </c>
      <c r="K213" s="41">
        <f t="shared" si="118"/>
        <v>6.2927775493071116E-7</v>
      </c>
      <c r="L213" s="41">
        <f t="shared" si="119"/>
        <v>2.2873199459127587E-2</v>
      </c>
      <c r="M213" s="41">
        <f t="shared" ref="M213:M244" si="217">-L213*$AC$51</f>
        <v>-105.39213723117089</v>
      </c>
      <c r="N213" s="41">
        <f t="shared" ref="N213:N244" si="218">-L213*$AD$51</f>
        <v>-71.858275384889268</v>
      </c>
      <c r="O213" s="41">
        <f t="shared" si="120"/>
        <v>126.29864626483021</v>
      </c>
      <c r="P213" s="41">
        <f t="shared" si="121"/>
        <v>81.521470842266211</v>
      </c>
      <c r="Q213" s="41">
        <f t="shared" si="122"/>
        <v>9.3986077210295166E-7</v>
      </c>
      <c r="R213" s="41">
        <f t="shared" si="123"/>
        <v>6.2968666396201035E-7</v>
      </c>
      <c r="S213" s="41">
        <f t="shared" si="124"/>
        <v>3.5372674450098234E-5</v>
      </c>
      <c r="T213" s="41">
        <f t="shared" si="125"/>
        <v>1.7895089012882752E-5</v>
      </c>
      <c r="U213" s="41">
        <f t="shared" si="126"/>
        <v>-1.7724115286113222E-2</v>
      </c>
      <c r="V213" s="41">
        <f t="shared" si="127"/>
        <v>5.1262338239043484E-3</v>
      </c>
      <c r="W213" s="41">
        <f t="shared" ref="W213:W244" si="219">-V213*$AC$51</f>
        <v>-23.619989831916737</v>
      </c>
      <c r="X213" s="41">
        <f t="shared" ref="X213:X244" si="220">-V213*$AD$51</f>
        <v>-16.104538521761416</v>
      </c>
      <c r="Y213" s="41">
        <f t="shared" si="128"/>
        <v>64.535129045608315</v>
      </c>
      <c r="Z213" s="41">
        <f t="shared" si="129"/>
        <v>37.251532042180486</v>
      </c>
      <c r="AA213" s="41">
        <f t="shared" si="130"/>
        <v>-6.5768231370491604E-7</v>
      </c>
      <c r="AB213" s="41">
        <f t="shared" si="131"/>
        <v>-3.5327684509931656E-7</v>
      </c>
      <c r="AC213" s="41">
        <f t="shared" si="132"/>
        <v>5.1313600577282525E-3</v>
      </c>
      <c r="AD213" s="41">
        <f t="shared" ref="AD213:AD244" si="221">-AC213*$AC$51</f>
        <v>-23.643609821748651</v>
      </c>
      <c r="AE213" s="41">
        <f t="shared" ref="AE213:AE244" si="222">-AC213*$AD$51</f>
        <v>-16.120643060283175</v>
      </c>
      <c r="AF213" s="41">
        <f t="shared" si="133"/>
        <v>64.549585638166334</v>
      </c>
      <c r="AG213" s="41">
        <f t="shared" si="134"/>
        <v>37.261805908353224</v>
      </c>
      <c r="AH213" s="41">
        <f t="shared" si="135"/>
        <v>-6.5671399894425386E-7</v>
      </c>
      <c r="AI213" s="41">
        <f t="shared" si="136"/>
        <v>-3.5259183831090371E-7</v>
      </c>
      <c r="AJ213" s="41">
        <f t="shared" si="137"/>
        <v>1.8889398999843488E-4</v>
      </c>
      <c r="AK213" s="41">
        <f t="shared" si="138"/>
        <v>1.3362769080462126E-4</v>
      </c>
      <c r="AL213" s="41">
        <f t="shared" si="139"/>
        <v>5.5079763444640757E-3</v>
      </c>
      <c r="AM213" s="41">
        <f t="shared" si="140"/>
        <v>1.0634210168368425E-2</v>
      </c>
      <c r="AN213" s="41">
        <f t="shared" ref="AN213:AN244" si="223">-AM213*$AC$51</f>
        <v>-48.998922927791632</v>
      </c>
      <c r="AO213" s="41">
        <f t="shared" ref="AO213:AO244" si="224">-AM213*$AD$51</f>
        <v>-33.40835654167612</v>
      </c>
      <c r="AP213" s="41">
        <f t="shared" si="141"/>
        <v>81.426497229826325</v>
      </c>
      <c r="AQ213" s="41">
        <f t="shared" si="142"/>
        <v>49.365891000356896</v>
      </c>
      <c r="AR213" s="41">
        <f t="shared" si="143"/>
        <v>1.4627821203767659E-7</v>
      </c>
      <c r="AS213" s="41">
        <f t="shared" si="144"/>
        <v>1.8166489723898116E-7</v>
      </c>
      <c r="AT213" s="41">
        <f t="shared" si="145"/>
        <v>1.0644844378536793E-2</v>
      </c>
      <c r="AU213" s="41">
        <f t="shared" ref="AU213:AU244" si="225">-AT213*$AC$51</f>
        <v>-49.047921850719426</v>
      </c>
      <c r="AV213" s="41">
        <f t="shared" ref="AV213:AV244" si="226">-AT213*$AD$51</f>
        <v>-33.441764898217798</v>
      </c>
      <c r="AW213" s="41">
        <f t="shared" si="146"/>
        <v>81.461544721506044</v>
      </c>
      <c r="AX213" s="41">
        <f t="shared" si="147"/>
        <v>49.391141349194037</v>
      </c>
      <c r="AY213" s="41">
        <f t="shared" si="148"/>
        <v>1.4744653908493687E-7</v>
      </c>
      <c r="AZ213" s="41">
        <f t="shared" si="149"/>
        <v>1.8238804385345608E-7</v>
      </c>
      <c r="BA213" s="41">
        <f t="shared" si="150"/>
        <v>1.0986495741221594E-4</v>
      </c>
      <c r="BB213" s="41">
        <f t="shared" si="151"/>
        <v>6.8001911098763886E-5</v>
      </c>
      <c r="BC213" s="41">
        <f t="shared" si="152"/>
        <v>8.4529646830631142E-4</v>
      </c>
      <c r="BD213" s="41">
        <f t="shared" si="153"/>
        <v>1.1479506636674736E-2</v>
      </c>
      <c r="BE213" s="41">
        <f t="shared" ref="BE213:BE244" si="227">-BD213*$AC$51</f>
        <v>-52.893769451031844</v>
      </c>
      <c r="BF213" s="41">
        <f t="shared" ref="BF213:BF244" si="228">-BD213*$AD$51</f>
        <v>-36.063933716612631</v>
      </c>
      <c r="BG213" s="41">
        <f t="shared" si="154"/>
        <v>84.238765649736962</v>
      </c>
      <c r="BH213" s="41">
        <f t="shared" si="155"/>
        <v>51.392268648019368</v>
      </c>
      <c r="BI213" s="41">
        <f t="shared" si="156"/>
        <v>2.354418550018567E-7</v>
      </c>
      <c r="BJ213" s="41">
        <f t="shared" si="157"/>
        <v>2.3635315677129813E-7</v>
      </c>
      <c r="BK213" s="41">
        <f t="shared" si="158"/>
        <v>1.149098614331141E-2</v>
      </c>
      <c r="BL213" s="41">
        <f t="shared" ref="BL213:BL244" si="229">-BK213*$AC$51</f>
        <v>-52.946663220482868</v>
      </c>
      <c r="BM213" s="41">
        <f t="shared" ref="BM213:BM244" si="230">-BK213*$AD$51</f>
        <v>-36.099997650329236</v>
      </c>
      <c r="BN213" s="41">
        <f t="shared" si="159"/>
        <v>84.277320016063598</v>
      </c>
      <c r="BO213" s="41">
        <f t="shared" si="160"/>
        <v>51.420050732677709</v>
      </c>
      <c r="BP213" s="41">
        <f t="shared" si="161"/>
        <v>2.366025672964271E-7</v>
      </c>
      <c r="BQ213" s="41">
        <f t="shared" si="162"/>
        <v>2.3705832450920978E-7</v>
      </c>
      <c r="BR213" s="41">
        <f t="shared" si="163"/>
        <v>1.0111168809836101E-4</v>
      </c>
      <c r="BS213" s="41">
        <f t="shared" si="164"/>
        <v>6.1428401082922309E-5</v>
      </c>
      <c r="BT213" s="41">
        <f t="shared" si="165"/>
        <v>2.296437210674831E-5</v>
      </c>
      <c r="BU213" s="41">
        <f t="shared" si="166"/>
        <v>1.1502471008781484E-2</v>
      </c>
      <c r="BV213" s="41">
        <f t="shared" ref="BV213:BV244" si="231">-BU213*$AC$51</f>
        <v>-52.999581681665639</v>
      </c>
      <c r="BW213" s="41">
        <f t="shared" ref="BW213:BW244" si="232">-BU213*$AD$51</f>
        <v>-36.136078419317492</v>
      </c>
      <c r="BX213" s="41">
        <f t="shared" si="167"/>
        <v>84.315901949091412</v>
      </c>
      <c r="BY213" s="41">
        <f t="shared" si="168"/>
        <v>51.447852684323934</v>
      </c>
      <c r="BZ213" s="41">
        <f t="shared" si="169"/>
        <v>2.3776251592162558E-7</v>
      </c>
      <c r="CA213" s="41">
        <f t="shared" si="170"/>
        <v>2.3776285321456182E-7</v>
      </c>
      <c r="CB213" s="41">
        <f t="shared" si="171"/>
        <v>1.1513973479790265E-2</v>
      </c>
      <c r="CC213" s="41">
        <f t="shared" ref="CC213:CC244" si="233">-CB213*$AC$51</f>
        <v>-53.0525812633473</v>
      </c>
      <c r="CD213" s="41">
        <f t="shared" ref="CD213:CD244" si="234">-CB213*$AD$51</f>
        <v>-36.172214497736803</v>
      </c>
      <c r="CE213" s="41">
        <f t="shared" si="172"/>
        <v>84.354552612738175</v>
      </c>
      <c r="CF213" s="41">
        <f t="shared" si="173"/>
        <v>51.475704163764576</v>
      </c>
      <c r="CG213" s="41">
        <f t="shared" si="174"/>
        <v>2.3892293540654747E-7</v>
      </c>
      <c r="CH213" s="41">
        <f t="shared" si="175"/>
        <v>2.3846749271530953E-7</v>
      </c>
      <c r="CI213" s="41">
        <f t="shared" si="176"/>
        <v>1.0088436511042398E-4</v>
      </c>
      <c r="CJ213" s="41">
        <f t="shared" si="177"/>
        <v>6.1259837143672258E-5</v>
      </c>
      <c r="CK213" s="41">
        <f t="shared" si="178"/>
        <v>8.5122259758204433E-9</v>
      </c>
      <c r="CL213" s="41">
        <f t="shared" ref="CL213:CL244" si="235">IF(AND(BU213&gt;0,CE213&gt;0,CE213&lt;$C$15,CF213&lt;$C$15,CG213&gt;0,ABS(CK213)&lt;0.1*BU213),B213,"")</f>
        <v>15.600186428599258</v>
      </c>
      <c r="CM213" s="41">
        <f t="shared" ref="CM213:CM249" si="236">CG213+BU213^2/$C$39</f>
        <v>3.8666911099768624E-6</v>
      </c>
      <c r="CN213" s="41">
        <f t="shared" ref="CN213:CN249" si="237">-BU213*$C$15/$C$39</f>
        <v>-3.9108401429857047E-2</v>
      </c>
      <c r="CO213" s="41">
        <f t="shared" ref="CO213:CO244" si="238">IF(CL213&lt;&gt;"",(-CM213+SQRT(CM213^2-4*$AC$60*CN213))/2/$AC$60,0)</f>
        <v>6114.6783401694374</v>
      </c>
      <c r="CP213" s="41">
        <f t="shared" si="179"/>
        <v>58390.876995294711</v>
      </c>
      <c r="CQ213" s="41"/>
      <c r="CR213" s="41"/>
      <c r="CS213" s="41"/>
      <c r="CT213" s="41"/>
      <c r="CU213" s="41"/>
      <c r="CV213" s="41"/>
      <c r="CW213" s="41"/>
      <c r="CX213" s="41"/>
      <c r="CY213" s="41"/>
      <c r="CZ213" s="41"/>
      <c r="DA213" s="41">
        <f t="shared" si="210"/>
        <v>0.14162329630414996</v>
      </c>
      <c r="DB213" s="14">
        <f t="shared" si="209"/>
        <v>-812.6930775319737</v>
      </c>
      <c r="DC213" s="41"/>
      <c r="DD213" s="41"/>
      <c r="DE213" s="41"/>
    </row>
    <row r="214" spans="1:109">
      <c r="A214" s="41">
        <f t="shared" si="180"/>
        <v>0.65000000000000036</v>
      </c>
      <c r="B214" s="41">
        <f t="shared" si="211"/>
        <v>15.843939341546122</v>
      </c>
      <c r="C214" s="41">
        <f t="shared" si="212"/>
        <v>-2631.5739769553766</v>
      </c>
      <c r="D214" s="41">
        <f t="shared" si="213"/>
        <v>-778.86809460243558</v>
      </c>
      <c r="E214" s="41">
        <f t="shared" si="214"/>
        <v>2.285034911001757E-2</v>
      </c>
      <c r="F214" s="41">
        <f t="shared" si="215"/>
        <v>-105.28685038079011</v>
      </c>
      <c r="G214" s="41">
        <f t="shared" si="216"/>
        <v>-71.786488895993273</v>
      </c>
      <c r="H214" s="41">
        <f t="shared" ref="H214:H249" si="239">(-F214+SQRT(F214^2-4*$C214))/2</f>
        <v>126.14787534636926</v>
      </c>
      <c r="I214" s="41">
        <f t="shared" ref="I214:I249" si="240">(-G214+SQRT(G214^2-4*$D214))/2</f>
        <v>81.359639638357578</v>
      </c>
      <c r="J214" s="41">
        <f t="shared" ref="J214:J249" si="241">IF(H214&lt;&gt;0,($C$21-$B214)*$E214/H214/$AC$51-$AC$60*$AC$51,0)</f>
        <v>9.3083311154943236E-7</v>
      </c>
      <c r="K214" s="41">
        <f t="shared" ref="K214:K249" si="242">IF(I214&lt;&gt;0,($C$27-$B214)*$E214/I214/$AD$51-$AC$60*$AD$51,0)</f>
        <v>6.098014708057798E-7</v>
      </c>
      <c r="L214" s="41">
        <f t="shared" ref="L214:L249" si="243">E214*1.001</f>
        <v>2.2873199459127587E-2</v>
      </c>
      <c r="M214" s="41">
        <f t="shared" si="217"/>
        <v>-105.39213723117089</v>
      </c>
      <c r="N214" s="41">
        <f t="shared" si="218"/>
        <v>-71.858275384889268</v>
      </c>
      <c r="O214" s="41">
        <f t="shared" ref="O214:O249" si="244">(-M214+SQRT(M214^2-4*$C214))/2</f>
        <v>126.23823083899214</v>
      </c>
      <c r="P214" s="41">
        <f t="shared" ref="P214:P249" si="245">(-N214+SQRT(N214^2-4*$D214))/2</f>
        <v>81.423873980559122</v>
      </c>
      <c r="Q214" s="41">
        <f t="shared" ref="Q214:Q249" si="246">IF(O214&lt;&gt;0,($C$21-$B214)*$L214/O214/$AC$51-$AC$60*$AC$51,0)</f>
        <v>9.3163738573769824E-7</v>
      </c>
      <c r="R214" s="41">
        <f t="shared" ref="R214:R249" si="247">IF(P214&lt;&gt;0,($C$27-$B214)*$L214/P214/$AD$51-$AC$60*$AD$51,0)</f>
        <v>6.1020302249588829E-7</v>
      </c>
      <c r="S214" s="41">
        <f t="shared" ref="S214:S249" si="248">(Q214-J214)/($L214-$E214)</f>
        <v>3.519745735146457E-5</v>
      </c>
      <c r="T214" s="41">
        <f t="shared" ref="T214:T249" si="249">(R214-K214)/($L214-$E214)</f>
        <v>1.7573109635006405E-5</v>
      </c>
      <c r="U214" s="41">
        <f t="shared" ref="U214:U249" si="250">IF(S214&lt;&gt;T214,(K214-J214)/(S214-T214),0)</f>
        <v>-1.821523530450226E-2</v>
      </c>
      <c r="V214" s="41">
        <f t="shared" ref="V214:V249" si="251">E214+U214</f>
        <v>4.6351138055153104E-3</v>
      </c>
      <c r="W214" s="41">
        <f t="shared" si="219"/>
        <v>-21.357071237273971</v>
      </c>
      <c r="X214" s="41">
        <f t="shared" si="220"/>
        <v>-14.561639479959529</v>
      </c>
      <c r="Y214" s="41">
        <f t="shared" ref="Y214:Y249" si="252">(-W214+SQRT(W214^2-4*$C214))/2</f>
        <v>63.077057543533634</v>
      </c>
      <c r="Z214" s="41">
        <f t="shared" ref="Z214:Z249" si="253">(-X214+SQRT(X214^2-4*$D214))/2</f>
        <v>36.123122537927685</v>
      </c>
      <c r="AA214" s="41">
        <f t="shared" ref="AA214:AA249" si="254">IF(Y214&lt;&gt;0,($C$21-$B214)*$V214/Y214/$AC$51-$AC$60*$AC$51,0)</f>
        <v>-7.5505946740644771E-7</v>
      </c>
      <c r="AB214" s="41">
        <f t="shared" ref="AB214:AB249" si="255">IF(Z214&lt;&gt;0,($C$27-$B214)*$V214/Z214/$AD$51-$AC$60*$AD$51,0)</f>
        <v>-4.2715379544303551E-7</v>
      </c>
      <c r="AC214" s="41">
        <f t="shared" ref="AC214:AC249" si="256">V214*1.001</f>
        <v>4.6397489193208252E-3</v>
      </c>
      <c r="AD214" s="41">
        <f t="shared" si="221"/>
        <v>-21.378428308511243</v>
      </c>
      <c r="AE214" s="41">
        <f t="shared" si="222"/>
        <v>-14.576201119439487</v>
      </c>
      <c r="AF214" s="41">
        <f t="shared" ref="AF214:AF249" si="257">(-AD214+SQRT(AD214^2-4*$C214))/2</f>
        <v>63.089913349885784</v>
      </c>
      <c r="AG214" s="41">
        <f t="shared" ref="AG214:AG249" si="258">(-AE214+SQRT(AE214^2-4*$D214))/2</f>
        <v>36.132242155042405</v>
      </c>
      <c r="AH214" s="41">
        <f t="shared" ref="AH214:AH249" si="259">IF(AF214&lt;&gt;0,($C$21-$B214)*$AC214/AF214/$AC$51-$AC$60*$AC$51,0)</f>
        <v>-7.5414344078799257E-7</v>
      </c>
      <c r="AI214" s="41">
        <f t="shared" ref="AI214:AI249" si="260">IF(AG214&lt;&gt;0,($C$27-$B214)*$AC214/AG214/$AD$51-$AC$60*$AD$51,0)</f>
        <v>-4.2650190948908583E-7</v>
      </c>
      <c r="AJ214" s="41">
        <f t="shared" ref="AJ214:AJ249" si="261">(AH214-AA214)/($AC214-$V214)</f>
        <v>1.976276434389344E-4</v>
      </c>
      <c r="AK214" s="41">
        <f t="shared" ref="AK214:AK249" si="262">(AI214-AB214)/($AC214-$V214)</f>
        <v>1.4064076553505354E-4</v>
      </c>
      <c r="AL214" s="41">
        <f t="shared" ref="AL214:AL249" si="263">IF(AJ214&lt;&gt;AK214,(AB214-AA214)/(AJ214-AK214),0)</f>
        <v>5.754055740981057E-3</v>
      </c>
      <c r="AM214" s="41">
        <f t="shared" ref="AM214:AM249" si="264">V214+AL214</f>
        <v>1.0389169546496367E-2</v>
      </c>
      <c r="AN214" s="41">
        <f t="shared" si="223"/>
        <v>-47.869856795451952</v>
      </c>
      <c r="AO214" s="41">
        <f t="shared" si="224"/>
        <v>-32.638538724171795</v>
      </c>
      <c r="AP214" s="41">
        <f t="shared" ref="AP214:AP249" si="265">(-AN214+SQRT(AN214^2-4*$C214))/2</f>
        <v>80.542832213002924</v>
      </c>
      <c r="AQ214" s="41">
        <f t="shared" ref="AQ214:AQ249" si="266">(-AO214+SQRT(AO214^2-4*$D214))/2</f>
        <v>48.648615892981802</v>
      </c>
      <c r="AR214" s="41">
        <f t="shared" ref="AR214:AR249" si="267">IF(AP214&lt;&gt;0,($C$21-$B214)*$AM214/AP214/$AC$51-$AC$60*$AC$51,0)</f>
        <v>1.141643245726799E-7</v>
      </c>
      <c r="AS214" s="41">
        <f t="shared" ref="AS214:AS249" si="268">IF(AQ214&lt;&gt;0,($C$27-$B214)*$AM214/AQ214/$AD$51-$AC$60*$AD$51,0)</f>
        <v>1.5230118310431757E-7</v>
      </c>
      <c r="AT214" s="41">
        <f t="shared" ref="AT214:AT249" si="269">AM214*1.001</f>
        <v>1.0399558716042862E-2</v>
      </c>
      <c r="AU214" s="41">
        <f t="shared" si="225"/>
        <v>-47.917726652247396</v>
      </c>
      <c r="AV214" s="41">
        <f t="shared" si="226"/>
        <v>-32.671177262895959</v>
      </c>
      <c r="AW214" s="41">
        <f t="shared" ref="AW214:AW249" si="270">(-AU214+SQRT(AU214^2-4*$C214))/2</f>
        <v>80.576891451759195</v>
      </c>
      <c r="AX214" s="41">
        <f t="shared" ref="AX214:AX249" si="271">(-AV214+SQRT(AV214^2-4*$D214))/2</f>
        <v>48.673175902893078</v>
      </c>
      <c r="AY214" s="41">
        <f t="shared" ref="AY214:AY249" si="272">IF(AW214&lt;&gt;0,($C$21-$B214)*$AT214/AW214/$AC$51-$AC$60*$AC$51,0)</f>
        <v>1.153296162443788E-7</v>
      </c>
      <c r="AZ214" s="41">
        <f t="shared" ref="AZ214:AZ249" si="273">IF(AX214&lt;&gt;0,($C$27-$B214)*$AT214/AX214/$AD$51-$AC$60*$AD$51,0)</f>
        <v>1.5301964477103922E-7</v>
      </c>
      <c r="BA214" s="41">
        <f t="shared" ref="BA214:BA249" si="274">(AY214-AR214)/($AT214-$AM214)</f>
        <v>1.1216408265202421E-4</v>
      </c>
      <c r="BB214" s="41">
        <f t="shared" ref="BB214:BB249" si="275">(AZ214-AS214)/($AT214-$AM214)</f>
        <v>6.9154869742604281E-5</v>
      </c>
      <c r="BC214" s="41">
        <f t="shared" ref="BC214:BC249" si="276">IF(BA214&lt;&gt;BB214,(AS214-AR214)/(BA214-BB214),0)</f>
        <v>8.8671370508351904E-4</v>
      </c>
      <c r="BD214" s="41">
        <f t="shared" ref="BD214:BD249" si="277">AM214+BC214</f>
        <v>1.1275883251579886E-2</v>
      </c>
      <c r="BE214" s="41">
        <f t="shared" si="227"/>
        <v>-51.955540245986008</v>
      </c>
      <c r="BF214" s="41">
        <f t="shared" si="228"/>
        <v>-35.42423198589956</v>
      </c>
      <c r="BG214" s="41">
        <f t="shared" ref="BG214:BG249" si="278">(-BE214+SQRT(BE214^2-4*$C214))/2</f>
        <v>83.479235474046845</v>
      </c>
      <c r="BH214" s="41">
        <f t="shared" ref="BH214:BH249" si="279">(-BF214+SQRT(BF214^2-4*$D214))/2</f>
        <v>50.766422029382355</v>
      </c>
      <c r="BI214" s="41">
        <f t="shared" ref="BI214:BI249" si="280">IF(BG214&lt;&gt;0,($C$21-$B214)*$BD214/BG214/$AC$51-$AC$60*$AC$51,0)</f>
        <v>2.094511962436385E-7</v>
      </c>
      <c r="BJ214" s="41">
        <f t="shared" ref="BJ214:BJ249" si="281">IF(BH214&lt;&gt;0,($C$27-$B214)*$BD214/BH214/$AD$51-$AC$60*$AD$51,0)</f>
        <v>2.104752612800639E-7</v>
      </c>
      <c r="BK214" s="41">
        <f t="shared" ref="BK214:BK249" si="282">BD214*1.001</f>
        <v>1.1287159134831465E-2</v>
      </c>
      <c r="BL214" s="41">
        <f t="shared" si="229"/>
        <v>-52.007495786231992</v>
      </c>
      <c r="BM214" s="41">
        <f t="shared" si="230"/>
        <v>-35.45965621788546</v>
      </c>
      <c r="BN214" s="41">
        <f t="shared" ref="BN214:BN249" si="283">(-BL214+SQRT(BL214^2-4*$C214))/2</f>
        <v>83.516954041305226</v>
      </c>
      <c r="BO214" s="41">
        <f t="shared" ref="BO214:BO249" si="284">(-BM214+SQRT(BM214^2-4*$D214))/2</f>
        <v>50.79362854650725</v>
      </c>
      <c r="BP214" s="41">
        <f t="shared" ref="BP214:BP249" si="285">IF(BN214&lt;&gt;0,($C$21-$B214)*$BK214/BN214/$AC$51-$AC$60*$AC$51,0)</f>
        <v>2.106101906473939E-7</v>
      </c>
      <c r="BQ214" s="41">
        <f t="shared" ref="BQ214:BQ249" si="286">IF(BO214&lt;&gt;0,($C$27-$B214)*$BK214/BO214/$AD$51-$AC$60*$AD$51,0)</f>
        <v>2.1117560232909559E-7</v>
      </c>
      <c r="BR214" s="41">
        <f t="shared" ref="BR214:BR249" si="287">(BP214-BI214)/($BK214-$BD214)</f>
        <v>1.0278524332832811E-4</v>
      </c>
      <c r="BS214" s="41">
        <f t="shared" ref="BS214:BS249" si="288">(BQ214-BJ214)/($BK214-$BD214)</f>
        <v>6.2109639963999584E-5</v>
      </c>
      <c r="BT214" s="41">
        <f t="shared" ref="BT214:BT249" si="289">IF(BR214&lt;&gt;BS214,(BJ214-BI214)/(BR214-BS214),0)</f>
        <v>2.517639449015478E-5</v>
      </c>
      <c r="BU214" s="41">
        <f t="shared" ref="BU214:BU249" si="290">BD214+BT214</f>
        <v>1.130105964607004E-2</v>
      </c>
      <c r="BV214" s="41">
        <f t="shared" si="231"/>
        <v>-52.071544744081422</v>
      </c>
      <c r="BW214" s="41">
        <f t="shared" si="232"/>
        <v>-35.503325961873706</v>
      </c>
      <c r="BX214" s="41">
        <f t="shared" ref="BX214:BX249" si="291">(-BV214+SQRT(BV214^2-4*$C214))/2</f>
        <v>83.563465007536649</v>
      </c>
      <c r="BY214" s="41">
        <f t="shared" ref="BY214:BY249" si="292">(-BW214+SQRT(BW214^2-4*$D214))/2</f>
        <v>50.827177084140146</v>
      </c>
      <c r="BZ214" s="41">
        <f t="shared" ref="BZ214:BZ249" si="293">IF(BX214&lt;&gt;0,($C$21-$B214)*$BU214/BX214/$AC$51-$AC$60*$AC$51,0)</f>
        <v>2.1203719255405766E-7</v>
      </c>
      <c r="CA214" s="41">
        <f t="shared" ref="CA214:CA249" si="294">IF(BY214&lt;&gt;0,($C$27-$B214)*$BU214/BY214/$AD$51-$AC$60*$AD$51,0)</f>
        <v>2.1203764960723848E-7</v>
      </c>
      <c r="CB214" s="41">
        <f t="shared" ref="CB214:CB249" si="295">BU214*1.001</f>
        <v>1.1312360705716109E-2</v>
      </c>
      <c r="CC214" s="41">
        <f t="shared" si="233"/>
        <v>-52.123616288825502</v>
      </c>
      <c r="CD214" s="41">
        <f t="shared" si="234"/>
        <v>-35.538829287835583</v>
      </c>
      <c r="CE214" s="41">
        <f t="shared" ref="CE214:CE249" si="296">(-CC214+SQRT(CC214^2-4*$C214))/2</f>
        <v>83.601288683530896</v>
      </c>
      <c r="CF214" s="41">
        <f t="shared" ref="CF214:CF249" si="297">(-CD214+SQRT(CD214^2-4*$D214))/2</f>
        <v>50.854459473718393</v>
      </c>
      <c r="CG214" s="41">
        <f t="shared" ref="CG214:CG249" si="298">IF(CE214&lt;&gt;0,($C$21-$B214)*$CB214/CE214/$AC$51-$AC$60*$AC$51,0)</f>
        <v>2.1319590436191441E-7</v>
      </c>
      <c r="CH214" s="41">
        <f t="shared" ref="CH214:CH249" si="299">IF(CF214&lt;&gt;0,($C$27-$B214)*$CB214/CF214/$AD$51-$AC$60*$AD$51,0)</f>
        <v>2.127374274430855E-7</v>
      </c>
      <c r="CI214" s="41">
        <f t="shared" ref="CI214:CI249" si="300">(CG214-BZ214)/($CB214-$BU214)</f>
        <v>1.0253125318737365E-4</v>
      </c>
      <c r="CJ214" s="41">
        <f t="shared" ref="CJ214:CJ249" si="301">(CH214-CA214)/($CB214-$BU214)</f>
        <v>6.1921435490379549E-5</v>
      </c>
      <c r="CK214" s="41">
        <f t="shared" ref="CK214:CK249" si="302">IF(CI214&lt;&gt;CJ214,(CA214-BZ214)/(CI214-CJ214),0)</f>
        <v>1.1254745939311212E-8</v>
      </c>
      <c r="CL214" s="41">
        <f t="shared" si="235"/>
        <v>15.843939341546122</v>
      </c>
      <c r="CM214" s="41">
        <f t="shared" si="236"/>
        <v>3.7150299932466821E-6</v>
      </c>
      <c r="CN214" s="41">
        <f t="shared" si="237"/>
        <v>-3.8423602796638139E-2</v>
      </c>
      <c r="CO214" s="41">
        <f t="shared" si="238"/>
        <v>6142.2899723314567</v>
      </c>
      <c r="CP214" s="41">
        <f t="shared" ref="CP214:CP249" si="303">CO214*30/PI()</f>
        <v>58654.548660019944</v>
      </c>
      <c r="CQ214" s="41"/>
      <c r="CR214" s="41"/>
      <c r="CS214" s="41"/>
      <c r="CT214" s="41"/>
      <c r="CU214" s="41"/>
      <c r="CV214" s="41"/>
      <c r="CW214" s="41"/>
      <c r="CX214" s="41"/>
      <c r="CY214" s="41"/>
      <c r="CZ214" s="41"/>
      <c r="DA214" s="41">
        <f t="shared" si="210"/>
        <v>0.14231078803378175</v>
      </c>
      <c r="DB214" s="14">
        <f t="shared" si="209"/>
        <v>-820.66084643150941</v>
      </c>
      <c r="DC214" s="41"/>
      <c r="DD214" s="41"/>
      <c r="DE214" s="41"/>
    </row>
    <row r="215" spans="1:109">
      <c r="A215" s="41">
        <f t="shared" ref="A215:A249" si="304">A214+0.01</f>
        <v>0.66000000000000036</v>
      </c>
      <c r="B215" s="41">
        <f t="shared" si="211"/>
        <v>16.087692254492985</v>
      </c>
      <c r="C215" s="41">
        <f t="shared" si="212"/>
        <v>-2622.6841648361378</v>
      </c>
      <c r="D215" s="41">
        <f t="shared" si="213"/>
        <v>-769.97828248319706</v>
      </c>
      <c r="E215" s="41">
        <f t="shared" si="214"/>
        <v>2.285034911001757E-2</v>
      </c>
      <c r="F215" s="41">
        <f t="shared" si="215"/>
        <v>-105.28685038079011</v>
      </c>
      <c r="G215" s="41">
        <f t="shared" si="216"/>
        <v>-71.786488895993273</v>
      </c>
      <c r="H215" s="41">
        <f t="shared" si="239"/>
        <v>126.08737920032604</v>
      </c>
      <c r="I215" s="41">
        <f t="shared" si="240"/>
        <v>81.261771859483531</v>
      </c>
      <c r="J215" s="41">
        <f t="shared" si="241"/>
        <v>9.2260696418008378E-7</v>
      </c>
      <c r="K215" s="41">
        <f t="shared" si="242"/>
        <v>5.9028326329839366E-7</v>
      </c>
      <c r="L215" s="41">
        <f t="shared" si="243"/>
        <v>2.2873199459127587E-2</v>
      </c>
      <c r="M215" s="41">
        <f t="shared" si="217"/>
        <v>-105.39213723117089</v>
      </c>
      <c r="N215" s="41">
        <f t="shared" si="218"/>
        <v>-71.858275384889268</v>
      </c>
      <c r="O215" s="41">
        <f t="shared" si="244"/>
        <v>126.17776574061534</v>
      </c>
      <c r="P215" s="41">
        <f t="shared" si="245"/>
        <v>81.326067300137737</v>
      </c>
      <c r="Q215" s="41">
        <f t="shared" si="246"/>
        <v>9.2340723824360998E-7</v>
      </c>
      <c r="R215" s="41">
        <f t="shared" si="247"/>
        <v>5.9067749410296745E-7</v>
      </c>
      <c r="S215" s="41">
        <f t="shared" si="248"/>
        <v>3.5022399862389515E-5</v>
      </c>
      <c r="T215" s="41">
        <f t="shared" si="249"/>
        <v>1.7252725666277787E-5</v>
      </c>
      <c r="U215" s="41">
        <f t="shared" si="250"/>
        <v>-1.8701732919470609E-2</v>
      </c>
      <c r="V215" s="41">
        <f t="shared" si="251"/>
        <v>4.148616190546961E-3</v>
      </c>
      <c r="W215" s="41">
        <f t="shared" si="219"/>
        <v>-19.115451148619471</v>
      </c>
      <c r="X215" s="41">
        <f t="shared" si="220"/>
        <v>-13.033262146786006</v>
      </c>
      <c r="Y215" s="41">
        <f t="shared" si="252"/>
        <v>61.654119720065658</v>
      </c>
      <c r="Z215" s="41">
        <f t="shared" si="253"/>
        <v>35.020047763851508</v>
      </c>
      <c r="AA215" s="41">
        <f t="shared" si="254"/>
        <v>-8.5562976089030688E-7</v>
      </c>
      <c r="AB215" s="41">
        <f t="shared" si="255"/>
        <v>-5.0330598616034442E-7</v>
      </c>
      <c r="AC215" s="41">
        <f t="shared" si="256"/>
        <v>4.1527648067375073E-3</v>
      </c>
      <c r="AD215" s="41">
        <f t="shared" si="221"/>
        <v>-19.134566599768089</v>
      </c>
      <c r="AE215" s="41">
        <f t="shared" si="222"/>
        <v>-13.04629540893279</v>
      </c>
      <c r="AF215" s="41">
        <f t="shared" si="257"/>
        <v>61.665431775394936</v>
      </c>
      <c r="AG215" s="41">
        <f t="shared" si="258"/>
        <v>35.028054974224041</v>
      </c>
      <c r="AH215" s="41">
        <f t="shared" si="259"/>
        <v>-8.5477242237981018E-7</v>
      </c>
      <c r="AI215" s="41">
        <f t="shared" si="260"/>
        <v>-5.0269204529702239E-7</v>
      </c>
      <c r="AJ215" s="41">
        <f t="shared" si="261"/>
        <v>2.0665650210071544E-4</v>
      </c>
      <c r="AK215" s="41">
        <f t="shared" si="262"/>
        <v>1.4798690337299643E-4</v>
      </c>
      <c r="AL215" s="41">
        <f t="shared" si="263"/>
        <v>6.0052187567375291E-3</v>
      </c>
      <c r="AM215" s="41">
        <f t="shared" si="264"/>
        <v>1.0153834947284491E-2</v>
      </c>
      <c r="AN215" s="41">
        <f t="shared" si="223"/>
        <v>-46.785512805023309</v>
      </c>
      <c r="AO215" s="41">
        <f t="shared" si="224"/>
        <v>-31.899213276152263</v>
      </c>
      <c r="AP215" s="41">
        <f t="shared" si="265"/>
        <v>79.694667710595937</v>
      </c>
      <c r="AQ215" s="41">
        <f t="shared" si="266"/>
        <v>47.955359783292998</v>
      </c>
      <c r="AR215" s="41">
        <f t="shared" si="267"/>
        <v>8.2678873025265495E-8</v>
      </c>
      <c r="AS215" s="41">
        <f t="shared" si="268"/>
        <v>1.2349975564098903E-7</v>
      </c>
      <c r="AT215" s="41">
        <f t="shared" si="269"/>
        <v>1.0163988782231775E-2</v>
      </c>
      <c r="AU215" s="41">
        <f t="shared" si="225"/>
        <v>-46.832298317828325</v>
      </c>
      <c r="AV215" s="41">
        <f t="shared" si="226"/>
        <v>-31.931112489428415</v>
      </c>
      <c r="AW215" s="41">
        <f t="shared" si="270"/>
        <v>79.727783891610869</v>
      </c>
      <c r="AX215" s="41">
        <f t="shared" si="271"/>
        <v>47.979260633402653</v>
      </c>
      <c r="AY215" s="41">
        <f t="shared" si="272"/>
        <v>8.3840584953860308E-8</v>
      </c>
      <c r="AZ215" s="41">
        <f t="shared" si="273"/>
        <v>1.2421313697003888E-7</v>
      </c>
      <c r="BA215" s="41">
        <f t="shared" si="274"/>
        <v>1.1441114954360954E-4</v>
      </c>
      <c r="BB215" s="41">
        <f t="shared" si="275"/>
        <v>7.0257329644764571E-5</v>
      </c>
      <c r="BC215" s="41">
        <f t="shared" si="276"/>
        <v>9.2451531281422341E-4</v>
      </c>
      <c r="BD215" s="41">
        <f t="shared" si="277"/>
        <v>1.1078350260098714E-2</v>
      </c>
      <c r="BE215" s="41">
        <f t="shared" si="227"/>
        <v>-51.045373560163675</v>
      </c>
      <c r="BF215" s="41">
        <f t="shared" si="228"/>
        <v>-34.803663791020696</v>
      </c>
      <c r="BG215" s="41">
        <f t="shared" si="278"/>
        <v>82.742366133520221</v>
      </c>
      <c r="BH215" s="41">
        <f t="shared" si="279"/>
        <v>50.155488726508601</v>
      </c>
      <c r="BI215" s="41">
        <f t="shared" si="280"/>
        <v>1.8382034540784218E-7</v>
      </c>
      <c r="BJ215" s="41">
        <f t="shared" si="281"/>
        <v>1.8495633214966894E-7</v>
      </c>
      <c r="BK215" s="41">
        <f t="shared" si="282"/>
        <v>1.1089428610358812E-2</v>
      </c>
      <c r="BL215" s="41">
        <f t="shared" si="229"/>
        <v>-51.096418933723839</v>
      </c>
      <c r="BM215" s="41">
        <f t="shared" si="230"/>
        <v>-34.838467454811713</v>
      </c>
      <c r="BN215" s="41">
        <f t="shared" si="283"/>
        <v>82.779277706051644</v>
      </c>
      <c r="BO215" s="41">
        <f t="shared" si="284"/>
        <v>50.182139369811736</v>
      </c>
      <c r="BP215" s="41">
        <f t="shared" si="285"/>
        <v>1.8497726941289399E-7</v>
      </c>
      <c r="BQ215" s="41">
        <f t="shared" si="286"/>
        <v>1.8565159766241941E-7</v>
      </c>
      <c r="BR215" s="41">
        <f t="shared" si="287"/>
        <v>1.0443107302887946E-4</v>
      </c>
      <c r="BS215" s="41">
        <f t="shared" si="288"/>
        <v>6.2758939411283014E-5</v>
      </c>
      <c r="BT215" s="41">
        <f t="shared" si="289"/>
        <v>2.7260105092077225E-5</v>
      </c>
      <c r="BU215" s="41">
        <f t="shared" si="290"/>
        <v>1.1105610365190791E-2</v>
      </c>
      <c r="BV215" s="41">
        <f t="shared" si="231"/>
        <v>-51.170979107473926</v>
      </c>
      <c r="BW215" s="41">
        <f t="shared" si="232"/>
        <v>-34.889303936914054</v>
      </c>
      <c r="BX215" s="41">
        <f t="shared" si="291"/>
        <v>82.833209513055181</v>
      </c>
      <c r="BY215" s="41">
        <f t="shared" si="292"/>
        <v>50.221078936383051</v>
      </c>
      <c r="BZ215" s="41">
        <f t="shared" si="293"/>
        <v>1.8666488076794815E-7</v>
      </c>
      <c r="CA215" s="41">
        <f t="shared" si="294"/>
        <v>1.8666546880786142E-7</v>
      </c>
      <c r="CB215" s="41">
        <f t="shared" si="295"/>
        <v>1.1116715975555981E-2</v>
      </c>
      <c r="CC215" s="41">
        <f t="shared" si="233"/>
        <v>-51.222150086581401</v>
      </c>
      <c r="CD215" s="41">
        <f t="shared" si="234"/>
        <v>-34.924193240850961</v>
      </c>
      <c r="CE215" s="41">
        <f t="shared" si="296"/>
        <v>82.870234395390909</v>
      </c>
      <c r="CF215" s="41">
        <f t="shared" si="297"/>
        <v>50.247811510668029</v>
      </c>
      <c r="CG215" s="41">
        <f t="shared" si="298"/>
        <v>1.8782154082958293E-7</v>
      </c>
      <c r="CH215" s="41">
        <f t="shared" si="299"/>
        <v>1.8736014185145873E-7</v>
      </c>
      <c r="CI215" s="41">
        <f t="shared" si="300"/>
        <v>1.0415096726788586E-4</v>
      </c>
      <c r="CJ215" s="41">
        <f t="shared" si="301"/>
        <v>6.2551541135888111E-5</v>
      </c>
      <c r="CK215" s="41">
        <f t="shared" si="302"/>
        <v>1.4135769839727114E-8</v>
      </c>
      <c r="CL215" s="41">
        <f t="shared" si="235"/>
        <v>16.087692254492985</v>
      </c>
      <c r="CM215" s="41">
        <f t="shared" si="236"/>
        <v>3.5695761971495238E-6</v>
      </c>
      <c r="CN215" s="41">
        <f t="shared" si="237"/>
        <v>-3.775907524164869E-2</v>
      </c>
      <c r="CO215" s="41">
        <f t="shared" si="238"/>
        <v>6168.7159820745737</v>
      </c>
      <c r="CP215" s="41">
        <f t="shared" si="303"/>
        <v>58906.898464628648</v>
      </c>
      <c r="CQ215" s="41"/>
      <c r="CR215" s="41"/>
      <c r="CS215" s="41"/>
      <c r="CT215" s="41"/>
      <c r="CU215" s="41"/>
      <c r="CV215" s="41"/>
      <c r="CW215" s="41"/>
      <c r="CX215" s="41"/>
      <c r="CY215" s="41"/>
      <c r="CZ215" s="41"/>
      <c r="DA215" s="41">
        <f t="shared" si="210"/>
        <v>0.14299827976341353</v>
      </c>
      <c r="DB215" s="14">
        <f t="shared" si="209"/>
        <v>-828.66720016833108</v>
      </c>
      <c r="DC215" s="41"/>
      <c r="DD215" s="41"/>
      <c r="DE215" s="41"/>
    </row>
    <row r="216" spans="1:109">
      <c r="A216" s="41">
        <f t="shared" si="304"/>
        <v>0.67000000000000037</v>
      </c>
      <c r="B216" s="41">
        <f t="shared" si="211"/>
        <v>16.331445167439849</v>
      </c>
      <c r="C216" s="41">
        <f t="shared" si="212"/>
        <v>-2613.7943527168995</v>
      </c>
      <c r="D216" s="41">
        <f t="shared" si="213"/>
        <v>-761.08847036395855</v>
      </c>
      <c r="E216" s="41">
        <f t="shared" si="214"/>
        <v>2.285034911001757E-2</v>
      </c>
      <c r="F216" s="41">
        <f t="shared" si="215"/>
        <v>-105.28685038079011</v>
      </c>
      <c r="G216" s="41">
        <f t="shared" si="216"/>
        <v>-71.786488895993273</v>
      </c>
      <c r="H216" s="41">
        <f t="shared" si="239"/>
        <v>126.02683318221307</v>
      </c>
      <c r="I216" s="41">
        <f t="shared" si="240"/>
        <v>81.163692505947196</v>
      </c>
      <c r="J216" s="41">
        <f t="shared" si="241"/>
        <v>9.1437403530443701E-7</v>
      </c>
      <c r="K216" s="41">
        <f t="shared" si="242"/>
        <v>5.7072286051275035E-7</v>
      </c>
      <c r="L216" s="41">
        <f t="shared" si="243"/>
        <v>2.2873199459127587E-2</v>
      </c>
      <c r="M216" s="41">
        <f t="shared" si="217"/>
        <v>-105.39213723117089</v>
      </c>
      <c r="N216" s="41">
        <f t="shared" si="218"/>
        <v>-71.858275384889268</v>
      </c>
      <c r="O216" s="41">
        <f t="shared" si="244"/>
        <v>126.11725084697824</v>
      </c>
      <c r="P216" s="41">
        <f t="shared" si="245"/>
        <v>81.228049441918316</v>
      </c>
      <c r="Q216" s="41">
        <f t="shared" si="246"/>
        <v>9.1517031291655935E-7</v>
      </c>
      <c r="R216" s="41">
        <f t="shared" si="247"/>
        <v>5.7110980746406608E-7</v>
      </c>
      <c r="S216" s="41">
        <f t="shared" si="248"/>
        <v>3.4847503129537985E-5</v>
      </c>
      <c r="T216" s="41">
        <f t="shared" si="249"/>
        <v>1.6933962341350449E-5</v>
      </c>
      <c r="U216" s="41">
        <f t="shared" si="250"/>
        <v>-1.9183877651831709E-2</v>
      </c>
      <c r="V216" s="41">
        <f t="shared" si="251"/>
        <v>3.6664714581858618E-3</v>
      </c>
      <c r="W216" s="41">
        <f t="shared" si="219"/>
        <v>-16.893887703195592</v>
      </c>
      <c r="X216" s="41">
        <f t="shared" si="220"/>
        <v>-11.51855979763336</v>
      </c>
      <c r="Y216" s="41">
        <f t="shared" si="252"/>
        <v>60.265330676632644</v>
      </c>
      <c r="Z216" s="41">
        <f t="shared" si="253"/>
        <v>33.941859186683011</v>
      </c>
      <c r="AA216" s="41">
        <f t="shared" si="254"/>
        <v>-9.5950975133420658E-7</v>
      </c>
      <c r="AB216" s="41">
        <f t="shared" si="255"/>
        <v>-5.8185968525495159E-7</v>
      </c>
      <c r="AC216" s="41">
        <f t="shared" si="256"/>
        <v>3.670137929644047E-3</v>
      </c>
      <c r="AD216" s="41">
        <f t="shared" si="221"/>
        <v>-16.910781590898786</v>
      </c>
      <c r="AE216" s="41">
        <f t="shared" si="222"/>
        <v>-11.530078357430993</v>
      </c>
      <c r="AF216" s="41">
        <f t="shared" si="257"/>
        <v>60.275155231624424</v>
      </c>
      <c r="AG216" s="41">
        <f t="shared" si="258"/>
        <v>33.948795974005989</v>
      </c>
      <c r="AH216" s="41">
        <f t="shared" si="259"/>
        <v>-9.5871784915795606E-7</v>
      </c>
      <c r="AI216" s="41">
        <f t="shared" si="260"/>
        <v>-5.812888955328932E-7</v>
      </c>
      <c r="AJ216" s="41">
        <f t="shared" si="261"/>
        <v>2.1598481954158757E-4</v>
      </c>
      <c r="AK216" s="41">
        <f t="shared" si="262"/>
        <v>1.5567821229976308E-4</v>
      </c>
      <c r="AL216" s="41">
        <f t="shared" si="263"/>
        <v>6.2621673370698763E-3</v>
      </c>
      <c r="AM216" s="41">
        <f t="shared" si="264"/>
        <v>9.928638795255738E-3</v>
      </c>
      <c r="AN216" s="41">
        <f t="shared" si="223"/>
        <v>-45.74788342567232</v>
      </c>
      <c r="AO216" s="41">
        <f t="shared" si="224"/>
        <v>-31.191738699322045</v>
      </c>
      <c r="AP216" s="41">
        <f t="shared" si="265"/>
        <v>78.882972789968051</v>
      </c>
      <c r="AQ216" s="41">
        <f t="shared" si="266"/>
        <v>47.286871402856733</v>
      </c>
      <c r="AR216" s="41">
        <f t="shared" si="267"/>
        <v>5.1926326658232773E-8</v>
      </c>
      <c r="AS216" s="41">
        <f t="shared" si="268"/>
        <v>9.5320118562259081E-8</v>
      </c>
      <c r="AT216" s="41">
        <f t="shared" si="269"/>
        <v>9.9385674340509919E-3</v>
      </c>
      <c r="AU216" s="41">
        <f t="shared" si="225"/>
        <v>-45.793631309097982</v>
      </c>
      <c r="AV216" s="41">
        <f t="shared" si="226"/>
        <v>-31.222930438021358</v>
      </c>
      <c r="AW216" s="41">
        <f t="shared" si="270"/>
        <v>78.91519228075353</v>
      </c>
      <c r="AX216" s="41">
        <f t="shared" si="271"/>
        <v>47.310145264847584</v>
      </c>
      <c r="AY216" s="41">
        <f t="shared" si="272"/>
        <v>5.3083958111998727E-8</v>
      </c>
      <c r="AZ216" s="41">
        <f t="shared" si="273"/>
        <v>9.6028038170596959E-8</v>
      </c>
      <c r="BA216" s="41">
        <f t="shared" si="274"/>
        <v>1.165951826467219E-4</v>
      </c>
      <c r="BB216" s="41">
        <f t="shared" si="275"/>
        <v>7.1300771730791601E-5</v>
      </c>
      <c r="BC216" s="41">
        <f t="shared" si="276"/>
        <v>9.5803855324596936E-4</v>
      </c>
      <c r="BD216" s="41">
        <f t="shared" si="277"/>
        <v>1.0886677348501708E-2</v>
      </c>
      <c r="BE216" s="41">
        <f t="shared" si="227"/>
        <v>-50.162208184081202</v>
      </c>
      <c r="BF216" s="41">
        <f t="shared" si="228"/>
        <v>-34.201505580055375</v>
      </c>
      <c r="BG216" s="41">
        <f t="shared" si="278"/>
        <v>82.027185038780701</v>
      </c>
      <c r="BH216" s="41">
        <f t="shared" si="279"/>
        <v>49.558790567280923</v>
      </c>
      <c r="BI216" s="41">
        <f t="shared" si="280"/>
        <v>1.5854926224816437E-7</v>
      </c>
      <c r="BJ216" s="41">
        <f t="shared" si="281"/>
        <v>1.5979317490861918E-7</v>
      </c>
      <c r="BK216" s="41">
        <f t="shared" si="282"/>
        <v>1.0897564025850208E-2</v>
      </c>
      <c r="BL216" s="41">
        <f t="shared" si="229"/>
        <v>-50.212370392265278</v>
      </c>
      <c r="BM216" s="41">
        <f t="shared" si="230"/>
        <v>-34.235707085635426</v>
      </c>
      <c r="BN216" s="41">
        <f t="shared" si="283"/>
        <v>82.063317215041465</v>
      </c>
      <c r="BO216" s="41">
        <f t="shared" si="284"/>
        <v>49.584904229280063</v>
      </c>
      <c r="BP216" s="41">
        <f t="shared" si="285"/>
        <v>1.5970378178251888E-7</v>
      </c>
      <c r="BQ216" s="41">
        <f t="shared" si="286"/>
        <v>1.6048312915915038E-7</v>
      </c>
      <c r="BR216" s="41">
        <f t="shared" si="287"/>
        <v>1.0604884276409389E-4</v>
      </c>
      <c r="BS216" s="41">
        <f t="shared" si="288"/>
        <v>6.3376017167098429E-5</v>
      </c>
      <c r="BT216" s="41">
        <f t="shared" si="289"/>
        <v>2.9149995179658114E-5</v>
      </c>
      <c r="BU216" s="41">
        <f t="shared" si="290"/>
        <v>1.0915827343681366E-2</v>
      </c>
      <c r="BV216" s="41">
        <f t="shared" si="231"/>
        <v>-50.296521719787137</v>
      </c>
      <c r="BW216" s="41">
        <f t="shared" si="232"/>
        <v>-34.29308299076397</v>
      </c>
      <c r="BX216" s="41">
        <f t="shared" si="291"/>
        <v>82.123951965786745</v>
      </c>
      <c r="BY216" s="41">
        <f t="shared" si="292"/>
        <v>49.628726699225879</v>
      </c>
      <c r="BZ216" s="41">
        <f t="shared" si="293"/>
        <v>1.6163780076575375E-7</v>
      </c>
      <c r="CA216" s="41">
        <f t="shared" si="294"/>
        <v>1.6163852485355113E-7</v>
      </c>
      <c r="CB216" s="41">
        <f t="shared" si="295"/>
        <v>1.0926743171025046E-2</v>
      </c>
      <c r="CC216" s="41">
        <f t="shared" si="233"/>
        <v>-50.346818241506924</v>
      </c>
      <c r="CD216" s="41">
        <f t="shared" si="234"/>
        <v>-34.327376073754728</v>
      </c>
      <c r="CE216" s="41">
        <f t="shared" si="296"/>
        <v>82.160204779728119</v>
      </c>
      <c r="CF216" s="41">
        <f t="shared" si="297"/>
        <v>49.654927739160286</v>
      </c>
      <c r="CG216" s="41">
        <f t="shared" si="298"/>
        <v>1.6279208342658435E-7</v>
      </c>
      <c r="CH216" s="41">
        <f t="shared" si="299"/>
        <v>1.6232786422142392E-7</v>
      </c>
      <c r="CI216" s="41">
        <f t="shared" si="300"/>
        <v>1.0574394633485186E-4</v>
      </c>
      <c r="CJ216" s="41">
        <f t="shared" si="301"/>
        <v>6.3150446243720066E-5</v>
      </c>
      <c r="CK216" s="41">
        <f t="shared" si="302"/>
        <v>1.6999959989911448E-8</v>
      </c>
      <c r="CL216" s="41">
        <f t="shared" si="235"/>
        <v>16.331445167439849</v>
      </c>
      <c r="CM216" s="41">
        <f t="shared" si="236"/>
        <v>3.4299531675395687E-6</v>
      </c>
      <c r="CN216" s="41">
        <f t="shared" si="237"/>
        <v>-3.7113812968516645E-2</v>
      </c>
      <c r="CO216" s="41">
        <f t="shared" si="238"/>
        <v>6194.0025305846902</v>
      </c>
      <c r="CP216" s="41">
        <f t="shared" si="303"/>
        <v>59148.367215975726</v>
      </c>
      <c r="CQ216" s="41"/>
      <c r="CR216" s="41"/>
      <c r="CS216" s="41"/>
      <c r="CT216" s="41"/>
      <c r="CU216" s="41"/>
      <c r="CV216" s="41"/>
      <c r="CW216" s="41"/>
      <c r="CX216" s="41"/>
      <c r="CY216" s="41"/>
      <c r="CZ216" s="41"/>
      <c r="DA216" s="41">
        <f t="shared" si="210"/>
        <v>0.14368577149304532</v>
      </c>
      <c r="DB216" s="14">
        <f t="shared" si="209"/>
        <v>-836.71213874243858</v>
      </c>
      <c r="DC216" s="41"/>
      <c r="DD216" s="41"/>
      <c r="DE216" s="41"/>
    </row>
    <row r="217" spans="1:109">
      <c r="A217" s="41">
        <f t="shared" si="304"/>
        <v>0.68000000000000038</v>
      </c>
      <c r="B217" s="41">
        <f t="shared" si="211"/>
        <v>16.575198080386713</v>
      </c>
      <c r="C217" s="41">
        <f t="shared" si="212"/>
        <v>-2604.9045405976608</v>
      </c>
      <c r="D217" s="41">
        <f t="shared" si="213"/>
        <v>-752.19865824471992</v>
      </c>
      <c r="E217" s="41">
        <f t="shared" si="214"/>
        <v>2.285034911001757E-2</v>
      </c>
      <c r="F217" s="41">
        <f t="shared" si="215"/>
        <v>-105.28685038079011</v>
      </c>
      <c r="G217" s="41">
        <f t="shared" si="216"/>
        <v>-71.786488895993273</v>
      </c>
      <c r="H217" s="41">
        <f t="shared" si="239"/>
        <v>125.96623716848535</v>
      </c>
      <c r="I217" s="41">
        <f t="shared" si="240"/>
        <v>81.065400199613819</v>
      </c>
      <c r="J217" s="41">
        <f t="shared" si="241"/>
        <v>9.0613430812308642E-7</v>
      </c>
      <c r="K217" s="41">
        <f t="shared" si="242"/>
        <v>5.5111998760129289E-7</v>
      </c>
      <c r="L217" s="41">
        <f t="shared" si="243"/>
        <v>2.2873199459127587E-2</v>
      </c>
      <c r="M217" s="41">
        <f t="shared" si="217"/>
        <v>-105.39213723117089</v>
      </c>
      <c r="N217" s="41">
        <f t="shared" si="218"/>
        <v>-71.858275384889268</v>
      </c>
      <c r="O217" s="41">
        <f t="shared" si="244"/>
        <v>126.05668603485306</v>
      </c>
      <c r="P217" s="41">
        <f t="shared" si="245"/>
        <v>81.129819032081173</v>
      </c>
      <c r="Q217" s="41">
        <f t="shared" si="246"/>
        <v>9.0692659298351945E-7</v>
      </c>
      <c r="R217" s="41">
        <f t="shared" si="247"/>
        <v>5.5149968831821489E-7</v>
      </c>
      <c r="S217" s="41">
        <f t="shared" si="248"/>
        <v>3.4672768307322259E-5</v>
      </c>
      <c r="T217" s="41">
        <f t="shared" si="249"/>
        <v>1.6616845331065456E-5</v>
      </c>
      <c r="U217" s="41">
        <f t="shared" si="250"/>
        <v>-1.9661931488555343E-2</v>
      </c>
      <c r="V217" s="41">
        <f t="shared" si="251"/>
        <v>3.1884176214622278E-3</v>
      </c>
      <c r="W217" s="41">
        <f t="shared" si="219"/>
        <v>-14.69117375170423</v>
      </c>
      <c r="X217" s="41">
        <f t="shared" si="220"/>
        <v>-10.016709376161979</v>
      </c>
      <c r="Y217" s="41">
        <f t="shared" si="252"/>
        <v>58.909742906454916</v>
      </c>
      <c r="Z217" s="41">
        <f t="shared" si="253"/>
        <v>32.888137236127214</v>
      </c>
      <c r="AA217" s="41">
        <f t="shared" si="254"/>
        <v>-1.066820033130113E-6</v>
      </c>
      <c r="AB217" s="41">
        <f t="shared" si="255"/>
        <v>-6.6294774311475593E-7</v>
      </c>
      <c r="AC217" s="41">
        <f t="shared" si="256"/>
        <v>3.1916060390836899E-3</v>
      </c>
      <c r="AD217" s="41">
        <f t="shared" si="221"/>
        <v>-14.705864925455934</v>
      </c>
      <c r="AE217" s="41">
        <f t="shared" si="222"/>
        <v>-10.026726085538138</v>
      </c>
      <c r="AF217" s="41">
        <f t="shared" si="257"/>
        <v>58.918135423630773</v>
      </c>
      <c r="AG217" s="41">
        <f t="shared" si="258"/>
        <v>32.894045732461635</v>
      </c>
      <c r="AH217" s="41">
        <f t="shared" si="259"/>
        <v>-1.0661006730701551E-6</v>
      </c>
      <c r="AI217" s="41">
        <f t="shared" si="260"/>
        <v>-6.6242571401678586E-7</v>
      </c>
      <c r="AJ217" s="41">
        <f t="shared" si="261"/>
        <v>2.2561663663995775E-4</v>
      </c>
      <c r="AK217" s="41">
        <f t="shared" si="262"/>
        <v>1.63726700811134E-4</v>
      </c>
      <c r="AL217" s="41">
        <f t="shared" si="263"/>
        <v>6.5256537207017623E-3</v>
      </c>
      <c r="AM217" s="41">
        <f t="shared" si="264"/>
        <v>9.7140713421639893E-3</v>
      </c>
      <c r="AN217" s="41">
        <f t="shared" si="223"/>
        <v>-44.759227575317972</v>
      </c>
      <c r="AO217" s="41">
        <f t="shared" si="224"/>
        <v>-30.517655164989534</v>
      </c>
      <c r="AP217" s="41">
        <f t="shared" si="265"/>
        <v>78.108884856662186</v>
      </c>
      <c r="AQ217" s="41">
        <f t="shared" si="266"/>
        <v>46.644022777634518</v>
      </c>
      <c r="AR217" s="41">
        <f t="shared" si="267"/>
        <v>2.2021233311405318E-8</v>
      </c>
      <c r="AS217" s="41">
        <f t="shared" si="268"/>
        <v>6.7826744189354679E-8</v>
      </c>
      <c r="AT217" s="41">
        <f t="shared" si="269"/>
        <v>9.7237854135061516E-3</v>
      </c>
      <c r="AU217" s="41">
        <f t="shared" si="225"/>
        <v>-44.803986802893277</v>
      </c>
      <c r="AV217" s="41">
        <f t="shared" si="226"/>
        <v>-30.548172820154516</v>
      </c>
      <c r="AW217" s="41">
        <f t="shared" si="270"/>
        <v>78.14025538507974</v>
      </c>
      <c r="AX217" s="41">
        <f t="shared" si="271"/>
        <v>46.66670296090377</v>
      </c>
      <c r="AY217" s="41">
        <f t="shared" si="272"/>
        <v>2.3174333946565046E-8</v>
      </c>
      <c r="AZ217" s="41">
        <f t="shared" si="273"/>
        <v>6.8528836937321212E-8</v>
      </c>
      <c r="BA217" s="41">
        <f t="shared" si="274"/>
        <v>1.187041555022238E-4</v>
      </c>
      <c r="BB217" s="41">
        <f t="shared" si="275"/>
        <v>7.2275848430226948E-5</v>
      </c>
      <c r="BC217" s="41">
        <f t="shared" si="276"/>
        <v>9.8658585175027567E-4</v>
      </c>
      <c r="BD217" s="41">
        <f t="shared" si="277"/>
        <v>1.0700657193914265E-2</v>
      </c>
      <c r="BE217" s="41">
        <f t="shared" si="227"/>
        <v>-49.305088842509605</v>
      </c>
      <c r="BF217" s="41">
        <f t="shared" si="228"/>
        <v>-33.617106028983827</v>
      </c>
      <c r="BG217" s="41">
        <f t="shared" si="278"/>
        <v>81.33280983206248</v>
      </c>
      <c r="BH217" s="41">
        <f t="shared" si="279"/>
        <v>48.975711929846952</v>
      </c>
      <c r="BI217" s="41">
        <f t="shared" si="280"/>
        <v>1.3363883055449542E-7</v>
      </c>
      <c r="BJ217" s="41">
        <f t="shared" si="281"/>
        <v>1.3498312279775972E-7</v>
      </c>
      <c r="BK217" s="41">
        <f t="shared" si="282"/>
        <v>1.0711357851108178E-2</v>
      </c>
      <c r="BL217" s="41">
        <f t="shared" si="229"/>
        <v>-49.354393931352107</v>
      </c>
      <c r="BM217" s="41">
        <f t="shared" si="230"/>
        <v>-33.650723135012811</v>
      </c>
      <c r="BN217" s="41">
        <f t="shared" si="283"/>
        <v>81.368189113286519</v>
      </c>
      <c r="BO217" s="41">
        <f t="shared" si="284"/>
        <v>49.001306776964384</v>
      </c>
      <c r="BP217" s="41">
        <f t="shared" si="285"/>
        <v>1.3479062940132883E-7</v>
      </c>
      <c r="BQ217" s="41">
        <f t="shared" si="286"/>
        <v>1.3566754252022098E-7</v>
      </c>
      <c r="BR217" s="41">
        <f t="shared" si="287"/>
        <v>1.0763814090676847E-4</v>
      </c>
      <c r="BS217" s="41">
        <f t="shared" si="288"/>
        <v>6.39605315877797E-5</v>
      </c>
      <c r="BT217" s="41">
        <f t="shared" si="289"/>
        <v>3.077760583109286E-5</v>
      </c>
      <c r="BU217" s="41">
        <f t="shared" si="290"/>
        <v>1.0731434799745358E-2</v>
      </c>
      <c r="BV217" s="41">
        <f t="shared" si="231"/>
        <v>-49.446901869724869</v>
      </c>
      <c r="BW217" s="41">
        <f t="shared" si="232"/>
        <v>-33.713796729357874</v>
      </c>
      <c r="BX217" s="41">
        <f t="shared" si="291"/>
        <v>81.434592403944251</v>
      </c>
      <c r="BY217" s="41">
        <f t="shared" si="292"/>
        <v>49.049345937391323</v>
      </c>
      <c r="BZ217" s="41">
        <f t="shared" si="293"/>
        <v>1.3694838640742929E-7</v>
      </c>
      <c r="CA217" s="41">
        <f t="shared" si="294"/>
        <v>1.3694924353431E-7</v>
      </c>
      <c r="CB217" s="41">
        <f t="shared" si="295"/>
        <v>1.0742166234545103E-2</v>
      </c>
      <c r="CC217" s="41">
        <f t="shared" si="233"/>
        <v>-49.49634877159459</v>
      </c>
      <c r="CD217" s="41">
        <f t="shared" si="234"/>
        <v>-33.747510526087225</v>
      </c>
      <c r="CE217" s="41">
        <f t="shared" si="296"/>
        <v>81.470098507141188</v>
      </c>
      <c r="CF217" s="41">
        <f t="shared" si="297"/>
        <v>49.075032798598194</v>
      </c>
      <c r="CG217" s="41">
        <f t="shared" si="298"/>
        <v>1.3809998342863831E-7</v>
      </c>
      <c r="CH217" s="41">
        <f t="shared" si="299"/>
        <v>1.3763303380377586E-7</v>
      </c>
      <c r="CI217" s="41">
        <f t="shared" si="300"/>
        <v>1.0731062925867197E-4</v>
      </c>
      <c r="CJ217" s="41">
        <f t="shared" si="301"/>
        <v>6.3718438608239791E-5</v>
      </c>
      <c r="CK217" s="41">
        <f t="shared" si="302"/>
        <v>1.9662395211487938E-8</v>
      </c>
      <c r="CL217" s="41">
        <f t="shared" si="235"/>
        <v>16.575198080386713</v>
      </c>
      <c r="CM217" s="41">
        <f t="shared" si="236"/>
        <v>3.2958141425256658E-6</v>
      </c>
      <c r="CN217" s="41">
        <f t="shared" si="237"/>
        <v>-3.6486878319134219E-2</v>
      </c>
      <c r="CO217" s="41">
        <f t="shared" si="238"/>
        <v>6218.1935127788138</v>
      </c>
      <c r="CP217" s="41">
        <f t="shared" si="303"/>
        <v>59379.374079642294</v>
      </c>
      <c r="CQ217" s="41"/>
      <c r="CR217" s="41"/>
      <c r="CS217" s="41"/>
      <c r="CT217" s="41"/>
      <c r="CU217" s="41"/>
      <c r="CV217" s="41"/>
      <c r="CW217" s="41"/>
      <c r="CX217" s="41"/>
      <c r="CY217" s="41"/>
      <c r="CZ217" s="41"/>
      <c r="DA217" s="41">
        <f t="shared" si="210"/>
        <v>0.1443732632226771</v>
      </c>
      <c r="DB217" s="14">
        <f t="shared" si="209"/>
        <v>-844.79566215383193</v>
      </c>
      <c r="DC217" s="41"/>
      <c r="DD217" s="41"/>
      <c r="DE217" s="41"/>
    </row>
    <row r="218" spans="1:109">
      <c r="A218" s="41">
        <f t="shared" si="304"/>
        <v>0.69000000000000039</v>
      </c>
      <c r="B218" s="41">
        <f t="shared" si="211"/>
        <v>16.818950993333576</v>
      </c>
      <c r="C218" s="41">
        <f t="shared" si="212"/>
        <v>-2596.0147284784225</v>
      </c>
      <c r="D218" s="41">
        <f t="shared" si="213"/>
        <v>-743.30884612548141</v>
      </c>
      <c r="E218" s="41">
        <f t="shared" si="214"/>
        <v>2.285034911001757E-2</v>
      </c>
      <c r="F218" s="41">
        <f t="shared" si="215"/>
        <v>-105.28685038079011</v>
      </c>
      <c r="G218" s="41">
        <f t="shared" si="216"/>
        <v>-71.786488895993273</v>
      </c>
      <c r="H218" s="41">
        <f t="shared" si="239"/>
        <v>125.90559103508699</v>
      </c>
      <c r="I218" s="41">
        <f t="shared" si="240"/>
        <v>80.966893547322087</v>
      </c>
      <c r="J218" s="41">
        <f t="shared" si="241"/>
        <v>8.9788776576715276E-7</v>
      </c>
      <c r="K218" s="41">
        <f t="shared" si="242"/>
        <v>5.3147436671965136E-7</v>
      </c>
      <c r="L218" s="41">
        <f t="shared" si="243"/>
        <v>2.2873199459127587E-2</v>
      </c>
      <c r="M218" s="41">
        <f t="shared" si="217"/>
        <v>-105.39213723117089</v>
      </c>
      <c r="N218" s="41">
        <f t="shared" si="218"/>
        <v>-71.858275384889268</v>
      </c>
      <c r="O218" s="41">
        <f t="shared" si="244"/>
        <v>125.99607118050295</v>
      </c>
      <c r="P218" s="41">
        <f t="shared" si="245"/>
        <v>81.031374681846017</v>
      </c>
      <c r="Q218" s="41">
        <f t="shared" si="246"/>
        <v>8.9867606160217018E-7</v>
      </c>
      <c r="R218" s="41">
        <f t="shared" si="247"/>
        <v>5.3184685941780321E-7</v>
      </c>
      <c r="S218" s="41">
        <f t="shared" si="248"/>
        <v>3.4498196558050246E-5</v>
      </c>
      <c r="T218" s="41">
        <f t="shared" si="249"/>
        <v>1.6301400751403459E-5</v>
      </c>
      <c r="U218" s="41">
        <f t="shared" si="250"/>
        <v>-2.0136149404592466E-2</v>
      </c>
      <c r="V218" s="41">
        <f t="shared" si="251"/>
        <v>2.7141997054251042E-3</v>
      </c>
      <c r="W218" s="41">
        <f t="shared" si="219"/>
        <v>-12.50613445391066</v>
      </c>
      <c r="X218" s="41">
        <f t="shared" si="220"/>
        <v>-8.5269098549390883</v>
      </c>
      <c r="Y218" s="41">
        <f t="shared" si="252"/>
        <v>57.586444071102697</v>
      </c>
      <c r="Z218" s="41">
        <f t="shared" si="253"/>
        <v>31.85848879307742</v>
      </c>
      <c r="AA218" s="41">
        <f t="shared" si="254"/>
        <v>-1.1776853831507524E-6</v>
      </c>
      <c r="AB218" s="41">
        <f t="shared" si="255"/>
        <v>-7.4670979954812461E-7</v>
      </c>
      <c r="AC218" s="41">
        <f t="shared" si="256"/>
        <v>2.7169139051305292E-3</v>
      </c>
      <c r="AD218" s="41">
        <f t="shared" si="221"/>
        <v>-12.518640588364571</v>
      </c>
      <c r="AE218" s="41">
        <f t="shared" si="222"/>
        <v>-8.5354367647940279</v>
      </c>
      <c r="AF218" s="41">
        <f t="shared" si="257"/>
        <v>57.593459217744496</v>
      </c>
      <c r="AG218" s="41">
        <f t="shared" si="258"/>
        <v>31.863411276704465</v>
      </c>
      <c r="AH218" s="41">
        <f t="shared" si="259"/>
        <v>-1.1770460377310694E-6</v>
      </c>
      <c r="AI218" s="41">
        <f t="shared" si="260"/>
        <v>-7.4624256579823504E-7</v>
      </c>
      <c r="AJ218" s="41">
        <f t="shared" si="261"/>
        <v>2.3555577668256047E-4</v>
      </c>
      <c r="AK218" s="41">
        <f t="shared" si="262"/>
        <v>1.7214420477450299E-4</v>
      </c>
      <c r="AL218" s="41">
        <f t="shared" si="263"/>
        <v>6.7964816300014356E-3</v>
      </c>
      <c r="AM218" s="41">
        <f t="shared" si="264"/>
        <v>9.5106813354265407E-3</v>
      </c>
      <c r="AN218" s="41">
        <f t="shared" si="223"/>
        <v>-43.822073700547378</v>
      </c>
      <c r="AO218" s="41">
        <f t="shared" si="224"/>
        <v>-29.878686614009585</v>
      </c>
      <c r="AP218" s="41">
        <f t="shared" si="265"/>
        <v>77.373711365054106</v>
      </c>
      <c r="AQ218" s="41">
        <f t="shared" si="266"/>
        <v>46.027811017235067</v>
      </c>
      <c r="AR218" s="41">
        <f t="shared" si="267"/>
        <v>-6.9116901017936036E-9</v>
      </c>
      <c r="AS218" s="41">
        <f t="shared" si="268"/>
        <v>4.1088888113248565E-8</v>
      </c>
      <c r="AT218" s="41">
        <f t="shared" si="269"/>
        <v>9.5201920167619671E-3</v>
      </c>
      <c r="AU218" s="41">
        <f t="shared" si="225"/>
        <v>-43.865895774247925</v>
      </c>
      <c r="AV218" s="41">
        <f t="shared" si="226"/>
        <v>-29.908565300623593</v>
      </c>
      <c r="AW218" s="41">
        <f t="shared" si="270"/>
        <v>77.404282209436047</v>
      </c>
      <c r="AX218" s="41">
        <f t="shared" si="271"/>
        <v>46.04993211628851</v>
      </c>
      <c r="AY218" s="41">
        <f t="shared" si="272"/>
        <v>-5.7635133196144408E-9</v>
      </c>
      <c r="AZ218" s="41">
        <f t="shared" si="273"/>
        <v>4.1784807322664299E-8</v>
      </c>
      <c r="BA218" s="41">
        <f t="shared" si="274"/>
        <v>1.2072497665359872E-4</v>
      </c>
      <c r="BB218" s="41">
        <f t="shared" si="275"/>
        <v>7.3172382174503426E-5</v>
      </c>
      <c r="BC218" s="41">
        <f t="shared" si="276"/>
        <v>1.0094208053388928E-3</v>
      </c>
      <c r="BD218" s="41">
        <f t="shared" si="277"/>
        <v>1.0520102140765434E-2</v>
      </c>
      <c r="BE218" s="41">
        <f t="shared" si="227"/>
        <v>-48.473150880649641</v>
      </c>
      <c r="BF218" s="41">
        <f t="shared" si="228"/>
        <v>-33.049875600442945</v>
      </c>
      <c r="BG218" s="41">
        <f t="shared" si="278"/>
        <v>80.65843572118564</v>
      </c>
      <c r="BH218" s="41">
        <f t="shared" si="279"/>
        <v>48.405690856362881</v>
      </c>
      <c r="BI218" s="41">
        <f t="shared" si="280"/>
        <v>1.0909068204925583E-7</v>
      </c>
      <c r="BJ218" s="41">
        <f t="shared" si="281"/>
        <v>1.1052391381972087E-7</v>
      </c>
      <c r="BK218" s="41">
        <f t="shared" si="282"/>
        <v>1.0530622242906199E-2</v>
      </c>
      <c r="BL218" s="41">
        <f t="shared" si="229"/>
        <v>-48.521624031530287</v>
      </c>
      <c r="BM218" s="41">
        <f t="shared" si="230"/>
        <v>-33.082925476043386</v>
      </c>
      <c r="BN218" s="41">
        <f t="shared" si="283"/>
        <v>80.693087604675398</v>
      </c>
      <c r="BO218" s="41">
        <f t="shared" si="284"/>
        <v>48.430784393379014</v>
      </c>
      <c r="BP218" s="41">
        <f t="shared" si="285"/>
        <v>1.1023946136028495E-7</v>
      </c>
      <c r="BQ218" s="41">
        <f t="shared" si="286"/>
        <v>1.1120258763199061E-7</v>
      </c>
      <c r="BR218" s="41">
        <f t="shared" si="287"/>
        <v>1.0919849405051786E-4</v>
      </c>
      <c r="BS218" s="41">
        <f t="shared" si="288"/>
        <v>6.4512093436805637E-5</v>
      </c>
      <c r="BT218" s="41">
        <f t="shared" si="289"/>
        <v>3.2073108390503064E-5</v>
      </c>
      <c r="BU218" s="41">
        <f t="shared" si="290"/>
        <v>1.0552175249155938E-2</v>
      </c>
      <c r="BV218" s="41">
        <f t="shared" si="231"/>
        <v>-48.620933155139156</v>
      </c>
      <c r="BW218" s="41">
        <f t="shared" si="232"/>
        <v>-33.150636242140344</v>
      </c>
      <c r="BX218" s="41">
        <f t="shared" si="291"/>
        <v>80.764106971237283</v>
      </c>
      <c r="BY218" s="41">
        <f t="shared" si="292"/>
        <v>48.482214192925213</v>
      </c>
      <c r="BZ218" s="41">
        <f t="shared" si="293"/>
        <v>1.125892764377219E-7</v>
      </c>
      <c r="CA218" s="41">
        <f t="shared" si="294"/>
        <v>1.1259025397302793E-7</v>
      </c>
      <c r="CB218" s="41">
        <f t="shared" si="295"/>
        <v>1.0562727424405092E-2</v>
      </c>
      <c r="CC218" s="41">
        <f t="shared" si="233"/>
        <v>-48.669554088294284</v>
      </c>
      <c r="CD218" s="41">
        <f t="shared" si="234"/>
        <v>-33.183786878382477</v>
      </c>
      <c r="CE218" s="41">
        <f t="shared" si="296"/>
        <v>80.798890446083888</v>
      </c>
      <c r="CF218" s="41">
        <f t="shared" si="297"/>
        <v>48.50740336811073</v>
      </c>
      <c r="CG218" s="41">
        <f t="shared" si="298"/>
        <v>1.1373789605686291E-7</v>
      </c>
      <c r="CH218" s="41">
        <f t="shared" si="299"/>
        <v>1.1326829244537056E-7</v>
      </c>
      <c r="CI218" s="41">
        <f t="shared" si="300"/>
        <v>1.0885145403864242E-4</v>
      </c>
      <c r="CJ218" s="41">
        <f t="shared" si="301"/>
        <v>6.4255800944642465E-5</v>
      </c>
      <c r="CK218" s="41">
        <f t="shared" si="302"/>
        <v>2.19199683871824E-8</v>
      </c>
      <c r="CL218" s="41">
        <f t="shared" si="235"/>
        <v>16.818950993333576</v>
      </c>
      <c r="CM218" s="41">
        <f t="shared" si="236"/>
        <v>3.1668392546234537E-6</v>
      </c>
      <c r="CN218" s="41">
        <f t="shared" si="237"/>
        <v>-3.5877395847130192E-2</v>
      </c>
      <c r="CO218" s="41">
        <f t="shared" si="238"/>
        <v>6241.330687607654</v>
      </c>
      <c r="CP218" s="41">
        <f t="shared" si="303"/>
        <v>59600.317824233774</v>
      </c>
      <c r="CQ218" s="41"/>
      <c r="CR218" s="41"/>
      <c r="CS218" s="41"/>
      <c r="CT218" s="41"/>
      <c r="CU218" s="41"/>
      <c r="CV218" s="41"/>
      <c r="CW218" s="41"/>
      <c r="CX218" s="41"/>
      <c r="CY218" s="41"/>
      <c r="CZ218" s="41"/>
      <c r="DA218" s="41">
        <f t="shared" si="210"/>
        <v>0.14506075495230888</v>
      </c>
      <c r="DB218" s="14">
        <f t="shared" si="209"/>
        <v>-852.91777040251134</v>
      </c>
      <c r="DC218" s="41"/>
      <c r="DD218" s="41"/>
      <c r="DE218" s="41"/>
    </row>
    <row r="219" spans="1:109">
      <c r="A219" s="41">
        <f t="shared" si="304"/>
        <v>0.7000000000000004</v>
      </c>
      <c r="B219" s="41">
        <f t="shared" si="211"/>
        <v>17.06270390628044</v>
      </c>
      <c r="C219" s="41">
        <f t="shared" si="212"/>
        <v>-2587.1249163591842</v>
      </c>
      <c r="D219" s="41">
        <f t="shared" si="213"/>
        <v>-734.4190340062429</v>
      </c>
      <c r="E219" s="41">
        <f t="shared" si="214"/>
        <v>2.285034911001757E-2</v>
      </c>
      <c r="F219" s="41">
        <f t="shared" si="215"/>
        <v>-105.28685038079011</v>
      </c>
      <c r="G219" s="41">
        <f t="shared" si="216"/>
        <v>-71.786488895993273</v>
      </c>
      <c r="H219" s="41">
        <f t="shared" si="239"/>
        <v>125.84489465744815</v>
      </c>
      <c r="I219" s="41">
        <f t="shared" si="240"/>
        <v>80.868171140653772</v>
      </c>
      <c r="J219" s="41">
        <f t="shared" si="241"/>
        <v>8.8963439129787698E-7</v>
      </c>
      <c r="K219" s="41">
        <f t="shared" si="242"/>
        <v>5.1178571698069493E-7</v>
      </c>
      <c r="L219" s="41">
        <f t="shared" si="243"/>
        <v>2.2873199459127587E-2</v>
      </c>
      <c r="M219" s="41">
        <f t="shared" si="217"/>
        <v>-105.39213723117089</v>
      </c>
      <c r="N219" s="41">
        <f t="shared" si="218"/>
        <v>-71.858275384889268</v>
      </c>
      <c r="O219" s="41">
        <f t="shared" si="244"/>
        <v>125.93540615967902</v>
      </c>
      <c r="P219" s="41">
        <f t="shared" si="245"/>
        <v>80.932714987242974</v>
      </c>
      <c r="Q219" s="41">
        <f t="shared" si="246"/>
        <v>8.904187018604967E-7</v>
      </c>
      <c r="R219" s="41">
        <f t="shared" si="247"/>
        <v>5.1215104048284542E-7</v>
      </c>
      <c r="S219" s="41">
        <f t="shared" si="248"/>
        <v>3.4323789052129377E-5</v>
      </c>
      <c r="T219" s="41">
        <f t="shared" si="249"/>
        <v>1.598765517286309E-5</v>
      </c>
      <c r="U219" s="41">
        <f t="shared" si="250"/>
        <v>-2.0606779859108526E-2</v>
      </c>
      <c r="V219" s="41">
        <f t="shared" si="251"/>
        <v>2.2435692509090444E-3</v>
      </c>
      <c r="W219" s="41">
        <f t="shared" si="219"/>
        <v>-10.337624992164518</v>
      </c>
      <c r="X219" s="41">
        <f t="shared" si="220"/>
        <v>-7.0483806764758095</v>
      </c>
      <c r="Y219" s="41">
        <f t="shared" si="252"/>
        <v>56.294554925692417</v>
      </c>
      <c r="Z219" s="41">
        <f t="shared" si="253"/>
        <v>30.85254468946755</v>
      </c>
      <c r="AA219" s="41">
        <f t="shared" si="254"/>
        <v>-1.2922349153701388E-6</v>
      </c>
      <c r="AB219" s="41">
        <f t="shared" si="255"/>
        <v>-8.3329248227199559E-7</v>
      </c>
      <c r="AC219" s="41">
        <f t="shared" si="256"/>
        <v>2.2458128201599532E-3</v>
      </c>
      <c r="AD219" s="41">
        <f t="shared" si="221"/>
        <v>-10.347962617156682</v>
      </c>
      <c r="AE219" s="41">
        <f t="shared" si="222"/>
        <v>-7.0554290571522849</v>
      </c>
      <c r="AF219" s="41">
        <f t="shared" si="257"/>
        <v>56.30024656373562</v>
      </c>
      <c r="AG219" s="41">
        <f t="shared" si="258"/>
        <v>30.856523573270536</v>
      </c>
      <c r="AH219" s="41">
        <f t="shared" si="259"/>
        <v>-1.291683432940907E-6</v>
      </c>
      <c r="AI219" s="41">
        <f t="shared" si="260"/>
        <v>-8.328865256688649E-7</v>
      </c>
      <c r="AJ219" s="41">
        <f t="shared" si="261"/>
        <v>2.4580584219027009E-4</v>
      </c>
      <c r="AK219" s="41">
        <f t="shared" si="262"/>
        <v>1.8094231010085465E-4</v>
      </c>
      <c r="AL219" s="41">
        <f t="shared" si="263"/>
        <v>7.0755078904041731E-3</v>
      </c>
      <c r="AM219" s="41">
        <f t="shared" si="264"/>
        <v>9.3190771413132166E-3</v>
      </c>
      <c r="AN219" s="41">
        <f t="shared" si="223"/>
        <v>-42.93922495189971</v>
      </c>
      <c r="AO219" s="41">
        <f t="shared" si="224"/>
        <v>-29.276744285386172</v>
      </c>
      <c r="AP219" s="41">
        <f t="shared" si="265"/>
        <v>76.678933937335756</v>
      </c>
      <c r="AQ219" s="41">
        <f t="shared" si="266"/>
        <v>45.439361948123299</v>
      </c>
      <c r="AR219" s="41">
        <f t="shared" si="267"/>
        <v>-3.473756916835402E-8</v>
      </c>
      <c r="AS219" s="41">
        <f t="shared" si="268"/>
        <v>1.5180301827532437E-8</v>
      </c>
      <c r="AT219" s="41">
        <f t="shared" si="269"/>
        <v>9.328396218454528E-3</v>
      </c>
      <c r="AU219" s="41">
        <f t="shared" si="225"/>
        <v>-42.982164176851605</v>
      </c>
      <c r="AV219" s="41">
        <f t="shared" si="226"/>
        <v>-29.306021029671555</v>
      </c>
      <c r="AW219" s="41">
        <f t="shared" si="270"/>
        <v>76.708756122113968</v>
      </c>
      <c r="AX219" s="41">
        <f t="shared" si="271"/>
        <v>45.460959994704297</v>
      </c>
      <c r="AY219" s="41">
        <f t="shared" si="272"/>
        <v>-3.3594645067568176E-8</v>
      </c>
      <c r="AZ219" s="41">
        <f t="shared" si="273"/>
        <v>1.5869721347248876E-8</v>
      </c>
      <c r="BA219" s="41">
        <f t="shared" si="274"/>
        <v>1.2264348534247793E-4</v>
      </c>
      <c r="BB219" s="41">
        <f t="shared" si="275"/>
        <v>7.3979376848405757E-5</v>
      </c>
      <c r="BC219" s="41">
        <f t="shared" si="276"/>
        <v>1.0257635974563679E-3</v>
      </c>
      <c r="BD219" s="41">
        <f t="shared" si="277"/>
        <v>1.0344840738769585E-2</v>
      </c>
      <c r="BE219" s="41">
        <f t="shared" si="227"/>
        <v>-47.665604312296566</v>
      </c>
      <c r="BF219" s="41">
        <f t="shared" si="228"/>
        <v>-32.49927566747494</v>
      </c>
      <c r="BG219" s="41">
        <f t="shared" si="278"/>
        <v>80.003322671568924</v>
      </c>
      <c r="BH219" s="41">
        <f t="shared" si="279"/>
        <v>47.848210012459013</v>
      </c>
      <c r="BI219" s="41">
        <f t="shared" si="280"/>
        <v>8.49069692925133E-8</v>
      </c>
      <c r="BJ219" s="41">
        <f t="shared" si="281"/>
        <v>8.6413540808334256E-8</v>
      </c>
      <c r="BK219" s="41">
        <f t="shared" si="282"/>
        <v>1.0355185579508354E-2</v>
      </c>
      <c r="BL219" s="41">
        <f t="shared" si="229"/>
        <v>-47.713269916608859</v>
      </c>
      <c r="BM219" s="41">
        <f t="shared" si="230"/>
        <v>-32.531774943142409</v>
      </c>
      <c r="BN219" s="41">
        <f t="shared" si="283"/>
        <v>80.037271728396107</v>
      </c>
      <c r="BO219" s="41">
        <f t="shared" si="284"/>
        <v>47.872819136066255</v>
      </c>
      <c r="BP219" s="41">
        <f t="shared" si="285"/>
        <v>8.6052447175147026E-8</v>
      </c>
      <c r="BQ219" s="41">
        <f t="shared" si="286"/>
        <v>8.7086268715724135E-8</v>
      </c>
      <c r="BR219" s="41">
        <f t="shared" si="287"/>
        <v>1.1072938787166014E-4</v>
      </c>
      <c r="BS219" s="41">
        <f t="shared" si="288"/>
        <v>6.5030281700587884E-5</v>
      </c>
      <c r="BT219" s="41">
        <f t="shared" si="289"/>
        <v>3.2967198749603185E-5</v>
      </c>
      <c r="BU219" s="41">
        <f t="shared" si="290"/>
        <v>1.0377807937519188E-2</v>
      </c>
      <c r="BV219" s="41">
        <f t="shared" si="231"/>
        <v>-47.817506259418309</v>
      </c>
      <c r="BW219" s="41">
        <f t="shared" si="232"/>
        <v>-32.60284517687613</v>
      </c>
      <c r="BX219" s="41">
        <f t="shared" si="291"/>
        <v>80.111541250731776</v>
      </c>
      <c r="BY219" s="41">
        <f t="shared" si="292"/>
        <v>47.926656380666095</v>
      </c>
      <c r="BZ219" s="41">
        <f t="shared" si="293"/>
        <v>8.8553305378992617E-8</v>
      </c>
      <c r="CA219" s="41">
        <f t="shared" si="294"/>
        <v>8.8554380151972099E-8</v>
      </c>
      <c r="CB219" s="41">
        <f t="shared" si="295"/>
        <v>1.0388185745456706E-2</v>
      </c>
      <c r="CC219" s="41">
        <f t="shared" si="233"/>
        <v>-47.865323765677722</v>
      </c>
      <c r="CD219" s="41">
        <f t="shared" si="234"/>
        <v>-32.635448022052998</v>
      </c>
      <c r="CE219" s="41">
        <f t="shared" si="296"/>
        <v>80.145624988847359</v>
      </c>
      <c r="CF219" s="41">
        <f t="shared" si="297"/>
        <v>47.951363556710675</v>
      </c>
      <c r="CG219" s="41">
        <f t="shared" si="298"/>
        <v>8.969867142595287E-8</v>
      </c>
      <c r="CH219" s="41">
        <f t="shared" si="299"/>
        <v>8.9226476158868058E-8</v>
      </c>
      <c r="CI219" s="41">
        <f t="shared" si="300"/>
        <v>1.1036685722613175E-4</v>
      </c>
      <c r="CJ219" s="41">
        <f t="shared" si="301"/>
        <v>6.4762810310469779E-5</v>
      </c>
      <c r="CK219" s="41">
        <f t="shared" si="302"/>
        <v>2.356749131211295E-8</v>
      </c>
      <c r="CL219" s="41">
        <f t="shared" si="235"/>
        <v>17.06270390628044</v>
      </c>
      <c r="CM219" s="41">
        <f t="shared" si="236"/>
        <v>3.0427329601301735E-6</v>
      </c>
      <c r="CN219" s="41">
        <f t="shared" si="237"/>
        <v>-3.5284546987565245E-2</v>
      </c>
      <c r="CO219" s="41">
        <f t="shared" si="238"/>
        <v>6263.4537997163434</v>
      </c>
      <c r="CP219" s="41">
        <f t="shared" si="303"/>
        <v>59811.577983154217</v>
      </c>
      <c r="CQ219" s="41"/>
      <c r="CR219" s="41"/>
      <c r="CS219" s="41"/>
      <c r="CT219" s="41"/>
      <c r="CU219" s="41"/>
      <c r="CV219" s="41"/>
      <c r="CW219" s="41"/>
      <c r="CX219" s="41"/>
      <c r="CY219" s="41"/>
      <c r="CZ219" s="41"/>
      <c r="DA219" s="41">
        <f t="shared" si="210"/>
        <v>0.14574824668194067</v>
      </c>
      <c r="DB219" s="14">
        <f t="shared" si="209"/>
        <v>-861.07846348847659</v>
      </c>
      <c r="DC219" s="41"/>
      <c r="DD219" s="41"/>
      <c r="DE219" s="41"/>
    </row>
    <row r="220" spans="1:109">
      <c r="A220" s="41">
        <f t="shared" si="304"/>
        <v>0.71000000000000041</v>
      </c>
      <c r="B220" s="41">
        <f t="shared" si="211"/>
        <v>17.306456819227304</v>
      </c>
      <c r="C220" s="41">
        <f t="shared" si="212"/>
        <v>-2578.235104239945</v>
      </c>
      <c r="D220" s="41">
        <f t="shared" si="213"/>
        <v>-725.52922188700427</v>
      </c>
      <c r="E220" s="41">
        <f t="shared" si="214"/>
        <v>2.285034911001757E-2</v>
      </c>
      <c r="F220" s="41">
        <f t="shared" si="215"/>
        <v>-105.28685038079011</v>
      </c>
      <c r="G220" s="41">
        <f t="shared" si="216"/>
        <v>-71.786488895993273</v>
      </c>
      <c r="H220" s="41">
        <f t="shared" si="239"/>
        <v>125.78414791048215</v>
      </c>
      <c r="I220" s="41">
        <f t="shared" si="240"/>
        <v>80.769231555698752</v>
      </c>
      <c r="J220" s="41">
        <f t="shared" si="241"/>
        <v>8.8137416770621831E-7</v>
      </c>
      <c r="K220" s="41">
        <f t="shared" si="242"/>
        <v>4.9205375440767534E-7</v>
      </c>
      <c r="L220" s="41">
        <f t="shared" si="243"/>
        <v>2.2873199459127587E-2</v>
      </c>
      <c r="M220" s="41">
        <f t="shared" si="217"/>
        <v>-105.39213723117089</v>
      </c>
      <c r="N220" s="41">
        <f t="shared" si="218"/>
        <v>-71.858275384889268</v>
      </c>
      <c r="O220" s="41">
        <f t="shared" si="244"/>
        <v>125.87469084761736</v>
      </c>
      <c r="P220" s="41">
        <f t="shared" si="245"/>
        <v>80.833838528878786</v>
      </c>
      <c r="Q220" s="41">
        <f t="shared" si="246"/>
        <v>8.8215449677638161E-7</v>
      </c>
      <c r="R220" s="41">
        <f t="shared" si="247"/>
        <v>4.9241194815434939E-7</v>
      </c>
      <c r="S220" s="41">
        <f t="shared" si="248"/>
        <v>3.4149546967807108E-5</v>
      </c>
      <c r="T220" s="41">
        <f t="shared" si="249"/>
        <v>1.567563563031197E-5</v>
      </c>
      <c r="U220" s="41">
        <f t="shared" si="250"/>
        <v>-2.107406526891617E-2</v>
      </c>
      <c r="V220" s="41">
        <f t="shared" si="251"/>
        <v>1.7762838411014004E-3</v>
      </c>
      <c r="W220" s="41">
        <f t="shared" si="219"/>
        <v>-8.18452838997848</v>
      </c>
      <c r="X220" s="41">
        <f t="shared" si="220"/>
        <v>-5.5803602658944191</v>
      </c>
      <c r="Y220" s="41">
        <f t="shared" si="252"/>
        <v>55.033227382600209</v>
      </c>
      <c r="Z220" s="41">
        <f t="shared" si="253"/>
        <v>29.869957219572157</v>
      </c>
      <c r="AA220" s="41">
        <f t="shared" si="254"/>
        <v>-1.4106022458770188E-6</v>
      </c>
      <c r="AB220" s="41">
        <f t="shared" si="255"/>
        <v>-9.2284959582378528E-7</v>
      </c>
      <c r="AC220" s="41">
        <f t="shared" si="256"/>
        <v>1.7780601249425016E-3</v>
      </c>
      <c r="AD220" s="41">
        <f t="shared" si="221"/>
        <v>-8.1927129183684571</v>
      </c>
      <c r="AE220" s="41">
        <f t="shared" si="222"/>
        <v>-5.5859406261603128</v>
      </c>
      <c r="AF220" s="41">
        <f t="shared" si="257"/>
        <v>55.037648555877709</v>
      </c>
      <c r="AG220" s="41">
        <f t="shared" si="258"/>
        <v>29.873035029707985</v>
      </c>
      <c r="AH220" s="41">
        <f t="shared" si="259"/>
        <v>-1.4101468596092815E-6</v>
      </c>
      <c r="AI220" s="41">
        <f t="shared" si="260"/>
        <v>-9.2251186694107236E-7</v>
      </c>
      <c r="AJ220" s="41">
        <f t="shared" si="261"/>
        <v>2.5637021358874555E-4</v>
      </c>
      <c r="AK220" s="41">
        <f t="shared" si="262"/>
        <v>1.9013227216183016E-4</v>
      </c>
      <c r="AL220" s="41">
        <f t="shared" si="263"/>
        <v>7.3636444543102629E-3</v>
      </c>
      <c r="AM220" s="41">
        <f t="shared" si="264"/>
        <v>9.1399282954116624E-3</v>
      </c>
      <c r="AN220" s="41">
        <f t="shared" si="223"/>
        <v>-42.113766327897373</v>
      </c>
      <c r="AO220" s="41">
        <f t="shared" si="224"/>
        <v>-28.713931587202762</v>
      </c>
      <c r="AP220" s="41">
        <f t="shared" si="265"/>
        <v>76.026214911934588</v>
      </c>
      <c r="AQ220" s="41">
        <f t="shared" si="266"/>
        <v>44.87993564723201</v>
      </c>
      <c r="AR220" s="41">
        <f t="shared" si="267"/>
        <v>-6.1311511493990554E-8</v>
      </c>
      <c r="AS220" s="41">
        <f t="shared" si="268"/>
        <v>-9.8211781612232482E-9</v>
      </c>
      <c r="AT220" s="41">
        <f t="shared" si="269"/>
        <v>9.1490682237070735E-3</v>
      </c>
      <c r="AU220" s="41">
        <f t="shared" si="225"/>
        <v>-42.155880094225267</v>
      </c>
      <c r="AV220" s="41">
        <f t="shared" si="226"/>
        <v>-28.742645518789963</v>
      </c>
      <c r="AW220" s="41">
        <f t="shared" si="270"/>
        <v>76.05534141230649</v>
      </c>
      <c r="AX220" s="41">
        <f t="shared" si="271"/>
        <v>44.901048269816926</v>
      </c>
      <c r="AY220" s="41">
        <f t="shared" si="272"/>
        <v>-6.0174098059786264E-8</v>
      </c>
      <c r="AZ220" s="41">
        <f t="shared" si="273"/>
        <v>-9.1385622017515609E-9</v>
      </c>
      <c r="BA220" s="41">
        <f t="shared" si="274"/>
        <v>1.2444445923884983E-4</v>
      </c>
      <c r="BB220" s="41">
        <f t="shared" si="275"/>
        <v>7.468504537551058E-5</v>
      </c>
      <c r="BC220" s="41">
        <f t="shared" si="276"/>
        <v>1.0347857688633934E-3</v>
      </c>
      <c r="BD220" s="41">
        <f t="shared" si="277"/>
        <v>1.0174714064275055E-2</v>
      </c>
      <c r="BE220" s="41">
        <f t="shared" si="227"/>
        <v>-46.881716869831443</v>
      </c>
      <c r="BF220" s="41">
        <f t="shared" si="228"/>
        <v>-31.964806956703264</v>
      </c>
      <c r="BG220" s="41">
        <f t="shared" si="278"/>
        <v>79.366782194883285</v>
      </c>
      <c r="BH220" s="41">
        <f t="shared" si="279"/>
        <v>47.302787301539851</v>
      </c>
      <c r="BI220" s="41">
        <f t="shared" si="280"/>
        <v>6.1090078801012951E-8</v>
      </c>
      <c r="BJ220" s="41">
        <f t="shared" si="281"/>
        <v>6.2650070767450586E-8</v>
      </c>
      <c r="BK220" s="41">
        <f t="shared" si="282"/>
        <v>1.018488877833933E-2</v>
      </c>
      <c r="BL220" s="41">
        <f t="shared" si="229"/>
        <v>-46.92859858670127</v>
      </c>
      <c r="BM220" s="41">
        <f t="shared" si="230"/>
        <v>-31.996771763659964</v>
      </c>
      <c r="BN220" s="41">
        <f t="shared" si="283"/>
        <v>79.400052131476272</v>
      </c>
      <c r="BO220" s="41">
        <f t="shared" si="284"/>
        <v>47.326928342514954</v>
      </c>
      <c r="BP220" s="41">
        <f t="shared" si="285"/>
        <v>6.2231989955499021E-8</v>
      </c>
      <c r="BQ220" s="41">
        <f t="shared" si="286"/>
        <v>6.331666374137753E-8</v>
      </c>
      <c r="BR220" s="41">
        <f t="shared" si="287"/>
        <v>1.1223029436232853E-4</v>
      </c>
      <c r="BS220" s="41">
        <f t="shared" si="288"/>
        <v>6.5514664069772448E-5</v>
      </c>
      <c r="BT220" s="41">
        <f t="shared" si="289"/>
        <v>3.3393362278710676E-5</v>
      </c>
      <c r="BU220" s="41">
        <f t="shared" si="290"/>
        <v>1.0208107426553766E-2</v>
      </c>
      <c r="BV220" s="41">
        <f t="shared" si="231"/>
        <v>-47.035582437531176</v>
      </c>
      <c r="BW220" s="41">
        <f t="shared" si="232"/>
        <v>-32.069715298316723</v>
      </c>
      <c r="BX220" s="41">
        <f t="shared" si="291"/>
        <v>79.476004271447977</v>
      </c>
      <c r="BY220" s="41">
        <f t="shared" si="292"/>
        <v>47.382040644058819</v>
      </c>
      <c r="BZ220" s="41">
        <f t="shared" si="293"/>
        <v>6.4833494084675079E-8</v>
      </c>
      <c r="CA220" s="41">
        <f t="shared" si="294"/>
        <v>6.4834632392914708E-8</v>
      </c>
      <c r="CB220" s="41">
        <f t="shared" si="295"/>
        <v>1.0218315533980319E-2</v>
      </c>
      <c r="CC220" s="41">
        <f t="shared" si="233"/>
        <v>-47.082618019968706</v>
      </c>
      <c r="CD220" s="41">
        <f t="shared" si="234"/>
        <v>-32.101785013615036</v>
      </c>
      <c r="CE220" s="41">
        <f t="shared" si="296"/>
        <v>79.509410051055198</v>
      </c>
      <c r="CF220" s="41">
        <f t="shared" si="297"/>
        <v>47.406280754317606</v>
      </c>
      <c r="CG220" s="41">
        <f t="shared" si="298"/>
        <v>6.5975345149154787E-8</v>
      </c>
      <c r="CH220" s="41">
        <f t="shared" si="299"/>
        <v>6.5500606643302385E-8</v>
      </c>
      <c r="CI220" s="41">
        <f t="shared" si="300"/>
        <v>1.1185727351473045E-4</v>
      </c>
      <c r="CJ220" s="41">
        <f t="shared" si="301"/>
        <v>6.5239737647681398E-5</v>
      </c>
      <c r="CK220" s="41">
        <f t="shared" si="302"/>
        <v>2.4418026788797929E-8</v>
      </c>
      <c r="CL220" s="41">
        <f t="shared" si="235"/>
        <v>17.306456819227304</v>
      </c>
      <c r="CM220" s="41">
        <f t="shared" si="236"/>
        <v>2.9232217531250524E-6</v>
      </c>
      <c r="CN220" s="41">
        <f t="shared" si="237"/>
        <v>-3.4707565250282804E-2</v>
      </c>
      <c r="CO220" s="41">
        <f t="shared" si="238"/>
        <v>6284.6006930626627</v>
      </c>
      <c r="CP220" s="41">
        <f t="shared" si="303"/>
        <v>60013.515939580444</v>
      </c>
      <c r="CQ220" s="41"/>
      <c r="CR220" s="41"/>
      <c r="CS220" s="41"/>
      <c r="CT220" s="41"/>
      <c r="CU220" s="41"/>
      <c r="CV220" s="41"/>
      <c r="CW220" s="41"/>
      <c r="CX220" s="41"/>
      <c r="CY220" s="41"/>
      <c r="CZ220" s="41"/>
      <c r="DA220" s="41">
        <f t="shared" si="210"/>
        <v>0.14643573841157245</v>
      </c>
      <c r="DB220" s="14">
        <f t="shared" si="209"/>
        <v>-869.27774141172756</v>
      </c>
      <c r="DC220" s="41"/>
      <c r="DD220" s="41"/>
      <c r="DE220" s="41"/>
    </row>
    <row r="221" spans="1:109">
      <c r="A221" s="41">
        <f t="shared" si="304"/>
        <v>0.72000000000000042</v>
      </c>
      <c r="B221" s="41">
        <f t="shared" si="211"/>
        <v>17.550209732174167</v>
      </c>
      <c r="C221" s="41">
        <f t="shared" si="212"/>
        <v>-2569.3452921207067</v>
      </c>
      <c r="D221" s="41">
        <f t="shared" si="213"/>
        <v>-716.63940976776576</v>
      </c>
      <c r="E221" s="41">
        <f t="shared" si="214"/>
        <v>2.285034911001757E-2</v>
      </c>
      <c r="F221" s="41">
        <f t="shared" si="215"/>
        <v>-105.28685038079011</v>
      </c>
      <c r="G221" s="41">
        <f t="shared" si="216"/>
        <v>-71.786488895993273</v>
      </c>
      <c r="H221" s="41">
        <f t="shared" si="239"/>
        <v>125.72335066858247</v>
      </c>
      <c r="I221" s="41">
        <f t="shared" si="240"/>
        <v>80.670073352815336</v>
      </c>
      <c r="J221" s="41">
        <f t="shared" si="241"/>
        <v>8.7310707791244221E-7</v>
      </c>
      <c r="K221" s="41">
        <f t="shared" si="242"/>
        <v>4.7227819188644189E-7</v>
      </c>
      <c r="L221" s="41">
        <f t="shared" si="243"/>
        <v>2.2873199459127587E-2</v>
      </c>
      <c r="M221" s="41">
        <f t="shared" si="217"/>
        <v>-105.39213723117089</v>
      </c>
      <c r="N221" s="41">
        <f t="shared" si="218"/>
        <v>-71.858275384889268</v>
      </c>
      <c r="O221" s="41">
        <f t="shared" si="244"/>
        <v>125.81392511903607</v>
      </c>
      <c r="P221" s="41">
        <f t="shared" si="245"/>
        <v>80.734743871698726</v>
      </c>
      <c r="Q221" s="41">
        <f t="shared" si="246"/>
        <v>8.7388342929720135E-7</v>
      </c>
      <c r="R221" s="41">
        <f t="shared" si="247"/>
        <v>4.7262929594674778E-7</v>
      </c>
      <c r="S221" s="41">
        <f t="shared" si="248"/>
        <v>3.3975471491541609E-5</v>
      </c>
      <c r="T221" s="41">
        <f t="shared" si="249"/>
        <v>1.5365369632448499E-5</v>
      </c>
      <c r="U221" s="41">
        <f t="shared" si="250"/>
        <v>-2.1538242458901465E-2</v>
      </c>
      <c r="V221" s="41">
        <f t="shared" si="251"/>
        <v>1.3121066511161059E-3</v>
      </c>
      <c r="W221" s="41">
        <f t="shared" si="219"/>
        <v>-6.0457534366132393</v>
      </c>
      <c r="X221" s="41">
        <f t="shared" si="220"/>
        <v>-4.1221046158726642</v>
      </c>
      <c r="Y221" s="41">
        <f t="shared" si="252"/>
        <v>53.801642711335504</v>
      </c>
      <c r="Z221" s="41">
        <f t="shared" si="253"/>
        <v>28.910397670231767</v>
      </c>
      <c r="AA221" s="41">
        <f t="shared" si="254"/>
        <v>-1.532925668667936E-6</v>
      </c>
      <c r="AB221" s="41">
        <f t="shared" si="255"/>
        <v>-1.0155422995680723E-6</v>
      </c>
      <c r="AC221" s="41">
        <f t="shared" si="256"/>
        <v>1.3134187577672218E-3</v>
      </c>
      <c r="AD221" s="41">
        <f t="shared" si="221"/>
        <v>-6.0517991900498522</v>
      </c>
      <c r="AE221" s="41">
        <f t="shared" si="222"/>
        <v>-4.1262267204885363</v>
      </c>
      <c r="AF221" s="41">
        <f t="shared" si="257"/>
        <v>53.804845630560941</v>
      </c>
      <c r="AG221" s="41">
        <f t="shared" si="258"/>
        <v>28.912617014967278</v>
      </c>
      <c r="AH221" s="41">
        <f t="shared" si="259"/>
        <v>-1.5325750054759417E-6</v>
      </c>
      <c r="AI221" s="41">
        <f t="shared" si="260"/>
        <v>-1.0152802391550598E-6</v>
      </c>
      <c r="AJ221" s="41">
        <f t="shared" si="261"/>
        <v>2.6725204974463614E-4</v>
      </c>
      <c r="AK221" s="41">
        <f t="shared" si="262"/>
        <v>1.9972493302245948E-4</v>
      </c>
      <c r="AL221" s="41">
        <f t="shared" si="263"/>
        <v>7.6618608081329385E-3</v>
      </c>
      <c r="AM221" s="41">
        <f t="shared" si="264"/>
        <v>8.9739674592490444E-3</v>
      </c>
      <c r="AN221" s="41">
        <f t="shared" si="223"/>
        <v>-41.349073690511624</v>
      </c>
      <c r="AO221" s="41">
        <f t="shared" si="224"/>
        <v>-28.192550243530661</v>
      </c>
      <c r="AP221" s="41">
        <f t="shared" si="265"/>
        <v>75.417406389028784</v>
      </c>
      <c r="AQ221" s="41">
        <f t="shared" si="266"/>
        <v>44.350933970879225</v>
      </c>
      <c r="AR221" s="41">
        <f t="shared" si="267"/>
        <v>-8.6478902822808922E-8</v>
      </c>
      <c r="AS221" s="41">
        <f t="shared" si="268"/>
        <v>-3.3834187888139483E-8</v>
      </c>
      <c r="AT221" s="41">
        <f t="shared" si="269"/>
        <v>8.9829414267082932E-3</v>
      </c>
      <c r="AU221" s="41">
        <f t="shared" si="225"/>
        <v>-41.390422764202135</v>
      </c>
      <c r="AV221" s="41">
        <f t="shared" si="226"/>
        <v>-28.220742793774193</v>
      </c>
      <c r="AW221" s="41">
        <f t="shared" si="270"/>
        <v>75.445892348373548</v>
      </c>
      <c r="AX221" s="41">
        <f t="shared" si="271"/>
        <v>44.371600564352434</v>
      </c>
      <c r="AY221" s="41">
        <f t="shared" si="272"/>
        <v>-8.5347181097311166E-8</v>
      </c>
      <c r="AZ221" s="41">
        <f t="shared" si="273"/>
        <v>-3.3158655822877479E-8</v>
      </c>
      <c r="BA221" s="41">
        <f t="shared" si="274"/>
        <v>1.2611163686930633E-4</v>
      </c>
      <c r="BB221" s="41">
        <f t="shared" si="275"/>
        <v>7.5276857012199734E-5</v>
      </c>
      <c r="BC221" s="41">
        <f t="shared" si="276"/>
        <v>1.0356042670520156E-3</v>
      </c>
      <c r="BD221" s="41">
        <f t="shared" si="277"/>
        <v>1.0009571726301059E-2</v>
      </c>
      <c r="BE221" s="41">
        <f t="shared" si="227"/>
        <v>-46.120795601360342</v>
      </c>
      <c r="BF221" s="41">
        <f t="shared" si="228"/>
        <v>-31.445997000927512</v>
      </c>
      <c r="BG221" s="41">
        <f t="shared" si="278"/>
        <v>78.74816341258385</v>
      </c>
      <c r="BH221" s="41">
        <f t="shared" si="279"/>
        <v>46.768965897427748</v>
      </c>
      <c r="BI221" s="41">
        <f t="shared" si="280"/>
        <v>3.7642272567660829E-8</v>
      </c>
      <c r="BJ221" s="41">
        <f t="shared" si="281"/>
        <v>3.9231428317970299E-8</v>
      </c>
      <c r="BK221" s="41">
        <f t="shared" si="282"/>
        <v>1.0019581298027359E-2</v>
      </c>
      <c r="BL221" s="41">
        <f t="shared" si="229"/>
        <v>-46.166916396961696</v>
      </c>
      <c r="BM221" s="41">
        <f t="shared" si="230"/>
        <v>-31.477442997928438</v>
      </c>
      <c r="BN221" s="41">
        <f t="shared" si="283"/>
        <v>78.780777115298733</v>
      </c>
      <c r="BO221" s="41">
        <f t="shared" si="284"/>
        <v>46.79265465065572</v>
      </c>
      <c r="BP221" s="41">
        <f t="shared" si="285"/>
        <v>3.8780367946380371E-8</v>
      </c>
      <c r="BQ221" s="41">
        <f t="shared" si="286"/>
        <v>3.9891707944636891E-8</v>
      </c>
      <c r="BR221" s="41">
        <f t="shared" si="287"/>
        <v>1.137007066675199E-4</v>
      </c>
      <c r="BS221" s="41">
        <f t="shared" si="288"/>
        <v>6.5964822943594584E-5</v>
      </c>
      <c r="BT221" s="41">
        <f t="shared" si="289"/>
        <v>3.3290590355468403E-5</v>
      </c>
      <c r="BU221" s="41">
        <f t="shared" si="290"/>
        <v>1.0042862316656527E-2</v>
      </c>
      <c r="BV221" s="41">
        <f t="shared" si="231"/>
        <v>-46.274187630032138</v>
      </c>
      <c r="BW221" s="41">
        <f t="shared" si="232"/>
        <v>-31.550582475021919</v>
      </c>
      <c r="BX221" s="41">
        <f t="shared" si="291"/>
        <v>78.856663109165865</v>
      </c>
      <c r="BY221" s="41">
        <f t="shared" si="292"/>
        <v>46.847774617441438</v>
      </c>
      <c r="BZ221" s="41">
        <f t="shared" si="293"/>
        <v>4.1423040027429547E-8</v>
      </c>
      <c r="CA221" s="41">
        <f t="shared" si="294"/>
        <v>4.1424198844645841E-8</v>
      </c>
      <c r="CB221" s="41">
        <f t="shared" si="295"/>
        <v>1.0052905178973183E-2</v>
      </c>
      <c r="CC221" s="41">
        <f t="shared" si="233"/>
        <v>-46.320461817662164</v>
      </c>
      <c r="CD221" s="41">
        <f t="shared" si="234"/>
        <v>-31.582133057496936</v>
      </c>
      <c r="CE221" s="41">
        <f t="shared" si="296"/>
        <v>78.889411666052709</v>
      </c>
      <c r="CF221" s="41">
        <f t="shared" si="297"/>
        <v>46.871561889716027</v>
      </c>
      <c r="CG221" s="41">
        <f t="shared" si="298"/>
        <v>4.2561128674326365E-8</v>
      </c>
      <c r="CH221" s="41">
        <f t="shared" si="299"/>
        <v>4.2083882809399661E-8</v>
      </c>
      <c r="CI221" s="41">
        <f t="shared" si="300"/>
        <v>1.1332313547795543E-4</v>
      </c>
      <c r="CJ221" s="41">
        <f t="shared" si="301"/>
        <v>6.5686847429916964E-5</v>
      </c>
      <c r="CK221" s="41">
        <f t="shared" si="302"/>
        <v>2.4326354209748502E-8</v>
      </c>
      <c r="CL221" s="41">
        <f t="shared" si="235"/>
        <v>17.550209732174167</v>
      </c>
      <c r="CM221" s="41">
        <f t="shared" si="236"/>
        <v>2.8080521281782541E-6</v>
      </c>
      <c r="CN221" s="41">
        <f t="shared" si="237"/>
        <v>-3.4145731876632196E-2</v>
      </c>
      <c r="CO221" s="41">
        <f t="shared" si="238"/>
        <v>6304.8074169536521</v>
      </c>
      <c r="CP221" s="41">
        <f t="shared" si="303"/>
        <v>60206.475939037089</v>
      </c>
      <c r="CQ221" s="41"/>
      <c r="CR221" s="41"/>
      <c r="CS221" s="41"/>
      <c r="CT221" s="41"/>
      <c r="CU221" s="41"/>
      <c r="CV221" s="41"/>
      <c r="CW221" s="41"/>
      <c r="CX221" s="41"/>
      <c r="CY221" s="41"/>
      <c r="CZ221" s="41"/>
      <c r="DA221" s="41">
        <f t="shared" si="210"/>
        <v>0.14712323014120424</v>
      </c>
      <c r="DB221" s="14">
        <f t="shared" si="209"/>
        <v>-877.51560417226449</v>
      </c>
      <c r="DC221" s="41"/>
      <c r="DD221" s="41"/>
      <c r="DE221" s="41"/>
    </row>
    <row r="222" spans="1:109">
      <c r="A222" s="41">
        <f t="shared" si="304"/>
        <v>0.73000000000000043</v>
      </c>
      <c r="B222" s="41">
        <f t="shared" si="211"/>
        <v>17.793962645121031</v>
      </c>
      <c r="C222" s="41">
        <f t="shared" si="212"/>
        <v>-2560.4554800014685</v>
      </c>
      <c r="D222" s="41">
        <f t="shared" si="213"/>
        <v>-707.74959764852713</v>
      </c>
      <c r="E222" s="41">
        <f t="shared" si="214"/>
        <v>2.285034911001757E-2</v>
      </c>
      <c r="F222" s="41">
        <f t="shared" si="215"/>
        <v>-105.28685038079011</v>
      </c>
      <c r="G222" s="41">
        <f t="shared" si="216"/>
        <v>-71.786488895993273</v>
      </c>
      <c r="H222" s="41">
        <f t="shared" si="239"/>
        <v>125.66250280561962</v>
      </c>
      <c r="I222" s="41">
        <f t="shared" si="240"/>
        <v>80.570695076385988</v>
      </c>
      <c r="J222" s="41">
        <f t="shared" si="241"/>
        <v>8.6483310476570993E-7</v>
      </c>
      <c r="K222" s="41">
        <f t="shared" si="242"/>
        <v>4.5245873911669429E-7</v>
      </c>
      <c r="L222" s="41">
        <f t="shared" si="243"/>
        <v>2.2873199459127587E-2</v>
      </c>
      <c r="M222" s="41">
        <f t="shared" si="217"/>
        <v>-105.39213723117089</v>
      </c>
      <c r="N222" s="41">
        <f t="shared" si="218"/>
        <v>-71.858275384889268</v>
      </c>
      <c r="O222" s="41">
        <f t="shared" si="244"/>
        <v>125.75310884813221</v>
      </c>
      <c r="P222" s="41">
        <f t="shared" si="245"/>
        <v>80.635429564743475</v>
      </c>
      <c r="Q222" s="41">
        <f t="shared" si="246"/>
        <v>8.656054822994145E-7</v>
      </c>
      <c r="R222" s="41">
        <f t="shared" si="247"/>
        <v>4.5280279419938933E-7</v>
      </c>
      <c r="S222" s="41">
        <f t="shared" si="248"/>
        <v>3.3801563817946185E-5</v>
      </c>
      <c r="T222" s="41">
        <f t="shared" si="249"/>
        <v>1.5056885172236683E-5</v>
      </c>
      <c r="U222" s="41">
        <f t="shared" si="250"/>
        <v>-2.1999543093975879E-2</v>
      </c>
      <c r="V222" s="41">
        <f t="shared" si="251"/>
        <v>8.5080601604169137E-4</v>
      </c>
      <c r="W222" s="41">
        <f t="shared" si="219"/>
        <v>-3.920232696785646</v>
      </c>
      <c r="X222" s="41">
        <f t="shared" si="220"/>
        <v>-2.6728859296265775</v>
      </c>
      <c r="Y222" s="41">
        <f t="shared" si="252"/>
        <v>52.599009860205513</v>
      </c>
      <c r="Z222" s="41">
        <f t="shared" si="253"/>
        <v>27.973553871342283</v>
      </c>
      <c r="AA222" s="41">
        <f t="shared" si="254"/>
        <v>-1.6593483438254413E-6</v>
      </c>
      <c r="AB222" s="41">
        <f t="shared" si="255"/>
        <v>-1.1115392746066751E-6</v>
      </c>
      <c r="AC222" s="41">
        <f t="shared" si="256"/>
        <v>8.5165682205773298E-4</v>
      </c>
      <c r="AD222" s="41">
        <f t="shared" si="221"/>
        <v>-3.9241529294824313</v>
      </c>
      <c r="AE222" s="41">
        <f t="shared" si="222"/>
        <v>-2.675558815556204</v>
      </c>
      <c r="AF222" s="41">
        <f t="shared" si="257"/>
        <v>52.601045886076797</v>
      </c>
      <c r="AG222" s="41">
        <f t="shared" si="258"/>
        <v>27.974957400058031</v>
      </c>
      <c r="AH222" s="41">
        <f t="shared" si="259"/>
        <v>-1.6591114332399089E-6</v>
      </c>
      <c r="AI222" s="41">
        <f t="shared" si="260"/>
        <v>-1.1113608345182364E-6</v>
      </c>
      <c r="AJ222" s="41">
        <f t="shared" si="261"/>
        <v>2.7845429047925922E-4</v>
      </c>
      <c r="AK222" s="41">
        <f t="shared" si="262"/>
        <v>2.0973063785896903E-4</v>
      </c>
      <c r="AL222" s="41">
        <f t="shared" si="263"/>
        <v>7.9711867505864974E-3</v>
      </c>
      <c r="AM222" s="41">
        <f t="shared" si="264"/>
        <v>8.8219927666281887E-3</v>
      </c>
      <c r="AN222" s="41">
        <f t="shared" si="223"/>
        <v>-40.648824576303397</v>
      </c>
      <c r="AO222" s="41">
        <f t="shared" si="224"/>
        <v>-27.715107665661414</v>
      </c>
      <c r="AP222" s="41">
        <f t="shared" si="265"/>
        <v>74.854561883217372</v>
      </c>
      <c r="AQ222" s="41">
        <f t="shared" si="266"/>
        <v>43.85391020953633</v>
      </c>
      <c r="AR222" s="41">
        <f t="shared" si="267"/>
        <v>-1.1007589125255273E-7</v>
      </c>
      <c r="AS222" s="41">
        <f t="shared" si="268"/>
        <v>-5.6774564629753628E-8</v>
      </c>
      <c r="AT222" s="41">
        <f t="shared" si="269"/>
        <v>8.8308147593948155E-3</v>
      </c>
      <c r="AU222" s="41">
        <f t="shared" si="225"/>
        <v>-40.689473400879692</v>
      </c>
      <c r="AV222" s="41">
        <f t="shared" si="226"/>
        <v>-27.74282277332707</v>
      </c>
      <c r="AW222" s="41">
        <f t="shared" si="270"/>
        <v>74.882464847216298</v>
      </c>
      <c r="AX222" s="41">
        <f t="shared" si="271"/>
        <v>43.874172118079329</v>
      </c>
      <c r="AY222" s="41">
        <f t="shared" si="272"/>
        <v>-1.0894996009706372E-7</v>
      </c>
      <c r="AZ222" s="41">
        <f t="shared" si="273"/>
        <v>-5.6106372708982048E-8</v>
      </c>
      <c r="BA222" s="41">
        <f t="shared" si="274"/>
        <v>1.2762775772707144E-4</v>
      </c>
      <c r="BB222" s="41">
        <f t="shared" si="275"/>
        <v>7.5741608324518924E-5</v>
      </c>
      <c r="BC222" s="41">
        <f t="shared" si="276"/>
        <v>1.0272746626323551E-3</v>
      </c>
      <c r="BD222" s="41">
        <f t="shared" si="277"/>
        <v>9.8492674292605439E-3</v>
      </c>
      <c r="BE222" s="41">
        <f t="shared" si="227"/>
        <v>-45.382166425209014</v>
      </c>
      <c r="BF222" s="41">
        <f t="shared" si="228"/>
        <v>-30.942386199006155</v>
      </c>
      <c r="BG222" s="41">
        <f t="shared" si="278"/>
        <v>78.146837984880491</v>
      </c>
      <c r="BH222" s="41">
        <f t="shared" si="279"/>
        <v>46.24630339289827</v>
      </c>
      <c r="BI222" s="41">
        <f t="shared" si="280"/>
        <v>1.4565241965537144E-8</v>
      </c>
      <c r="BJ222" s="41">
        <f t="shared" si="281"/>
        <v>1.6155136125191303E-8</v>
      </c>
      <c r="BK222" s="41">
        <f t="shared" si="282"/>
        <v>9.8591166966898042E-3</v>
      </c>
      <c r="BL222" s="41">
        <f t="shared" si="229"/>
        <v>-45.427548591634221</v>
      </c>
      <c r="BM222" s="41">
        <f t="shared" si="230"/>
        <v>-30.973328585205159</v>
      </c>
      <c r="BN222" s="41">
        <f t="shared" si="283"/>
        <v>78.178817546163458</v>
      </c>
      <c r="BO222" s="41">
        <f t="shared" si="284"/>
        <v>46.269555134112231</v>
      </c>
      <c r="BP222" s="41">
        <f t="shared" si="285"/>
        <v>1.5699288421732066E-8</v>
      </c>
      <c r="BQ222" s="41">
        <f t="shared" si="286"/>
        <v>1.680893431982503E-8</v>
      </c>
      <c r="BR222" s="41">
        <f t="shared" si="287"/>
        <v>1.1514018320041606E-4</v>
      </c>
      <c r="BS222" s="41">
        <f t="shared" si="288"/>
        <v>6.6380388118147482E-5</v>
      </c>
      <c r="BT222" s="41">
        <f t="shared" si="289"/>
        <v>3.2606662045475278E-5</v>
      </c>
      <c r="BU222" s="41">
        <f t="shared" si="290"/>
        <v>9.8818740913060189E-3</v>
      </c>
      <c r="BV222" s="41">
        <f t="shared" si="231"/>
        <v>-45.532407138454566</v>
      </c>
      <c r="BW222" s="41">
        <f t="shared" si="232"/>
        <v>-31.044823048946302</v>
      </c>
      <c r="BX222" s="41">
        <f t="shared" si="291"/>
        <v>78.252738016397132</v>
      </c>
      <c r="BY222" s="41">
        <f t="shared" si="292"/>
        <v>46.32330205029438</v>
      </c>
      <c r="BZ222" s="41">
        <f t="shared" si="293"/>
        <v>1.8315307497101022E-8</v>
      </c>
      <c r="CA222" s="41">
        <f t="shared" si="294"/>
        <v>1.8316437088354973E-8</v>
      </c>
      <c r="CB222" s="41">
        <f t="shared" si="295"/>
        <v>9.8917559653973232E-3</v>
      </c>
      <c r="CC222" s="41">
        <f t="shared" si="233"/>
        <v>-45.577939545593011</v>
      </c>
      <c r="CD222" s="41">
        <f t="shared" si="234"/>
        <v>-31.075867871995246</v>
      </c>
      <c r="CE222" s="41">
        <f t="shared" si="296"/>
        <v>78.284849109076077</v>
      </c>
      <c r="CF222" s="41">
        <f t="shared" si="297"/>
        <v>46.346650050888776</v>
      </c>
      <c r="CG222" s="41">
        <f t="shared" si="298"/>
        <v>1.944939952641247E-8</v>
      </c>
      <c r="CH222" s="41">
        <f t="shared" si="299"/>
        <v>1.8969672420261794E-8</v>
      </c>
      <c r="CI222" s="41">
        <f t="shared" si="300"/>
        <v>1.1476487342713726E-4</v>
      </c>
      <c r="CJ222" s="41">
        <f t="shared" si="301"/>
        <v>6.6104397391750165E-5</v>
      </c>
      <c r="CK222" s="41">
        <f t="shared" si="302"/>
        <v>2.3213732087810727E-8</v>
      </c>
      <c r="CL222" s="41">
        <f t="shared" si="235"/>
        <v>17.793962645121031</v>
      </c>
      <c r="CM222" s="41">
        <f t="shared" si="236"/>
        <v>2.6969887615574247E-6</v>
      </c>
      <c r="CN222" s="41">
        <f t="shared" si="237"/>
        <v>-3.3598371910440461E-2</v>
      </c>
      <c r="CO222" s="41">
        <f t="shared" si="238"/>
        <v>6324.1083248411423</v>
      </c>
      <c r="CP222" s="41">
        <f t="shared" si="303"/>
        <v>60390.786032824413</v>
      </c>
      <c r="CQ222" s="41"/>
      <c r="CR222" s="41"/>
      <c r="CS222" s="41"/>
      <c r="CT222" s="41"/>
      <c r="CU222" s="41"/>
      <c r="CV222" s="41"/>
      <c r="CW222" s="41"/>
      <c r="CX222" s="41"/>
      <c r="CY222" s="41"/>
      <c r="CZ222" s="41"/>
      <c r="DA222" s="41">
        <f t="shared" si="210"/>
        <v>0.14781072187083602</v>
      </c>
      <c r="DB222" s="14">
        <f t="shared" si="209"/>
        <v>-885.79205177008737</v>
      </c>
      <c r="DC222" s="41"/>
      <c r="DD222" s="41"/>
      <c r="DE222" s="41"/>
    </row>
    <row r="223" spans="1:109">
      <c r="A223" s="41">
        <f t="shared" si="304"/>
        <v>0.74000000000000044</v>
      </c>
      <c r="B223" s="41">
        <f t="shared" si="211"/>
        <v>18.037715558067895</v>
      </c>
      <c r="C223" s="41">
        <f t="shared" si="212"/>
        <v>-2551.5656678822293</v>
      </c>
      <c r="D223" s="41">
        <f t="shared" si="213"/>
        <v>-698.85978552928862</v>
      </c>
      <c r="E223" s="41">
        <f t="shared" si="214"/>
        <v>2.285034911001757E-2</v>
      </c>
      <c r="F223" s="41">
        <f t="shared" si="215"/>
        <v>-105.28685038079011</v>
      </c>
      <c r="G223" s="41">
        <f t="shared" si="216"/>
        <v>-71.786488895993273</v>
      </c>
      <c r="H223" s="41">
        <f t="shared" si="239"/>
        <v>125.60160419493812</v>
      </c>
      <c r="I223" s="41">
        <f t="shared" si="240"/>
        <v>80.471095254567942</v>
      </c>
      <c r="J223" s="41">
        <f t="shared" si="241"/>
        <v>8.5655223104366224E-7</v>
      </c>
      <c r="K223" s="41">
        <f t="shared" si="242"/>
        <v>4.3259510256226335E-7</v>
      </c>
      <c r="L223" s="41">
        <f t="shared" si="243"/>
        <v>2.2873199459127587E-2</v>
      </c>
      <c r="M223" s="41">
        <f t="shared" si="217"/>
        <v>-105.39213723117089</v>
      </c>
      <c r="N223" s="41">
        <f t="shared" si="218"/>
        <v>-71.858275384889268</v>
      </c>
      <c r="O223" s="41">
        <f t="shared" si="244"/>
        <v>125.69224190857882</v>
      </c>
      <c r="P223" s="41">
        <f t="shared" si="245"/>
        <v>80.535894140901348</v>
      </c>
      <c r="Q223" s="41">
        <f t="shared" si="246"/>
        <v>8.573206385881451E-7</v>
      </c>
      <c r="R223" s="41">
        <f t="shared" si="247"/>
        <v>4.3293215002705197E-7</v>
      </c>
      <c r="S223" s="41">
        <f t="shared" si="248"/>
        <v>3.3627825149770704E-5</v>
      </c>
      <c r="T223" s="41">
        <f t="shared" si="249"/>
        <v>1.475021073708152E-5</v>
      </c>
      <c r="U223" s="41">
        <f t="shared" si="250"/>
        <v>-2.2458194092386096E-2</v>
      </c>
      <c r="V223" s="41">
        <f t="shared" si="251"/>
        <v>3.9215501763147434E-4</v>
      </c>
      <c r="W223" s="41">
        <f t="shared" si="219"/>
        <v>-1.8069206062738092</v>
      </c>
      <c r="X223" s="41">
        <f t="shared" si="220"/>
        <v>-1.2319913224594157</v>
      </c>
      <c r="Y223" s="41">
        <f t="shared" si="252"/>
        <v>51.424563897591106</v>
      </c>
      <c r="Z223" s="41">
        <f t="shared" si="253"/>
        <v>27.05912777873694</v>
      </c>
      <c r="AA223" s="41">
        <f t="shared" si="254"/>
        <v>-1.7900184986455628E-6</v>
      </c>
      <c r="AB223" s="41">
        <f t="shared" si="255"/>
        <v>-1.2110168789490214E-6</v>
      </c>
      <c r="AC223" s="41">
        <f t="shared" si="256"/>
        <v>3.9254717264910577E-4</v>
      </c>
      <c r="AD223" s="41">
        <f t="shared" si="221"/>
        <v>-1.8087275268800829</v>
      </c>
      <c r="AE223" s="41">
        <f t="shared" si="222"/>
        <v>-1.2332233137818749</v>
      </c>
      <c r="AF223" s="41">
        <f t="shared" si="257"/>
        <v>51.42548352239681</v>
      </c>
      <c r="AG223" s="41">
        <f t="shared" si="258"/>
        <v>27.059758131255563</v>
      </c>
      <c r="AH223" s="41">
        <f t="shared" si="259"/>
        <v>-1.78990478166647E-6</v>
      </c>
      <c r="AI223" s="41">
        <f t="shared" si="260"/>
        <v>-1.2109305424328842E-6</v>
      </c>
      <c r="AJ223" s="41">
        <f t="shared" si="261"/>
        <v>2.8997966105248927E-4</v>
      </c>
      <c r="AK223" s="41">
        <f t="shared" si="262"/>
        <v>2.2015915200742004E-4</v>
      </c>
      <c r="AL223" s="41">
        <f t="shared" si="263"/>
        <v>8.2927155303722435E-3</v>
      </c>
      <c r="AM223" s="41">
        <f t="shared" si="264"/>
        <v>8.6848705480037178E-3</v>
      </c>
      <c r="AN223" s="41">
        <f t="shared" si="223"/>
        <v>-40.017010749447358</v>
      </c>
      <c r="AO223" s="41">
        <f t="shared" si="224"/>
        <v>-27.284325510986843</v>
      </c>
      <c r="AP223" s="41">
        <f t="shared" si="265"/>
        <v>74.339950737538899</v>
      </c>
      <c r="AQ223" s="41">
        <f t="shared" si="266"/>
        <v>43.390581035742549</v>
      </c>
      <c r="AR223" s="41">
        <f t="shared" si="267"/>
        <v>-1.319300936030637E-7</v>
      </c>
      <c r="AS223" s="41">
        <f t="shared" si="268"/>
        <v>-7.8556271919755658E-8</v>
      </c>
      <c r="AT223" s="41">
        <f t="shared" si="269"/>
        <v>8.6935554185517214E-3</v>
      </c>
      <c r="AU223" s="41">
        <f t="shared" si="225"/>
        <v>-40.057027760196803</v>
      </c>
      <c r="AV223" s="41">
        <f t="shared" si="226"/>
        <v>-27.31160983649783</v>
      </c>
      <c r="AW223" s="41">
        <f t="shared" si="270"/>
        <v>74.367330909249148</v>
      </c>
      <c r="AX223" s="41">
        <f t="shared" si="271"/>
        <v>43.410481752228478</v>
      </c>
      <c r="AY223" s="41">
        <f t="shared" si="272"/>
        <v>-1.3080996569498537E-7</v>
      </c>
      <c r="AZ223" s="41">
        <f t="shared" si="273"/>
        <v>-7.7895652706346313E-8</v>
      </c>
      <c r="BA223" s="41">
        <f t="shared" si="274"/>
        <v>1.2897462338524044E-4</v>
      </c>
      <c r="BB223" s="41">
        <f t="shared" si="275"/>
        <v>7.6065522192636745E-5</v>
      </c>
      <c r="BC223" s="41">
        <f t="shared" si="276"/>
        <v>1.0087833752649214E-3</v>
      </c>
      <c r="BD223" s="41">
        <f t="shared" si="277"/>
        <v>9.6936539232686386E-3</v>
      </c>
      <c r="BE223" s="41">
        <f t="shared" si="227"/>
        <v>-44.665150862614517</v>
      </c>
      <c r="BF223" s="41">
        <f t="shared" si="228"/>
        <v>-30.453511951782634</v>
      </c>
      <c r="BG223" s="41">
        <f t="shared" si="278"/>
        <v>77.562183371951363</v>
      </c>
      <c r="BH223" s="41">
        <f t="shared" si="279"/>
        <v>45.734359668718952</v>
      </c>
      <c r="BI223" s="41">
        <f t="shared" si="280"/>
        <v>-8.1404478118991313E-9</v>
      </c>
      <c r="BJ223" s="41">
        <f t="shared" si="281"/>
        <v>-6.5819975473417731E-9</v>
      </c>
      <c r="BK223" s="41">
        <f t="shared" si="282"/>
        <v>9.7033475771919064E-3</v>
      </c>
      <c r="BL223" s="41">
        <f t="shared" si="229"/>
        <v>-44.709816013477131</v>
      </c>
      <c r="BM223" s="41">
        <f t="shared" si="230"/>
        <v>-30.483965463734414</v>
      </c>
      <c r="BN223" s="41">
        <f t="shared" si="283"/>
        <v>77.593550096058365</v>
      </c>
      <c r="BO223" s="41">
        <f t="shared" si="284"/>
        <v>45.757189156334121</v>
      </c>
      <c r="BP223" s="41">
        <f t="shared" si="285"/>
        <v>-7.0106679248214277E-9</v>
      </c>
      <c r="BQ223" s="41">
        <f t="shared" si="286"/>
        <v>-5.9348387641858999E-9</v>
      </c>
      <c r="BR223" s="41">
        <f t="shared" si="287"/>
        <v>1.1654840331836855E-4</v>
      </c>
      <c r="BS223" s="41">
        <f t="shared" si="288"/>
        <v>6.6761077739993215E-5</v>
      </c>
      <c r="BT223" s="41">
        <f t="shared" si="289"/>
        <v>3.1302148618206893E-5</v>
      </c>
      <c r="BU223" s="41">
        <f t="shared" si="290"/>
        <v>9.7249560718868453E-3</v>
      </c>
      <c r="BV223" s="41">
        <f t="shared" si="231"/>
        <v>-44.809380809487301</v>
      </c>
      <c r="BW223" s="41">
        <f t="shared" si="232"/>
        <v>-30.551850551923167</v>
      </c>
      <c r="BX223" s="41">
        <f t="shared" si="291"/>
        <v>77.663498028638699</v>
      </c>
      <c r="BY223" s="41">
        <f t="shared" si="292"/>
        <v>45.808099757417217</v>
      </c>
      <c r="BZ223" s="41">
        <f t="shared" si="293"/>
        <v>-4.4961819917512105E-9</v>
      </c>
      <c r="CA223" s="41">
        <f t="shared" si="294"/>
        <v>-4.495133961889074E-9</v>
      </c>
      <c r="CB223" s="41">
        <f t="shared" si="295"/>
        <v>9.7346810279587311E-3</v>
      </c>
      <c r="CC223" s="41">
        <f t="shared" si="233"/>
        <v>-44.854190190296784</v>
      </c>
      <c r="CD223" s="41">
        <f t="shared" si="234"/>
        <v>-30.582402402475086</v>
      </c>
      <c r="CE223" s="41">
        <f t="shared" si="296"/>
        <v>77.694990498257951</v>
      </c>
      <c r="CF223" s="41">
        <f t="shared" si="297"/>
        <v>45.831021431651756</v>
      </c>
      <c r="CG223" s="41">
        <f t="shared" si="298"/>
        <v>-3.366308243688425E-9</v>
      </c>
      <c r="CH223" s="41">
        <f t="shared" si="299"/>
        <v>-3.8484959752188022E-9</v>
      </c>
      <c r="CI223" s="41">
        <f t="shared" si="300"/>
        <v>1.1618291534798622E-4</v>
      </c>
      <c r="CJ223" s="41">
        <f t="shared" si="301"/>
        <v>6.6492638310178395E-5</v>
      </c>
      <c r="CK223" s="41">
        <f t="shared" si="302"/>
        <v>2.1091246107142983E-8</v>
      </c>
      <c r="CL223" s="41" t="str">
        <f t="shared" si="235"/>
        <v/>
      </c>
      <c r="CM223" s="41">
        <f t="shared" si="236"/>
        <v>2.5898128856308119E-6</v>
      </c>
      <c r="CN223" s="41">
        <f t="shared" si="237"/>
        <v>-3.3064850644415278E-2</v>
      </c>
      <c r="CO223" s="41">
        <f t="shared" si="238"/>
        <v>0</v>
      </c>
      <c r="CP223" s="41">
        <f t="shared" si="303"/>
        <v>0</v>
      </c>
      <c r="CQ223" s="41"/>
      <c r="CR223" s="41"/>
      <c r="CS223" s="41"/>
      <c r="CT223" s="41"/>
      <c r="CU223" s="41"/>
      <c r="CV223" s="41"/>
      <c r="CW223" s="41"/>
      <c r="CX223" s="41"/>
      <c r="CY223" s="41"/>
      <c r="CZ223" s="41"/>
      <c r="DA223" s="41">
        <f t="shared" si="210"/>
        <v>0.1484982136004678</v>
      </c>
      <c r="DB223" s="14">
        <f t="shared" si="209"/>
        <v>-894.1070842051962</v>
      </c>
      <c r="DC223" s="41"/>
      <c r="DD223" s="41"/>
      <c r="DE223" s="41"/>
    </row>
    <row r="224" spans="1:109">
      <c r="A224" s="41">
        <f t="shared" si="304"/>
        <v>0.75000000000000044</v>
      </c>
      <c r="B224" s="41">
        <f t="shared" si="211"/>
        <v>18.281468471014758</v>
      </c>
      <c r="C224" s="41">
        <f t="shared" si="212"/>
        <v>-2542.675855762991</v>
      </c>
      <c r="D224" s="41">
        <f t="shared" si="213"/>
        <v>-689.9699734100501</v>
      </c>
      <c r="E224" s="41">
        <f t="shared" si="214"/>
        <v>2.285034911001757E-2</v>
      </c>
      <c r="F224" s="41">
        <f t="shared" si="215"/>
        <v>-105.28685038079011</v>
      </c>
      <c r="G224" s="41">
        <f t="shared" si="216"/>
        <v>-71.786488895993273</v>
      </c>
      <c r="H224" s="41">
        <f t="shared" si="239"/>
        <v>125.54065470935353</v>
      </c>
      <c r="I224" s="41">
        <f t="shared" si="240"/>
        <v>80.371272399038844</v>
      </c>
      <c r="J224" s="41">
        <f t="shared" si="241"/>
        <v>8.4826443945200183E-7</v>
      </c>
      <c r="K224" s="41">
        <f t="shared" si="242"/>
        <v>4.1268698540038908E-7</v>
      </c>
      <c r="L224" s="41">
        <f t="shared" si="243"/>
        <v>2.2873199459127587E-2</v>
      </c>
      <c r="M224" s="41">
        <f t="shared" si="217"/>
        <v>-105.39213723117089</v>
      </c>
      <c r="N224" s="41">
        <f t="shared" si="218"/>
        <v>-71.858275384889268</v>
      </c>
      <c r="O224" s="41">
        <f t="shared" si="244"/>
        <v>125.63132417352176</v>
      </c>
      <c r="P224" s="41">
        <f t="shared" si="245"/>
        <v>80.436136116655362</v>
      </c>
      <c r="Q224" s="41">
        <f t="shared" si="246"/>
        <v>8.4902888089677346E-7</v>
      </c>
      <c r="R224" s="41">
        <f t="shared" si="247"/>
        <v>4.1301706726946477E-7</v>
      </c>
      <c r="S224" s="41">
        <f t="shared" si="248"/>
        <v>3.3454256698272307E-5</v>
      </c>
      <c r="T224" s="41">
        <f t="shared" si="249"/>
        <v>1.44453753194955E-5</v>
      </c>
      <c r="U224" s="41">
        <f t="shared" si="250"/>
        <v>-2.2914418022405566E-2</v>
      </c>
      <c r="V224" s="41">
        <f t="shared" si="251"/>
        <v>-6.4068912387995475E-5</v>
      </c>
      <c r="W224" s="41">
        <f t="shared" si="219"/>
        <v>0.29520835590636813</v>
      </c>
      <c r="X224" s="41">
        <f t="shared" si="220"/>
        <v>0.20127842448161468</v>
      </c>
      <c r="Y224" s="41">
        <f t="shared" si="252"/>
        <v>50.277564565010287</v>
      </c>
      <c r="Z224" s="41">
        <f t="shared" si="253"/>
        <v>26.166833099747848</v>
      </c>
      <c r="AA224" s="41">
        <f t="shared" si="254"/>
        <v>-1.9250896428577512E-6</v>
      </c>
      <c r="AB224" s="41">
        <f t="shared" si="255"/>
        <v>-1.3141592910963717E-6</v>
      </c>
      <c r="AC224" s="41">
        <f t="shared" si="256"/>
        <v>-6.4132981300383469E-5</v>
      </c>
      <c r="AD224" s="41">
        <f t="shared" si="221"/>
        <v>0.29550356426227448</v>
      </c>
      <c r="AE224" s="41">
        <f t="shared" si="222"/>
        <v>0.20147970290609629</v>
      </c>
      <c r="AF224" s="41">
        <f t="shared" si="257"/>
        <v>50.277417393114213</v>
      </c>
      <c r="AG224" s="41">
        <f t="shared" si="258"/>
        <v>26.166732846309881</v>
      </c>
      <c r="AH224" s="41">
        <f t="shared" si="259"/>
        <v>-1.9251089808210565E-6</v>
      </c>
      <c r="AI224" s="41">
        <f t="shared" si="260"/>
        <v>-1.3141740922696219E-6</v>
      </c>
      <c r="AJ224" s="41">
        <f t="shared" si="261"/>
        <v>3.0183067863256513E-4</v>
      </c>
      <c r="AK224" s="41">
        <f t="shared" si="262"/>
        <v>2.3101958030111004E-4</v>
      </c>
      <c r="AL224" s="41">
        <f t="shared" si="263"/>
        <v>8.6276073406136872E-3</v>
      </c>
      <c r="AM224" s="41">
        <f t="shared" si="264"/>
        <v>8.5635384282256918E-3</v>
      </c>
      <c r="AN224" s="41">
        <f t="shared" si="223"/>
        <v>-39.457952475109977</v>
      </c>
      <c r="AO224" s="41">
        <f t="shared" si="224"/>
        <v>-26.903149414847718</v>
      </c>
      <c r="AP224" s="41">
        <f t="shared" si="265"/>
        <v>73.87607550561367</v>
      </c>
      <c r="AQ224" s="41">
        <f t="shared" si="266"/>
        <v>42.962840954731092</v>
      </c>
      <c r="AR224" s="41">
        <f t="shared" si="267"/>
        <v>-1.518615598349536E-7</v>
      </c>
      <c r="AS224" s="41">
        <f t="shared" si="268"/>
        <v>-9.9092545664443762E-8</v>
      </c>
      <c r="AT224" s="41">
        <f t="shared" si="269"/>
        <v>8.572101966653917E-3</v>
      </c>
      <c r="AU224" s="41">
        <f t="shared" si="225"/>
        <v>-39.497410427585088</v>
      </c>
      <c r="AV224" s="41">
        <f t="shared" si="226"/>
        <v>-26.930052564262567</v>
      </c>
      <c r="AW224" s="41">
        <f t="shared" si="270"/>
        <v>73.90299602610277</v>
      </c>
      <c r="AX224" s="41">
        <f t="shared" si="271"/>
        <v>42.982426340207809</v>
      </c>
      <c r="AY224" s="41">
        <f t="shared" si="272"/>
        <v>-1.5074715931954949E-7</v>
      </c>
      <c r="AZ224" s="41">
        <f t="shared" si="273"/>
        <v>-9.8439709626227687E-8</v>
      </c>
      <c r="BA224" s="41">
        <f t="shared" si="274"/>
        <v>1.3013318323312051E-4</v>
      </c>
      <c r="BB224" s="41">
        <f t="shared" si="275"/>
        <v>7.6234379478504042E-5</v>
      </c>
      <c r="BC224" s="41">
        <f t="shared" si="276"/>
        <v>9.7903868907276326E-4</v>
      </c>
      <c r="BD224" s="41">
        <f t="shared" si="277"/>
        <v>9.5425771172984557E-3</v>
      </c>
      <c r="BE224" s="41">
        <f t="shared" si="227"/>
        <v>-43.969038913094373</v>
      </c>
      <c r="BF224" s="41">
        <f t="shared" si="228"/>
        <v>-29.978890168018896</v>
      </c>
      <c r="BG224" s="41">
        <f t="shared" si="278"/>
        <v>76.993563726542391</v>
      </c>
      <c r="BH224" s="41">
        <f t="shared" si="279"/>
        <v>45.232682961865464</v>
      </c>
      <c r="BI224" s="41">
        <f t="shared" si="280"/>
        <v>-3.0476052546973767E-8</v>
      </c>
      <c r="BJ224" s="41">
        <f t="shared" si="281"/>
        <v>-2.8984257687061904E-8</v>
      </c>
      <c r="BK224" s="41">
        <f t="shared" si="282"/>
        <v>9.5521196944157536E-3</v>
      </c>
      <c r="BL224" s="41">
        <f t="shared" si="229"/>
        <v>-44.013007952007463</v>
      </c>
      <c r="BM224" s="41">
        <f t="shared" si="230"/>
        <v>-30.008869058186914</v>
      </c>
      <c r="BN224" s="41">
        <f t="shared" si="283"/>
        <v>77.024338111935137</v>
      </c>
      <c r="BO224" s="41">
        <f t="shared" si="284"/>
        <v>45.255104421641327</v>
      </c>
      <c r="BP224" s="41">
        <f t="shared" si="285"/>
        <v>-2.9350741872410712E-8</v>
      </c>
      <c r="BQ224" s="41">
        <f t="shared" si="286"/>
        <v>-2.8343886353171832E-8</v>
      </c>
      <c r="BR224" s="41">
        <f t="shared" si="287"/>
        <v>1.179252376722418E-4</v>
      </c>
      <c r="BS224" s="41">
        <f t="shared" si="288"/>
        <v>6.7106749677638291E-5</v>
      </c>
      <c r="BT224" s="41">
        <f t="shared" si="289"/>
        <v>2.9355357051754058E-5</v>
      </c>
      <c r="BU224" s="41">
        <f t="shared" si="290"/>
        <v>9.5719324743502102E-3</v>
      </c>
      <c r="BV224" s="41">
        <f t="shared" si="231"/>
        <v>-44.104298688378407</v>
      </c>
      <c r="BW224" s="41">
        <f t="shared" si="232"/>
        <v>-30.071112742076192</v>
      </c>
      <c r="BX224" s="41">
        <f t="shared" si="291"/>
        <v>77.088257005082284</v>
      </c>
      <c r="BY224" s="41">
        <f t="shared" si="292"/>
        <v>45.30167486675397</v>
      </c>
      <c r="BZ224" s="41">
        <f t="shared" si="293"/>
        <v>-2.7017758634981802E-8</v>
      </c>
      <c r="CA224" s="41">
        <f t="shared" si="294"/>
        <v>-2.7016841610703676E-8</v>
      </c>
      <c r="CB224" s="41">
        <f t="shared" si="295"/>
        <v>9.5815044068245595E-3</v>
      </c>
      <c r="CC224" s="41">
        <f t="shared" si="233"/>
        <v>-44.148402987066781</v>
      </c>
      <c r="CD224" s="41">
        <f t="shared" si="234"/>
        <v>-30.101183854818267</v>
      </c>
      <c r="CE224" s="41">
        <f t="shared" si="296"/>
        <v>77.11914883059697</v>
      </c>
      <c r="CF224" s="41">
        <f t="shared" si="297"/>
        <v>45.324182576280684</v>
      </c>
      <c r="CG224" s="41">
        <f t="shared" si="298"/>
        <v>-2.5892312955844598E-8</v>
      </c>
      <c r="CH224" s="41">
        <f t="shared" si="299"/>
        <v>-2.63769405632539E-8</v>
      </c>
      <c r="CI224" s="41">
        <f t="shared" si="300"/>
        <v>1.1757768686241235E-4</v>
      </c>
      <c r="CJ224" s="41">
        <f t="shared" si="301"/>
        <v>6.6851813796698622E-5</v>
      </c>
      <c r="CK224" s="41">
        <f t="shared" si="302"/>
        <v>1.8078038340277246E-8</v>
      </c>
      <c r="CL224" s="41" t="str">
        <f t="shared" si="235"/>
        <v/>
      </c>
      <c r="CM224" s="41">
        <f t="shared" si="236"/>
        <v>2.4863208354148688E-6</v>
      </c>
      <c r="CN224" s="41">
        <f t="shared" si="237"/>
        <v>-3.2544570412790713E-2</v>
      </c>
      <c r="CO224" s="41">
        <f t="shared" si="238"/>
        <v>0</v>
      </c>
      <c r="CP224" s="41">
        <f t="shared" si="303"/>
        <v>0</v>
      </c>
      <c r="CQ224" s="41"/>
      <c r="CR224" s="41"/>
      <c r="CS224" s="41"/>
      <c r="CT224" s="41"/>
      <c r="CU224" s="41"/>
      <c r="CV224" s="41"/>
      <c r="CW224" s="41"/>
      <c r="CX224" s="41"/>
      <c r="CY224" s="41"/>
      <c r="CZ224" s="41"/>
      <c r="DA224" s="41">
        <f t="shared" si="210"/>
        <v>0.14918570533009959</v>
      </c>
      <c r="DB224" s="14">
        <f t="shared" si="209"/>
        <v>-902.46070147759076</v>
      </c>
      <c r="DC224" s="41"/>
      <c r="DD224" s="41"/>
      <c r="DE224" s="41"/>
    </row>
    <row r="225" spans="1:109">
      <c r="A225" s="41">
        <f t="shared" si="304"/>
        <v>0.76000000000000045</v>
      </c>
      <c r="B225" s="41">
        <f t="shared" si="211"/>
        <v>18.525221383961622</v>
      </c>
      <c r="C225" s="41">
        <f t="shared" si="212"/>
        <v>-2533.7860436437527</v>
      </c>
      <c r="D225" s="41">
        <f t="shared" si="213"/>
        <v>-681.08016129081147</v>
      </c>
      <c r="E225" s="41">
        <f t="shared" si="214"/>
        <v>2.285034911001757E-2</v>
      </c>
      <c r="F225" s="41">
        <f t="shared" si="215"/>
        <v>-105.28685038079011</v>
      </c>
      <c r="G225" s="41">
        <f t="shared" si="216"/>
        <v>-71.786488895993273</v>
      </c>
      <c r="H225" s="41">
        <f t="shared" si="239"/>
        <v>125.47965422114922</v>
      </c>
      <c r="I225" s="41">
        <f t="shared" si="240"/>
        <v>80.271225004737303</v>
      </c>
      <c r="J225" s="41">
        <f t="shared" si="241"/>
        <v>8.3996971262407189E-7</v>
      </c>
      <c r="K225" s="41">
        <f t="shared" si="242"/>
        <v>3.9273408746996982E-7</v>
      </c>
      <c r="L225" s="41">
        <f t="shared" si="243"/>
        <v>2.2873199459127587E-2</v>
      </c>
      <c r="M225" s="41">
        <f t="shared" si="217"/>
        <v>-105.39213723117089</v>
      </c>
      <c r="N225" s="41">
        <f t="shared" si="218"/>
        <v>-71.858275384889268</v>
      </c>
      <c r="O225" s="41">
        <f t="shared" si="244"/>
        <v>125.57035551557674</v>
      </c>
      <c r="P225" s="41">
        <f t="shared" si="245"/>
        <v>80.33615399182527</v>
      </c>
      <c r="Q225" s="41">
        <f t="shared" si="246"/>
        <v>8.4073019188650721E-7</v>
      </c>
      <c r="R225" s="41">
        <f t="shared" si="247"/>
        <v>3.9305724643980663E-7</v>
      </c>
      <c r="S225" s="41">
        <f t="shared" si="248"/>
        <v>3.3280859682881794E-5</v>
      </c>
      <c r="T225" s="41">
        <f t="shared" si="249"/>
        <v>1.4142408428024616E-5</v>
      </c>
      <c r="U225" s="41">
        <f t="shared" si="250"/>
        <v>-2.3368433484950747E-2</v>
      </c>
      <c r="V225" s="41">
        <f t="shared" si="251"/>
        <v>-5.1808437493317677E-4</v>
      </c>
      <c r="W225" s="41">
        <f t="shared" si="219"/>
        <v>2.3871614304702673</v>
      </c>
      <c r="X225" s="41">
        <f t="shared" si="220"/>
        <v>1.6276100662297281</v>
      </c>
      <c r="Y225" s="41">
        <f t="shared" si="252"/>
        <v>49.157294933233317</v>
      </c>
      <c r="Z225" s="41">
        <f t="shared" si="253"/>
        <v>25.296392973080618</v>
      </c>
      <c r="AA225" s="41">
        <f t="shared" si="254"/>
        <v>-2.0647207993622053E-6</v>
      </c>
      <c r="AB225" s="41">
        <f t="shared" si="255"/>
        <v>-1.421158642848476E-6</v>
      </c>
      <c r="AC225" s="41">
        <f t="shared" si="256"/>
        <v>-5.1860245930810994E-4</v>
      </c>
      <c r="AD225" s="41">
        <f t="shared" si="221"/>
        <v>2.3895485919007378</v>
      </c>
      <c r="AE225" s="41">
        <f t="shared" si="222"/>
        <v>1.6292376762959579</v>
      </c>
      <c r="AF225" s="41">
        <f t="shared" si="257"/>
        <v>49.156129660801156</v>
      </c>
      <c r="AG225" s="41">
        <f t="shared" si="258"/>
        <v>25.29560454546705</v>
      </c>
      <c r="AH225" s="41">
        <f t="shared" si="259"/>
        <v>-2.0648834828610356E-6</v>
      </c>
      <c r="AI225" s="41">
        <f t="shared" si="260"/>
        <v>-1.4212841852046882E-6</v>
      </c>
      <c r="AJ225" s="41">
        <f t="shared" si="261"/>
        <v>3.1400966078401493E-4</v>
      </c>
      <c r="AK225" s="41">
        <f t="shared" si="262"/>
        <v>2.4232029045152958E-4</v>
      </c>
      <c r="AL225" s="41">
        <f t="shared" si="263"/>
        <v>8.9770931663784651E-3</v>
      </c>
      <c r="AM225" s="41">
        <f t="shared" si="264"/>
        <v>8.4590087914452883E-3</v>
      </c>
      <c r="AN225" s="41">
        <f t="shared" si="223"/>
        <v>-38.976314484588784</v>
      </c>
      <c r="AO225" s="41">
        <f t="shared" si="224"/>
        <v>-26.574759875855996</v>
      </c>
      <c r="AP225" s="41">
        <f t="shared" si="265"/>
        <v>73.465692535637899</v>
      </c>
      <c r="AQ225" s="41">
        <f t="shared" si="266"/>
        <v>42.572779489678403</v>
      </c>
      <c r="AR225" s="41">
        <f t="shared" si="267"/>
        <v>-1.6968403370709446E-7</v>
      </c>
      <c r="AS225" s="41">
        <f t="shared" si="268"/>
        <v>-1.1829728517088487E-7</v>
      </c>
      <c r="AT225" s="41">
        <f t="shared" si="269"/>
        <v>8.4674678002367321E-3</v>
      </c>
      <c r="AU225" s="41">
        <f t="shared" si="225"/>
        <v>-39.015290799073362</v>
      </c>
      <c r="AV225" s="41">
        <f t="shared" si="226"/>
        <v>-26.601334635731845</v>
      </c>
      <c r="AW225" s="41">
        <f t="shared" si="270"/>
        <v>73.49221979517138</v>
      </c>
      <c r="AX225" s="41">
        <f t="shared" si="271"/>
        <v>42.59209801681537</v>
      </c>
      <c r="AY225" s="41">
        <f t="shared" si="272"/>
        <v>-1.6857519596898333E-7</v>
      </c>
      <c r="AZ225" s="41">
        <f t="shared" si="273"/>
        <v>-1.1765242373159681E-7</v>
      </c>
      <c r="BA225" s="41">
        <f t="shared" si="274"/>
        <v>1.3108364885880037E-4</v>
      </c>
      <c r="BB225" s="41">
        <f t="shared" si="275"/>
        <v>7.6233688270938249E-5</v>
      </c>
      <c r="BC225" s="41">
        <f t="shared" si="276"/>
        <v>9.3686026362580638E-4</v>
      </c>
      <c r="BD225" s="41">
        <f t="shared" si="277"/>
        <v>9.3958690550710947E-3</v>
      </c>
      <c r="BE225" s="41">
        <f t="shared" si="227"/>
        <v>-43.29305668967109</v>
      </c>
      <c r="BF225" s="41">
        <f t="shared" si="228"/>
        <v>-29.517993197503024</v>
      </c>
      <c r="BG225" s="41">
        <f t="shared" si="278"/>
        <v>76.440307490168465</v>
      </c>
      <c r="BH225" s="41">
        <f t="shared" si="279"/>
        <v>44.74079344104851</v>
      </c>
      <c r="BI225" s="41">
        <f t="shared" si="280"/>
        <v>-5.2445523607868942E-8</v>
      </c>
      <c r="BJ225" s="41">
        <f t="shared" si="281"/>
        <v>-5.1057486292951819E-8</v>
      </c>
      <c r="BK225" s="41">
        <f t="shared" si="282"/>
        <v>9.4052649241261645E-3</v>
      </c>
      <c r="BL225" s="41">
        <f t="shared" si="229"/>
        <v>-43.33634974636076</v>
      </c>
      <c r="BM225" s="41">
        <f t="shared" si="230"/>
        <v>-29.547511190700522</v>
      </c>
      <c r="BN225" s="41">
        <f t="shared" si="283"/>
        <v>76.470509184580635</v>
      </c>
      <c r="BO225" s="41">
        <f t="shared" si="284"/>
        <v>44.762820530455436</v>
      </c>
      <c r="BP225" s="41">
        <f t="shared" si="285"/>
        <v>-5.1324870436855174E-8</v>
      </c>
      <c r="BQ225" s="41">
        <f t="shared" si="286"/>
        <v>-5.0424040608112629E-8</v>
      </c>
      <c r="BR225" s="41">
        <f t="shared" si="287"/>
        <v>1.1927083747608071E-4</v>
      </c>
      <c r="BS225" s="41">
        <f t="shared" si="288"/>
        <v>6.7417466242507528E-5</v>
      </c>
      <c r="BT225" s="41">
        <f t="shared" si="289"/>
        <v>2.6768506692934536E-5</v>
      </c>
      <c r="BU225" s="41">
        <f t="shared" si="290"/>
        <v>9.4226375617640287E-3</v>
      </c>
      <c r="BV225" s="41">
        <f t="shared" si="231"/>
        <v>-43.416397114166422</v>
      </c>
      <c r="BW225" s="41">
        <f t="shared" si="232"/>
        <v>-29.602088941477117</v>
      </c>
      <c r="BX225" s="41">
        <f t="shared" si="291"/>
        <v>76.526370071987841</v>
      </c>
      <c r="BY225" s="41">
        <f t="shared" si="292"/>
        <v>44.803562343670357</v>
      </c>
      <c r="BZ225" s="41">
        <f t="shared" si="293"/>
        <v>-4.9255612002177321E-8</v>
      </c>
      <c r="CA225" s="41">
        <f t="shared" si="294"/>
        <v>-4.9254866051563412E-8</v>
      </c>
      <c r="CB225" s="41">
        <f t="shared" si="295"/>
        <v>9.432060199325791E-3</v>
      </c>
      <c r="CC225" s="41">
        <f t="shared" si="233"/>
        <v>-43.459813511280586</v>
      </c>
      <c r="CD225" s="41">
        <f t="shared" si="234"/>
        <v>-29.631691030418587</v>
      </c>
      <c r="CE225" s="41">
        <f t="shared" si="296"/>
        <v>76.556678421064603</v>
      </c>
      <c r="CF225" s="41">
        <f t="shared" si="297"/>
        <v>44.825667900910929</v>
      </c>
      <c r="CG225" s="41">
        <f t="shared" si="298"/>
        <v>-4.813479292824648E-8</v>
      </c>
      <c r="CH225" s="41">
        <f t="shared" si="299"/>
        <v>-4.8621832906822299E-8</v>
      </c>
      <c r="CI225" s="41">
        <f t="shared" si="300"/>
        <v>1.1894961114488783E-4</v>
      </c>
      <c r="CJ225" s="41">
        <f t="shared" si="301"/>
        <v>6.7182160047204095E-5</v>
      </c>
      <c r="CK225" s="41">
        <f t="shared" si="302"/>
        <v>1.4409645406366132E-8</v>
      </c>
      <c r="CL225" s="41" t="str">
        <f t="shared" si="235"/>
        <v/>
      </c>
      <c r="CM225" s="41">
        <f t="shared" si="236"/>
        <v>2.3863227498882506E-6</v>
      </c>
      <c r="CN225" s="41">
        <f t="shared" si="237"/>
        <v>-3.2036967709997699E-2</v>
      </c>
      <c r="CO225" s="41">
        <f t="shared" si="238"/>
        <v>0</v>
      </c>
      <c r="CP225" s="41">
        <f t="shared" si="303"/>
        <v>0</v>
      </c>
      <c r="CQ225" s="41"/>
      <c r="CR225" s="41"/>
      <c r="CS225" s="41"/>
      <c r="CT225" s="41"/>
      <c r="CU225" s="41"/>
      <c r="CV225" s="41"/>
      <c r="CW225" s="41"/>
      <c r="CX225" s="41"/>
      <c r="CY225" s="41"/>
      <c r="CZ225" s="41"/>
      <c r="DA225" s="41">
        <f t="shared" si="210"/>
        <v>0.14987319705973137</v>
      </c>
      <c r="DB225" s="14">
        <f t="shared" si="209"/>
        <v>-910.85290358727127</v>
      </c>
      <c r="DC225" s="41"/>
      <c r="DD225" s="41"/>
      <c r="DE225" s="41"/>
    </row>
    <row r="226" spans="1:109">
      <c r="A226" s="41">
        <f t="shared" si="304"/>
        <v>0.77000000000000046</v>
      </c>
      <c r="B226" s="41">
        <f t="shared" si="211"/>
        <v>18.768974296908482</v>
      </c>
      <c r="C226" s="41">
        <f t="shared" si="212"/>
        <v>-2524.896231524514</v>
      </c>
      <c r="D226" s="41">
        <f t="shared" si="213"/>
        <v>-672.19034917157308</v>
      </c>
      <c r="E226" s="41">
        <f t="shared" si="214"/>
        <v>2.285034911001757E-2</v>
      </c>
      <c r="F226" s="41">
        <f t="shared" si="215"/>
        <v>-105.28685038079011</v>
      </c>
      <c r="G226" s="41">
        <f t="shared" si="216"/>
        <v>-71.786488895993273</v>
      </c>
      <c r="H226" s="41">
        <f t="shared" si="239"/>
        <v>125.41860260207324</v>
      </c>
      <c r="I226" s="41">
        <f t="shared" si="240"/>
        <v>80.170951549598158</v>
      </c>
      <c r="J226" s="41">
        <f t="shared" si="241"/>
        <v>8.3166803312043347E-7</v>
      </c>
      <c r="K226" s="41">
        <f t="shared" si="242"/>
        <v>3.7273610521876176E-7</v>
      </c>
      <c r="L226" s="41">
        <f t="shared" si="243"/>
        <v>2.2873199459127587E-2</v>
      </c>
      <c r="M226" s="41">
        <f t="shared" si="217"/>
        <v>-105.39213723117089</v>
      </c>
      <c r="N226" s="41">
        <f t="shared" si="218"/>
        <v>-71.858275384889268</v>
      </c>
      <c r="O226" s="41">
        <f t="shared" si="244"/>
        <v>125.5093358068261</v>
      </c>
      <c r="P226" s="41">
        <f t="shared" si="245"/>
        <v>80.235946249304362</v>
      </c>
      <c r="Q226" s="41">
        <f t="shared" si="246"/>
        <v>8.3242455414596367E-7</v>
      </c>
      <c r="R226" s="41">
        <f t="shared" si="247"/>
        <v>3.7305238467215806E-7</v>
      </c>
      <c r="S226" s="41">
        <f t="shared" si="248"/>
        <v>3.3107635331426012E-5</v>
      </c>
      <c r="T226" s="41">
        <f t="shared" si="249"/>
        <v>1.384134009828557E-5</v>
      </c>
      <c r="U226" s="41">
        <f t="shared" si="250"/>
        <v>-2.3820455481874447E-2</v>
      </c>
      <c r="V226" s="41">
        <f t="shared" si="251"/>
        <v>-9.7010637185687698E-4</v>
      </c>
      <c r="W226" s="41">
        <f t="shared" si="219"/>
        <v>4.4699292748384449</v>
      </c>
      <c r="X226" s="41">
        <f t="shared" si="220"/>
        <v>3.0476790510262131</v>
      </c>
      <c r="Y226" s="41">
        <f t="shared" si="252"/>
        <v>48.063060159336246</v>
      </c>
      <c r="Z226" s="41">
        <f t="shared" si="253"/>
        <v>24.447537720814996</v>
      </c>
      <c r="AA226" s="41">
        <f t="shared" si="254"/>
        <v>-2.2090767511832143E-6</v>
      </c>
      <c r="AB226" s="41">
        <f t="shared" si="255"/>
        <v>-1.5322151420783669E-6</v>
      </c>
      <c r="AC226" s="41">
        <f t="shared" si="256"/>
        <v>-9.7107647822873371E-4</v>
      </c>
      <c r="AD226" s="41">
        <f t="shared" si="221"/>
        <v>4.4743992041132827</v>
      </c>
      <c r="AE226" s="41">
        <f t="shared" si="222"/>
        <v>3.0507267300772387</v>
      </c>
      <c r="AF226" s="41">
        <f t="shared" si="257"/>
        <v>48.060924553660698</v>
      </c>
      <c r="AG226" s="41">
        <f t="shared" si="258"/>
        <v>24.446103335303413</v>
      </c>
      <c r="AH226" s="41">
        <f t="shared" si="259"/>
        <v>-2.2093935090894158E-6</v>
      </c>
      <c r="AI226" s="41">
        <f t="shared" si="260"/>
        <v>-1.5324616158811859E-6</v>
      </c>
      <c r="AJ226" s="41">
        <f t="shared" si="261"/>
        <v>3.265187358735287E-4</v>
      </c>
      <c r="AK226" s="41">
        <f t="shared" si="262"/>
        <v>2.5406884231395256E-4</v>
      </c>
      <c r="AL226" s="41">
        <f t="shared" si="263"/>
        <v>9.3424789996172809E-3</v>
      </c>
      <c r="AM226" s="41">
        <f t="shared" si="264"/>
        <v>8.3723726277604039E-3</v>
      </c>
      <c r="AN226" s="41">
        <f t="shared" si="223"/>
        <v>-38.577123699382916</v>
      </c>
      <c r="AO226" s="41">
        <f t="shared" si="224"/>
        <v>-26.302584340488359</v>
      </c>
      <c r="AP226" s="41">
        <f t="shared" si="265"/>
        <v>73.111836088201756</v>
      </c>
      <c r="AQ226" s="41">
        <f t="shared" si="266"/>
        <v>42.222701405413687</v>
      </c>
      <c r="AR226" s="41">
        <f t="shared" si="267"/>
        <v>-1.8520654635443879E-7</v>
      </c>
      <c r="AS226" s="41">
        <f t="shared" si="268"/>
        <v>-1.3608670861208265E-7</v>
      </c>
      <c r="AT226" s="41">
        <f t="shared" si="269"/>
        <v>8.3807450003881637E-3</v>
      </c>
      <c r="AU226" s="41">
        <f t="shared" si="225"/>
        <v>-38.6157008230823</v>
      </c>
      <c r="AV226" s="41">
        <f t="shared" si="226"/>
        <v>-26.328886924828844</v>
      </c>
      <c r="AW226" s="41">
        <f t="shared" si="270"/>
        <v>73.138040073467508</v>
      </c>
      <c r="AX226" s="41">
        <f t="shared" si="271"/>
        <v>42.241804430127416</v>
      </c>
      <c r="AY226" s="41">
        <f t="shared" si="272"/>
        <v>-1.8410302041202669E-7</v>
      </c>
      <c r="AZ226" s="41">
        <f t="shared" si="273"/>
        <v>-1.3544999892078252E-7</v>
      </c>
      <c r="BA226" s="41">
        <f t="shared" si="274"/>
        <v>1.318056411814728E-4</v>
      </c>
      <c r="BB226" s="41">
        <f t="shared" si="275"/>
        <v>7.604889552921067E-5</v>
      </c>
      <c r="BC226" s="41">
        <f t="shared" si="276"/>
        <v>8.8096672730330478E-4</v>
      </c>
      <c r="BD226" s="41">
        <f t="shared" si="277"/>
        <v>9.2533393550637087E-3</v>
      </c>
      <c r="BE226" s="41">
        <f t="shared" si="227"/>
        <v>-42.636326977260801</v>
      </c>
      <c r="BF226" s="41">
        <f t="shared" si="228"/>
        <v>-29.070222939041464</v>
      </c>
      <c r="BG226" s="41">
        <f t="shared" si="278"/>
        <v>75.901680469972746</v>
      </c>
      <c r="BH226" s="41">
        <f t="shared" si="279"/>
        <v>44.258163375456739</v>
      </c>
      <c r="BI226" s="41">
        <f t="shared" si="280"/>
        <v>-7.4056617287480997E-8</v>
      </c>
      <c r="BJ226" s="41">
        <f t="shared" si="281"/>
        <v>-7.2809656077426485E-8</v>
      </c>
      <c r="BK226" s="41">
        <f t="shared" si="282"/>
        <v>9.2625926944187708E-3</v>
      </c>
      <c r="BL226" s="41">
        <f t="shared" si="229"/>
        <v>-42.678963304238053</v>
      </c>
      <c r="BM226" s="41">
        <f t="shared" si="230"/>
        <v>-29.099293161980501</v>
      </c>
      <c r="BN226" s="41">
        <f t="shared" si="283"/>
        <v>75.931328192656906</v>
      </c>
      <c r="BO226" s="41">
        <f t="shared" si="284"/>
        <v>44.279809123487297</v>
      </c>
      <c r="BP226" s="41">
        <f t="shared" si="285"/>
        <v>-7.2940796435706276E-8</v>
      </c>
      <c r="BQ226" s="41">
        <f t="shared" si="286"/>
        <v>-7.2183264444421442E-8</v>
      </c>
      <c r="BR226" s="41">
        <f t="shared" si="287"/>
        <v>1.2058574844813166E-4</v>
      </c>
      <c r="BS226" s="41">
        <f t="shared" si="288"/>
        <v>6.769357622903655E-5</v>
      </c>
      <c r="BT226" s="41">
        <f t="shared" si="289"/>
        <v>2.3575534105296852E-5</v>
      </c>
      <c r="BU226" s="41">
        <f t="shared" si="290"/>
        <v>9.2769148891690047E-3</v>
      </c>
      <c r="BV226" s="41">
        <f t="shared" si="231"/>
        <v>-42.744955240226965</v>
      </c>
      <c r="BW226" s="41">
        <f t="shared" si="232"/>
        <v>-29.144287663791118</v>
      </c>
      <c r="BX226" s="41">
        <f t="shared" si="291"/>
        <v>75.977230445730825</v>
      </c>
      <c r="BY226" s="41">
        <f t="shared" si="292"/>
        <v>44.313322776736072</v>
      </c>
      <c r="BZ226" s="41">
        <f t="shared" si="293"/>
        <v>-7.1215796643136627E-8</v>
      </c>
      <c r="CA226" s="41">
        <f t="shared" si="294"/>
        <v>-7.1215245745868819E-8</v>
      </c>
      <c r="CB226" s="41">
        <f t="shared" si="295"/>
        <v>9.2861918040581734E-3</v>
      </c>
      <c r="CC226" s="41">
        <f t="shared" si="233"/>
        <v>-42.787700195467188</v>
      </c>
      <c r="CD226" s="41">
        <f t="shared" si="234"/>
        <v>-29.173431951454909</v>
      </c>
      <c r="CE226" s="41">
        <f t="shared" si="296"/>
        <v>76.006971721834248</v>
      </c>
      <c r="CF226" s="41">
        <f t="shared" si="297"/>
        <v>44.335037476748582</v>
      </c>
      <c r="CG226" s="41">
        <f t="shared" si="298"/>
        <v>-7.0099792050443206E-8</v>
      </c>
      <c r="CH226" s="41">
        <f t="shared" si="299"/>
        <v>-7.0589203298297812E-8</v>
      </c>
      <c r="CI226" s="41">
        <f t="shared" si="300"/>
        <v>1.2029910870438408E-4</v>
      </c>
      <c r="CJ226" s="41">
        <f t="shared" si="301"/>
        <v>6.7483905484780029E-5</v>
      </c>
      <c r="CK226" s="41">
        <f t="shared" si="302"/>
        <v>1.0430656974227321E-8</v>
      </c>
      <c r="CL226" s="41" t="str">
        <f t="shared" si="235"/>
        <v/>
      </c>
      <c r="CM226" s="41">
        <f t="shared" si="236"/>
        <v>2.289641413812548E-6</v>
      </c>
      <c r="CN226" s="41">
        <f t="shared" si="237"/>
        <v>-3.1541510623174618E-2</v>
      </c>
      <c r="CO226" s="41">
        <f t="shared" si="238"/>
        <v>0</v>
      </c>
      <c r="CP226" s="41">
        <f t="shared" si="303"/>
        <v>0</v>
      </c>
      <c r="CQ226" s="41"/>
      <c r="CR226" s="41"/>
      <c r="CS226" s="41"/>
      <c r="CT226" s="41"/>
      <c r="CU226" s="41"/>
      <c r="CV226" s="41"/>
      <c r="CW226" s="41"/>
      <c r="CX226" s="41"/>
      <c r="CY226" s="41"/>
      <c r="CZ226" s="41"/>
      <c r="DA226" s="41">
        <f t="shared" si="210"/>
        <v>0.15056068878936316</v>
      </c>
      <c r="DB226" s="14">
        <f t="shared" si="209"/>
        <v>-919.28369053423762</v>
      </c>
      <c r="DC226" s="41"/>
      <c r="DD226" s="41"/>
      <c r="DE226" s="41"/>
    </row>
    <row r="227" spans="1:109">
      <c r="A227" s="41">
        <f t="shared" si="304"/>
        <v>0.78000000000000047</v>
      </c>
      <c r="B227" s="41">
        <f t="shared" si="211"/>
        <v>19.012727209855345</v>
      </c>
      <c r="C227" s="41">
        <f t="shared" si="212"/>
        <v>-2516.0064194052757</v>
      </c>
      <c r="D227" s="41">
        <f t="shared" si="213"/>
        <v>-663.30053705233456</v>
      </c>
      <c r="E227" s="41">
        <f t="shared" si="214"/>
        <v>2.285034911001757E-2</v>
      </c>
      <c r="F227" s="41">
        <f t="shared" si="215"/>
        <v>-105.28685038079011</v>
      </c>
      <c r="G227" s="41">
        <f t="shared" si="216"/>
        <v>-71.786488895993273</v>
      </c>
      <c r="H227" s="41">
        <f t="shared" si="239"/>
        <v>125.35749972333537</v>
      </c>
      <c r="I227" s="41">
        <f t="shared" si="240"/>
        <v>80.070450494282269</v>
      </c>
      <c r="J227" s="41">
        <f t="shared" si="241"/>
        <v>8.233593834284305E-7</v>
      </c>
      <c r="K227" s="41">
        <f t="shared" si="242"/>
        <v>3.5269273164949366E-7</v>
      </c>
      <c r="L227" s="41">
        <f t="shared" si="243"/>
        <v>2.2873199459127587E-2</v>
      </c>
      <c r="M227" s="41">
        <f t="shared" si="217"/>
        <v>-105.39213723117089</v>
      </c>
      <c r="N227" s="41">
        <f t="shared" si="218"/>
        <v>-71.858275384889268</v>
      </c>
      <c r="O227" s="41">
        <f t="shared" si="244"/>
        <v>125.44826491881579</v>
      </c>
      <c r="P227" s="41">
        <f t="shared" si="245"/>
        <v>80.135511354790879</v>
      </c>
      <c r="Q227" s="41">
        <f t="shared" si="246"/>
        <v>8.2411195019074379E-7</v>
      </c>
      <c r="R227" s="41">
        <f t="shared" si="247"/>
        <v>3.5300217566788378E-7</v>
      </c>
      <c r="S227" s="41">
        <f t="shared" si="248"/>
        <v>3.2934584880517106E-5</v>
      </c>
      <c r="T227" s="41">
        <f t="shared" si="249"/>
        <v>1.3542200904688751E-5</v>
      </c>
      <c r="U227" s="41">
        <f t="shared" si="250"/>
        <v>-2.4270695772402172E-2</v>
      </c>
      <c r="V227" s="41">
        <f t="shared" si="251"/>
        <v>-1.4203466623846014E-3</v>
      </c>
      <c r="W227" s="41">
        <f t="shared" si="219"/>
        <v>6.5444876054774266</v>
      </c>
      <c r="X227" s="41">
        <f t="shared" si="220"/>
        <v>4.4621506400982467</v>
      </c>
      <c r="Y227" s="41">
        <f t="shared" si="252"/>
        <v>46.994186336170472</v>
      </c>
      <c r="Z227" s="41">
        <f t="shared" si="253"/>
        <v>23.620002687184289</v>
      </c>
      <c r="AA227" s="41">
        <f t="shared" si="254"/>
        <v>-2.3583283061778518E-6</v>
      </c>
      <c r="AB227" s="41">
        <f t="shared" si="255"/>
        <v>-1.6475371873847378E-6</v>
      </c>
      <c r="AC227" s="41">
        <f t="shared" si="256"/>
        <v>-1.4217670090469858E-3</v>
      </c>
      <c r="AD227" s="41">
        <f t="shared" si="221"/>
        <v>6.5510320930829025</v>
      </c>
      <c r="AE227" s="41">
        <f t="shared" si="222"/>
        <v>4.4666127907383437</v>
      </c>
      <c r="AF227" s="41">
        <f t="shared" si="257"/>
        <v>46.991127214933911</v>
      </c>
      <c r="AG227" s="41">
        <f t="shared" si="258"/>
        <v>23.617964260208502</v>
      </c>
      <c r="AH227" s="41">
        <f t="shared" si="259"/>
        <v>-2.3588103148158449E-6</v>
      </c>
      <c r="AI227" s="41">
        <f t="shared" si="260"/>
        <v>-1.6479153858244273E-6</v>
      </c>
      <c r="AJ227" s="41">
        <f t="shared" si="261"/>
        <v>3.3935985542000362E-4</v>
      </c>
      <c r="AK227" s="41">
        <f t="shared" si="262"/>
        <v>2.6627192480922068E-4</v>
      </c>
      <c r="AL227" s="41">
        <f t="shared" si="263"/>
        <v>9.7251504161242237E-3</v>
      </c>
      <c r="AM227" s="41">
        <f t="shared" si="264"/>
        <v>8.3048037537396223E-3</v>
      </c>
      <c r="AN227" s="41">
        <f t="shared" si="223"/>
        <v>-38.26578867797155</v>
      </c>
      <c r="AO227" s="41">
        <f t="shared" si="224"/>
        <v>-26.090310462253338</v>
      </c>
      <c r="AP227" s="41">
        <f t="shared" si="265"/>
        <v>72.817846282636324</v>
      </c>
      <c r="AQ227" s="41">
        <f t="shared" si="266"/>
        <v>41.915150244228528</v>
      </c>
      <c r="AR227" s="41">
        <f t="shared" si="267"/>
        <v>-1.9823538233687145E-7</v>
      </c>
      <c r="AS227" s="41">
        <f t="shared" si="268"/>
        <v>-1.5238128939007583E-7</v>
      </c>
      <c r="AT227" s="41">
        <f t="shared" si="269"/>
        <v>8.3131085574933618E-3</v>
      </c>
      <c r="AU227" s="41">
        <f t="shared" si="225"/>
        <v>-38.304054466649525</v>
      </c>
      <c r="AV227" s="41">
        <f t="shared" si="226"/>
        <v>-26.11640077271559</v>
      </c>
      <c r="AW227" s="41">
        <f t="shared" si="270"/>
        <v>72.843800965911484</v>
      </c>
      <c r="AX227" s="41">
        <f t="shared" si="271"/>
        <v>41.934092309943622</v>
      </c>
      <c r="AY227" s="41">
        <f t="shared" si="272"/>
        <v>-1.9713683639136267E-7</v>
      </c>
      <c r="AZ227" s="41">
        <f t="shared" si="273"/>
        <v>-1.5175290104864416E-7</v>
      </c>
      <c r="BA227" s="41">
        <f t="shared" si="274"/>
        <v>1.322783750325366E-4</v>
      </c>
      <c r="BB227" s="41">
        <f t="shared" si="275"/>
        <v>7.5665646060416714E-5</v>
      </c>
      <c r="BC227" s="41">
        <f t="shared" si="276"/>
        <v>8.0996082999951148E-4</v>
      </c>
      <c r="BD227" s="41">
        <f t="shared" si="277"/>
        <v>9.1147645837391343E-3</v>
      </c>
      <c r="BE227" s="41">
        <f t="shared" si="227"/>
        <v>-41.997820268030424</v>
      </c>
      <c r="BF227" s="41">
        <f t="shared" si="228"/>
        <v>-28.634877455475294</v>
      </c>
      <c r="BG227" s="41">
        <f t="shared" si="278"/>
        <v>75.376852778268699</v>
      </c>
      <c r="BH227" s="41">
        <f t="shared" si="279"/>
        <v>43.784192684949431</v>
      </c>
      <c r="BI227" s="41">
        <f t="shared" si="280"/>
        <v>-9.5322313262649361E-8</v>
      </c>
      <c r="BJ227" s="41">
        <f t="shared" si="281"/>
        <v>-9.4251587948202695E-8</v>
      </c>
      <c r="BK227" s="41">
        <f t="shared" si="282"/>
        <v>9.123879348322872E-3</v>
      </c>
      <c r="BL227" s="41">
        <f t="shared" si="229"/>
        <v>-42.039818088298446</v>
      </c>
      <c r="BM227" s="41">
        <f t="shared" si="230"/>
        <v>-28.663512332930765</v>
      </c>
      <c r="BN227" s="41">
        <f t="shared" si="283"/>
        <v>75.405964201970534</v>
      </c>
      <c r="BO227" s="41">
        <f t="shared" si="284"/>
        <v>43.805469401606842</v>
      </c>
      <c r="BP227" s="41">
        <f t="shared" si="285"/>
        <v>-9.421148726642462E-8</v>
      </c>
      <c r="BQ227" s="41">
        <f t="shared" si="286"/>
        <v>-9.3632368945265409E-8</v>
      </c>
      <c r="BR227" s="41">
        <f t="shared" si="287"/>
        <v>1.2187105723022755E-4</v>
      </c>
      <c r="BS227" s="41">
        <f t="shared" si="288"/>
        <v>6.7935819652663646E-5</v>
      </c>
      <c r="BT227" s="41">
        <f t="shared" si="289"/>
        <v>1.9852055215421339E-5</v>
      </c>
      <c r="BU227" s="41">
        <f t="shared" si="290"/>
        <v>9.1346166389545558E-3</v>
      </c>
      <c r="BV227" s="41">
        <f t="shared" si="231"/>
        <v>-42.089291971904785</v>
      </c>
      <c r="BW227" s="41">
        <f t="shared" si="232"/>
        <v>-28.697244526298721</v>
      </c>
      <c r="BX227" s="41">
        <f t="shared" si="291"/>
        <v>75.440266619228908</v>
      </c>
      <c r="BY227" s="41">
        <f t="shared" si="292"/>
        <v>43.830540414838204</v>
      </c>
      <c r="BZ227" s="41">
        <f t="shared" si="293"/>
        <v>-9.2904234719238226E-8</v>
      </c>
      <c r="CA227" s="41">
        <f t="shared" si="294"/>
        <v>-9.2903881052754682E-8</v>
      </c>
      <c r="CB227" s="41">
        <f t="shared" si="295"/>
        <v>9.1437512555935102E-3</v>
      </c>
      <c r="CC227" s="41">
        <f t="shared" si="233"/>
        <v>-42.131381263876683</v>
      </c>
      <c r="CD227" s="41">
        <f t="shared" si="234"/>
        <v>-28.72594177082502</v>
      </c>
      <c r="CE227" s="41">
        <f t="shared" si="296"/>
        <v>75.469456505320764</v>
      </c>
      <c r="CF227" s="41">
        <f t="shared" si="297"/>
        <v>43.851875064909279</v>
      </c>
      <c r="CG227" s="41">
        <f t="shared" si="298"/>
        <v>-9.1793222383174933E-8</v>
      </c>
      <c r="CH227" s="41">
        <f t="shared" si="299"/>
        <v>-9.2284944364777456E-8</v>
      </c>
      <c r="CI227" s="41">
        <f t="shared" si="300"/>
        <v>1.216265969307794E-4</v>
      </c>
      <c r="CJ227" s="41">
        <f t="shared" si="301"/>
        <v>6.7757270221695452E-5</v>
      </c>
      <c r="CK227" s="41">
        <f t="shared" si="302"/>
        <v>6.5652664540138113E-9</v>
      </c>
      <c r="CL227" s="41" t="str">
        <f t="shared" si="235"/>
        <v/>
      </c>
      <c r="CM227" s="41">
        <f t="shared" si="236"/>
        <v>2.1961112282479737E-6</v>
      </c>
      <c r="CN227" s="41">
        <f t="shared" si="237"/>
        <v>-3.1057696572445493E-2</v>
      </c>
      <c r="CO227" s="41">
        <f t="shared" si="238"/>
        <v>0</v>
      </c>
      <c r="CP227" s="41">
        <f t="shared" si="303"/>
        <v>0</v>
      </c>
      <c r="CQ227" s="41"/>
      <c r="CR227" s="41"/>
      <c r="CS227" s="41"/>
      <c r="CT227" s="41"/>
      <c r="CU227" s="41"/>
      <c r="CV227" s="41"/>
      <c r="CW227" s="41"/>
      <c r="CX227" s="41"/>
      <c r="CY227" s="41"/>
      <c r="CZ227" s="41"/>
      <c r="DA227" s="41">
        <f t="shared" si="210"/>
        <v>0.15124818051899494</v>
      </c>
      <c r="DB227" s="14">
        <f t="shared" si="209"/>
        <v>-927.75306231848992</v>
      </c>
      <c r="DC227" s="41"/>
      <c r="DD227" s="41"/>
      <c r="DE227" s="41"/>
    </row>
    <row r="228" spans="1:109">
      <c r="A228" s="41">
        <f t="shared" si="304"/>
        <v>0.79000000000000048</v>
      </c>
      <c r="B228" s="41">
        <f t="shared" si="211"/>
        <v>19.256480122802209</v>
      </c>
      <c r="C228" s="41">
        <f t="shared" si="212"/>
        <v>-2507.1166072860374</v>
      </c>
      <c r="D228" s="41">
        <f t="shared" si="213"/>
        <v>-654.41072493309593</v>
      </c>
      <c r="E228" s="41">
        <f t="shared" si="214"/>
        <v>2.285034911001757E-2</v>
      </c>
      <c r="F228" s="41">
        <f t="shared" si="215"/>
        <v>-105.28685038079011</v>
      </c>
      <c r="G228" s="41">
        <f t="shared" si="216"/>
        <v>-71.786488895993273</v>
      </c>
      <c r="H228" s="41">
        <f t="shared" si="239"/>
        <v>125.29634545560364</v>
      </c>
      <c r="I228" s="41">
        <f t="shared" si="240"/>
        <v>79.969720281900791</v>
      </c>
      <c r="J228" s="41">
        <f t="shared" si="241"/>
        <v>8.150437459617714E-7</v>
      </c>
      <c r="K228" s="41">
        <f t="shared" si="242"/>
        <v>3.3260365626488703E-7</v>
      </c>
      <c r="L228" s="41">
        <f t="shared" si="243"/>
        <v>2.2873199459127587E-2</v>
      </c>
      <c r="M228" s="41">
        <f t="shared" si="217"/>
        <v>-105.39213723117089</v>
      </c>
      <c r="N228" s="41">
        <f t="shared" si="218"/>
        <v>-71.858275384889268</v>
      </c>
      <c r="O228" s="41">
        <f t="shared" si="244"/>
        <v>125.38714272255216</v>
      </c>
      <c r="P228" s="41">
        <f t="shared" si="245"/>
        <v>80.034847756513912</v>
      </c>
      <c r="Q228" s="41">
        <f t="shared" si="246"/>
        <v>8.1579236246299977E-7</v>
      </c>
      <c r="R228" s="41">
        <f t="shared" si="247"/>
        <v>3.3290630964091482E-7</v>
      </c>
      <c r="S228" s="41">
        <f t="shared" si="248"/>
        <v>3.2761709574940872E-5</v>
      </c>
      <c r="T228" s="41">
        <f t="shared" si="249"/>
        <v>1.324502197190174E-5</v>
      </c>
      <c r="U228" s="41">
        <f t="shared" si="250"/>
        <v>-2.4719363219287221E-2</v>
      </c>
      <c r="V228" s="41">
        <f t="shared" si="251"/>
        <v>-1.8690141092696511E-3</v>
      </c>
      <c r="W228" s="41">
        <f t="shared" si="219"/>
        <v>8.6117987928679014</v>
      </c>
      <c r="X228" s="41">
        <f t="shared" si="220"/>
        <v>5.8716809951372069</v>
      </c>
      <c r="Y228" s="41">
        <f t="shared" si="252"/>
        <v>45.950019428101008</v>
      </c>
      <c r="Z228" s="41">
        <f t="shared" si="253"/>
        <v>22.813526181250118</v>
      </c>
      <c r="AA228" s="41">
        <f t="shared" si="254"/>
        <v>-2.512652580920594E-6</v>
      </c>
      <c r="AB228" s="41">
        <f t="shared" si="255"/>
        <v>-1.7673414770084331E-6</v>
      </c>
      <c r="AC228" s="41">
        <f t="shared" si="256"/>
        <v>-1.8708831233789204E-3</v>
      </c>
      <c r="AD228" s="41">
        <f t="shared" si="221"/>
        <v>8.6204105916607681</v>
      </c>
      <c r="AE228" s="41">
        <f t="shared" si="222"/>
        <v>5.8775526761323436</v>
      </c>
      <c r="AF228" s="41">
        <f t="shared" si="257"/>
        <v>45.94608263889716</v>
      </c>
      <c r="AG228" s="41">
        <f t="shared" si="258"/>
        <v>22.81092523881183</v>
      </c>
      <c r="AH228" s="41">
        <f t="shared" si="259"/>
        <v>-2.5133114734512946E-6</v>
      </c>
      <c r="AI228" s="41">
        <f t="shared" si="260"/>
        <v>-1.7678628110241687E-6</v>
      </c>
      <c r="AJ228" s="41">
        <f t="shared" si="261"/>
        <v>3.5253480828897936E-4</v>
      </c>
      <c r="AK228" s="41">
        <f t="shared" si="262"/>
        <v>2.7893530238756753E-4</v>
      </c>
      <c r="AL228" s="41">
        <f t="shared" si="263"/>
        <v>1.0126577546736817E-2</v>
      </c>
      <c r="AM228" s="41">
        <f t="shared" si="264"/>
        <v>8.2575634374671657E-3</v>
      </c>
      <c r="AN228" s="41">
        <f t="shared" si="223"/>
        <v>-38.048120926491166</v>
      </c>
      <c r="AO228" s="41">
        <f t="shared" si="224"/>
        <v>-25.94190063169853</v>
      </c>
      <c r="AP228" s="41">
        <f t="shared" si="265"/>
        <v>72.587401320545183</v>
      </c>
      <c r="AQ228" s="41">
        <f t="shared" si="266"/>
        <v>41.652935550998627</v>
      </c>
      <c r="AR228" s="41">
        <f t="shared" si="267"/>
        <v>-2.0857645102758153E-7</v>
      </c>
      <c r="AS228" s="41">
        <f t="shared" si="268"/>
        <v>-1.6710797957811173E-7</v>
      </c>
      <c r="AT228" s="41">
        <f t="shared" si="269"/>
        <v>8.2658210009046319E-3</v>
      </c>
      <c r="AU228" s="41">
        <f t="shared" si="225"/>
        <v>-38.086169047417656</v>
      </c>
      <c r="AV228" s="41">
        <f t="shared" si="226"/>
        <v>-25.967842532330224</v>
      </c>
      <c r="AW228" s="41">
        <f t="shared" si="270"/>
        <v>72.613185097285836</v>
      </c>
      <c r="AX228" s="41">
        <f t="shared" si="271"/>
        <v>41.671774730289442</v>
      </c>
      <c r="AY228" s="41">
        <f t="shared" si="272"/>
        <v>-2.0748248171051898E-7</v>
      </c>
      <c r="AZ228" s="41">
        <f t="shared" si="273"/>
        <v>-1.6648808352327629E-7</v>
      </c>
      <c r="BA228" s="41">
        <f t="shared" si="274"/>
        <v>1.3248088559622814E-4</v>
      </c>
      <c r="BB228" s="41">
        <f t="shared" si="275"/>
        <v>7.5070092955368525E-5</v>
      </c>
      <c r="BC228" s="41">
        <f t="shared" si="276"/>
        <v>7.2231142511619735E-4</v>
      </c>
      <c r="BD228" s="41">
        <f t="shared" si="277"/>
        <v>8.9798748625833629E-3</v>
      </c>
      <c r="BE228" s="41">
        <f t="shared" si="227"/>
        <v>-41.376293051056393</v>
      </c>
      <c r="BF228" s="41">
        <f t="shared" si="228"/>
        <v>-28.211108898447549</v>
      </c>
      <c r="BG228" s="41">
        <f t="shared" si="278"/>
        <v>74.864857517870291</v>
      </c>
      <c r="BH228" s="41">
        <f t="shared" si="279"/>
        <v>43.318178282989763</v>
      </c>
      <c r="BI228" s="41">
        <f t="shared" si="280"/>
        <v>-1.1626264199036549E-7</v>
      </c>
      <c r="BJ228" s="41">
        <f t="shared" si="281"/>
        <v>-1.1539785744297509E-7</v>
      </c>
      <c r="BK228" s="41">
        <f t="shared" si="282"/>
        <v>8.9888547374459456E-3</v>
      </c>
      <c r="BL228" s="41">
        <f t="shared" si="229"/>
        <v>-41.417669344107445</v>
      </c>
      <c r="BM228" s="41">
        <f t="shared" si="230"/>
        <v>-28.239320007345995</v>
      </c>
      <c r="BN228" s="41">
        <f t="shared" si="283"/>
        <v>74.893449100510182</v>
      </c>
      <c r="BO228" s="41">
        <f t="shared" si="284"/>
        <v>43.339097430708087</v>
      </c>
      <c r="BP228" s="41">
        <f t="shared" si="285"/>
        <v>-1.1515696274303458E-7</v>
      </c>
      <c r="BQ228" s="41">
        <f t="shared" si="286"/>
        <v>-1.1478591971806287E-7</v>
      </c>
      <c r="BR228" s="41">
        <f t="shared" si="287"/>
        <v>1.2312858077099146E-4</v>
      </c>
      <c r="BS228" s="41">
        <f t="shared" si="288"/>
        <v>6.8145462411959423E-5</v>
      </c>
      <c r="BT228" s="41">
        <f t="shared" si="289"/>
        <v>1.5728182998706513E-5</v>
      </c>
      <c r="BU228" s="41">
        <f t="shared" si="290"/>
        <v>8.995603045582069E-3</v>
      </c>
      <c r="BV228" s="41">
        <f t="shared" si="231"/>
        <v>-41.44876331582887</v>
      </c>
      <c r="BW228" s="41">
        <f t="shared" si="232"/>
        <v>-28.260520442610598</v>
      </c>
      <c r="BX228" s="41">
        <f t="shared" si="291"/>
        <v>74.914939898155296</v>
      </c>
      <c r="BY228" s="41">
        <f t="shared" si="292"/>
        <v>43.354821447351085</v>
      </c>
      <c r="BZ228" s="41">
        <f t="shared" si="293"/>
        <v>-1.1432671473071757E-7</v>
      </c>
      <c r="CA228" s="41">
        <f t="shared" si="294"/>
        <v>-1.1432653567698846E-7</v>
      </c>
      <c r="CB228" s="41">
        <f t="shared" si="295"/>
        <v>9.0045986486276507E-3</v>
      </c>
      <c r="CC228" s="41">
        <f t="shared" si="233"/>
        <v>-41.490212079144698</v>
      </c>
      <c r="CD228" s="41">
        <f t="shared" si="234"/>
        <v>-28.28878096305321</v>
      </c>
      <c r="CE228" s="41">
        <f t="shared" si="296"/>
        <v>74.943593397423385</v>
      </c>
      <c r="CF228" s="41">
        <f t="shared" si="297"/>
        <v>43.375786394602606</v>
      </c>
      <c r="CG228" s="41">
        <f t="shared" si="298"/>
        <v>-1.1322086285555485E-7</v>
      </c>
      <c r="CH228" s="41">
        <f t="shared" si="299"/>
        <v>-1.137148124933425E-7</v>
      </c>
      <c r="CI228" s="41">
        <f t="shared" si="300"/>
        <v>1.2293248930163458E-4</v>
      </c>
      <c r="CJ228" s="41">
        <f t="shared" si="301"/>
        <v>6.8002465265118144E-5</v>
      </c>
      <c r="CK228" s="41">
        <f t="shared" si="302"/>
        <v>3.2596695933503418E-9</v>
      </c>
      <c r="CL228" s="41" t="str">
        <f t="shared" si="235"/>
        <v/>
      </c>
      <c r="CM228" s="41">
        <f t="shared" si="236"/>
        <v>2.1055772994229156E-6</v>
      </c>
      <c r="CN228" s="41">
        <f t="shared" si="237"/>
        <v>-3.0585050354979038E-2</v>
      </c>
      <c r="CO228" s="41">
        <f t="shared" si="238"/>
        <v>0</v>
      </c>
      <c r="CP228" s="41">
        <f t="shared" si="303"/>
        <v>0</v>
      </c>
      <c r="CQ228" s="41"/>
      <c r="CR228" s="41"/>
      <c r="CS228" s="41"/>
      <c r="CT228" s="41"/>
      <c r="CU228" s="41"/>
      <c r="CV228" s="41"/>
      <c r="CW228" s="41"/>
      <c r="CX228" s="41"/>
      <c r="CY228" s="41"/>
      <c r="CZ228" s="41"/>
      <c r="DA228" s="41">
        <f t="shared" si="210"/>
        <v>0.15193567224862672</v>
      </c>
      <c r="DB228" s="14">
        <f t="shared" si="209"/>
        <v>-936.26101894002807</v>
      </c>
      <c r="DC228" s="41"/>
      <c r="DD228" s="41"/>
      <c r="DE228" s="41"/>
    </row>
    <row r="229" spans="1:109">
      <c r="A229" s="41">
        <f t="shared" si="304"/>
        <v>0.80000000000000049</v>
      </c>
      <c r="B229" s="41">
        <f t="shared" si="211"/>
        <v>19.500233035749073</v>
      </c>
      <c r="C229" s="41">
        <f t="shared" si="212"/>
        <v>-2498.2267951667982</v>
      </c>
      <c r="D229" s="41">
        <f t="shared" si="213"/>
        <v>-645.52091281385742</v>
      </c>
      <c r="E229" s="41">
        <f t="shared" si="214"/>
        <v>2.285034911001757E-2</v>
      </c>
      <c r="F229" s="41">
        <f t="shared" si="215"/>
        <v>-105.28685038079011</v>
      </c>
      <c r="G229" s="41">
        <f t="shared" si="216"/>
        <v>-71.786488895993273</v>
      </c>
      <c r="H229" s="41">
        <f t="shared" si="239"/>
        <v>125.23513966900148</v>
      </c>
      <c r="I229" s="41">
        <f t="shared" si="240"/>
        <v>79.868759337733849</v>
      </c>
      <c r="J229" s="41">
        <f t="shared" si="241"/>
        <v>8.0672110306008051E-7</v>
      </c>
      <c r="K229" s="41">
        <f t="shared" si="242"/>
        <v>3.1246856501153021E-7</v>
      </c>
      <c r="L229" s="41">
        <f t="shared" si="243"/>
        <v>2.2873199459127587E-2</v>
      </c>
      <c r="M229" s="41">
        <f t="shared" si="217"/>
        <v>-105.39213723117089</v>
      </c>
      <c r="N229" s="41">
        <f t="shared" si="218"/>
        <v>-71.858275384889268</v>
      </c>
      <c r="O229" s="41">
        <f t="shared" si="244"/>
        <v>125.32596908849871</v>
      </c>
      <c r="P229" s="41">
        <f t="shared" si="245"/>
        <v>79.933953884953638</v>
      </c>
      <c r="Q229" s="41">
        <f t="shared" si="246"/>
        <v>8.0746577333100558E-7</v>
      </c>
      <c r="R229" s="41">
        <f t="shared" si="247"/>
        <v>3.1276447326190468E-7</v>
      </c>
      <c r="S229" s="41">
        <f t="shared" si="248"/>
        <v>3.2589010668490792E-5</v>
      </c>
      <c r="T229" s="41">
        <f t="shared" si="249"/>
        <v>1.294983498719318E-5</v>
      </c>
      <c r="U229" s="41">
        <f t="shared" si="250"/>
        <v>-2.516666412425991E-2</v>
      </c>
      <c r="V229" s="41">
        <f t="shared" si="251"/>
        <v>-2.3163150142423393E-3</v>
      </c>
      <c r="W229" s="41">
        <f t="shared" si="219"/>
        <v>10.672813407143755</v>
      </c>
      <c r="X229" s="41">
        <f t="shared" si="220"/>
        <v>7.2769182321434709</v>
      </c>
      <c r="Y229" s="41">
        <f t="shared" si="252"/>
        <v>44.929924291167787</v>
      </c>
      <c r="Z229" s="41">
        <f t="shared" si="253"/>
        <v>22.027847543694936</v>
      </c>
      <c r="AA229" s="41">
        <f t="shared" si="254"/>
        <v>-2.6722333045738645E-6</v>
      </c>
      <c r="AB229" s="41">
        <f t="shared" si="255"/>
        <v>-1.8918531144855693E-6</v>
      </c>
      <c r="AC229" s="41">
        <f t="shared" si="256"/>
        <v>-2.3186313292565815E-3</v>
      </c>
      <c r="AD229" s="41">
        <f t="shared" si="221"/>
        <v>10.683486220550897</v>
      </c>
      <c r="AE229" s="41">
        <f t="shared" si="222"/>
        <v>7.2841951503756137</v>
      </c>
      <c r="AF229" s="41">
        <f t="shared" si="257"/>
        <v>44.925154691587892</v>
      </c>
      <c r="AG229" s="41">
        <f t="shared" si="258"/>
        <v>22.024725125743569</v>
      </c>
      <c r="AH229" s="41">
        <f t="shared" si="259"/>
        <v>-2.6730811806513681E-6</v>
      </c>
      <c r="AI229" s="41">
        <f t="shared" si="260"/>
        <v>-1.8925296261871492E-6</v>
      </c>
      <c r="AJ229" s="41">
        <f t="shared" si="261"/>
        <v>3.6604523663246515E-4</v>
      </c>
      <c r="AK229" s="41">
        <f t="shared" si="262"/>
        <v>2.9206377259581476E-4</v>
      </c>
      <c r="AL229" s="41">
        <f t="shared" si="263"/>
        <v>1.0548320450940186E-2</v>
      </c>
      <c r="AM229" s="41">
        <f t="shared" si="264"/>
        <v>8.2320054366978469E-3</v>
      </c>
      <c r="AN229" s="41">
        <f t="shared" si="223"/>
        <v>-37.930358112887077</v>
      </c>
      <c r="AO229" s="41">
        <f t="shared" si="224"/>
        <v>-25.861607804241196</v>
      </c>
      <c r="AP229" s="41">
        <f t="shared" si="265"/>
        <v>72.424554397067965</v>
      </c>
      <c r="AQ229" s="41">
        <f t="shared" si="266"/>
        <v>41.439164120992444</v>
      </c>
      <c r="AR229" s="41">
        <f t="shared" si="267"/>
        <v>-2.160380953307788E-7</v>
      </c>
      <c r="AS229" s="41">
        <f t="shared" si="268"/>
        <v>-1.8020271785545647E-7</v>
      </c>
      <c r="AT229" s="41">
        <f t="shared" si="269"/>
        <v>8.2402374421345435E-3</v>
      </c>
      <c r="AU229" s="41">
        <f t="shared" si="225"/>
        <v>-37.968288470999958</v>
      </c>
      <c r="AV229" s="41">
        <f t="shared" si="226"/>
        <v>-25.88746941204543</v>
      </c>
      <c r="AW229" s="41">
        <f t="shared" si="270"/>
        <v>72.450250578874801</v>
      </c>
      <c r="AX229" s="41">
        <f t="shared" si="271"/>
        <v>41.45796239946997</v>
      </c>
      <c r="AY229" s="41">
        <f t="shared" si="272"/>
        <v>-2.1494824118506741E-7</v>
      </c>
      <c r="AZ229" s="41">
        <f t="shared" si="273"/>
        <v>-1.7959149751900812E-7</v>
      </c>
      <c r="BA229" s="41">
        <f t="shared" si="274"/>
        <v>1.3239230149837385E-4</v>
      </c>
      <c r="BB229" s="41">
        <f t="shared" si="275"/>
        <v>7.4249262971044043E-5</v>
      </c>
      <c r="BC229" s="41">
        <f t="shared" si="276"/>
        <v>6.1633135080269518E-4</v>
      </c>
      <c r="BD229" s="41">
        <f t="shared" si="277"/>
        <v>8.8483367875005423E-3</v>
      </c>
      <c r="BE229" s="41">
        <f t="shared" si="227"/>
        <v>-40.770209110546681</v>
      </c>
      <c r="BF229" s="41">
        <f t="shared" si="228"/>
        <v>-27.797869848100017</v>
      </c>
      <c r="BG229" s="41">
        <f t="shared" si="278"/>
        <v>74.364538443525859</v>
      </c>
      <c r="BH229" s="41">
        <f t="shared" si="279"/>
        <v>42.859275129870007</v>
      </c>
      <c r="BI229" s="41">
        <f t="shared" si="280"/>
        <v>-1.3690705504916898E-7</v>
      </c>
      <c r="BJ229" s="41">
        <f t="shared" si="281"/>
        <v>-1.36267950473742E-7</v>
      </c>
      <c r="BK229" s="41">
        <f t="shared" si="282"/>
        <v>8.8571851242880417E-3</v>
      </c>
      <c r="BL229" s="41">
        <f t="shared" si="229"/>
        <v>-40.810979319657221</v>
      </c>
      <c r="BM229" s="41">
        <f t="shared" si="230"/>
        <v>-27.825667717948114</v>
      </c>
      <c r="BN229" s="41">
        <f t="shared" si="283"/>
        <v>74.39262519621515</v>
      </c>
      <c r="BO229" s="41">
        <f t="shared" si="284"/>
        <v>42.879847146527062</v>
      </c>
      <c r="BP229" s="41">
        <f t="shared" si="285"/>
        <v>-1.3580666604005076E-7</v>
      </c>
      <c r="BQ229" s="41">
        <f t="shared" si="286"/>
        <v>-1.3566339254703803E-7</v>
      </c>
      <c r="BR229" s="41">
        <f t="shared" si="287"/>
        <v>1.2436111277690012E-4</v>
      </c>
      <c r="BS229" s="41">
        <f t="shared" si="288"/>
        <v>6.8324470600855084E-5</v>
      </c>
      <c r="BT229" s="41">
        <f t="shared" si="289"/>
        <v>1.1405119054406655E-5</v>
      </c>
      <c r="BU229" s="41">
        <f t="shared" si="290"/>
        <v>8.8597419065549483E-3</v>
      </c>
      <c r="BV229" s="41">
        <f t="shared" si="231"/>
        <v>-40.822760126624154</v>
      </c>
      <c r="BW229" s="41">
        <f t="shared" si="232"/>
        <v>-27.833700086334655</v>
      </c>
      <c r="BX229" s="41">
        <f t="shared" si="291"/>
        <v>74.400742267877632</v>
      </c>
      <c r="BY229" s="41">
        <f t="shared" si="292"/>
        <v>42.885792515026111</v>
      </c>
      <c r="BZ229" s="41">
        <f t="shared" si="293"/>
        <v>-1.3548888570805245E-7</v>
      </c>
      <c r="CA229" s="41">
        <f t="shared" si="294"/>
        <v>-1.3548883569907372E-7</v>
      </c>
      <c r="CB229" s="41">
        <f t="shared" si="295"/>
        <v>8.8686016484615018E-3</v>
      </c>
      <c r="CC229" s="41">
        <f t="shared" si="233"/>
        <v>-40.86358288675077</v>
      </c>
      <c r="CD229" s="41">
        <f t="shared" si="234"/>
        <v>-27.861533786420985</v>
      </c>
      <c r="CE229" s="41">
        <f t="shared" si="296"/>
        <v>74.428873741888381</v>
      </c>
      <c r="CF229" s="41">
        <f t="shared" si="297"/>
        <v>42.90639767231221</v>
      </c>
      <c r="CG229" s="41">
        <f t="shared" si="298"/>
        <v>-1.3438835342730179E-7</v>
      </c>
      <c r="CH229" s="41">
        <f t="shared" si="299"/>
        <v>-1.348844268401883E-7</v>
      </c>
      <c r="CI229" s="41">
        <f t="shared" si="300"/>
        <v>1.2421719417544223E-4</v>
      </c>
      <c r="CJ229" s="41">
        <f t="shared" si="301"/>
        <v>6.8219691415428565E-5</v>
      </c>
      <c r="CK229" s="41">
        <f t="shared" si="302"/>
        <v>8.9305730194678744E-10</v>
      </c>
      <c r="CL229" s="41" t="str">
        <f t="shared" si="235"/>
        <v/>
      </c>
      <c r="CM229" s="41">
        <f t="shared" si="236"/>
        <v>2.0178946353840213E-6</v>
      </c>
      <c r="CN229" s="41">
        <f t="shared" si="237"/>
        <v>-3.0123122482286824E-2</v>
      </c>
      <c r="CO229" s="41">
        <f t="shared" si="238"/>
        <v>0</v>
      </c>
      <c r="CP229" s="41">
        <f t="shared" si="303"/>
        <v>0</v>
      </c>
      <c r="CQ229" s="41"/>
      <c r="CR229" s="41"/>
      <c r="CS229" s="41"/>
      <c r="CT229" s="41"/>
      <c r="CU229" s="41"/>
      <c r="CV229" s="41"/>
      <c r="CW229" s="41"/>
      <c r="CX229" s="41"/>
      <c r="CY229" s="41"/>
      <c r="CZ229" s="41"/>
      <c r="DA229" s="41">
        <f t="shared" si="210"/>
        <v>0.15262316397825851</v>
      </c>
      <c r="DB229" s="14">
        <f t="shared" si="209"/>
        <v>-944.80756039885216</v>
      </c>
      <c r="DC229" s="41"/>
      <c r="DD229" s="41"/>
      <c r="DE229" s="41"/>
    </row>
    <row r="230" spans="1:109">
      <c r="A230" s="41">
        <f t="shared" si="304"/>
        <v>0.8100000000000005</v>
      </c>
      <c r="B230" s="41">
        <f t="shared" si="211"/>
        <v>19.743985948695936</v>
      </c>
      <c r="C230" s="41">
        <f t="shared" si="212"/>
        <v>-2489.3369830475599</v>
      </c>
      <c r="D230" s="41">
        <f t="shared" si="213"/>
        <v>-636.63110069461891</v>
      </c>
      <c r="E230" s="41">
        <f t="shared" si="214"/>
        <v>2.285034911001757E-2</v>
      </c>
      <c r="F230" s="41">
        <f t="shared" si="215"/>
        <v>-105.28685038079011</v>
      </c>
      <c r="G230" s="41">
        <f t="shared" si="216"/>
        <v>-71.786488895993273</v>
      </c>
      <c r="H230" s="41">
        <f t="shared" si="239"/>
        <v>125.17388223310422</v>
      </c>
      <c r="I230" s="41">
        <f t="shared" si="240"/>
        <v>79.767566068943211</v>
      </c>
      <c r="J230" s="41">
        <f t="shared" si="241"/>
        <v>7.9839143698847211E-7</v>
      </c>
      <c r="K230" s="41">
        <f t="shared" si="242"/>
        <v>2.922871402225995E-7</v>
      </c>
      <c r="L230" s="41">
        <f t="shared" si="243"/>
        <v>2.2873199459127587E-2</v>
      </c>
      <c r="M230" s="41">
        <f t="shared" si="217"/>
        <v>-105.39213723117089</v>
      </c>
      <c r="N230" s="41">
        <f t="shared" si="218"/>
        <v>-71.858275384889268</v>
      </c>
      <c r="O230" s="41">
        <f t="shared" si="244"/>
        <v>125.26474388657306</v>
      </c>
      <c r="P230" s="41">
        <f t="shared" si="245"/>
        <v>79.832828152555891</v>
      </c>
      <c r="Q230" s="41">
        <f t="shared" si="246"/>
        <v>7.9913216508871908E-7</v>
      </c>
      <c r="R230" s="41">
        <f t="shared" si="247"/>
        <v>2.9257634960122804E-7</v>
      </c>
      <c r="S230" s="41">
        <f t="shared" si="248"/>
        <v>3.2416489423449084E-5</v>
      </c>
      <c r="T230" s="41">
        <f t="shared" si="249"/>
        <v>1.2656672212582056E-5</v>
      </c>
      <c r="U230" s="41">
        <f t="shared" si="250"/>
        <v>-2.5612802556065021E-2</v>
      </c>
      <c r="V230" s="41">
        <f t="shared" si="251"/>
        <v>-2.7624534460474505E-3</v>
      </c>
      <c r="W230" s="41">
        <f t="shared" si="219"/>
        <v>12.728471729580166</v>
      </c>
      <c r="X230" s="41">
        <f t="shared" si="220"/>
        <v>8.6785034519864794</v>
      </c>
      <c r="Y230" s="41">
        <f t="shared" si="252"/>
        <v>43.933283767794585</v>
      </c>
      <c r="Z230" s="41">
        <f t="shared" si="253"/>
        <v>21.262705352248929</v>
      </c>
      <c r="AA230" s="41">
        <f t="shared" si="254"/>
        <v>-2.8372611448803527E-6</v>
      </c>
      <c r="AB230" s="41">
        <f t="shared" si="255"/>
        <v>-2.021305715105424E-6</v>
      </c>
      <c r="AC230" s="41">
        <f t="shared" si="256"/>
        <v>-2.7652158994934976E-3</v>
      </c>
      <c r="AD230" s="41">
        <f t="shared" si="221"/>
        <v>12.741200201309745</v>
      </c>
      <c r="AE230" s="41">
        <f t="shared" si="222"/>
        <v>8.6871819554384651</v>
      </c>
      <c r="AF230" s="41">
        <f t="shared" si="257"/>
        <v>43.927725206357323</v>
      </c>
      <c r="AG230" s="41">
        <f t="shared" si="258"/>
        <v>21.259101913387802</v>
      </c>
      <c r="AH230" s="41">
        <f t="shared" si="259"/>
        <v>-2.838310580650209E-6</v>
      </c>
      <c r="AI230" s="41">
        <f t="shared" si="260"/>
        <v>-2.0221500897647699E-6</v>
      </c>
      <c r="AJ230" s="41">
        <f t="shared" si="261"/>
        <v>3.7989265352435079E-4</v>
      </c>
      <c r="AK230" s="41">
        <f t="shared" si="262"/>
        <v>3.056611363186013E-4</v>
      </c>
      <c r="AL230" s="41">
        <f t="shared" si="263"/>
        <v>1.0992034926530239E-2</v>
      </c>
      <c r="AM230" s="41">
        <f t="shared" si="264"/>
        <v>8.2295814804827887E-3</v>
      </c>
      <c r="AN230" s="41">
        <f t="shared" si="223"/>
        <v>-37.919189324431564</v>
      </c>
      <c r="AO230" s="41">
        <f t="shared" si="224"/>
        <v>-25.853992721203344</v>
      </c>
      <c r="AP230" s="41">
        <f t="shared" si="265"/>
        <v>72.333775806314662</v>
      </c>
      <c r="AQ230" s="41">
        <f t="shared" si="266"/>
        <v>41.277275646732662</v>
      </c>
      <c r="AR230" s="41">
        <f t="shared" si="267"/>
        <v>-2.2043436051531066E-7</v>
      </c>
      <c r="AS230" s="41">
        <f t="shared" si="268"/>
        <v>-1.916132036026302E-7</v>
      </c>
      <c r="AT230" s="41">
        <f t="shared" si="269"/>
        <v>8.2378110619632707E-3</v>
      </c>
      <c r="AU230" s="41">
        <f t="shared" si="225"/>
        <v>-37.95710851375599</v>
      </c>
      <c r="AV230" s="41">
        <f t="shared" si="226"/>
        <v>-25.879846713924547</v>
      </c>
      <c r="AW230" s="41">
        <f t="shared" si="270"/>
        <v>72.359473176739442</v>
      </c>
      <c r="AX230" s="41">
        <f t="shared" si="271"/>
        <v>41.296099354065213</v>
      </c>
      <c r="AY230" s="41">
        <f t="shared" si="272"/>
        <v>-2.1934812020623328E-7</v>
      </c>
      <c r="AZ230" s="41">
        <f t="shared" si="273"/>
        <v>-1.9101086836513535E-7</v>
      </c>
      <c r="BA230" s="41">
        <f t="shared" si="274"/>
        <v>1.3199216894001244E-4</v>
      </c>
      <c r="BB230" s="41">
        <f t="shared" si="275"/>
        <v>7.3191478682530406E-5</v>
      </c>
      <c r="BC230" s="41">
        <f t="shared" si="276"/>
        <v>4.9014997590122924E-4</v>
      </c>
      <c r="BD230" s="41">
        <f t="shared" si="277"/>
        <v>8.7197314563840188E-3</v>
      </c>
      <c r="BE230" s="41">
        <f t="shared" si="227"/>
        <v>-40.177638284156053</v>
      </c>
      <c r="BF230" s="41">
        <f t="shared" si="228"/>
        <v>-27.393844284651863</v>
      </c>
      <c r="BG230" s="41">
        <f t="shared" si="278"/>
        <v>73.874483008676165</v>
      </c>
      <c r="BH230" s="41">
        <f t="shared" si="279"/>
        <v>42.406446291422469</v>
      </c>
      <c r="BI230" s="41">
        <f t="shared" si="280"/>
        <v>-1.5729751744834614E-7</v>
      </c>
      <c r="BJ230" s="41">
        <f t="shared" si="281"/>
        <v>-1.5688774860029686E-7</v>
      </c>
      <c r="BK230" s="41">
        <f t="shared" si="282"/>
        <v>8.7284511878404011E-3</v>
      </c>
      <c r="BL230" s="41">
        <f t="shared" si="229"/>
        <v>-40.217815922440202</v>
      </c>
      <c r="BM230" s="41">
        <f t="shared" si="230"/>
        <v>-27.421238128936508</v>
      </c>
      <c r="BN230" s="41">
        <f t="shared" si="283"/>
        <v>73.902078182358593</v>
      </c>
      <c r="BO230" s="41">
        <f t="shared" si="284"/>
        <v>42.426680351239099</v>
      </c>
      <c r="BP230" s="41">
        <f t="shared" si="285"/>
        <v>-1.5620255682413663E-7</v>
      </c>
      <c r="BQ230" s="41">
        <f t="shared" si="286"/>
        <v>-1.5629065855793942E-7</v>
      </c>
      <c r="BR230" s="41">
        <f t="shared" si="287"/>
        <v>1.2557274609736481E-4</v>
      </c>
      <c r="BS230" s="41">
        <f t="shared" si="288"/>
        <v>6.8475737509141429E-5</v>
      </c>
      <c r="BT230" s="41">
        <f t="shared" si="289"/>
        <v>7.1767130744883238E-6</v>
      </c>
      <c r="BU230" s="41">
        <f t="shared" si="290"/>
        <v>8.7269081694585065E-3</v>
      </c>
      <c r="BV230" s="41">
        <f t="shared" si="231"/>
        <v>-40.210706204127931</v>
      </c>
      <c r="BW230" s="41">
        <f t="shared" si="232"/>
        <v>-27.416390593723595</v>
      </c>
      <c r="BX230" s="41">
        <f t="shared" si="291"/>
        <v>73.897194550430783</v>
      </c>
      <c r="BY230" s="41">
        <f t="shared" si="292"/>
        <v>42.423099423317154</v>
      </c>
      <c r="BZ230" s="41">
        <f t="shared" si="293"/>
        <v>-1.5639624720019151E-7</v>
      </c>
      <c r="CA230" s="41">
        <f t="shared" si="294"/>
        <v>-1.563962665033884E-7</v>
      </c>
      <c r="CB230" s="41">
        <f t="shared" si="295"/>
        <v>8.7356350776279634E-3</v>
      </c>
      <c r="CC230" s="41">
        <f t="shared" si="233"/>
        <v>-40.250916910332052</v>
      </c>
      <c r="CD230" s="41">
        <f t="shared" si="234"/>
        <v>-27.443806984317312</v>
      </c>
      <c r="CE230" s="41">
        <f t="shared" si="296"/>
        <v>73.924817755051492</v>
      </c>
      <c r="CF230" s="41">
        <f t="shared" si="297"/>
        <v>42.443354293654302</v>
      </c>
      <c r="CG230" s="41">
        <f t="shared" si="298"/>
        <v>-1.5530118504834417E-7</v>
      </c>
      <c r="CH230" s="41">
        <f t="shared" si="299"/>
        <v>-1.5579926623917748E-7</v>
      </c>
      <c r="CI230" s="41">
        <f t="shared" si="300"/>
        <v>1.2548111319423853E-4</v>
      </c>
      <c r="CJ230" s="41">
        <f t="shared" si="301"/>
        <v>6.8409137877760101E-5</v>
      </c>
      <c r="CK230" s="41">
        <f t="shared" si="302"/>
        <v>-3.3822549126396144E-10</v>
      </c>
      <c r="CL230" s="41" t="str">
        <f t="shared" si="235"/>
        <v/>
      </c>
      <c r="CM230" s="41">
        <f t="shared" si="236"/>
        <v>1.9329274365141521E-6</v>
      </c>
      <c r="CN230" s="41">
        <f t="shared" si="237"/>
        <v>-2.9671487776158925E-2</v>
      </c>
      <c r="CO230" s="41">
        <f t="shared" si="238"/>
        <v>0</v>
      </c>
      <c r="CP230" s="41">
        <f t="shared" si="303"/>
        <v>0</v>
      </c>
      <c r="CQ230" s="41"/>
      <c r="CR230" s="41"/>
      <c r="CS230" s="41"/>
      <c r="CT230" s="41"/>
      <c r="CU230" s="41"/>
      <c r="CV230" s="41"/>
      <c r="CW230" s="41"/>
      <c r="CX230" s="41"/>
      <c r="CY230" s="41"/>
      <c r="CZ230" s="41"/>
      <c r="DA230" s="41">
        <f t="shared" si="210"/>
        <v>0.15331065570789029</v>
      </c>
      <c r="DB230" s="14">
        <f t="shared" si="209"/>
        <v>-953.39268669496209</v>
      </c>
      <c r="DC230" s="41"/>
      <c r="DD230" s="41"/>
      <c r="DE230" s="41"/>
    </row>
    <row r="231" spans="1:109">
      <c r="A231" s="41">
        <f t="shared" si="304"/>
        <v>0.82000000000000051</v>
      </c>
      <c r="B231" s="41">
        <f t="shared" si="211"/>
        <v>19.9877388616428</v>
      </c>
      <c r="C231" s="41">
        <f t="shared" si="212"/>
        <v>-2480.4471709283216</v>
      </c>
      <c r="D231" s="41">
        <f t="shared" si="213"/>
        <v>-627.74128857538028</v>
      </c>
      <c r="E231" s="41">
        <f t="shared" si="214"/>
        <v>2.285034911001757E-2</v>
      </c>
      <c r="F231" s="41">
        <f t="shared" si="215"/>
        <v>-105.28685038079011</v>
      </c>
      <c r="G231" s="41">
        <f t="shared" si="216"/>
        <v>-71.786488895993273</v>
      </c>
      <c r="H231" s="41">
        <f t="shared" si="239"/>
        <v>125.11257301693598</v>
      </c>
      <c r="I231" s="41">
        <f t="shared" si="240"/>
        <v>79.666138864279205</v>
      </c>
      <c r="J231" s="41">
        <f t="shared" si="241"/>
        <v>7.9005472993710268E-7</v>
      </c>
      <c r="K231" s="41">
        <f t="shared" si="242"/>
        <v>2.7205906055938272E-7</v>
      </c>
      <c r="L231" s="41">
        <f t="shared" si="243"/>
        <v>2.2873199459127587E-2</v>
      </c>
      <c r="M231" s="41">
        <f t="shared" si="217"/>
        <v>-105.39213723117089</v>
      </c>
      <c r="N231" s="41">
        <f t="shared" si="218"/>
        <v>-71.858275384889268</v>
      </c>
      <c r="O231" s="41">
        <f t="shared" si="244"/>
        <v>125.20346698614355</v>
      </c>
      <c r="P231" s="41">
        <f t="shared" si="245"/>
        <v>79.731468953440611</v>
      </c>
      <c r="Q231" s="41">
        <f t="shared" si="246"/>
        <v>7.9079151995534322E-7</v>
      </c>
      <c r="R231" s="41">
        <f t="shared" si="247"/>
        <v>2.723416180708E-7</v>
      </c>
      <c r="S231" s="41">
        <f t="shared" si="248"/>
        <v>3.2244147110975933E-5</v>
      </c>
      <c r="T231" s="41">
        <f t="shared" si="249"/>
        <v>1.2365566497774666E-5</v>
      </c>
      <c r="U231" s="41">
        <f t="shared" si="250"/>
        <v>-2.605798067059786E-2</v>
      </c>
      <c r="V231" s="41">
        <f t="shared" si="251"/>
        <v>-3.2076315605802895E-3</v>
      </c>
      <c r="W231" s="41">
        <f t="shared" si="219"/>
        <v>14.779705227674638</v>
      </c>
      <c r="X231" s="41">
        <f t="shared" si="220"/>
        <v>10.077071746141801</v>
      </c>
      <c r="Y231" s="41">
        <f t="shared" si="252"/>
        <v>42.959497854491069</v>
      </c>
      <c r="Z231" s="41">
        <f t="shared" si="253"/>
        <v>20.517835784885605</v>
      </c>
      <c r="AA231" s="41">
        <f t="shared" si="254"/>
        <v>-3.0079340572470166E-6</v>
      </c>
      <c r="AB231" s="41">
        <f t="shared" si="255"/>
        <v>-2.1559415168628651E-6</v>
      </c>
      <c r="AC231" s="41">
        <f t="shared" si="256"/>
        <v>-3.2108391921408692E-3</v>
      </c>
      <c r="AD231" s="41">
        <f t="shared" si="221"/>
        <v>14.794484932902311</v>
      </c>
      <c r="AE231" s="41">
        <f t="shared" si="222"/>
        <v>10.087148817887941</v>
      </c>
      <c r="AF231" s="41">
        <f t="shared" si="257"/>
        <v>42.953193152675219</v>
      </c>
      <c r="AG231" s="41">
        <f t="shared" si="258"/>
        <v>20.513791092882204</v>
      </c>
      <c r="AH231" s="41">
        <f t="shared" si="259"/>
        <v>-3.0091981157595259E-6</v>
      </c>
      <c r="AI231" s="41">
        <f t="shared" si="260"/>
        <v>-2.1569670934851074E-6</v>
      </c>
      <c r="AJ231" s="41">
        <f t="shared" si="261"/>
        <v>3.9407846214134469E-4</v>
      </c>
      <c r="AK231" s="41">
        <f t="shared" si="262"/>
        <v>3.1973018187194904E-4</v>
      </c>
      <c r="AL231" s="41">
        <f t="shared" si="263"/>
        <v>1.1459478784136201E-2</v>
      </c>
      <c r="AM231" s="41">
        <f t="shared" si="264"/>
        <v>8.2518472235559113E-3</v>
      </c>
      <c r="AN231" s="41">
        <f t="shared" si="223"/>
        <v>-38.021782503567245</v>
      </c>
      <c r="AO231" s="41">
        <f t="shared" si="224"/>
        <v>-25.923942616068583</v>
      </c>
      <c r="AP231" s="41">
        <f t="shared" si="265"/>
        <v>72.320000765219177</v>
      </c>
      <c r="AQ231" s="41">
        <f t="shared" si="266"/>
        <v>41.171083111947659</v>
      </c>
      <c r="AR231" s="41">
        <f t="shared" si="267"/>
        <v>-2.2158873653930009E-7</v>
      </c>
      <c r="AS231" s="41">
        <f t="shared" si="268"/>
        <v>-2.013019007116938E-7</v>
      </c>
      <c r="AT231" s="41">
        <f t="shared" si="269"/>
        <v>8.2600990707794655E-3</v>
      </c>
      <c r="AU231" s="41">
        <f t="shared" si="225"/>
        <v>-38.059804286070808</v>
      </c>
      <c r="AV231" s="41">
        <f t="shared" si="226"/>
        <v>-25.949866558684647</v>
      </c>
      <c r="AW231" s="41">
        <f t="shared" si="270"/>
        <v>72.345794206301349</v>
      </c>
      <c r="AX231" s="41">
        <f t="shared" si="271"/>
        <v>41.190003404698473</v>
      </c>
      <c r="AY231" s="41">
        <f t="shared" si="272"/>
        <v>-2.2050559221613888E-7</v>
      </c>
      <c r="AZ231" s="41">
        <f t="shared" si="273"/>
        <v>-2.0070870151501483E-7</v>
      </c>
      <c r="BA231" s="41">
        <f t="shared" si="274"/>
        <v>1.3126083091667692E-4</v>
      </c>
      <c r="BB231" s="41">
        <f t="shared" si="275"/>
        <v>7.1886837044890563E-5</v>
      </c>
      <c r="BC231" s="41">
        <f t="shared" si="276"/>
        <v>3.4167881432086529E-4</v>
      </c>
      <c r="BD231" s="41">
        <f t="shared" si="277"/>
        <v>8.593526037876777E-3</v>
      </c>
      <c r="BE231" s="41">
        <f t="shared" si="227"/>
        <v>-39.596125461238543</v>
      </c>
      <c r="BF231" s="41">
        <f t="shared" si="228"/>
        <v>-26.997358269026286</v>
      </c>
      <c r="BG231" s="41">
        <f t="shared" si="278"/>
        <v>73.392936168419808</v>
      </c>
      <c r="BH231" s="41">
        <f t="shared" si="279"/>
        <v>41.95839851035943</v>
      </c>
      <c r="BI231" s="41">
        <f t="shared" si="280"/>
        <v>-1.7749256098312965E-7</v>
      </c>
      <c r="BJ231" s="41">
        <f t="shared" si="281"/>
        <v>-1.7729145059472755E-7</v>
      </c>
      <c r="BK231" s="41">
        <f t="shared" si="282"/>
        <v>8.6021195639146529E-3</v>
      </c>
      <c r="BL231" s="41">
        <f t="shared" si="229"/>
        <v>-39.635721586699781</v>
      </c>
      <c r="BM231" s="41">
        <f t="shared" si="230"/>
        <v>-27.024355627295311</v>
      </c>
      <c r="BN231" s="41">
        <f t="shared" si="283"/>
        <v>73.420050835855776</v>
      </c>
      <c r="BO231" s="41">
        <f t="shared" si="284"/>
        <v>41.978302204632321</v>
      </c>
      <c r="BP231" s="41">
        <f t="shared" si="285"/>
        <v>-1.7640316573475752E-7</v>
      </c>
      <c r="BQ231" s="41">
        <f t="shared" si="286"/>
        <v>-1.767019056552799E-7</v>
      </c>
      <c r="BR231" s="41">
        <f t="shared" si="287"/>
        <v>1.2676929627845762E-4</v>
      </c>
      <c r="BS231" s="41">
        <f t="shared" si="288"/>
        <v>6.8603380829852117E-5</v>
      </c>
      <c r="BT231" s="41">
        <f t="shared" si="289"/>
        <v>3.4575298411627968E-6</v>
      </c>
      <c r="BU231" s="41">
        <f t="shared" si="290"/>
        <v>8.5969835677179394E-3</v>
      </c>
      <c r="BV231" s="41">
        <f t="shared" si="231"/>
        <v>-39.612056615083105</v>
      </c>
      <c r="BW231" s="41">
        <f t="shared" si="232"/>
        <v>-27.008220419374851</v>
      </c>
      <c r="BX231" s="41">
        <f t="shared" si="291"/>
        <v>73.403844757910676</v>
      </c>
      <c r="BY231" s="41">
        <f t="shared" si="292"/>
        <v>41.966405990786399</v>
      </c>
      <c r="BZ231" s="41">
        <f t="shared" si="293"/>
        <v>-1.7705413771372218E-7</v>
      </c>
      <c r="CA231" s="41">
        <f t="shared" si="294"/>
        <v>-1.7705416917229777E-7</v>
      </c>
      <c r="CB231" s="41">
        <f t="shared" si="295"/>
        <v>8.6055805512856558E-3</v>
      </c>
      <c r="CC231" s="41">
        <f t="shared" si="233"/>
        <v>-39.651668671698182</v>
      </c>
      <c r="CD231" s="41">
        <f t="shared" si="234"/>
        <v>-27.035228639794219</v>
      </c>
      <c r="CE231" s="41">
        <f t="shared" si="296"/>
        <v>73.430972877231994</v>
      </c>
      <c r="CF231" s="41">
        <f t="shared" si="297"/>
        <v>41.986319690476705</v>
      </c>
      <c r="CG231" s="41">
        <f t="shared" si="298"/>
        <v>-1.7596468806981744E-7</v>
      </c>
      <c r="CH231" s="41">
        <f t="shared" si="299"/>
        <v>-1.764646655773211E-7</v>
      </c>
      <c r="CI231" s="41">
        <f t="shared" si="300"/>
        <v>1.2672463955797902E-4</v>
      </c>
      <c r="CJ231" s="41">
        <f t="shared" si="301"/>
        <v>6.857098077869852E-5</v>
      </c>
      <c r="CK231" s="41">
        <f t="shared" si="302"/>
        <v>-5.4095608527063147E-10</v>
      </c>
      <c r="CL231" s="41" t="str">
        <f t="shared" si="235"/>
        <v/>
      </c>
      <c r="CM231" s="41">
        <f t="shared" si="236"/>
        <v>1.8505484569001965E-6</v>
      </c>
      <c r="CN231" s="41">
        <f t="shared" si="237"/>
        <v>-2.9229744130240997E-2</v>
      </c>
      <c r="CO231" s="41">
        <f t="shared" si="238"/>
        <v>0</v>
      </c>
      <c r="CP231" s="41">
        <f t="shared" si="303"/>
        <v>0</v>
      </c>
      <c r="CQ231" s="41"/>
      <c r="CR231" s="41"/>
      <c r="CS231" s="41"/>
      <c r="CT231" s="41"/>
      <c r="CU231" s="41"/>
      <c r="CV231" s="41"/>
      <c r="CW231" s="41"/>
      <c r="CX231" s="41"/>
      <c r="CY231" s="41"/>
      <c r="CZ231" s="41"/>
      <c r="DA231" s="41">
        <f t="shared" si="210"/>
        <v>0.15399814743752208</v>
      </c>
      <c r="DB231" s="14">
        <f t="shared" si="209"/>
        <v>-962.01639782835787</v>
      </c>
      <c r="DC231" s="41"/>
      <c r="DD231" s="41"/>
      <c r="DE231" s="41"/>
    </row>
    <row r="232" spans="1:109">
      <c r="A232" s="41">
        <f t="shared" si="304"/>
        <v>0.83000000000000052</v>
      </c>
      <c r="B232" s="41">
        <f t="shared" si="211"/>
        <v>20.231491774589664</v>
      </c>
      <c r="C232" s="41">
        <f t="shared" si="212"/>
        <v>-2471.5573588090824</v>
      </c>
      <c r="D232" s="41">
        <f t="shared" si="213"/>
        <v>-618.85147645614177</v>
      </c>
      <c r="E232" s="41">
        <f t="shared" si="214"/>
        <v>2.285034911001757E-2</v>
      </c>
      <c r="F232" s="41">
        <f t="shared" si="215"/>
        <v>-105.28685038079011</v>
      </c>
      <c r="G232" s="41">
        <f t="shared" si="216"/>
        <v>-71.786488895993273</v>
      </c>
      <c r="H232" s="41">
        <f t="shared" si="239"/>
        <v>125.05121188896638</v>
      </c>
      <c r="I232" s="41">
        <f t="shared" si="240"/>
        <v>79.564476093781295</v>
      </c>
      <c r="J232" s="41">
        <f t="shared" si="241"/>
        <v>7.8171096402072883E-7</v>
      </c>
      <c r="K232" s="41">
        <f t="shared" si="242"/>
        <v>2.5178400095158418E-7</v>
      </c>
      <c r="L232" s="41">
        <f t="shared" si="243"/>
        <v>2.2873199459127587E-2</v>
      </c>
      <c r="M232" s="41">
        <f t="shared" si="217"/>
        <v>-105.39213723117089</v>
      </c>
      <c r="N232" s="41">
        <f t="shared" si="218"/>
        <v>-71.858275384889268</v>
      </c>
      <c r="O232" s="41">
        <f t="shared" si="244"/>
        <v>125.14213825602606</v>
      </c>
      <c r="P232" s="41">
        <f t="shared" si="245"/>
        <v>79.629874663104374</v>
      </c>
      <c r="Q232" s="41">
        <f t="shared" si="246"/>
        <v>7.824438200748839E-7</v>
      </c>
      <c r="R232" s="41">
        <f t="shared" si="247"/>
        <v>2.5205995436467552E-7</v>
      </c>
      <c r="S232" s="41">
        <f t="shared" si="248"/>
        <v>3.2071985011109467E-5</v>
      </c>
      <c r="T232" s="41">
        <f t="shared" si="249"/>
        <v>1.2076551293055268E-5</v>
      </c>
      <c r="U232" s="41">
        <f t="shared" si="250"/>
        <v>-2.6502399024766594E-2</v>
      </c>
      <c r="V232" s="41">
        <f t="shared" si="251"/>
        <v>-3.652049914749024E-3</v>
      </c>
      <c r="W232" s="41">
        <f t="shared" si="219"/>
        <v>16.82743800132085</v>
      </c>
      <c r="X232" s="41">
        <f t="shared" si="220"/>
        <v>11.473253182718764</v>
      </c>
      <c r="Y232" s="41">
        <f t="shared" si="252"/>
        <v>42.007982936413825</v>
      </c>
      <c r="Z232" s="41">
        <f t="shared" si="253"/>
        <v>19.792971155272532</v>
      </c>
      <c r="AA232" s="41">
        <f t="shared" si="254"/>
        <v>-3.1844576586773774E-6</v>
      </c>
      <c r="AB232" s="41">
        <f t="shared" si="255"/>
        <v>-2.2960115006917882E-6</v>
      </c>
      <c r="AC232" s="41">
        <f t="shared" si="256"/>
        <v>-3.6557019646637728E-3</v>
      </c>
      <c r="AD232" s="41">
        <f t="shared" si="221"/>
        <v>16.844265439322172</v>
      </c>
      <c r="AE232" s="41">
        <f t="shared" si="222"/>
        <v>11.484726435901482</v>
      </c>
      <c r="AF232" s="41">
        <f t="shared" si="257"/>
        <v>42.0009738720263</v>
      </c>
      <c r="AG232" s="41">
        <f t="shared" si="258"/>
        <v>19.788524188933792</v>
      </c>
      <c r="AH232" s="41">
        <f t="shared" si="259"/>
        <v>-3.1859499007944945E-6</v>
      </c>
      <c r="AI232" s="41">
        <f t="shared" si="260"/>
        <v>-2.2972322812185052E-6</v>
      </c>
      <c r="AJ232" s="41">
        <f t="shared" si="261"/>
        <v>4.086039763834087E-4</v>
      </c>
      <c r="AK232" s="41">
        <f t="shared" si="262"/>
        <v>3.3427268389372533E-4</v>
      </c>
      <c r="AL232" s="41">
        <f t="shared" si="263"/>
        <v>1.1952518626107557E-2</v>
      </c>
      <c r="AM232" s="41">
        <f t="shared" si="264"/>
        <v>8.3004687113585329E-3</v>
      </c>
      <c r="AN232" s="41">
        <f t="shared" si="223"/>
        <v>-38.245814236601987</v>
      </c>
      <c r="AO232" s="41">
        <f t="shared" si="224"/>
        <v>-26.076691524955905</v>
      </c>
      <c r="AP232" s="41">
        <f t="shared" si="265"/>
        <v>72.388683518014247</v>
      </c>
      <c r="AQ232" s="41">
        <f t="shared" si="266"/>
        <v>41.124818247965848</v>
      </c>
      <c r="AR232" s="41">
        <f t="shared" si="267"/>
        <v>-2.1933837273545269E-7</v>
      </c>
      <c r="AS232" s="41">
        <f t="shared" si="268"/>
        <v>-2.0924921139185983E-7</v>
      </c>
      <c r="AT232" s="41">
        <f t="shared" si="269"/>
        <v>8.3087691800698901E-3</v>
      </c>
      <c r="AU232" s="41">
        <f t="shared" si="225"/>
        <v>-38.284060050838583</v>
      </c>
      <c r="AV232" s="41">
        <f t="shared" si="226"/>
        <v>-26.102768216480857</v>
      </c>
      <c r="AW232" s="41">
        <f t="shared" si="270"/>
        <v>72.414674715758593</v>
      </c>
      <c r="AX232" s="41">
        <f t="shared" si="271"/>
        <v>41.143911648441801</v>
      </c>
      <c r="AY232" s="41">
        <f t="shared" si="272"/>
        <v>-2.1825781884162546E-7</v>
      </c>
      <c r="AZ232" s="41">
        <f t="shared" si="273"/>
        <v>-2.0866545818011146E-7</v>
      </c>
      <c r="BA232" s="41">
        <f t="shared" si="274"/>
        <v>1.3017986470435723E-4</v>
      </c>
      <c r="BB232" s="41">
        <f t="shared" si="275"/>
        <v>7.0327740763559751E-5</v>
      </c>
      <c r="BC232" s="41">
        <f t="shared" si="276"/>
        <v>1.6856814226964641E-4</v>
      </c>
      <c r="BD232" s="41">
        <f t="shared" si="277"/>
        <v>8.4690368536281795E-3</v>
      </c>
      <c r="BE232" s="41">
        <f t="shared" si="227"/>
        <v>-39.022520478097931</v>
      </c>
      <c r="BF232" s="41">
        <f t="shared" si="228"/>
        <v>-26.606263962339508</v>
      </c>
      <c r="BG232" s="41">
        <f t="shared" si="278"/>
        <v>72.917689018035631</v>
      </c>
      <c r="BH232" s="41">
        <f t="shared" si="279"/>
        <v>41.513498816157266</v>
      </c>
      <c r="BI232" s="41">
        <f t="shared" si="280"/>
        <v>-1.975726180593478E-7</v>
      </c>
      <c r="BJ232" s="41">
        <f t="shared" si="281"/>
        <v>-1.9752407283524594E-7</v>
      </c>
      <c r="BK232" s="41">
        <f t="shared" si="282"/>
        <v>8.4775058904818061E-3</v>
      </c>
      <c r="BL232" s="41">
        <f t="shared" si="229"/>
        <v>-39.061542998576023</v>
      </c>
      <c r="BM232" s="41">
        <f t="shared" si="230"/>
        <v>-26.63287022630184</v>
      </c>
      <c r="BN232" s="41">
        <f t="shared" si="283"/>
        <v>72.944331520751504</v>
      </c>
      <c r="BO232" s="41">
        <f t="shared" si="284"/>
        <v>41.533077730211161</v>
      </c>
      <c r="BP232" s="41">
        <f t="shared" si="285"/>
        <v>-1.964889297579648E-7</v>
      </c>
      <c r="BQ232" s="41">
        <f t="shared" si="286"/>
        <v>-1.9694213877369846E-7</v>
      </c>
      <c r="BR232" s="41">
        <f t="shared" si="287"/>
        <v>1.2795886003482703E-4</v>
      </c>
      <c r="BS232" s="41">
        <f t="shared" si="288"/>
        <v>6.8713133689845914E-5</v>
      </c>
      <c r="BT232" s="41">
        <f t="shared" si="289"/>
        <v>8.1938777860841124E-7</v>
      </c>
      <c r="BU232" s="41">
        <f t="shared" si="290"/>
        <v>8.4698562414067882E-3</v>
      </c>
      <c r="BV232" s="41">
        <f t="shared" si="231"/>
        <v>-39.026295945948988</v>
      </c>
      <c r="BW232" s="41">
        <f t="shared" si="232"/>
        <v>-26.608838144965226</v>
      </c>
      <c r="BX232" s="41">
        <f t="shared" si="291"/>
        <v>72.9202664369422</v>
      </c>
      <c r="BY232" s="41">
        <f t="shared" si="292"/>
        <v>41.515392882551296</v>
      </c>
      <c r="BZ232" s="41">
        <f t="shared" si="293"/>
        <v>-1.9746772920981001E-7</v>
      </c>
      <c r="CA232" s="41">
        <f t="shared" si="294"/>
        <v>-1.9746774049308698E-7</v>
      </c>
      <c r="CB232" s="41">
        <f t="shared" si="295"/>
        <v>8.4783260976481947E-3</v>
      </c>
      <c r="CC232" s="41">
        <f t="shared" si="233"/>
        <v>-39.065322241894933</v>
      </c>
      <c r="CD232" s="41">
        <f t="shared" si="234"/>
        <v>-26.635446983110189</v>
      </c>
      <c r="CE232" s="41">
        <f t="shared" si="296"/>
        <v>72.946912115179856</v>
      </c>
      <c r="CF232" s="41">
        <f t="shared" si="297"/>
        <v>41.534974162973462</v>
      </c>
      <c r="CG232" s="41">
        <f t="shared" si="298"/>
        <v>-1.9638402671416313E-7</v>
      </c>
      <c r="CH232" s="41">
        <f t="shared" si="299"/>
        <v>-1.9688581578327008E-7</v>
      </c>
      <c r="CI232" s="41">
        <f t="shared" si="300"/>
        <v>1.2794815694143664E-4</v>
      </c>
      <c r="CJ232" s="41">
        <f t="shared" si="301"/>
        <v>6.8705382149470353E-5</v>
      </c>
      <c r="CK232" s="41">
        <f t="shared" si="302"/>
        <v>-1.9045827974539636E-10</v>
      </c>
      <c r="CL232" s="41" t="str">
        <f t="shared" si="235"/>
        <v/>
      </c>
      <c r="CM232" s="41">
        <f t="shared" si="236"/>
        <v>1.7706383938530271E-6</v>
      </c>
      <c r="CN232" s="41">
        <f t="shared" si="237"/>
        <v>-2.8797511220783081E-2</v>
      </c>
      <c r="CO232" s="41">
        <f t="shared" si="238"/>
        <v>0</v>
      </c>
      <c r="CP232" s="41">
        <f t="shared" si="303"/>
        <v>0</v>
      </c>
      <c r="CQ232" s="41"/>
      <c r="CR232" s="41"/>
      <c r="CS232" s="41"/>
      <c r="CT232" s="41"/>
      <c r="CU232" s="41"/>
      <c r="CV232" s="41"/>
      <c r="CW232" s="41"/>
      <c r="CX232" s="41"/>
      <c r="CY232" s="41"/>
      <c r="CZ232" s="41"/>
      <c r="DA232" s="41">
        <f t="shared" si="210"/>
        <v>0.15468563916715386</v>
      </c>
      <c r="DB232" s="14">
        <f t="shared" si="209"/>
        <v>-970.67869379903971</v>
      </c>
      <c r="DC232" s="41"/>
      <c r="DD232" s="41"/>
      <c r="DE232" s="41"/>
    </row>
    <row r="233" spans="1:109">
      <c r="A233" s="41">
        <f t="shared" si="304"/>
        <v>0.84000000000000052</v>
      </c>
      <c r="B233" s="41">
        <f t="shared" si="211"/>
        <v>20.475244687536527</v>
      </c>
      <c r="C233" s="41">
        <f t="shared" si="212"/>
        <v>-2462.6675466898441</v>
      </c>
      <c r="D233" s="41">
        <f t="shared" si="213"/>
        <v>-609.96166433690325</v>
      </c>
      <c r="E233" s="41">
        <f t="shared" si="214"/>
        <v>2.285034911001757E-2</v>
      </c>
      <c r="F233" s="41">
        <f t="shared" si="215"/>
        <v>-105.28685038079011</v>
      </c>
      <c r="G233" s="41">
        <f t="shared" si="216"/>
        <v>-71.786488895993273</v>
      </c>
      <c r="H233" s="41">
        <f t="shared" si="239"/>
        <v>124.98979871710725</v>
      </c>
      <c r="I233" s="41">
        <f t="shared" si="240"/>
        <v>79.46257610847249</v>
      </c>
      <c r="J233" s="41">
        <f t="shared" si="241"/>
        <v>7.7336012127826255E-7</v>
      </c>
      <c r="K233" s="41">
        <f t="shared" si="242"/>
        <v>2.3146163253637491E-7</v>
      </c>
      <c r="L233" s="41">
        <f t="shared" si="243"/>
        <v>2.2873199459127587E-2</v>
      </c>
      <c r="M233" s="41">
        <f t="shared" si="217"/>
        <v>-105.39213723117089</v>
      </c>
      <c r="N233" s="41">
        <f t="shared" si="218"/>
        <v>-71.858275384889268</v>
      </c>
      <c r="O233" s="41">
        <f t="shared" si="244"/>
        <v>125.08075756448081</v>
      </c>
      <c r="P233" s="41">
        <f t="shared" si="245"/>
        <v>79.528043638116586</v>
      </c>
      <c r="Q233" s="41">
        <f t="shared" si="246"/>
        <v>7.7408904751570193E-7</v>
      </c>
      <c r="R233" s="41">
        <f t="shared" si="247"/>
        <v>2.3173103039840719E-7</v>
      </c>
      <c r="S233" s="41">
        <f t="shared" si="248"/>
        <v>3.1900004412617505E-5</v>
      </c>
      <c r="T233" s="41">
        <f t="shared" si="249"/>
        <v>1.1789660662742023E-5</v>
      </c>
      <c r="U233" s="41">
        <f t="shared" si="250"/>
        <v>-2.6946256885601119E-2</v>
      </c>
      <c r="V233" s="41">
        <f t="shared" si="251"/>
        <v>-4.0959077755835481E-3</v>
      </c>
      <c r="W233" s="41">
        <f t="shared" si="219"/>
        <v>18.872588207080057</v>
      </c>
      <c r="X233" s="41">
        <f t="shared" si="220"/>
        <v>12.867673777554586</v>
      </c>
      <c r="Y233" s="41">
        <f t="shared" si="252"/>
        <v>41.078171083160193</v>
      </c>
      <c r="Z233" s="41">
        <f t="shared" si="253"/>
        <v>19.087838633184322</v>
      </c>
      <c r="AA233" s="41">
        <f t="shared" si="254"/>
        <v>-3.3670456284276632E-6</v>
      </c>
      <c r="AB233" s="41">
        <f t="shared" si="255"/>
        <v>-2.4417755252873959E-6</v>
      </c>
      <c r="AC233" s="41">
        <f t="shared" si="256"/>
        <v>-4.1000036833591311E-3</v>
      </c>
      <c r="AD233" s="41">
        <f t="shared" si="221"/>
        <v>18.891460795287134</v>
      </c>
      <c r="AE233" s="41">
        <f t="shared" si="222"/>
        <v>12.880541451332139</v>
      </c>
      <c r="AF233" s="41">
        <f t="shared" si="257"/>
        <v>41.070498375244973</v>
      </c>
      <c r="AG233" s="41">
        <f t="shared" si="258"/>
        <v>19.083027481203175</v>
      </c>
      <c r="AH233" s="41">
        <f t="shared" si="259"/>
        <v>-3.3687801243071423E-6</v>
      </c>
      <c r="AI233" s="41">
        <f t="shared" si="260"/>
        <v>-2.443206182528958E-6</v>
      </c>
      <c r="AJ233" s="41">
        <f t="shared" si="261"/>
        <v>4.234704428207768E-4</v>
      </c>
      <c r="AK233" s="41">
        <f t="shared" si="262"/>
        <v>3.4928941762087389E-4</v>
      </c>
      <c r="AL233" s="41">
        <f t="shared" si="263"/>
        <v>1.2473137175535803E-2</v>
      </c>
      <c r="AM233" s="41">
        <f t="shared" si="264"/>
        <v>8.3772293999522553E-3</v>
      </c>
      <c r="AN233" s="41">
        <f t="shared" si="223"/>
        <v>-38.599502099145433</v>
      </c>
      <c r="AO233" s="41">
        <f t="shared" si="224"/>
        <v>-26.31784234032644</v>
      </c>
      <c r="AP233" s="41">
        <f t="shared" si="265"/>
        <v>72.545858299448994</v>
      </c>
      <c r="AQ233" s="41">
        <f t="shared" si="266"/>
        <v>41.143182294936068</v>
      </c>
      <c r="AR233" s="41">
        <f t="shared" si="267"/>
        <v>-2.135387450463202E-7</v>
      </c>
      <c r="AS233" s="41">
        <f t="shared" si="268"/>
        <v>-2.154567326880104E-7</v>
      </c>
      <c r="AT233" s="41">
        <f t="shared" si="269"/>
        <v>8.3856066293522061E-3</v>
      </c>
      <c r="AU233" s="41">
        <f t="shared" si="225"/>
        <v>-38.638101601244571</v>
      </c>
      <c r="AV233" s="41">
        <f t="shared" si="226"/>
        <v>-26.344160182666759</v>
      </c>
      <c r="AW233" s="41">
        <f t="shared" si="270"/>
        <v>72.57215653659668</v>
      </c>
      <c r="AX233" s="41">
        <f t="shared" si="271"/>
        <v>41.162531289365262</v>
      </c>
      <c r="AY233" s="41">
        <f t="shared" si="272"/>
        <v>-2.1246032269684018E-7</v>
      </c>
      <c r="AZ233" s="41">
        <f t="shared" si="273"/>
        <v>-2.1488281310399136E-7</v>
      </c>
      <c r="BA233" s="41">
        <f t="shared" si="274"/>
        <v>1.287325794714845E-4</v>
      </c>
      <c r="BB233" s="41">
        <f t="shared" si="275"/>
        <v>6.8509474507455806E-5</v>
      </c>
      <c r="BC233" s="41">
        <f t="shared" si="276"/>
        <v>-3.1848036444414758E-5</v>
      </c>
      <c r="BD233" s="41">
        <f t="shared" si="277"/>
        <v>8.3453813635078408E-3</v>
      </c>
      <c r="BE233" s="41">
        <f t="shared" si="227"/>
        <v>-38.452756881735382</v>
      </c>
      <c r="BF233" s="41">
        <f t="shared" si="228"/>
        <v>-26.217788783001406</v>
      </c>
      <c r="BG233" s="41">
        <f t="shared" si="278"/>
        <v>72.445934758459316</v>
      </c>
      <c r="BH233" s="41">
        <f t="shared" si="279"/>
        <v>41.069666492864819</v>
      </c>
      <c r="BI233" s="41">
        <f t="shared" si="280"/>
        <v>-2.1764706412566378E-7</v>
      </c>
      <c r="BJ233" s="41">
        <f t="shared" si="281"/>
        <v>-2.1764472027069739E-7</v>
      </c>
      <c r="BK233" s="41">
        <f t="shared" si="282"/>
        <v>8.3537267448713474E-3</v>
      </c>
      <c r="BL233" s="41">
        <f t="shared" si="229"/>
        <v>-38.491209638617114</v>
      </c>
      <c r="BM233" s="41">
        <f t="shared" si="230"/>
        <v>-26.244006571784404</v>
      </c>
      <c r="BN233" s="41">
        <f t="shared" si="283"/>
        <v>72.472109979339848</v>
      </c>
      <c r="BO233" s="41">
        <f t="shared" si="284"/>
        <v>41.088923648561185</v>
      </c>
      <c r="BP233" s="41">
        <f t="shared" si="285"/>
        <v>-2.1656923680920781E-7</v>
      </c>
      <c r="BQ233" s="41">
        <f t="shared" si="286"/>
        <v>-2.1707045069819694E-7</v>
      </c>
      <c r="BR233" s="41">
        <f t="shared" si="287"/>
        <v>1.291525539107393E-4</v>
      </c>
      <c r="BS233" s="41">
        <f t="shared" si="288"/>
        <v>6.8812861568155826E-5</v>
      </c>
      <c r="BT233" s="41">
        <f t="shared" si="289"/>
        <v>3.884433074476383E-8</v>
      </c>
      <c r="BU233" s="41">
        <f t="shared" si="290"/>
        <v>8.3454202078385858E-3</v>
      </c>
      <c r="BV233" s="41">
        <f t="shared" si="231"/>
        <v>-38.452935863562736</v>
      </c>
      <c r="BW233" s="41">
        <f t="shared" si="232"/>
        <v>-26.217910816065508</v>
      </c>
      <c r="BX233" s="41">
        <f t="shared" si="291"/>
        <v>72.446056579399283</v>
      </c>
      <c r="BY233" s="41">
        <f t="shared" si="292"/>
        <v>41.06975611592906</v>
      </c>
      <c r="BZ233" s="41">
        <f t="shared" si="293"/>
        <v>-2.176420451510086E-7</v>
      </c>
      <c r="CA233" s="41">
        <f t="shared" si="294"/>
        <v>-2.1764204574113857E-7</v>
      </c>
      <c r="CB233" s="41">
        <f t="shared" si="295"/>
        <v>8.353765628046423E-3</v>
      </c>
      <c r="CC233" s="41">
        <f t="shared" si="233"/>
        <v>-38.491388799426289</v>
      </c>
      <c r="CD233" s="41">
        <f t="shared" si="234"/>
        <v>-26.24412872688157</v>
      </c>
      <c r="CE233" s="41">
        <f t="shared" si="296"/>
        <v>72.472231950233891</v>
      </c>
      <c r="CF233" s="41">
        <f t="shared" si="297"/>
        <v>41.089013383582142</v>
      </c>
      <c r="CG233" s="41">
        <f t="shared" si="298"/>
        <v>-2.1656421709944916E-7</v>
      </c>
      <c r="CH233" s="41">
        <f t="shared" si="299"/>
        <v>-2.1706777659098527E-7</v>
      </c>
      <c r="CI233" s="41">
        <f t="shared" si="300"/>
        <v>1.2915204084597875E-4</v>
      </c>
      <c r="CJ233" s="41">
        <f t="shared" si="301"/>
        <v>6.8812490665719878E-5</v>
      </c>
      <c r="CK233" s="41">
        <f t="shared" si="302"/>
        <v>-9.7801519927059452E-12</v>
      </c>
      <c r="CL233" s="41" t="str">
        <f t="shared" si="235"/>
        <v/>
      </c>
      <c r="CM233" s="41">
        <f t="shared" si="236"/>
        <v>1.6930852241454069E-6</v>
      </c>
      <c r="CN233" s="41">
        <f t="shared" si="237"/>
        <v>-2.8374428706651196E-2</v>
      </c>
      <c r="CO233" s="41">
        <f t="shared" si="238"/>
        <v>0</v>
      </c>
      <c r="CP233" s="41">
        <f t="shared" si="303"/>
        <v>0</v>
      </c>
      <c r="CQ233" s="41"/>
      <c r="CR233" s="41"/>
      <c r="CS233" s="41"/>
      <c r="CT233" s="41"/>
      <c r="CU233" s="41"/>
      <c r="CV233" s="41"/>
      <c r="CW233" s="41"/>
      <c r="CX233" s="41"/>
      <c r="CY233" s="41"/>
      <c r="CZ233" s="41"/>
      <c r="DA233" s="41">
        <f t="shared" si="210"/>
        <v>0.15537313089678564</v>
      </c>
      <c r="DB233" s="14">
        <f t="shared" si="209"/>
        <v>-979.37957460700716</v>
      </c>
      <c r="DC233" s="41"/>
      <c r="DD233" s="41"/>
      <c r="DE233" s="41"/>
    </row>
    <row r="234" spans="1:109">
      <c r="A234" s="41">
        <f t="shared" si="304"/>
        <v>0.85000000000000053</v>
      </c>
      <c r="B234" s="41">
        <f t="shared" si="211"/>
        <v>20.718997600483391</v>
      </c>
      <c r="C234" s="41">
        <f t="shared" si="212"/>
        <v>-2453.7777345706058</v>
      </c>
      <c r="D234" s="41">
        <f t="shared" si="213"/>
        <v>-601.07185221766463</v>
      </c>
      <c r="E234" s="41">
        <f t="shared" si="214"/>
        <v>2.285034911001757E-2</v>
      </c>
      <c r="F234" s="41">
        <f t="shared" si="215"/>
        <v>-105.28685038079011</v>
      </c>
      <c r="G234" s="41">
        <f t="shared" si="216"/>
        <v>-71.786488895993273</v>
      </c>
      <c r="H234" s="41">
        <f t="shared" si="239"/>
        <v>124.92833336870933</v>
      </c>
      <c r="I234" s="41">
        <f t="shared" si="240"/>
        <v>79.360437240047361</v>
      </c>
      <c r="J234" s="41">
        <f t="shared" si="241"/>
        <v>7.6500218367231214E-7</v>
      </c>
      <c r="K234" s="41">
        <f t="shared" si="242"/>
        <v>2.1109162259615373E-7</v>
      </c>
      <c r="L234" s="41">
        <f t="shared" si="243"/>
        <v>2.2873199459127587E-2</v>
      </c>
      <c r="M234" s="41">
        <f t="shared" si="217"/>
        <v>-105.39213723117089</v>
      </c>
      <c r="N234" s="41">
        <f t="shared" si="218"/>
        <v>-71.858275384889268</v>
      </c>
      <c r="O234" s="41">
        <f t="shared" si="244"/>
        <v>125.01932477920889</v>
      </c>
      <c r="P234" s="41">
        <f t="shared" si="245"/>
        <v>79.425974215809305</v>
      </c>
      <c r="Q234" s="41">
        <f t="shared" si="246"/>
        <v>7.6572718427006827E-7</v>
      </c>
      <c r="R234" s="41">
        <f t="shared" si="247"/>
        <v>2.1135451424712182E-7</v>
      </c>
      <c r="S234" s="41">
        <f t="shared" si="248"/>
        <v>3.1728206613627701E-5</v>
      </c>
      <c r="T234" s="41">
        <f t="shared" si="249"/>
        <v>1.1504929298995085E-5</v>
      </c>
      <c r="U234" s="41">
        <f t="shared" si="250"/>
        <v>-2.7389752534094695E-2</v>
      </c>
      <c r="V234" s="41">
        <f t="shared" si="251"/>
        <v>-4.539403424077125E-3</v>
      </c>
      <c r="W234" s="41">
        <f t="shared" si="219"/>
        <v>20.916069458182868</v>
      </c>
      <c r="X234" s="41">
        <f t="shared" si="220"/>
        <v>14.26095644876105</v>
      </c>
      <c r="Y234" s="41">
        <f t="shared" si="252"/>
        <v>40.169509404171521</v>
      </c>
      <c r="Z234" s="41">
        <f t="shared" si="253"/>
        <v>18.402159162423633</v>
      </c>
      <c r="AA234" s="41">
        <f t="shared" si="254"/>
        <v>-3.5559201365396251E-6</v>
      </c>
      <c r="AB234" s="41">
        <f t="shared" si="255"/>
        <v>-2.5935024815646421E-6</v>
      </c>
      <c r="AC234" s="41">
        <f t="shared" si="256"/>
        <v>-4.5439428275012017E-3</v>
      </c>
      <c r="AD234" s="41">
        <f t="shared" si="221"/>
        <v>20.936985527641049</v>
      </c>
      <c r="AE234" s="41">
        <f t="shared" si="222"/>
        <v>14.275217405209808</v>
      </c>
      <c r="AF234" s="41">
        <f t="shared" si="257"/>
        <v>40.161212699640046</v>
      </c>
      <c r="AG234" s="41">
        <f t="shared" si="258"/>
        <v>18.397020924808256</v>
      </c>
      <c r="AH234" s="41">
        <f t="shared" si="259"/>
        <v>-3.5579114777838353E-6</v>
      </c>
      <c r="AI234" s="41">
        <f t="shared" si="260"/>
        <v>-2.5951583660021711E-6</v>
      </c>
      <c r="AJ234" s="41">
        <f t="shared" si="261"/>
        <v>4.386790637836262E-4</v>
      </c>
      <c r="AK234" s="41">
        <f t="shared" si="262"/>
        <v>3.6478018867990573E-4</v>
      </c>
      <c r="AL234" s="41">
        <f t="shared" si="263"/>
        <v>1.3023441204269827E-2</v>
      </c>
      <c r="AM234" s="41">
        <f t="shared" si="264"/>
        <v>8.4840377801927019E-3</v>
      </c>
      <c r="AN234" s="41">
        <f t="shared" si="223"/>
        <v>-39.091639785779748</v>
      </c>
      <c r="AO234" s="41">
        <f t="shared" si="224"/>
        <v>-26.653390763031652</v>
      </c>
      <c r="AP234" s="41">
        <f t="shared" si="265"/>
        <v>72.798207725323223</v>
      </c>
      <c r="AQ234" s="41">
        <f t="shared" si="266"/>
        <v>41.231402188959258</v>
      </c>
      <c r="AR234" s="41">
        <f t="shared" si="267"/>
        <v>-2.0406873241499041E-7</v>
      </c>
      <c r="AS234" s="41">
        <f t="shared" si="268"/>
        <v>-2.1995047691360226E-7</v>
      </c>
      <c r="AT234" s="41">
        <f t="shared" si="269"/>
        <v>8.4925218179728937E-3</v>
      </c>
      <c r="AU234" s="41">
        <f t="shared" si="225"/>
        <v>-39.130731425565521</v>
      </c>
      <c r="AV234" s="41">
        <f t="shared" si="226"/>
        <v>-26.680044153794679</v>
      </c>
      <c r="AW234" s="41">
        <f t="shared" si="270"/>
        <v>72.824930769639366</v>
      </c>
      <c r="AX234" s="41">
        <f t="shared" si="271"/>
        <v>41.251095886942217</v>
      </c>
      <c r="AY234" s="41">
        <f t="shared" si="272"/>
        <v>-2.0299206921539892E-7</v>
      </c>
      <c r="AZ234" s="41">
        <f t="shared" si="273"/>
        <v>-2.193868753921573E-7</v>
      </c>
      <c r="BA234" s="41">
        <f t="shared" si="274"/>
        <v>1.2690457391706093E-4</v>
      </c>
      <c r="BB234" s="41">
        <f t="shared" si="275"/>
        <v>6.6430812314489571E-5</v>
      </c>
      <c r="BC234" s="41">
        <f t="shared" si="276"/>
        <v>-2.6262207075831312E-4</v>
      </c>
      <c r="BD234" s="41">
        <f t="shared" si="277"/>
        <v>8.221415709434389E-3</v>
      </c>
      <c r="BE234" s="41">
        <f t="shared" si="227"/>
        <v>-37.881564152471292</v>
      </c>
      <c r="BF234" s="41">
        <f t="shared" si="228"/>
        <v>-25.828339194866796</v>
      </c>
      <c r="BG234" s="41">
        <f t="shared" si="278"/>
        <v>71.974082560271668</v>
      </c>
      <c r="BH234" s="41">
        <f t="shared" si="279"/>
        <v>40.624233267676701</v>
      </c>
      <c r="BI234" s="41">
        <f t="shared" si="280"/>
        <v>-2.3786354610567878E-7</v>
      </c>
      <c r="BJ234" s="41">
        <f t="shared" si="281"/>
        <v>-2.3773088900856689E-7</v>
      </c>
      <c r="BK234" s="41">
        <f t="shared" si="282"/>
        <v>8.2296371251438221E-3</v>
      </c>
      <c r="BL234" s="41">
        <f t="shared" si="229"/>
        <v>-37.919445716623756</v>
      </c>
      <c r="BM234" s="41">
        <f t="shared" si="230"/>
        <v>-25.854167534061659</v>
      </c>
      <c r="BN234" s="41">
        <f t="shared" si="283"/>
        <v>71.999790971339408</v>
      </c>
      <c r="BO234" s="41">
        <f t="shared" si="284"/>
        <v>40.643168391982755</v>
      </c>
      <c r="BP234" s="41">
        <f t="shared" si="285"/>
        <v>-2.3679175718375391E-7</v>
      </c>
      <c r="BQ234" s="41">
        <f t="shared" si="286"/>
        <v>-2.3716432453954008E-7</v>
      </c>
      <c r="BR234" s="41">
        <f t="shared" si="287"/>
        <v>1.3036549419282099E-4</v>
      </c>
      <c r="BS234" s="41">
        <f t="shared" si="288"/>
        <v>6.8913249135028372E-5</v>
      </c>
      <c r="BT234" s="41">
        <f t="shared" si="289"/>
        <v>2.1587022083105131E-6</v>
      </c>
      <c r="BU234" s="41">
        <f t="shared" si="290"/>
        <v>8.2235744116426999E-3</v>
      </c>
      <c r="BV234" s="41">
        <f t="shared" si="231"/>
        <v>-37.891510738203038</v>
      </c>
      <c r="BW234" s="41">
        <f t="shared" si="232"/>
        <v>-25.835120957865712</v>
      </c>
      <c r="BX234" s="41">
        <f t="shared" si="291"/>
        <v>71.980832262384553</v>
      </c>
      <c r="BY234" s="41">
        <f t="shared" si="292"/>
        <v>40.629204618978974</v>
      </c>
      <c r="BZ234" s="41">
        <f t="shared" si="293"/>
        <v>-2.3758203846563108E-7</v>
      </c>
      <c r="CA234" s="41">
        <f t="shared" si="294"/>
        <v>-2.3758206278160304E-7</v>
      </c>
      <c r="CB234" s="41">
        <f t="shared" si="295"/>
        <v>8.2317979860543414E-3</v>
      </c>
      <c r="CC234" s="41">
        <f t="shared" si="233"/>
        <v>-37.929402248941237</v>
      </c>
      <c r="CD234" s="41">
        <f t="shared" si="234"/>
        <v>-25.860956078823577</v>
      </c>
      <c r="CE234" s="41">
        <f t="shared" si="296"/>
        <v>72.00654897417418</v>
      </c>
      <c r="CF234" s="41">
        <f t="shared" si="297"/>
        <v>40.648145952592635</v>
      </c>
      <c r="CG234" s="41">
        <f t="shared" si="298"/>
        <v>-2.3651020519307761E-7</v>
      </c>
      <c r="CH234" s="41">
        <f t="shared" si="299"/>
        <v>-2.3701552061871288E-7</v>
      </c>
      <c r="CI234" s="41">
        <f t="shared" si="300"/>
        <v>1.3033666613828737E-4</v>
      </c>
      <c r="CJ234" s="41">
        <f t="shared" si="301"/>
        <v>6.8892446828007134E-5</v>
      </c>
      <c r="CK234" s="41">
        <f t="shared" si="302"/>
        <v>-3.9574059588839734E-10</v>
      </c>
      <c r="CL234" s="41" t="str">
        <f t="shared" si="235"/>
        <v/>
      </c>
      <c r="CM234" s="41">
        <f t="shared" si="236"/>
        <v>1.6177833331375965E-6</v>
      </c>
      <c r="CN234" s="41">
        <f t="shared" si="237"/>
        <v>-2.7960152999585184E-2</v>
      </c>
      <c r="CO234" s="41">
        <f t="shared" si="238"/>
        <v>0</v>
      </c>
      <c r="CP234" s="41">
        <f t="shared" si="303"/>
        <v>0</v>
      </c>
      <c r="CQ234" s="41"/>
      <c r="CR234" s="41"/>
      <c r="CS234" s="41"/>
      <c r="CT234" s="41"/>
      <c r="CU234" s="41"/>
      <c r="CV234" s="41"/>
      <c r="CW234" s="41"/>
      <c r="CX234" s="41"/>
      <c r="CY234" s="41"/>
      <c r="CZ234" s="41"/>
      <c r="DA234" s="41">
        <f t="shared" si="210"/>
        <v>0.15606062262641743</v>
      </c>
      <c r="DB234" s="14">
        <f t="shared" si="209"/>
        <v>-988.11904025226067</v>
      </c>
      <c r="DC234" s="41"/>
      <c r="DD234" s="41"/>
      <c r="DE234" s="41"/>
    </row>
    <row r="235" spans="1:109">
      <c r="A235" s="41">
        <f t="shared" si="304"/>
        <v>0.86000000000000054</v>
      </c>
      <c r="B235" s="41">
        <f t="shared" si="211"/>
        <v>20.962750513430255</v>
      </c>
      <c r="C235" s="41">
        <f t="shared" si="212"/>
        <v>-2444.8879224513671</v>
      </c>
      <c r="D235" s="41">
        <f t="shared" si="213"/>
        <v>-592.18204009842611</v>
      </c>
      <c r="E235" s="41">
        <f t="shared" si="214"/>
        <v>2.285034911001757E-2</v>
      </c>
      <c r="F235" s="41">
        <f t="shared" si="215"/>
        <v>-105.28685038079011</v>
      </c>
      <c r="G235" s="41">
        <f t="shared" si="216"/>
        <v>-71.786488895993273</v>
      </c>
      <c r="H235" s="41">
        <f t="shared" si="239"/>
        <v>124.86681571055885</v>
      </c>
      <c r="I235" s="41">
        <f t="shared" si="240"/>
        <v>79.258057800553189</v>
      </c>
      <c r="J235" s="41">
        <f t="shared" si="241"/>
        <v>7.5663713308873666E-7</v>
      </c>
      <c r="K235" s="41">
        <f t="shared" si="242"/>
        <v>1.9067363449499631E-7</v>
      </c>
      <c r="L235" s="41">
        <f t="shared" si="243"/>
        <v>2.2873199459127587E-2</v>
      </c>
      <c r="M235" s="41">
        <f t="shared" si="217"/>
        <v>-105.39213723117089</v>
      </c>
      <c r="N235" s="41">
        <f t="shared" si="218"/>
        <v>-71.858275384889268</v>
      </c>
      <c r="O235" s="41">
        <f t="shared" si="244"/>
        <v>124.95783976734906</v>
      </c>
      <c r="P235" s="41">
        <f t="shared" si="245"/>
        <v>79.323664713960511</v>
      </c>
      <c r="Q235" s="41">
        <f t="shared" si="246"/>
        <v>7.5735821225370498E-7</v>
      </c>
      <c r="R235" s="41">
        <f t="shared" si="247"/>
        <v>1.9093007008229028E-7</v>
      </c>
      <c r="S235" s="41">
        <f t="shared" si="248"/>
        <v>3.1556592921034476E-5</v>
      </c>
      <c r="T235" s="41">
        <f t="shared" si="249"/>
        <v>1.1222392535856381E-5</v>
      </c>
      <c r="U235" s="41">
        <f t="shared" si="250"/>
        <v>-2.783308356724367E-2</v>
      </c>
      <c r="V235" s="41">
        <f t="shared" si="251"/>
        <v>-4.9827344572260998E-3</v>
      </c>
      <c r="W235" s="41">
        <f t="shared" si="219"/>
        <v>22.95879221622835</v>
      </c>
      <c r="X235" s="41">
        <f t="shared" si="220"/>
        <v>15.653721965610242</v>
      </c>
      <c r="Y235" s="41">
        <f t="shared" si="252"/>
        <v>39.281459454596288</v>
      </c>
      <c r="Z235" s="41">
        <f t="shared" si="253"/>
        <v>17.73564658086287</v>
      </c>
      <c r="AA235" s="41">
        <f t="shared" si="254"/>
        <v>-3.7513123031441466E-6</v>
      </c>
      <c r="AB235" s="41">
        <f t="shared" si="255"/>
        <v>-2.7514704734575928E-6</v>
      </c>
      <c r="AC235" s="41">
        <f t="shared" si="256"/>
        <v>-4.9877171916833255E-3</v>
      </c>
      <c r="AD235" s="41">
        <f t="shared" si="221"/>
        <v>22.981751008444576</v>
      </c>
      <c r="AE235" s="41">
        <f t="shared" si="222"/>
        <v>15.669375687575851</v>
      </c>
      <c r="AF235" s="41">
        <f t="shared" si="257"/>
        <v>39.272577316728565</v>
      </c>
      <c r="AG235" s="41">
        <f t="shared" si="258"/>
        <v>17.730217274518779</v>
      </c>
      <c r="AH235" s="41">
        <f t="shared" si="259"/>
        <v>-3.753575615706722E-6</v>
      </c>
      <c r="AI235" s="41">
        <f t="shared" si="260"/>
        <v>-2.7533676190991775E-6</v>
      </c>
      <c r="AJ235" s="41">
        <f t="shared" si="261"/>
        <v>4.5423102154145561E-4</v>
      </c>
      <c r="AK235" s="41">
        <f t="shared" si="262"/>
        <v>3.807438782601809E-4</v>
      </c>
      <c r="AL235" s="41">
        <f t="shared" si="263"/>
        <v>1.3605670121909936E-2</v>
      </c>
      <c r="AM235" s="41">
        <f t="shared" si="264"/>
        <v>8.6229356646838357E-3</v>
      </c>
      <c r="AN235" s="41">
        <f t="shared" si="223"/>
        <v>-39.731635293603958</v>
      </c>
      <c r="AO235" s="41">
        <f t="shared" si="224"/>
        <v>-27.089751336548161</v>
      </c>
      <c r="AP235" s="41">
        <f t="shared" si="265"/>
        <v>73.153139152272274</v>
      </c>
      <c r="AQ235" s="41">
        <f t="shared" si="266"/>
        <v>41.395292127771228</v>
      </c>
      <c r="AR235" s="41">
        <f t="shared" si="267"/>
        <v>-1.9083602928763574E-7</v>
      </c>
      <c r="AS235" s="41">
        <f t="shared" si="268"/>
        <v>-2.2278390246151549E-7</v>
      </c>
      <c r="AT235" s="41">
        <f t="shared" si="269"/>
        <v>8.6315586003485184E-3</v>
      </c>
      <c r="AU235" s="41">
        <f t="shared" si="225"/>
        <v>-39.771366928897557</v>
      </c>
      <c r="AV235" s="41">
        <f t="shared" si="226"/>
        <v>-27.116841087884705</v>
      </c>
      <c r="AW235" s="41">
        <f t="shared" si="270"/>
        <v>73.180414248078961</v>
      </c>
      <c r="AX235" s="41">
        <f t="shared" si="271"/>
        <v>41.415426982984293</v>
      </c>
      <c r="AY235" s="41">
        <f t="shared" si="272"/>
        <v>-1.8976088415049642E-7</v>
      </c>
      <c r="AZ235" s="41">
        <f t="shared" si="273"/>
        <v>-2.2223121854410191E-7</v>
      </c>
      <c r="BA235" s="41">
        <f t="shared" si="274"/>
        <v>1.2468435100853578E-4</v>
      </c>
      <c r="BB235" s="41">
        <f t="shared" si="275"/>
        <v>6.4094635389341212E-5</v>
      </c>
      <c r="BC235" s="41">
        <f t="shared" si="276"/>
        <v>-5.2728211128554622E-4</v>
      </c>
      <c r="BD235" s="41">
        <f t="shared" si="277"/>
        <v>8.0956535533982903E-3</v>
      </c>
      <c r="BE235" s="41">
        <f t="shared" si="227"/>
        <v>-37.302093736400778</v>
      </c>
      <c r="BF235" s="41">
        <f t="shared" si="228"/>
        <v>-25.433245729364174</v>
      </c>
      <c r="BG235" s="41">
        <f t="shared" si="278"/>
        <v>71.49751762766715</v>
      </c>
      <c r="BH235" s="41">
        <f t="shared" si="279"/>
        <v>40.173762868349286</v>
      </c>
      <c r="BI235" s="41">
        <f t="shared" si="280"/>
        <v>-2.5842038306114166E-7</v>
      </c>
      <c r="BJ235" s="41">
        <f t="shared" si="281"/>
        <v>-2.5788416203081849E-7</v>
      </c>
      <c r="BK235" s="41">
        <f t="shared" si="282"/>
        <v>8.1037492069516871E-3</v>
      </c>
      <c r="BL235" s="41">
        <f t="shared" si="229"/>
        <v>-37.339395830137171</v>
      </c>
      <c r="BM235" s="41">
        <f t="shared" si="230"/>
        <v>-25.458678975093534</v>
      </c>
      <c r="BN235" s="41">
        <f t="shared" si="283"/>
        <v>71.522754048950603</v>
      </c>
      <c r="BO235" s="41">
        <f t="shared" si="284"/>
        <v>40.192371437563565</v>
      </c>
      <c r="BP235" s="41">
        <f t="shared" si="285"/>
        <v>-2.5735484851275412E-7</v>
      </c>
      <c r="BQ235" s="41">
        <f t="shared" si="286"/>
        <v>-2.5732532944122511E-7</v>
      </c>
      <c r="BR235" s="41">
        <f t="shared" si="287"/>
        <v>1.3161810116497244E-4</v>
      </c>
      <c r="BS235" s="41">
        <f t="shared" si="288"/>
        <v>6.9028718423714931E-5</v>
      </c>
      <c r="BT235" s="41">
        <f t="shared" si="289"/>
        <v>8.5672842076091049E-6</v>
      </c>
      <c r="BU235" s="41">
        <f t="shared" si="290"/>
        <v>8.1042208376059001E-3</v>
      </c>
      <c r="BV235" s="41">
        <f t="shared" si="231"/>
        <v>-37.341568948188282</v>
      </c>
      <c r="BW235" s="41">
        <f t="shared" si="232"/>
        <v>-25.460160646492017</v>
      </c>
      <c r="BX235" s="41">
        <f t="shared" si="291"/>
        <v>71.524224431484257</v>
      </c>
      <c r="BY235" s="41">
        <f t="shared" si="292"/>
        <v>40.193455664502245</v>
      </c>
      <c r="BZ235" s="41">
        <f t="shared" si="293"/>
        <v>-2.5729280065314519E-7</v>
      </c>
      <c r="CA235" s="41">
        <f t="shared" si="294"/>
        <v>-2.5729279302819314E-7</v>
      </c>
      <c r="CB235" s="41">
        <f t="shared" si="295"/>
        <v>8.1123250584435053E-3</v>
      </c>
      <c r="CC235" s="41">
        <f t="shared" si="233"/>
        <v>-37.378910517136468</v>
      </c>
      <c r="CD235" s="41">
        <f t="shared" si="234"/>
        <v>-25.485620807138506</v>
      </c>
      <c r="CE235" s="41">
        <f t="shared" si="296"/>
        <v>71.549493664848185</v>
      </c>
      <c r="CF235" s="41">
        <f t="shared" si="297"/>
        <v>40.21208882655916</v>
      </c>
      <c r="CG235" s="41">
        <f t="shared" si="298"/>
        <v>-2.5622707593469836E-7</v>
      </c>
      <c r="CH235" s="41">
        <f t="shared" si="299"/>
        <v>-2.5673404429840913E-7</v>
      </c>
      <c r="CI235" s="41">
        <f t="shared" si="300"/>
        <v>1.3150242815467827E-4</v>
      </c>
      <c r="CJ235" s="41">
        <f t="shared" si="301"/>
        <v>6.8945397834089373E-5</v>
      </c>
      <c r="CK235" s="41">
        <f t="shared" si="302"/>
        <v>1.2188801182070454E-10</v>
      </c>
      <c r="CL235" s="41" t="str">
        <f t="shared" si="235"/>
        <v/>
      </c>
      <c r="CM235" s="41">
        <f t="shared" si="236"/>
        <v>1.5446321523550702E-6</v>
      </c>
      <c r="CN235" s="41">
        <f t="shared" si="237"/>
        <v>-2.7554350847860058E-2</v>
      </c>
      <c r="CO235" s="41">
        <f t="shared" si="238"/>
        <v>0</v>
      </c>
      <c r="CP235" s="41">
        <f t="shared" si="303"/>
        <v>0</v>
      </c>
      <c r="CQ235" s="41"/>
      <c r="CR235" s="41"/>
      <c r="CS235" s="41"/>
      <c r="CT235" s="41"/>
      <c r="CU235" s="41"/>
      <c r="CV235" s="41"/>
      <c r="CW235" s="41"/>
      <c r="CX235" s="41"/>
      <c r="CY235" s="41"/>
      <c r="CZ235" s="41"/>
      <c r="DA235" s="41">
        <f t="shared" si="210"/>
        <v>0.15674811435604921</v>
      </c>
      <c r="DB235" s="14">
        <f t="shared" si="209"/>
        <v>-996.89709073480003</v>
      </c>
      <c r="DC235" s="41"/>
      <c r="DD235" s="41"/>
      <c r="DE235" s="41"/>
    </row>
    <row r="236" spans="1:109">
      <c r="A236" s="41">
        <f t="shared" si="304"/>
        <v>0.87000000000000055</v>
      </c>
      <c r="B236" s="41">
        <f t="shared" si="211"/>
        <v>21.206503426377118</v>
      </c>
      <c r="C236" s="41">
        <f t="shared" si="212"/>
        <v>-2435.9981103321288</v>
      </c>
      <c r="D236" s="41">
        <f t="shared" si="213"/>
        <v>-583.29222797918749</v>
      </c>
      <c r="E236" s="41">
        <f t="shared" si="214"/>
        <v>2.285034911001757E-2</v>
      </c>
      <c r="F236" s="41">
        <f t="shared" si="215"/>
        <v>-105.28685038079011</v>
      </c>
      <c r="G236" s="41">
        <f t="shared" si="216"/>
        <v>-71.786488895993273</v>
      </c>
      <c r="H236" s="41">
        <f t="shared" si="239"/>
        <v>124.80524560887432</v>
      </c>
      <c r="I236" s="41">
        <f t="shared" si="240"/>
        <v>79.155436082064696</v>
      </c>
      <c r="J236" s="41">
        <f t="shared" si="241"/>
        <v>7.4826495133618136E-7</v>
      </c>
      <c r="K236" s="41">
        <f t="shared" si="242"/>
        <v>1.7020732761374174E-7</v>
      </c>
      <c r="L236" s="41">
        <f t="shared" si="243"/>
        <v>2.2873199459127587E-2</v>
      </c>
      <c r="M236" s="41">
        <f t="shared" si="217"/>
        <v>-105.39213723117089</v>
      </c>
      <c r="N236" s="41">
        <f t="shared" si="218"/>
        <v>-71.858275384889268</v>
      </c>
      <c r="O236" s="41">
        <f t="shared" si="244"/>
        <v>124.89630239547441</v>
      </c>
      <c r="P236" s="41">
        <f t="shared" si="245"/>
        <v>79.221113430470652</v>
      </c>
      <c r="Q236" s="41">
        <f t="shared" si="246"/>
        <v>7.4898211330533374E-7</v>
      </c>
      <c r="R236" s="41">
        <f t="shared" si="247"/>
        <v>1.7045735810714755E-7</v>
      </c>
      <c r="S236" s="41">
        <f t="shared" si="248"/>
        <v>3.1385164651073556E-5</v>
      </c>
      <c r="T236" s="41">
        <f t="shared" si="249"/>
        <v>1.094208636384541E-5</v>
      </c>
      <c r="U236" s="41">
        <f t="shared" si="250"/>
        <v>-2.8276447196486167E-2</v>
      </c>
      <c r="V236" s="41">
        <f t="shared" si="251"/>
        <v>-5.4260980864685969E-3</v>
      </c>
      <c r="W236" s="41">
        <f t="shared" si="219"/>
        <v>25.001665166290817</v>
      </c>
      <c r="X236" s="41">
        <f t="shared" si="220"/>
        <v>17.04658988610738</v>
      </c>
      <c r="Y236" s="41">
        <f t="shared" si="252"/>
        <v>38.413496692648444</v>
      </c>
      <c r="Z236" s="41">
        <f t="shared" si="253"/>
        <v>17.08800695016275</v>
      </c>
      <c r="AA236" s="41">
        <f t="shared" si="254"/>
        <v>-3.9534626893890448E-6</v>
      </c>
      <c r="AB236" s="41">
        <f t="shared" si="255"/>
        <v>-2.9159670302177067E-6</v>
      </c>
      <c r="AC236" s="41">
        <f t="shared" si="256"/>
        <v>-5.4315241845550649E-3</v>
      </c>
      <c r="AD236" s="41">
        <f t="shared" si="221"/>
        <v>25.026666831457106</v>
      </c>
      <c r="AE236" s="41">
        <f t="shared" si="222"/>
        <v>17.063636475993484</v>
      </c>
      <c r="AF236" s="41">
        <f t="shared" si="257"/>
        <v>38.404066591590336</v>
      </c>
      <c r="AG236" s="41">
        <f t="shared" si="258"/>
        <v>17.0823214201179</v>
      </c>
      <c r="AH236" s="41">
        <f t="shared" si="259"/>
        <v>-3.9560136473353047E-6</v>
      </c>
      <c r="AI236" s="41">
        <f t="shared" si="260"/>
        <v>-2.918122159732482E-6</v>
      </c>
      <c r="AJ236" s="41">
        <f t="shared" si="261"/>
        <v>4.7012750333830662E-4</v>
      </c>
      <c r="AK236" s="41">
        <f t="shared" si="262"/>
        <v>3.9717850293748407E-4</v>
      </c>
      <c r="AL236" s="41">
        <f t="shared" si="263"/>
        <v>1.4222205286854618E-2</v>
      </c>
      <c r="AM236" s="41">
        <f t="shared" si="264"/>
        <v>8.7961072003860212E-3</v>
      </c>
      <c r="AN236" s="41">
        <f t="shared" si="223"/>
        <v>-40.529552449350803</v>
      </c>
      <c r="AO236" s="41">
        <f t="shared" si="224"/>
        <v>-27.633785760921008</v>
      </c>
      <c r="AP236" s="41">
        <f t="shared" si="265"/>
        <v>73.61886946754008</v>
      </c>
      <c r="AQ236" s="41">
        <f t="shared" si="266"/>
        <v>41.641320221365611</v>
      </c>
      <c r="AR236" s="41">
        <f t="shared" si="267"/>
        <v>-1.7378278639925677E-7</v>
      </c>
      <c r="AS236" s="41">
        <f t="shared" si="268"/>
        <v>-2.2404056616726452E-7</v>
      </c>
      <c r="AT236" s="41">
        <f t="shared" si="269"/>
        <v>8.8049033075864071E-3</v>
      </c>
      <c r="AU236" s="41">
        <f t="shared" si="225"/>
        <v>-40.570082001800152</v>
      </c>
      <c r="AV236" s="41">
        <f t="shared" si="226"/>
        <v>-27.66141954668193</v>
      </c>
      <c r="AW236" s="41">
        <f t="shared" si="270"/>
        <v>73.646834437218587</v>
      </c>
      <c r="AX236" s="41">
        <f t="shared" si="271"/>
        <v>41.662000810832858</v>
      </c>
      <c r="AY236" s="41">
        <f t="shared" si="272"/>
        <v>-1.7270909851840854E-7</v>
      </c>
      <c r="AZ236" s="41">
        <f t="shared" si="273"/>
        <v>-2.2349953053466017E-7</v>
      </c>
      <c r="BA236" s="41">
        <f t="shared" si="274"/>
        <v>1.2206398312211623E-4</v>
      </c>
      <c r="BB236" s="41">
        <f t="shared" si="275"/>
        <v>6.1508531021611985E-5</v>
      </c>
      <c r="BC236" s="41">
        <f t="shared" si="276"/>
        <v>-8.2994640490165314E-4</v>
      </c>
      <c r="BD236" s="41">
        <f t="shared" si="277"/>
        <v>7.9661607954843675E-3</v>
      </c>
      <c r="BE236" s="41">
        <f t="shared" si="227"/>
        <v>-36.705433940866101</v>
      </c>
      <c r="BF236" s="41">
        <f t="shared" si="228"/>
        <v>-25.026432232408713</v>
      </c>
      <c r="BG236" s="41">
        <f t="shared" si="278"/>
        <v>71.010293163502837</v>
      </c>
      <c r="BH236" s="41">
        <f t="shared" si="279"/>
        <v>39.713819152718528</v>
      </c>
      <c r="BI236" s="41">
        <f t="shared" si="280"/>
        <v>-2.7958312429111424E-7</v>
      </c>
      <c r="BJ236" s="41">
        <f t="shared" si="281"/>
        <v>-2.7823780970381596E-7</v>
      </c>
      <c r="BK236" s="41">
        <f t="shared" si="282"/>
        <v>7.9741269562798502E-3</v>
      </c>
      <c r="BL236" s="41">
        <f t="shared" si="229"/>
        <v>-36.74213937480696</v>
      </c>
      <c r="BM236" s="41">
        <f t="shared" si="230"/>
        <v>-25.051458664641117</v>
      </c>
      <c r="BN236" s="41">
        <f t="shared" si="283"/>
        <v>71.035045152531097</v>
      </c>
      <c r="BO236" s="41">
        <f t="shared" si="284"/>
        <v>39.732091148736643</v>
      </c>
      <c r="BP236" s="41">
        <f t="shared" si="285"/>
        <v>-2.7852412006436497E-7</v>
      </c>
      <c r="BQ236" s="41">
        <f t="shared" si="286"/>
        <v>-2.7768672132899237E-7</v>
      </c>
      <c r="BR236" s="41">
        <f t="shared" si="287"/>
        <v>1.3293784219743356E-4</v>
      </c>
      <c r="BS236" s="41">
        <f t="shared" si="288"/>
        <v>6.9178665730182712E-5</v>
      </c>
      <c r="BT236" s="41">
        <f t="shared" si="289"/>
        <v>2.1099936696787225E-5</v>
      </c>
      <c r="BU236" s="41">
        <f t="shared" si="290"/>
        <v>7.9872607321811555E-3</v>
      </c>
      <c r="BV236" s="41">
        <f t="shared" si="231"/>
        <v>-36.802655469838932</v>
      </c>
      <c r="BW236" s="41">
        <f t="shared" si="232"/>
        <v>-25.092719638526553</v>
      </c>
      <c r="BX236" s="41">
        <f t="shared" si="291"/>
        <v>71.075865917423215</v>
      </c>
      <c r="BY236" s="41">
        <f t="shared" si="292"/>
        <v>39.762226013334917</v>
      </c>
      <c r="BZ236" s="41">
        <f t="shared" si="293"/>
        <v>-2.76780035821278E-7</v>
      </c>
      <c r="CA236" s="41">
        <f t="shared" si="294"/>
        <v>-2.7677950477061323E-7</v>
      </c>
      <c r="CB236" s="41">
        <f t="shared" si="295"/>
        <v>7.9952479929133353E-3</v>
      </c>
      <c r="CC236" s="41">
        <f t="shared" si="233"/>
        <v>-36.839458125308767</v>
      </c>
      <c r="CD236" s="41">
        <f t="shared" si="234"/>
        <v>-25.117812358165075</v>
      </c>
      <c r="CE236" s="41">
        <f t="shared" si="296"/>
        <v>71.100698388149169</v>
      </c>
      <c r="CF236" s="41">
        <f t="shared" si="297"/>
        <v>39.780558450650943</v>
      </c>
      <c r="CG236" s="41">
        <f t="shared" si="298"/>
        <v>-2.7572052735228099E-7</v>
      </c>
      <c r="CH236" s="41">
        <f t="shared" si="299"/>
        <v>-2.7622861116150454E-7</v>
      </c>
      <c r="CI236" s="41">
        <f t="shared" si="300"/>
        <v>1.3264979127679589E-4</v>
      </c>
      <c r="CJ236" s="41">
        <f t="shared" si="301"/>
        <v>6.8971531990836556E-5</v>
      </c>
      <c r="CK236" s="41">
        <f t="shared" si="302"/>
        <v>8.3395914197644048E-9</v>
      </c>
      <c r="CL236" s="41" t="str">
        <f t="shared" si="235"/>
        <v/>
      </c>
      <c r="CM236" s="41">
        <f t="shared" si="236"/>
        <v>1.4735337921079318E-6</v>
      </c>
      <c r="CN236" s="41">
        <f t="shared" si="237"/>
        <v>-2.7156686489415931E-2</v>
      </c>
      <c r="CO236" s="41">
        <f t="shared" si="238"/>
        <v>0</v>
      </c>
      <c r="CP236" s="41">
        <f t="shared" si="303"/>
        <v>0</v>
      </c>
      <c r="CQ236" s="41"/>
      <c r="CR236" s="41"/>
      <c r="CS236" s="41"/>
      <c r="CT236" s="41"/>
      <c r="CU236" s="41"/>
      <c r="CV236" s="41"/>
      <c r="CW236" s="41"/>
      <c r="CX236" s="41"/>
      <c r="CY236" s="41"/>
      <c r="CZ236" s="41"/>
      <c r="DA236" s="41">
        <f t="shared" si="210"/>
        <v>0.157435606085681</v>
      </c>
      <c r="DB236" s="14">
        <f t="shared" si="209"/>
        <v>-1005.7137260546255</v>
      </c>
      <c r="DC236" s="41"/>
      <c r="DD236" s="41"/>
      <c r="DE236" s="41"/>
    </row>
    <row r="237" spans="1:109">
      <c r="A237" s="41">
        <f t="shared" si="304"/>
        <v>0.88000000000000056</v>
      </c>
      <c r="B237" s="41">
        <f t="shared" si="211"/>
        <v>21.450256339323982</v>
      </c>
      <c r="C237" s="41">
        <f t="shared" si="212"/>
        <v>-2427.1082982128896</v>
      </c>
      <c r="D237" s="41">
        <f t="shared" si="213"/>
        <v>-574.40241585994897</v>
      </c>
      <c r="E237" s="41">
        <f t="shared" si="214"/>
        <v>2.285034911001757E-2</v>
      </c>
      <c r="F237" s="41">
        <f t="shared" si="215"/>
        <v>-105.28685038079011</v>
      </c>
      <c r="G237" s="41">
        <f t="shared" si="216"/>
        <v>-71.786488895993273</v>
      </c>
      <c r="H237" s="41">
        <f t="shared" si="239"/>
        <v>124.74362292930289</v>
      </c>
      <c r="I237" s="41">
        <f t="shared" si="240"/>
        <v>79.052570356351481</v>
      </c>
      <c r="J237" s="41">
        <f t="shared" si="241"/>
        <v>7.3988562014562152E-7</v>
      </c>
      <c r="K237" s="41">
        <f t="shared" si="242"/>
        <v>1.496923572836971E-7</v>
      </c>
      <c r="L237" s="41">
        <f t="shared" si="243"/>
        <v>2.2873199459127587E-2</v>
      </c>
      <c r="M237" s="41">
        <f t="shared" si="217"/>
        <v>-105.39213723117089</v>
      </c>
      <c r="N237" s="41">
        <f t="shared" si="218"/>
        <v>-71.858275384889268</v>
      </c>
      <c r="O237" s="41">
        <f t="shared" si="244"/>
        <v>124.83471252958884</v>
      </c>
      <c r="P237" s="41">
        <f t="shared" si="245"/>
        <v>79.118318643032183</v>
      </c>
      <c r="Q237" s="41">
        <f t="shared" si="246"/>
        <v>7.4059886918621424E-7</v>
      </c>
      <c r="R237" s="41">
        <f t="shared" si="247"/>
        <v>1.4993603449073774E-7</v>
      </c>
      <c r="S237" s="41">
        <f t="shared" si="248"/>
        <v>3.1213923129081037E-5</v>
      </c>
      <c r="T237" s="41">
        <f t="shared" si="249"/>
        <v>1.0664047444851596E-5</v>
      </c>
      <c r="U237" s="41">
        <f t="shared" si="250"/>
        <v>-2.8720040545785658E-2</v>
      </c>
      <c r="V237" s="41">
        <f t="shared" si="251"/>
        <v>-5.8696914357680881E-3</v>
      </c>
      <c r="W237" s="41">
        <f t="shared" si="219"/>
        <v>27.045596590390321</v>
      </c>
      <c r="X237" s="41">
        <f t="shared" si="220"/>
        <v>18.440179493447953</v>
      </c>
      <c r="Y237" s="41">
        <f t="shared" si="252"/>
        <v>37.565109980104417</v>
      </c>
      <c r="Z237" s="41">
        <f t="shared" si="253"/>
        <v>16.458938093083226</v>
      </c>
      <c r="AA237" s="41">
        <f t="shared" si="254"/>
        <v>-4.1626218230917081E-6</v>
      </c>
      <c r="AB237" s="41">
        <f t="shared" si="255"/>
        <v>-3.0872893572311717E-6</v>
      </c>
      <c r="AC237" s="41">
        <f t="shared" si="256"/>
        <v>-5.8755611272038556E-3</v>
      </c>
      <c r="AD237" s="41">
        <f t="shared" si="221"/>
        <v>27.072642186980712</v>
      </c>
      <c r="AE237" s="41">
        <f t="shared" si="222"/>
        <v>18.458619672941399</v>
      </c>
      <c r="AF237" s="41">
        <f t="shared" si="257"/>
        <v>37.555168285455736</v>
      </c>
      <c r="AG237" s="41">
        <f t="shared" si="258"/>
        <v>16.453029930721925</v>
      </c>
      <c r="AH237" s="41">
        <f t="shared" si="259"/>
        <v>-4.1654766633142483E-6</v>
      </c>
      <c r="AI237" s="41">
        <f t="shared" si="260"/>
        <v>-3.0897198866223809E-6</v>
      </c>
      <c r="AJ237" s="41">
        <f t="shared" si="261"/>
        <v>4.8636972723028934E-4</v>
      </c>
      <c r="AK237" s="41">
        <f t="shared" si="262"/>
        <v>4.1408128822557303E-4</v>
      </c>
      <c r="AL237" s="41">
        <f t="shared" si="263"/>
        <v>1.4875580115796642E-2</v>
      </c>
      <c r="AM237" s="41">
        <f t="shared" si="264"/>
        <v>9.0058886800285544E-3</v>
      </c>
      <c r="AN237" s="41">
        <f t="shared" si="223"/>
        <v>-41.496156117130262</v>
      </c>
      <c r="AO237" s="41">
        <f t="shared" si="224"/>
        <v>-28.292833716225189</v>
      </c>
      <c r="AP237" s="41">
        <f t="shared" si="265"/>
        <v>74.204518655907577</v>
      </c>
      <c r="AQ237" s="41">
        <f t="shared" si="266"/>
        <v>41.976679626966238</v>
      </c>
      <c r="AR237" s="41">
        <f t="shared" si="267"/>
        <v>-1.5289133090512728E-7</v>
      </c>
      <c r="AS237" s="41">
        <f t="shared" si="268"/>
        <v>-2.2383617506975901E-7</v>
      </c>
      <c r="AT237" s="41">
        <f t="shared" si="269"/>
        <v>9.0148945687085827E-3</v>
      </c>
      <c r="AU237" s="41">
        <f t="shared" si="225"/>
        <v>-41.537652273247396</v>
      </c>
      <c r="AV237" s="41">
        <f t="shared" si="226"/>
        <v>-28.321126549941411</v>
      </c>
      <c r="AW237" s="41">
        <f t="shared" si="270"/>
        <v>74.23332311645315</v>
      </c>
      <c r="AX237" s="41">
        <f t="shared" si="271"/>
        <v>41.998019482828454</v>
      </c>
      <c r="AY237" s="41">
        <f t="shared" si="272"/>
        <v>-1.5181927157492477E-7</v>
      </c>
      <c r="AZ237" s="41">
        <f t="shared" si="273"/>
        <v>-2.2330766148665303E-7</v>
      </c>
      <c r="BA237" s="41">
        <f t="shared" si="274"/>
        <v>1.1903981586846995E-4</v>
      </c>
      <c r="BB237" s="41">
        <f t="shared" si="275"/>
        <v>5.8685333772559441E-5</v>
      </c>
      <c r="BC237" s="41">
        <f t="shared" si="276"/>
        <v>-1.1754693553975306E-3</v>
      </c>
      <c r="BD237" s="41">
        <f t="shared" si="277"/>
        <v>7.8304193246310234E-3</v>
      </c>
      <c r="BE237" s="41">
        <f t="shared" si="227"/>
        <v>-36.079982143022939</v>
      </c>
      <c r="BF237" s="41">
        <f t="shared" si="228"/>
        <v>-24.599987824788375</v>
      </c>
      <c r="BG237" s="41">
        <f t="shared" si="278"/>
        <v>70.504737102280586</v>
      </c>
      <c r="BH237" s="41">
        <f t="shared" si="279"/>
        <v>39.238669939713773</v>
      </c>
      <c r="BI237" s="41">
        <f t="shared" si="280"/>
        <v>-3.017067892248474E-7</v>
      </c>
      <c r="BJ237" s="41">
        <f t="shared" si="281"/>
        <v>-2.9896703839724457E-7</v>
      </c>
      <c r="BK237" s="41">
        <f t="shared" si="282"/>
        <v>7.8382497439556543E-3</v>
      </c>
      <c r="BL237" s="41">
        <f t="shared" si="229"/>
        <v>-36.116062125165961</v>
      </c>
      <c r="BM237" s="41">
        <f t="shared" si="230"/>
        <v>-24.624587812613161</v>
      </c>
      <c r="BN237" s="41">
        <f t="shared" si="283"/>
        <v>70.528982874705662</v>
      </c>
      <c r="BO237" s="41">
        <f t="shared" si="284"/>
        <v>39.256588239156031</v>
      </c>
      <c r="BP237" s="41">
        <f t="shared" si="285"/>
        <v>-3.0065468175931249E-7</v>
      </c>
      <c r="BQ237" s="41">
        <f t="shared" si="286"/>
        <v>-2.9842369229820234E-7</v>
      </c>
      <c r="BR237" s="41">
        <f t="shared" si="287"/>
        <v>1.3436157399967895E-4</v>
      </c>
      <c r="BS237" s="41">
        <f t="shared" si="288"/>
        <v>6.9389144631515798E-5</v>
      </c>
      <c r="BT237" s="41">
        <f t="shared" si="289"/>
        <v>4.2167898818715377E-5</v>
      </c>
      <c r="BU237" s="41">
        <f t="shared" si="290"/>
        <v>7.8725872234497382E-3</v>
      </c>
      <c r="BV237" s="41">
        <f t="shared" si="231"/>
        <v>-36.274277872704019</v>
      </c>
      <c r="BW237" s="41">
        <f t="shared" si="232"/>
        <v>-24.732462185934565</v>
      </c>
      <c r="BX237" s="41">
        <f t="shared" si="291"/>
        <v>70.635368497066011</v>
      </c>
      <c r="BY237" s="41">
        <f t="shared" si="292"/>
        <v>39.335214894820467</v>
      </c>
      <c r="BZ237" s="41">
        <f t="shared" si="293"/>
        <v>-2.9605104279901664E-7</v>
      </c>
      <c r="CA237" s="41">
        <f t="shared" si="294"/>
        <v>-2.9604822585918949E-7</v>
      </c>
      <c r="CB237" s="41">
        <f t="shared" si="295"/>
        <v>7.8804598106731877E-3</v>
      </c>
      <c r="CC237" s="41">
        <f t="shared" si="233"/>
        <v>-36.310552150576726</v>
      </c>
      <c r="CD237" s="41">
        <f t="shared" si="234"/>
        <v>-24.7571946481205</v>
      </c>
      <c r="CE237" s="41">
        <f t="shared" si="296"/>
        <v>70.659774430980008</v>
      </c>
      <c r="CF237" s="41">
        <f t="shared" si="297"/>
        <v>39.35325371800122</v>
      </c>
      <c r="CG237" s="41">
        <f t="shared" si="298"/>
        <v>-2.9499785287996005E-7</v>
      </c>
      <c r="CH237" s="41">
        <f t="shared" si="299"/>
        <v>-2.9550524446068103E-7</v>
      </c>
      <c r="CI237" s="41">
        <f t="shared" si="300"/>
        <v>1.3377939032793783E-4</v>
      </c>
      <c r="CJ237" s="41">
        <f t="shared" si="301"/>
        <v>6.8971150537540604E-5</v>
      </c>
      <c r="CK237" s="41">
        <f t="shared" si="302"/>
        <v>4.3465766641122552E-8</v>
      </c>
      <c r="CL237" s="41" t="str">
        <f t="shared" si="235"/>
        <v/>
      </c>
      <c r="CM237" s="41">
        <f t="shared" si="236"/>
        <v>1.4043887649329578E-6</v>
      </c>
      <c r="CN237" s="41">
        <f t="shared" si="237"/>
        <v>-2.6766796559729109E-2</v>
      </c>
      <c r="CO237" s="41">
        <f t="shared" si="238"/>
        <v>0</v>
      </c>
      <c r="CP237" s="41">
        <f t="shared" si="303"/>
        <v>0</v>
      </c>
      <c r="CQ237" s="41"/>
      <c r="CR237" s="41"/>
      <c r="CS237" s="41"/>
      <c r="CT237" s="41"/>
      <c r="CU237" s="41"/>
      <c r="CV237" s="41"/>
      <c r="CW237" s="41"/>
      <c r="CX237" s="41"/>
      <c r="CY237" s="41"/>
      <c r="CZ237" s="41"/>
      <c r="DA237" s="41">
        <f t="shared" si="210"/>
        <v>0.15812309781531278</v>
      </c>
      <c r="DB237" s="14">
        <f t="shared" si="209"/>
        <v>-1014.5689462117365</v>
      </c>
      <c r="DC237" s="41"/>
      <c r="DD237" s="41"/>
      <c r="DE237" s="41"/>
    </row>
    <row r="238" spans="1:109">
      <c r="A238" s="41">
        <f t="shared" si="304"/>
        <v>0.89000000000000057</v>
      </c>
      <c r="B238" s="41">
        <f t="shared" si="211"/>
        <v>21.694009252270845</v>
      </c>
      <c r="C238" s="41">
        <f t="shared" si="212"/>
        <v>-2418.2184860936513</v>
      </c>
      <c r="D238" s="41">
        <f t="shared" si="213"/>
        <v>-565.51260374071046</v>
      </c>
      <c r="E238" s="41">
        <f t="shared" si="214"/>
        <v>2.285034911001757E-2</v>
      </c>
      <c r="F238" s="41">
        <f t="shared" si="215"/>
        <v>-105.28685038079011</v>
      </c>
      <c r="G238" s="41">
        <f t="shared" si="216"/>
        <v>-71.786488895993273</v>
      </c>
      <c r="H238" s="41">
        <f t="shared" si="239"/>
        <v>124.68194753691722</v>
      </c>
      <c r="I238" s="41">
        <f t="shared" si="240"/>
        <v>78.949458874538493</v>
      </c>
      <c r="J238" s="41">
        <f t="shared" si="241"/>
        <v>7.314991211698932E-7</v>
      </c>
      <c r="K238" s="41">
        <f t="shared" si="242"/>
        <v>1.2912837471891304E-7</v>
      </c>
      <c r="L238" s="41">
        <f t="shared" si="243"/>
        <v>2.2873199459127587E-2</v>
      </c>
      <c r="M238" s="41">
        <f t="shared" si="217"/>
        <v>-105.39213723117089</v>
      </c>
      <c r="N238" s="41">
        <f t="shared" si="218"/>
        <v>-71.858275384889268</v>
      </c>
      <c r="O238" s="41">
        <f t="shared" si="244"/>
        <v>124.77307003512385</v>
      </c>
      <c r="P238" s="41">
        <f t="shared" si="245"/>
        <v>79.015278608792158</v>
      </c>
      <c r="Q238" s="41">
        <f t="shared" si="246"/>
        <v>7.3220846157968123E-7</v>
      </c>
      <c r="R238" s="41">
        <f t="shared" si="247"/>
        <v>1.293657513005376E-7</v>
      </c>
      <c r="S238" s="41">
        <f t="shared" si="248"/>
        <v>3.1042869689771403E-5</v>
      </c>
      <c r="T238" s="41">
        <f t="shared" si="249"/>
        <v>1.0388313127369533E-5</v>
      </c>
      <c r="U238" s="41">
        <f t="shared" si="250"/>
        <v>-2.916406094854122E-2</v>
      </c>
      <c r="V238" s="41">
        <f t="shared" si="251"/>
        <v>-6.3137118385236494E-3</v>
      </c>
      <c r="W238" s="41">
        <f t="shared" si="219"/>
        <v>29.091495735556908</v>
      </c>
      <c r="X238" s="41">
        <f t="shared" si="220"/>
        <v>19.835110728788806</v>
      </c>
      <c r="Y238" s="41">
        <f t="shared" si="252"/>
        <v>36.73580112527199</v>
      </c>
      <c r="Z238" s="41">
        <f t="shared" si="253"/>
        <v>15.848129337288544</v>
      </c>
      <c r="AA238" s="41">
        <f t="shared" si="254"/>
        <v>-4.3790507606166013E-6</v>
      </c>
      <c r="AB238" s="41">
        <f t="shared" si="255"/>
        <v>-3.2657446309507583E-6</v>
      </c>
      <c r="AC238" s="41">
        <f t="shared" si="256"/>
        <v>-6.3200255503621725E-3</v>
      </c>
      <c r="AD238" s="41">
        <f t="shared" si="221"/>
        <v>29.120587231292461</v>
      </c>
      <c r="AE238" s="41">
        <f t="shared" si="222"/>
        <v>19.85494583951759</v>
      </c>
      <c r="AF238" s="41">
        <f t="shared" si="257"/>
        <v>36.725383100835536</v>
      </c>
      <c r="AG238" s="41">
        <f t="shared" si="258"/>
        <v>15.842030806802462</v>
      </c>
      <c r="AH238" s="41">
        <f t="shared" si="259"/>
        <v>-4.3822262986104859E-6</v>
      </c>
      <c r="AI238" s="41">
        <f t="shared" si="260"/>
        <v>-3.268468674059243E-6</v>
      </c>
      <c r="AJ238" s="41">
        <f t="shared" si="261"/>
        <v>5.0295896852769952E-4</v>
      </c>
      <c r="AK238" s="41">
        <f t="shared" si="262"/>
        <v>4.3144875441795738E-4</v>
      </c>
      <c r="AL238" s="41">
        <f t="shared" si="263"/>
        <v>1.5568491068385327E-2</v>
      </c>
      <c r="AM238" s="41">
        <f t="shared" si="264"/>
        <v>9.2547792298616777E-3</v>
      </c>
      <c r="AN238" s="41">
        <f t="shared" si="223"/>
        <v>-42.642961444055636</v>
      </c>
      <c r="AO238" s="41">
        <f t="shared" si="224"/>
        <v>-29.074746439128852</v>
      </c>
      <c r="AP238" s="41">
        <f t="shared" si="265"/>
        <v>74.920212295391153</v>
      </c>
      <c r="AQ238" s="41">
        <f t="shared" si="266"/>
        <v>42.40936317122771</v>
      </c>
      <c r="AR238" s="41">
        <f t="shared" si="267"/>
        <v>-1.2818977184184249E-7</v>
      </c>
      <c r="AS238" s="41">
        <f t="shared" si="268"/>
        <v>-2.2231978952759699E-7</v>
      </c>
      <c r="AT238" s="41">
        <f t="shared" si="269"/>
        <v>9.2640340090915391E-3</v>
      </c>
      <c r="AU238" s="41">
        <f t="shared" si="225"/>
        <v>-42.685604405499696</v>
      </c>
      <c r="AV238" s="41">
        <f t="shared" si="226"/>
        <v>-29.10382118556798</v>
      </c>
      <c r="AW238" s="41">
        <f t="shared" si="270"/>
        <v>74.950018992650016</v>
      </c>
      <c r="AX238" s="41">
        <f t="shared" si="271"/>
        <v>42.431485654844913</v>
      </c>
      <c r="AY238" s="41">
        <f t="shared" si="272"/>
        <v>-1.2711979726796157E-7</v>
      </c>
      <c r="AZ238" s="41">
        <f t="shared" si="273"/>
        <v>-2.2180482066219432E-7</v>
      </c>
      <c r="BA238" s="41">
        <f t="shared" si="274"/>
        <v>1.1561319263333166E-4</v>
      </c>
      <c r="BB238" s="41">
        <f t="shared" si="275"/>
        <v>5.5643560220332434E-5</v>
      </c>
      <c r="BC238" s="41">
        <f t="shared" si="276"/>
        <v>-1.5696280583729334E-3</v>
      </c>
      <c r="BD238" s="41">
        <f t="shared" si="277"/>
        <v>7.6851511714887445E-3</v>
      </c>
      <c r="BE238" s="41">
        <f t="shared" si="227"/>
        <v>-35.410634544378176</v>
      </c>
      <c r="BF238" s="41">
        <f t="shared" si="228"/>
        <v>-24.143614462076034</v>
      </c>
      <c r="BG238" s="41">
        <f t="shared" si="278"/>
        <v>69.970953648325647</v>
      </c>
      <c r="BH238" s="41">
        <f t="shared" si="279"/>
        <v>38.740911707267664</v>
      </c>
      <c r="BI238" s="41">
        <f t="shared" si="280"/>
        <v>-3.2526597634501951E-7</v>
      </c>
      <c r="BJ238" s="41">
        <f t="shared" si="281"/>
        <v>-3.2030299891155526E-7</v>
      </c>
      <c r="BK238" s="41">
        <f t="shared" si="282"/>
        <v>7.6928363226602325E-3</v>
      </c>
      <c r="BL238" s="41">
        <f t="shared" si="229"/>
        <v>-35.446045178922546</v>
      </c>
      <c r="BM238" s="41">
        <f t="shared" si="230"/>
        <v>-24.167758076538107</v>
      </c>
      <c r="BN238" s="41">
        <f t="shared" si="283"/>
        <v>69.994659409061683</v>
      </c>
      <c r="BO238" s="41">
        <f t="shared" si="284"/>
        <v>38.758450006744411</v>
      </c>
      <c r="BP238" s="41">
        <f t="shared" si="285"/>
        <v>-3.2422126678546198E-7</v>
      </c>
      <c r="BQ238" s="41">
        <f t="shared" si="286"/>
        <v>-3.1976738087208981E-7</v>
      </c>
      <c r="BR238" s="41">
        <f t="shared" si="287"/>
        <v>1.3593871301236323E-4</v>
      </c>
      <c r="BS238" s="41">
        <f t="shared" si="288"/>
        <v>6.9695185886856976E-5</v>
      </c>
      <c r="BT238" s="41">
        <f t="shared" si="289"/>
        <v>7.4920186904620884E-5</v>
      </c>
      <c r="BU238" s="41">
        <f t="shared" si="290"/>
        <v>7.7600713583933657E-3</v>
      </c>
      <c r="BV238" s="41">
        <f t="shared" si="231"/>
        <v>-35.755841983929699</v>
      </c>
      <c r="BW238" s="41">
        <f t="shared" si="232"/>
        <v>-24.378983170861165</v>
      </c>
      <c r="BX238" s="41">
        <f t="shared" si="291"/>
        <v>70.202279995096347</v>
      </c>
      <c r="BY238" s="41">
        <f t="shared" si="292"/>
        <v>38.912072090538871</v>
      </c>
      <c r="BZ238" s="41">
        <f t="shared" si="293"/>
        <v>-3.151166343320862E-7</v>
      </c>
      <c r="CA238" s="41">
        <f t="shared" si="294"/>
        <v>-3.1510668866894308E-7</v>
      </c>
      <c r="CB238" s="41">
        <f t="shared" si="295"/>
        <v>7.7678314297517578E-3</v>
      </c>
      <c r="CC238" s="41">
        <f t="shared" si="233"/>
        <v>-35.791597825913627</v>
      </c>
      <c r="CD238" s="41">
        <f t="shared" si="234"/>
        <v>-24.403362154032024</v>
      </c>
      <c r="CE238" s="41">
        <f t="shared" si="296"/>
        <v>70.226269050598773</v>
      </c>
      <c r="CF238" s="41">
        <f t="shared" si="297"/>
        <v>38.929824013739491</v>
      </c>
      <c r="CG238" s="41">
        <f t="shared" si="298"/>
        <v>-3.1406986100442631E-7</v>
      </c>
      <c r="CH238" s="41">
        <f t="shared" si="299"/>
        <v>-3.1457167203634308E-7</v>
      </c>
      <c r="CI238" s="41">
        <f t="shared" si="300"/>
        <v>1.3489222963495738E-4</v>
      </c>
      <c r="CJ238" s="41">
        <f t="shared" si="301"/>
        <v>6.8944808351716831E-5</v>
      </c>
      <c r="CK238" s="41">
        <f t="shared" si="302"/>
        <v>1.5081200977378275E-7</v>
      </c>
      <c r="CL238" s="41" t="str">
        <f t="shared" si="235"/>
        <v/>
      </c>
      <c r="CM238" s="41">
        <f t="shared" si="236"/>
        <v>1.3370882475198801E-6</v>
      </c>
      <c r="CN238" s="41">
        <f t="shared" si="237"/>
        <v>-2.6384242618537442E-2</v>
      </c>
      <c r="CO238" s="41">
        <f t="shared" si="238"/>
        <v>0</v>
      </c>
      <c r="CP238" s="41">
        <f t="shared" si="303"/>
        <v>0</v>
      </c>
      <c r="CQ238" s="41"/>
      <c r="CR238" s="41"/>
      <c r="CS238" s="41"/>
      <c r="CT238" s="41"/>
      <c r="CU238" s="41"/>
      <c r="CV238" s="41"/>
      <c r="CW238" s="41"/>
      <c r="CX238" s="41"/>
      <c r="CY238" s="41"/>
      <c r="CZ238" s="41"/>
      <c r="DA238" s="41">
        <f t="shared" si="210"/>
        <v>0.15881058954494456</v>
      </c>
      <c r="DB238" s="14">
        <f t="shared" si="209"/>
        <v>-1023.4627512061336</v>
      </c>
      <c r="DC238" s="41"/>
      <c r="DD238" s="41"/>
      <c r="DE238" s="41"/>
    </row>
    <row r="239" spans="1:109">
      <c r="A239" s="41">
        <f t="shared" si="304"/>
        <v>0.90000000000000058</v>
      </c>
      <c r="B239" s="41">
        <f t="shared" si="211"/>
        <v>21.937762165217709</v>
      </c>
      <c r="C239" s="41">
        <f t="shared" si="212"/>
        <v>-2409.3286739744131</v>
      </c>
      <c r="D239" s="41">
        <f t="shared" si="213"/>
        <v>-556.62279162147183</v>
      </c>
      <c r="E239" s="41">
        <f t="shared" si="214"/>
        <v>2.285034911001757E-2</v>
      </c>
      <c r="F239" s="41">
        <f t="shared" si="215"/>
        <v>-105.28685038079011</v>
      </c>
      <c r="G239" s="41">
        <f t="shared" si="216"/>
        <v>-71.786488895993273</v>
      </c>
      <c r="H239" s="41">
        <f t="shared" si="239"/>
        <v>124.62021929621179</v>
      </c>
      <c r="I239" s="41">
        <f t="shared" si="240"/>
        <v>78.846099866759118</v>
      </c>
      <c r="J239" s="41">
        <f t="shared" si="241"/>
        <v>7.2310543598322571E-7</v>
      </c>
      <c r="K239" s="41">
        <f t="shared" si="242"/>
        <v>1.0851502694699742E-7</v>
      </c>
      <c r="L239" s="41">
        <f t="shared" si="243"/>
        <v>2.2873199459127587E-2</v>
      </c>
      <c r="M239" s="41">
        <f t="shared" si="217"/>
        <v>-105.39213723117089</v>
      </c>
      <c r="N239" s="41">
        <f t="shared" si="218"/>
        <v>-71.858275384889268</v>
      </c>
      <c r="O239" s="41">
        <f t="shared" si="244"/>
        <v>124.71137477693495</v>
      </c>
      <c r="P239" s="41">
        <f t="shared" si="245"/>
        <v>78.911991564007394</v>
      </c>
      <c r="Q239" s="41">
        <f t="shared" si="246"/>
        <v>7.2381087209067743E-7</v>
      </c>
      <c r="R239" s="41">
        <f t="shared" si="247"/>
        <v>1.0874615643363221E-7</v>
      </c>
      <c r="S239" s="41">
        <f t="shared" si="248"/>
        <v>3.0872005677256041E-5</v>
      </c>
      <c r="T239" s="41">
        <f t="shared" si="249"/>
        <v>1.0114921462336584E-5</v>
      </c>
      <c r="U239" s="41">
        <f t="shared" si="250"/>
        <v>-2.9608706245672141E-2</v>
      </c>
      <c r="V239" s="41">
        <f t="shared" si="251"/>
        <v>-6.7583571356545705E-3</v>
      </c>
      <c r="W239" s="41">
        <f t="shared" si="219"/>
        <v>31.140274187305877</v>
      </c>
      <c r="X239" s="41">
        <f t="shared" si="220"/>
        <v>21.232005127708558</v>
      </c>
      <c r="Y239" s="41">
        <f t="shared" si="252"/>
        <v>35.925084462230863</v>
      </c>
      <c r="Z239" s="41">
        <f t="shared" si="253"/>
        <v>15.255261457395873</v>
      </c>
      <c r="AA239" s="41">
        <f t="shared" si="254"/>
        <v>-4.6030216880593183E-6</v>
      </c>
      <c r="AB239" s="41">
        <f t="shared" si="255"/>
        <v>-3.4516503446536712E-6</v>
      </c>
      <c r="AC239" s="41">
        <f t="shared" si="256"/>
        <v>-6.7651154927902239E-3</v>
      </c>
      <c r="AD239" s="41">
        <f t="shared" si="221"/>
        <v>31.171414461493178</v>
      </c>
      <c r="AE239" s="41">
        <f t="shared" si="222"/>
        <v>21.253237132836261</v>
      </c>
      <c r="AF239" s="41">
        <f t="shared" si="257"/>
        <v>35.914224262964737</v>
      </c>
      <c r="AG239" s="41">
        <f t="shared" si="258"/>
        <v>15.249003431470427</v>
      </c>
      <c r="AH239" s="41">
        <f t="shared" si="259"/>
        <v>-4.6065353348663253E-6</v>
      </c>
      <c r="AI239" s="41">
        <f t="shared" si="260"/>
        <v>-3.4546867178095239E-6</v>
      </c>
      <c r="AJ239" s="41">
        <f t="shared" si="261"/>
        <v>5.1989658677120394E-4</v>
      </c>
      <c r="AK239" s="41">
        <f t="shared" si="262"/>
        <v>4.4927681312288855E-4</v>
      </c>
      <c r="AL239" s="41">
        <f t="shared" si="263"/>
        <v>1.6303809597853512E-2</v>
      </c>
      <c r="AM239" s="41">
        <f t="shared" si="264"/>
        <v>9.5454524621989417E-3</v>
      </c>
      <c r="AN239" s="41">
        <f t="shared" si="223"/>
        <v>-43.98228755130436</v>
      </c>
      <c r="AO239" s="41">
        <f t="shared" si="224"/>
        <v>-29.9879233304348</v>
      </c>
      <c r="AP239" s="41">
        <f t="shared" si="265"/>
        <v>75.777192882607594</v>
      </c>
      <c r="AQ239" s="41">
        <f t="shared" si="266"/>
        <v>42.948240014684423</v>
      </c>
      <c r="AR239" s="41">
        <f t="shared" si="267"/>
        <v>-9.9757248032915923E-8</v>
      </c>
      <c r="AS239" s="41">
        <f t="shared" si="268"/>
        <v>-2.1967391654322661E-7</v>
      </c>
      <c r="AT239" s="41">
        <f t="shared" si="269"/>
        <v>9.5549979146611393E-3</v>
      </c>
      <c r="AU239" s="41">
        <f t="shared" si="225"/>
        <v>-44.026269838855661</v>
      </c>
      <c r="AV239" s="41">
        <f t="shared" si="226"/>
        <v>-30.017911253765231</v>
      </c>
      <c r="AW239" s="41">
        <f t="shared" si="270"/>
        <v>75.808179142435449</v>
      </c>
      <c r="AX239" s="41">
        <f t="shared" si="271"/>
        <v>42.971279218301177</v>
      </c>
      <c r="AY239" s="41">
        <f t="shared" si="272"/>
        <v>-9.8690150693924179E-8</v>
      </c>
      <c r="AZ239" s="41">
        <f t="shared" si="273"/>
        <v>-2.1917366152941001E-7</v>
      </c>
      <c r="BA239" s="41">
        <f t="shared" si="274"/>
        <v>1.1179117419710775E-4</v>
      </c>
      <c r="BB239" s="41">
        <f t="shared" si="275"/>
        <v>5.2407679551884512E-5</v>
      </c>
      <c r="BC239" s="41">
        <f t="shared" si="276"/>
        <v>-2.0193602486134029E-3</v>
      </c>
      <c r="BD239" s="41">
        <f t="shared" si="277"/>
        <v>7.5260922135855389E-3</v>
      </c>
      <c r="BE239" s="41">
        <f t="shared" si="227"/>
        <v>-34.67774347904485</v>
      </c>
      <c r="BF239" s="41">
        <f t="shared" si="228"/>
        <v>-23.643916008439675</v>
      </c>
      <c r="BG239" s="41">
        <f t="shared" si="278"/>
        <v>69.3961973255917</v>
      </c>
      <c r="BH239" s="41">
        <f t="shared" si="279"/>
        <v>38.210998962068402</v>
      </c>
      <c r="BI239" s="41">
        <f t="shared" si="280"/>
        <v>-3.5089605688379077E-7</v>
      </c>
      <c r="BJ239" s="41">
        <f t="shared" si="281"/>
        <v>-3.4255226920982285E-7</v>
      </c>
      <c r="BK239" s="41">
        <f t="shared" si="282"/>
        <v>7.5336183057991236E-3</v>
      </c>
      <c r="BL239" s="41">
        <f t="shared" si="229"/>
        <v>-34.712421222523886</v>
      </c>
      <c r="BM239" s="41">
        <f t="shared" si="230"/>
        <v>-23.667559924448113</v>
      </c>
      <c r="BN239" s="41">
        <f t="shared" si="283"/>
        <v>69.419313868337341</v>
      </c>
      <c r="BO239" s="41">
        <f t="shared" si="284"/>
        <v>38.228119124548385</v>
      </c>
      <c r="BP239" s="41">
        <f t="shared" si="285"/>
        <v>-3.498594462952599E-7</v>
      </c>
      <c r="BQ239" s="41">
        <f t="shared" si="286"/>
        <v>-3.4202435863492671E-7</v>
      </c>
      <c r="BR239" s="41">
        <f t="shared" si="287"/>
        <v>1.3773556835508556E-4</v>
      </c>
      <c r="BS239" s="41">
        <f t="shared" si="288"/>
        <v>7.0144048187883721E-5</v>
      </c>
      <c r="BT239" s="41">
        <f t="shared" si="289"/>
        <v>1.2344429675982741E-4</v>
      </c>
      <c r="BU239" s="41">
        <f t="shared" si="290"/>
        <v>7.649536510345366E-3</v>
      </c>
      <c r="BV239" s="41">
        <f t="shared" si="231"/>
        <v>-35.246533966259584</v>
      </c>
      <c r="BW239" s="41">
        <f t="shared" si="232"/>
        <v>-24.031727704267904</v>
      </c>
      <c r="BX239" s="41">
        <f t="shared" si="291"/>
        <v>69.776006250910214</v>
      </c>
      <c r="BY239" s="41">
        <f t="shared" si="292"/>
        <v>38.49233974554717</v>
      </c>
      <c r="BZ239" s="41">
        <f t="shared" si="293"/>
        <v>-3.3399472816829342E-7</v>
      </c>
      <c r="CA239" s="41">
        <f t="shared" si="294"/>
        <v>-3.3396606895646859E-7</v>
      </c>
      <c r="CB239" s="41">
        <f t="shared" si="295"/>
        <v>7.6571860468557101E-3</v>
      </c>
      <c r="CC239" s="41">
        <f t="shared" si="233"/>
        <v>-35.281780500225842</v>
      </c>
      <c r="CD239" s="41">
        <f t="shared" si="234"/>
        <v>-24.05575943197217</v>
      </c>
      <c r="CE239" s="41">
        <f t="shared" si="296"/>
        <v>69.799587346483548</v>
      </c>
      <c r="CF239" s="41">
        <f t="shared" si="297"/>
        <v>38.509810953788616</v>
      </c>
      <c r="CG239" s="41">
        <f t="shared" si="298"/>
        <v>-3.3295446726397796E-7</v>
      </c>
      <c r="CH239" s="41">
        <f t="shared" si="299"/>
        <v>-3.3343906502126497E-7</v>
      </c>
      <c r="CI239" s="41">
        <f t="shared" si="300"/>
        <v>1.3599005677125117E-4</v>
      </c>
      <c r="CJ239" s="41">
        <f t="shared" si="301"/>
        <v>6.8893577341709223E-5</v>
      </c>
      <c r="CK239" s="41">
        <f t="shared" si="302"/>
        <v>4.271343603790253E-7</v>
      </c>
      <c r="CL239" s="41" t="str">
        <f t="shared" si="235"/>
        <v/>
      </c>
      <c r="CM239" s="41">
        <f t="shared" si="236"/>
        <v>1.2715002907889494E-6</v>
      </c>
      <c r="CN239" s="41">
        <f t="shared" si="237"/>
        <v>-2.6008424135174246E-2</v>
      </c>
      <c r="CO239" s="41">
        <f t="shared" si="238"/>
        <v>0</v>
      </c>
      <c r="CP239" s="41">
        <f t="shared" si="303"/>
        <v>0</v>
      </c>
      <c r="CQ239" s="41"/>
      <c r="CR239" s="41"/>
      <c r="CS239" s="41"/>
      <c r="CT239" s="41"/>
      <c r="CU239" s="41"/>
      <c r="CV239" s="41"/>
      <c r="CW239" s="41"/>
      <c r="CX239" s="41"/>
      <c r="CY239" s="41"/>
      <c r="CZ239" s="41"/>
      <c r="DA239" s="41">
        <f t="shared" si="210"/>
        <v>0.15949808127457635</v>
      </c>
      <c r="DB239" s="14">
        <f t="shared" si="209"/>
        <v>-1032.3951410378163</v>
      </c>
      <c r="DC239" s="41"/>
      <c r="DD239" s="41"/>
      <c r="DE239" s="41"/>
    </row>
    <row r="240" spans="1:109">
      <c r="A240" s="41">
        <f t="shared" si="304"/>
        <v>0.91000000000000059</v>
      </c>
      <c r="B240" s="41">
        <f t="shared" si="211"/>
        <v>22.181515078164573</v>
      </c>
      <c r="C240" s="41">
        <f t="shared" si="212"/>
        <v>-2400.4388618551739</v>
      </c>
      <c r="D240" s="41">
        <f t="shared" si="213"/>
        <v>-547.73297950223332</v>
      </c>
      <c r="E240" s="41">
        <f t="shared" si="214"/>
        <v>2.285034911001757E-2</v>
      </c>
      <c r="F240" s="41">
        <f t="shared" si="215"/>
        <v>-105.28685038079011</v>
      </c>
      <c r="G240" s="41">
        <f t="shared" si="216"/>
        <v>-71.786488895993273</v>
      </c>
      <c r="H240" s="41">
        <f t="shared" si="239"/>
        <v>124.55843807109954</v>
      </c>
      <c r="I240" s="41">
        <f t="shared" si="240"/>
        <v>78.742491541800689</v>
      </c>
      <c r="J240" s="41">
        <f t="shared" si="241"/>
        <v>7.1470454608076977E-7</v>
      </c>
      <c r="K240" s="41">
        <f t="shared" si="242"/>
        <v>8.7851956738425361E-8</v>
      </c>
      <c r="L240" s="41">
        <f t="shared" si="243"/>
        <v>2.2873199459127587E-2</v>
      </c>
      <c r="M240" s="41">
        <f t="shared" si="217"/>
        <v>-105.39213723117089</v>
      </c>
      <c r="N240" s="41">
        <f t="shared" si="218"/>
        <v>-71.858275384889268</v>
      </c>
      <c r="O240" s="41">
        <f t="shared" si="244"/>
        <v>124.64962661929826</v>
      </c>
      <c r="P240" s="41">
        <f t="shared" si="245"/>
        <v>78.808455723692276</v>
      </c>
      <c r="Q240" s="41">
        <f t="shared" si="246"/>
        <v>7.1540608224528168E-7</v>
      </c>
      <c r="R240" s="41">
        <f t="shared" si="247"/>
        <v>8.807689354639341E-8</v>
      </c>
      <c r="S240" s="41">
        <f t="shared" si="248"/>
        <v>3.0701332445043272E-5</v>
      </c>
      <c r="T240" s="41">
        <f t="shared" si="249"/>
        <v>9.8439112192577827E-6</v>
      </c>
      <c r="U240" s="41">
        <f t="shared" si="250"/>
        <v>-3.0054175085047565E-2</v>
      </c>
      <c r="V240" s="41">
        <f t="shared" si="251"/>
        <v>-7.2038259750299947E-3</v>
      </c>
      <c r="W240" s="41">
        <f t="shared" si="219"/>
        <v>33.192847249310546</v>
      </c>
      <c r="X240" s="41">
        <f t="shared" si="220"/>
        <v>22.631486760893562</v>
      </c>
      <c r="Y240" s="41">
        <f t="shared" si="252"/>
        <v>35.132486464232059</v>
      </c>
      <c r="Z240" s="41">
        <f t="shared" si="253"/>
        <v>14.680006805965585</v>
      </c>
      <c r="AA240" s="41">
        <f t="shared" si="254"/>
        <v>-4.8348185640173691E-6</v>
      </c>
      <c r="AB240" s="41">
        <f t="shared" si="255"/>
        <v>-3.6453347107650651E-6</v>
      </c>
      <c r="AC240" s="41">
        <f t="shared" si="256"/>
        <v>-7.2110298010050243E-3</v>
      </c>
      <c r="AD240" s="41">
        <f t="shared" si="221"/>
        <v>33.226040096559856</v>
      </c>
      <c r="AE240" s="41">
        <f t="shared" si="222"/>
        <v>22.654118247654456</v>
      </c>
      <c r="AF240" s="41">
        <f t="shared" si="257"/>
        <v>35.121217135423912</v>
      </c>
      <c r="AG240" s="41">
        <f t="shared" si="258"/>
        <v>14.673618711508352</v>
      </c>
      <c r="AH240" s="41">
        <f t="shared" si="259"/>
        <v>-4.8386883444524232E-6</v>
      </c>
      <c r="AI240" s="41">
        <f t="shared" si="260"/>
        <v>-3.6487029379237837E-6</v>
      </c>
      <c r="AJ240" s="41">
        <f t="shared" si="261"/>
        <v>5.3718405309453128E-4</v>
      </c>
      <c r="AK240" s="41">
        <f t="shared" si="262"/>
        <v>4.6756087256879787E-4</v>
      </c>
      <c r="AL240" s="41">
        <f t="shared" si="263"/>
        <v>1.708459516313908E-2</v>
      </c>
      <c r="AM240" s="41">
        <f t="shared" si="264"/>
        <v>9.8807691881090849E-3</v>
      </c>
      <c r="AN240" s="41">
        <f t="shared" si="223"/>
        <v>-45.527316109997159</v>
      </c>
      <c r="AO240" s="41">
        <f t="shared" si="224"/>
        <v>-31.04135189317989</v>
      </c>
      <c r="AP240" s="41">
        <f t="shared" si="265"/>
        <v>76.787939539346667</v>
      </c>
      <c r="AQ240" s="41">
        <f t="shared" si="266"/>
        <v>43.603132415732546</v>
      </c>
      <c r="AR240" s="41">
        <f t="shared" si="267"/>
        <v>-6.7728527193219057E-8</v>
      </c>
      <c r="AS240" s="41">
        <f t="shared" si="268"/>
        <v>-2.1611323992261581E-7</v>
      </c>
      <c r="AT240" s="41">
        <f t="shared" si="269"/>
        <v>9.8906499572971925E-3</v>
      </c>
      <c r="AU240" s="41">
        <f t="shared" si="225"/>
        <v>-45.572843426107148</v>
      </c>
      <c r="AV240" s="41">
        <f t="shared" si="226"/>
        <v>-31.072393245073062</v>
      </c>
      <c r="AW240" s="41">
        <f t="shared" si="270"/>
        <v>76.820298830472169</v>
      </c>
      <c r="AX240" s="41">
        <f t="shared" si="271"/>
        <v>43.627234072163574</v>
      </c>
      <c r="AY240" s="41">
        <f t="shared" si="272"/>
        <v>-6.6665482714804827E-8</v>
      </c>
      <c r="AZ240" s="41">
        <f t="shared" si="273"/>
        <v>-2.1562900164366008E-7</v>
      </c>
      <c r="BA240" s="41">
        <f t="shared" si="274"/>
        <v>1.0758721898834539E-4</v>
      </c>
      <c r="BB240" s="41">
        <f t="shared" si="275"/>
        <v>4.9008156119925326E-5</v>
      </c>
      <c r="BC240" s="41">
        <f t="shared" si="276"/>
        <v>-2.5330673702086632E-3</v>
      </c>
      <c r="BD240" s="41">
        <f t="shared" si="277"/>
        <v>7.3477018179004218E-3</v>
      </c>
      <c r="BE240" s="41">
        <f t="shared" si="227"/>
        <v>-33.855779542763685</v>
      </c>
      <c r="BF240" s="41">
        <f t="shared" si="228"/>
        <v>-23.083486051884336</v>
      </c>
      <c r="BG240" s="41">
        <f t="shared" si="278"/>
        <v>68.76409636452702</v>
      </c>
      <c r="BH240" s="41">
        <f t="shared" si="279"/>
        <v>37.636662293476178</v>
      </c>
      <c r="BI240" s="41">
        <f t="shared" si="280"/>
        <v>-3.7945030796335765E-7</v>
      </c>
      <c r="BJ240" s="41">
        <f t="shared" si="281"/>
        <v>-3.6612453897887558E-7</v>
      </c>
      <c r="BK240" s="41">
        <f t="shared" si="282"/>
        <v>7.3550495197183211E-3</v>
      </c>
      <c r="BL240" s="41">
        <f t="shared" si="229"/>
        <v>-33.889635322306439</v>
      </c>
      <c r="BM240" s="41">
        <f t="shared" si="230"/>
        <v>-23.106569537936217</v>
      </c>
      <c r="BN240" s="41">
        <f t="shared" si="283"/>
        <v>68.786554779279413</v>
      </c>
      <c r="BO240" s="41">
        <f t="shared" si="284"/>
        <v>37.653310984569956</v>
      </c>
      <c r="BP240" s="41">
        <f t="shared" si="285"/>
        <v>-3.7842279551241602E-7</v>
      </c>
      <c r="BQ240" s="41">
        <f t="shared" si="286"/>
        <v>-3.6560432267405691E-7</v>
      </c>
      <c r="BR240" s="41">
        <f t="shared" si="287"/>
        <v>1.3984133765996876E-4</v>
      </c>
      <c r="BS240" s="41">
        <f t="shared" si="288"/>
        <v>7.0799866095736278E-5</v>
      </c>
      <c r="BT240" s="41">
        <f t="shared" si="289"/>
        <v>1.9301107989977431E-4</v>
      </c>
      <c r="BU240" s="41">
        <f t="shared" si="290"/>
        <v>7.5407128978001959E-3</v>
      </c>
      <c r="BV240" s="41">
        <f t="shared" si="231"/>
        <v>-34.745110755753039</v>
      </c>
      <c r="BW240" s="41">
        <f t="shared" si="232"/>
        <v>-23.689848242558899</v>
      </c>
      <c r="BX240" s="41">
        <f t="shared" si="291"/>
        <v>69.35567323562492</v>
      </c>
      <c r="BY240" s="41">
        <f t="shared" si="292"/>
        <v>38.07534933592477</v>
      </c>
      <c r="BZ240" s="41">
        <f t="shared" si="293"/>
        <v>-3.5271682721186579E-7</v>
      </c>
      <c r="CA240" s="41">
        <f t="shared" si="294"/>
        <v>-3.5264407429791432E-7</v>
      </c>
      <c r="CB240" s="41">
        <f t="shared" si="295"/>
        <v>7.5482536106979952E-3</v>
      </c>
      <c r="CC240" s="41">
        <f t="shared" si="233"/>
        <v>-34.77985586650879</v>
      </c>
      <c r="CD240" s="41">
        <f t="shared" si="234"/>
        <v>-23.713538090801453</v>
      </c>
      <c r="CE240" s="41">
        <f t="shared" si="296"/>
        <v>69.378854209712102</v>
      </c>
      <c r="CF240" s="41">
        <f t="shared" si="297"/>
        <v>38.092545224088603</v>
      </c>
      <c r="CG240" s="41">
        <f t="shared" si="298"/>
        <v>-3.5168317615742352E-7</v>
      </c>
      <c r="CH240" s="41">
        <f t="shared" si="299"/>
        <v>-3.5212512604466062E-7</v>
      </c>
      <c r="CI240" s="41">
        <f t="shared" si="300"/>
        <v>1.3707603889068993E-4</v>
      </c>
      <c r="CJ240" s="41">
        <f t="shared" si="301"/>
        <v>6.8819521481204809E-5</v>
      </c>
      <c r="CK240" s="41">
        <f t="shared" si="302"/>
        <v>1.0658749774033378E-6</v>
      </c>
      <c r="CL240" s="41" t="str">
        <f t="shared" si="235"/>
        <v/>
      </c>
      <c r="CM240" s="41">
        <f t="shared" si="236"/>
        <v>1.2074458030681473E-6</v>
      </c>
      <c r="CN240" s="41">
        <f t="shared" si="237"/>
        <v>-2.5638423852520666E-2</v>
      </c>
      <c r="CO240" s="41">
        <f t="shared" si="238"/>
        <v>0</v>
      </c>
      <c r="CP240" s="41">
        <f t="shared" si="303"/>
        <v>0</v>
      </c>
      <c r="CQ240" s="41"/>
      <c r="CR240" s="41"/>
      <c r="CS240" s="41"/>
      <c r="CT240" s="41"/>
      <c r="CU240" s="41"/>
      <c r="CV240" s="41"/>
      <c r="CW240" s="41"/>
      <c r="CX240" s="41"/>
      <c r="CY240" s="41"/>
      <c r="CZ240" s="41"/>
      <c r="DA240" s="41">
        <f t="shared" si="210"/>
        <v>0.16018557300420813</v>
      </c>
      <c r="DB240" s="14">
        <f t="shared" si="209"/>
        <v>-1041.3661157067852</v>
      </c>
      <c r="DC240" s="41"/>
      <c r="DD240" s="41"/>
      <c r="DE240" s="41"/>
    </row>
    <row r="241" spans="1:109">
      <c r="A241" s="41">
        <f t="shared" si="304"/>
        <v>0.9200000000000006</v>
      </c>
      <c r="B241" s="41">
        <f t="shared" si="211"/>
        <v>22.425267991111436</v>
      </c>
      <c r="C241" s="41">
        <f t="shared" si="212"/>
        <v>-2391.5490497359356</v>
      </c>
      <c r="D241" s="41">
        <f t="shared" si="213"/>
        <v>-538.84316738299481</v>
      </c>
      <c r="E241" s="41">
        <f t="shared" si="214"/>
        <v>2.285034911001757E-2</v>
      </c>
      <c r="F241" s="41">
        <f t="shared" si="215"/>
        <v>-105.28685038079011</v>
      </c>
      <c r="G241" s="41">
        <f t="shared" si="216"/>
        <v>-71.786488895993273</v>
      </c>
      <c r="H241" s="41">
        <f t="shared" si="239"/>
        <v>124.49660372490845</v>
      </c>
      <c r="I241" s="41">
        <f t="shared" si="240"/>
        <v>78.638632086742362</v>
      </c>
      <c r="J241" s="41">
        <f t="shared" si="241"/>
        <v>7.0629643287812021E-7</v>
      </c>
      <c r="K241" s="41">
        <f t="shared" si="242"/>
        <v>6.7138802534310183E-8</v>
      </c>
      <c r="L241" s="41">
        <f t="shared" si="243"/>
        <v>2.2873199459127587E-2</v>
      </c>
      <c r="M241" s="41">
        <f t="shared" si="217"/>
        <v>-105.39213723117089</v>
      </c>
      <c r="N241" s="41">
        <f t="shared" si="218"/>
        <v>-71.858275384889268</v>
      </c>
      <c r="O241" s="41">
        <f t="shared" si="244"/>
        <v>124.58782542590707</v>
      </c>
      <c r="P241" s="41">
        <f t="shared" si="245"/>
        <v>78.704669281258816</v>
      </c>
      <c r="Q241" s="41">
        <f t="shared" si="246"/>
        <v>7.0699407349023849E-7</v>
      </c>
      <c r="R241" s="41">
        <f t="shared" si="247"/>
        <v>6.7357601982628544E-8</v>
      </c>
      <c r="S241" s="41">
        <f t="shared" si="248"/>
        <v>3.0530851356334877E-5</v>
      </c>
      <c r="T241" s="41">
        <f t="shared" si="249"/>
        <v>9.5753219027384557E-6</v>
      </c>
      <c r="U241" s="41">
        <f t="shared" si="250"/>
        <v>-3.0500667222899337E-2</v>
      </c>
      <c r="V241" s="41">
        <f t="shared" si="251"/>
        <v>-7.6503181128817661E-3</v>
      </c>
      <c r="W241" s="41">
        <f t="shared" si="219"/>
        <v>35.250135332212949</v>
      </c>
      <c r="X241" s="41">
        <f t="shared" si="220"/>
        <v>24.034183181054289</v>
      </c>
      <c r="Y241" s="41">
        <f t="shared" si="252"/>
        <v>34.357545388363647</v>
      </c>
      <c r="Z241" s="41">
        <f t="shared" si="253"/>
        <v>14.122029620372679</v>
      </c>
      <c r="AA241" s="41">
        <f t="shared" si="254"/>
        <v>-5.0747378065824114E-6</v>
      </c>
      <c r="AB241" s="41">
        <f t="shared" si="255"/>
        <v>-3.8471371253904753E-6</v>
      </c>
      <c r="AC241" s="41">
        <f t="shared" si="256"/>
        <v>-7.6579684309946473E-3</v>
      </c>
      <c r="AD241" s="41">
        <f t="shared" si="221"/>
        <v>35.285385467545154</v>
      </c>
      <c r="AE241" s="41">
        <f t="shared" si="222"/>
        <v>24.05821736423534</v>
      </c>
      <c r="AF241" s="41">
        <f t="shared" si="257"/>
        <v>34.34589886702237</v>
      </c>
      <c r="AG241" s="41">
        <f t="shared" si="258"/>
        <v>14.115539394863468</v>
      </c>
      <c r="AH241" s="41">
        <f t="shared" si="259"/>
        <v>-5.0789823788593473E-6</v>
      </c>
      <c r="AI241" s="41">
        <f t="shared" si="260"/>
        <v>-3.8508574441020421E-6</v>
      </c>
      <c r="AJ241" s="41">
        <f t="shared" si="261"/>
        <v>5.548229778561969E-4</v>
      </c>
      <c r="AK241" s="41">
        <f t="shared" si="262"/>
        <v>4.8629594961584167E-4</v>
      </c>
      <c r="AL241" s="41">
        <f t="shared" si="263"/>
        <v>1.7914109406381759E-2</v>
      </c>
      <c r="AM241" s="41">
        <f t="shared" si="264"/>
        <v>1.0263791293499993E-2</v>
      </c>
      <c r="AN241" s="41">
        <f t="shared" si="223"/>
        <v>-47.292155277603065</v>
      </c>
      <c r="AO241" s="41">
        <f t="shared" si="224"/>
        <v>-32.244651325638458</v>
      </c>
      <c r="AP241" s="41">
        <f t="shared" si="265"/>
        <v>77.966295214177322</v>
      </c>
      <c r="AQ241" s="41">
        <f t="shared" si="266"/>
        <v>44.384890163603558</v>
      </c>
      <c r="AR241" s="41">
        <f t="shared" si="267"/>
        <v>-3.2297620924322944E-8</v>
      </c>
      <c r="AS241" s="41">
        <f t="shared" si="268"/>
        <v>-2.1188177011376984E-7</v>
      </c>
      <c r="AT241" s="41">
        <f t="shared" si="269"/>
        <v>1.0274055084793492E-2</v>
      </c>
      <c r="AU241" s="41">
        <f t="shared" si="225"/>
        <v>-47.339447432880661</v>
      </c>
      <c r="AV241" s="41">
        <f t="shared" si="226"/>
        <v>-32.276895976964099</v>
      </c>
      <c r="AW241" s="41">
        <f t="shared" si="270"/>
        <v>78.000238811997392</v>
      </c>
      <c r="AX241" s="41">
        <f t="shared" si="271"/>
        <v>44.410212540061337</v>
      </c>
      <c r="AY241" s="41">
        <f t="shared" si="272"/>
        <v>-3.1240226876367425E-8</v>
      </c>
      <c r="AZ241" s="41">
        <f t="shared" si="273"/>
        <v>-2.1141496057727927E-7</v>
      </c>
      <c r="BA241" s="41">
        <f t="shared" si="274"/>
        <v>1.0302177993673943E-4</v>
      </c>
      <c r="BB241" s="41">
        <f t="shared" si="275"/>
        <v>4.5481199212052196E-5</v>
      </c>
      <c r="BC241" s="41">
        <f t="shared" si="276"/>
        <v>-3.120999943478117E-3</v>
      </c>
      <c r="BD241" s="41">
        <f t="shared" si="277"/>
        <v>7.142791350021876E-3</v>
      </c>
      <c r="BE241" s="41">
        <f t="shared" si="227"/>
        <v>-32.911619885985047</v>
      </c>
      <c r="BF241" s="41">
        <f t="shared" si="228"/>
        <v>-22.439740831353447</v>
      </c>
      <c r="BG241" s="41">
        <f t="shared" si="278"/>
        <v>68.05370457655124</v>
      </c>
      <c r="BH241" s="41">
        <f t="shared" si="279"/>
        <v>37.002202729250925</v>
      </c>
      <c r="BI241" s="41">
        <f t="shared" si="280"/>
        <v>-4.1208051874048202E-7</v>
      </c>
      <c r="BJ241" s="41">
        <f t="shared" si="281"/>
        <v>-3.9157297028725754E-7</v>
      </c>
      <c r="BK241" s="41">
        <f t="shared" si="282"/>
        <v>7.149934141371897E-3</v>
      </c>
      <c r="BL241" s="41">
        <f t="shared" si="229"/>
        <v>-32.944531505871026</v>
      </c>
      <c r="BM241" s="41">
        <f t="shared" si="230"/>
        <v>-22.462180572184799</v>
      </c>
      <c r="BN241" s="41">
        <f t="shared" si="283"/>
        <v>68.07541089711512</v>
      </c>
      <c r="BO241" s="41">
        <f t="shared" si="284"/>
        <v>37.018307204506726</v>
      </c>
      <c r="BP241" s="41">
        <f t="shared" si="285"/>
        <v>-4.110635528719157E-7</v>
      </c>
      <c r="BQ241" s="41">
        <f t="shared" si="286"/>
        <v>-3.9106047174865793E-7</v>
      </c>
      <c r="BR241" s="41">
        <f t="shared" si="287"/>
        <v>1.4237653302911146E-4</v>
      </c>
      <c r="BS241" s="41">
        <f t="shared" si="288"/>
        <v>7.1750456297188045E-5</v>
      </c>
      <c r="BT241" s="41">
        <f t="shared" si="289"/>
        <v>2.9036794059884315E-4</v>
      </c>
      <c r="BU241" s="41">
        <f t="shared" si="290"/>
        <v>7.4331592906207193E-3</v>
      </c>
      <c r="BV241" s="41">
        <f t="shared" si="231"/>
        <v>-34.249539309885925</v>
      </c>
      <c r="BW241" s="41">
        <f t="shared" si="232"/>
        <v>-23.35195862037677</v>
      </c>
      <c r="BX241" s="41">
        <f t="shared" si="291"/>
        <v>68.939890859768795</v>
      </c>
      <c r="BY241" s="41">
        <f t="shared" si="292"/>
        <v>37.660044816473999</v>
      </c>
      <c r="BZ241" s="41">
        <f t="shared" si="293"/>
        <v>-3.7133932128541767E-7</v>
      </c>
      <c r="CA241" s="41">
        <f t="shared" si="294"/>
        <v>-3.7117024697124228E-7</v>
      </c>
      <c r="CB241" s="41">
        <f t="shared" si="295"/>
        <v>7.4405924499113393E-3</v>
      </c>
      <c r="CC241" s="41">
        <f t="shared" si="233"/>
        <v>-34.283788849195808</v>
      </c>
      <c r="CD241" s="41">
        <f t="shared" si="234"/>
        <v>-23.375310578997148</v>
      </c>
      <c r="CE241" s="41">
        <f t="shared" si="296"/>
        <v>68.962677843994371</v>
      </c>
      <c r="CF241" s="41">
        <f t="shared" si="297"/>
        <v>37.676969508021905</v>
      </c>
      <c r="CG241" s="41">
        <f t="shared" si="298"/>
        <v>-3.7031238613689525E-7</v>
      </c>
      <c r="CH241" s="41">
        <f t="shared" si="299"/>
        <v>-3.7065939176719594E-7</v>
      </c>
      <c r="CI241" s="41">
        <f t="shared" si="300"/>
        <v>1.3815594532170348E-4</v>
      </c>
      <c r="CJ241" s="41">
        <f t="shared" si="301"/>
        <v>6.8726524492889542E-5</v>
      </c>
      <c r="CK241" s="41">
        <f t="shared" si="302"/>
        <v>2.4351969547931936E-6</v>
      </c>
      <c r="CL241" s="41" t="str">
        <f t="shared" si="235"/>
        <v/>
      </c>
      <c r="CM241" s="41">
        <f t="shared" si="236"/>
        <v>1.1446578875334256E-6</v>
      </c>
      <c r="CN241" s="41">
        <f t="shared" si="237"/>
        <v>-2.5272741588110447E-2</v>
      </c>
      <c r="CO241" s="41">
        <f t="shared" si="238"/>
        <v>0</v>
      </c>
      <c r="CP241" s="41">
        <f t="shared" si="303"/>
        <v>0</v>
      </c>
      <c r="CQ241" s="41"/>
      <c r="CR241" s="41"/>
      <c r="CS241" s="41"/>
      <c r="CT241" s="41"/>
      <c r="CU241" s="41"/>
      <c r="CV241" s="41"/>
      <c r="CW241" s="41"/>
      <c r="CX241" s="41"/>
      <c r="CY241" s="41"/>
      <c r="CZ241" s="41"/>
      <c r="DA241" s="41">
        <f t="shared" si="210"/>
        <v>0.16087306473383992</v>
      </c>
      <c r="DB241" s="14">
        <f t="shared" si="209"/>
        <v>-1050.37567521304</v>
      </c>
      <c r="DC241" s="41"/>
      <c r="DD241" s="41"/>
      <c r="DE241" s="41"/>
    </row>
    <row r="242" spans="1:109">
      <c r="A242" s="41">
        <f t="shared" si="304"/>
        <v>0.9300000000000006</v>
      </c>
      <c r="B242" s="41">
        <f t="shared" si="211"/>
        <v>22.6690209040583</v>
      </c>
      <c r="C242" s="41">
        <f t="shared" si="212"/>
        <v>-2382.6592376166973</v>
      </c>
      <c r="D242" s="41">
        <f t="shared" si="213"/>
        <v>-529.95335526375618</v>
      </c>
      <c r="E242" s="41">
        <f t="shared" si="214"/>
        <v>2.285034911001757E-2</v>
      </c>
      <c r="F242" s="41">
        <f t="shared" si="215"/>
        <v>-105.28685038079011</v>
      </c>
      <c r="G242" s="41">
        <f t="shared" si="216"/>
        <v>-71.786488895993273</v>
      </c>
      <c r="H242" s="41">
        <f t="shared" si="239"/>
        <v>124.43471612037777</v>
      </c>
      <c r="I242" s="41">
        <f t="shared" si="240"/>
        <v>78.534519666584998</v>
      </c>
      <c r="J242" s="41">
        <f t="shared" si="241"/>
        <v>6.9788107771083999E-7</v>
      </c>
      <c r="K242" s="41">
        <f t="shared" si="242"/>
        <v>4.6375198372586414E-8</v>
      </c>
      <c r="L242" s="41">
        <f t="shared" si="243"/>
        <v>2.2873199459127587E-2</v>
      </c>
      <c r="M242" s="41">
        <f t="shared" si="217"/>
        <v>-105.39213723117089</v>
      </c>
      <c r="N242" s="41">
        <f t="shared" si="218"/>
        <v>-71.858275384889268</v>
      </c>
      <c r="O242" s="41">
        <f t="shared" si="244"/>
        <v>124.52597105986825</v>
      </c>
      <c r="P242" s="41">
        <f t="shared" si="245"/>
        <v>78.600630408148902</v>
      </c>
      <c r="Q242" s="41">
        <f t="shared" si="246"/>
        <v>6.9857482719247641E-7</v>
      </c>
      <c r="R242" s="41">
        <f t="shared" si="247"/>
        <v>4.6587916700157123E-8</v>
      </c>
      <c r="S242" s="41">
        <f t="shared" si="248"/>
        <v>3.036056378378516E-5</v>
      </c>
      <c r="T242" s="41">
        <f t="shared" si="249"/>
        <v>9.309193769711929E-6</v>
      </c>
      <c r="U242" s="41">
        <f t="shared" si="250"/>
        <v>-3.0948383829779713E-2</v>
      </c>
      <c r="V242" s="41">
        <f t="shared" si="251"/>
        <v>-8.0980347197621427E-3</v>
      </c>
      <c r="W242" s="41">
        <f t="shared" si="219"/>
        <v>37.313065363375742</v>
      </c>
      <c r="X242" s="41">
        <f t="shared" si="220"/>
        <v>25.440726384119827</v>
      </c>
      <c r="Y242" s="41">
        <f t="shared" si="252"/>
        <v>33.59981094585256</v>
      </c>
      <c r="Z242" s="41">
        <f t="shared" si="253"/>
        <v>13.580986488168833</v>
      </c>
      <c r="AA242" s="41">
        <f t="shared" si="254"/>
        <v>-5.3230890284609591E-6</v>
      </c>
      <c r="AB242" s="41">
        <f t="shared" si="255"/>
        <v>-4.0574087013599386E-6</v>
      </c>
      <c r="AC242" s="41">
        <f t="shared" si="256"/>
        <v>-8.1061327544819043E-3</v>
      </c>
      <c r="AD242" s="41">
        <f t="shared" si="221"/>
        <v>37.350378428739113</v>
      </c>
      <c r="AE242" s="41">
        <f t="shared" si="222"/>
        <v>25.466167110503946</v>
      </c>
      <c r="AF242" s="41">
        <f t="shared" si="257"/>
        <v>33.587818064289806</v>
      </c>
      <c r="AG242" s="41">
        <f t="shared" si="258"/>
        <v>13.57442054697681</v>
      </c>
      <c r="AH242" s="41">
        <f t="shared" si="259"/>
        <v>-5.3277277053406062E-6</v>
      </c>
      <c r="AI242" s="41">
        <f t="shared" si="260"/>
        <v>-4.0615020699264056E-6</v>
      </c>
      <c r="AJ242" s="41">
        <f t="shared" si="261"/>
        <v>5.7281513850853348E-4</v>
      </c>
      <c r="AK242" s="41">
        <f t="shared" si="262"/>
        <v>5.0547678642053713E-4</v>
      </c>
      <c r="AL242" s="41">
        <f t="shared" si="263"/>
        <v>1.8795831615348348E-2</v>
      </c>
      <c r="AM242" s="41">
        <f t="shared" si="264"/>
        <v>1.0697796895586205E-2</v>
      </c>
      <c r="AN242" s="41">
        <f t="shared" si="223"/>
        <v>-49.291909533928319</v>
      </c>
      <c r="AO242" s="41">
        <f t="shared" si="224"/>
        <v>-33.608120136769323</v>
      </c>
      <c r="AP242" s="41">
        <f t="shared" si="265"/>
        <v>79.327599987201836</v>
      </c>
      <c r="AQ242" s="41">
        <f t="shared" si="266"/>
        <v>45.305459859370998</v>
      </c>
      <c r="AR242" s="41">
        <f t="shared" si="267"/>
        <v>6.2799538098279405E-9</v>
      </c>
      <c r="AS242" s="41">
        <f t="shared" si="268"/>
        <v>-2.0724826810293597E-7</v>
      </c>
      <c r="AT242" s="41">
        <f t="shared" si="269"/>
        <v>1.070849469248179E-2</v>
      </c>
      <c r="AU242" s="41">
        <f t="shared" si="225"/>
        <v>-49.341201443462246</v>
      </c>
      <c r="AV242" s="41">
        <f t="shared" si="226"/>
        <v>-33.641728256906084</v>
      </c>
      <c r="AW242" s="41">
        <f t="shared" si="270"/>
        <v>79.363358721193705</v>
      </c>
      <c r="AX242" s="41">
        <f t="shared" si="271"/>
        <v>45.332174608535055</v>
      </c>
      <c r="AY242" s="41">
        <f t="shared" si="272"/>
        <v>7.3296512126236974E-9</v>
      </c>
      <c r="AZ242" s="41">
        <f t="shared" si="273"/>
        <v>-2.068003710031887E-7</v>
      </c>
      <c r="BA242" s="41">
        <f t="shared" si="274"/>
        <v>9.8122764251487677E-5</v>
      </c>
      <c r="BB242" s="41">
        <f t="shared" si="275"/>
        <v>4.1868162587020419E-5</v>
      </c>
      <c r="BC242" s="41">
        <f t="shared" si="276"/>
        <v>-3.7957467583960725E-3</v>
      </c>
      <c r="BD242" s="41">
        <f t="shared" si="277"/>
        <v>6.9020501371901324E-3</v>
      </c>
      <c r="BE242" s="41">
        <f t="shared" si="227"/>
        <v>-31.802364008367245</v>
      </c>
      <c r="BF242" s="41">
        <f t="shared" si="228"/>
        <v>-21.683430005704945</v>
      </c>
      <c r="BG242" s="41">
        <f t="shared" si="278"/>
        <v>67.238369565900229</v>
      </c>
      <c r="BH242" s="41">
        <f t="shared" si="279"/>
        <v>36.287660445433943</v>
      </c>
      <c r="BI242" s="41">
        <f t="shared" si="280"/>
        <v>-4.5035308991969391E-7</v>
      </c>
      <c r="BJ242" s="41">
        <f t="shared" si="281"/>
        <v>-4.1965479975541079E-7</v>
      </c>
      <c r="BK242" s="41">
        <f t="shared" si="282"/>
        <v>6.9089521873273215E-3</v>
      </c>
      <c r="BL242" s="41">
        <f t="shared" si="229"/>
        <v>-31.834166372375609</v>
      </c>
      <c r="BM242" s="41">
        <f t="shared" si="230"/>
        <v>-21.705113435710647</v>
      </c>
      <c r="BN242" s="41">
        <f t="shared" si="283"/>
        <v>67.259198206633926</v>
      </c>
      <c r="BO242" s="41">
        <f t="shared" si="284"/>
        <v>36.303123363374688</v>
      </c>
      <c r="BP242" s="41">
        <f t="shared" si="285"/>
        <v>-4.493488068223162E-7</v>
      </c>
      <c r="BQ242" s="41">
        <f t="shared" si="286"/>
        <v>-4.1915013869650293E-7</v>
      </c>
      <c r="BR242" s="41">
        <f t="shared" si="287"/>
        <v>1.4550504233032158E-4</v>
      </c>
      <c r="BS242" s="41">
        <f t="shared" si="288"/>
        <v>7.3117559113151703E-5</v>
      </c>
      <c r="BT242" s="41">
        <f t="shared" si="289"/>
        <v>4.2408284968528469E-4</v>
      </c>
      <c r="BU242" s="41">
        <f t="shared" si="290"/>
        <v>7.3261329868754173E-3</v>
      </c>
      <c r="BV242" s="41">
        <f t="shared" si="231"/>
        <v>-33.756397503824829</v>
      </c>
      <c r="BW242" s="41">
        <f t="shared" si="232"/>
        <v>-23.015725570789662</v>
      </c>
      <c r="BX242" s="41">
        <f t="shared" si="291"/>
        <v>68.526362617879187</v>
      </c>
      <c r="BY242" s="41">
        <f t="shared" si="292"/>
        <v>37.244689729508039</v>
      </c>
      <c r="BZ242" s="41">
        <f t="shared" si="293"/>
        <v>-3.8996249713798769E-7</v>
      </c>
      <c r="CA242" s="41">
        <f t="shared" si="294"/>
        <v>-3.8959474323314818E-7</v>
      </c>
      <c r="CB242" s="41">
        <f t="shared" si="295"/>
        <v>7.3334591198622916E-3</v>
      </c>
      <c r="CC242" s="41">
        <f t="shared" si="233"/>
        <v>-33.790153901328651</v>
      </c>
      <c r="CD242" s="41">
        <f t="shared" si="234"/>
        <v>-23.038741296360449</v>
      </c>
      <c r="CE242" s="41">
        <f t="shared" si="296"/>
        <v>68.548758937387845</v>
      </c>
      <c r="CF242" s="41">
        <f t="shared" si="297"/>
        <v>37.261345230443965</v>
      </c>
      <c r="CG242" s="41">
        <f t="shared" si="298"/>
        <v>-3.8894240534309194E-7</v>
      </c>
      <c r="CH242" s="41">
        <f t="shared" si="299"/>
        <v>-3.8909201167474903E-7</v>
      </c>
      <c r="CI242" s="41">
        <f t="shared" si="300"/>
        <v>1.392401416577293E-4</v>
      </c>
      <c r="CJ242" s="41">
        <f t="shared" si="301"/>
        <v>6.8621680673810087E-5</v>
      </c>
      <c r="CK242" s="41">
        <f t="shared" si="302"/>
        <v>5.2076170977904084E-6</v>
      </c>
      <c r="CL242" s="41" t="str">
        <f t="shared" si="235"/>
        <v/>
      </c>
      <c r="CM242" s="41">
        <f t="shared" si="236"/>
        <v>1.0827153643400211E-6</v>
      </c>
      <c r="CN242" s="41">
        <f t="shared" si="237"/>
        <v>-2.4908852155376419E-2</v>
      </c>
      <c r="CO242" s="41">
        <f t="shared" si="238"/>
        <v>0</v>
      </c>
      <c r="CP242" s="41">
        <f t="shared" si="303"/>
        <v>0</v>
      </c>
      <c r="CQ242" s="41"/>
      <c r="CR242" s="41"/>
      <c r="CS242" s="41"/>
      <c r="CT242" s="41"/>
      <c r="CU242" s="41"/>
      <c r="CV242" s="41"/>
      <c r="CW242" s="41"/>
      <c r="CX242" s="41"/>
      <c r="CY242" s="41"/>
      <c r="CZ242" s="41"/>
      <c r="DA242" s="41">
        <f t="shared" si="210"/>
        <v>0.1615605564634717</v>
      </c>
      <c r="DB242" s="14">
        <f t="shared" si="209"/>
        <v>-1059.4238195565804</v>
      </c>
      <c r="DC242" s="41"/>
      <c r="DD242" s="41"/>
      <c r="DE242" s="41"/>
    </row>
    <row r="243" spans="1:109">
      <c r="A243" s="41">
        <f t="shared" si="304"/>
        <v>0.94000000000000061</v>
      </c>
      <c r="B243" s="41">
        <f t="shared" si="211"/>
        <v>22.912773817005164</v>
      </c>
      <c r="C243" s="41">
        <f t="shared" si="212"/>
        <v>-2373.7694254974585</v>
      </c>
      <c r="D243" s="41">
        <f t="shared" si="213"/>
        <v>-521.06354314451767</v>
      </c>
      <c r="E243" s="41">
        <f t="shared" si="214"/>
        <v>2.285034911001757E-2</v>
      </c>
      <c r="F243" s="41">
        <f t="shared" si="215"/>
        <v>-105.28685038079011</v>
      </c>
      <c r="G243" s="41">
        <f t="shared" si="216"/>
        <v>-71.786488895993273</v>
      </c>
      <c r="H243" s="41">
        <f t="shared" si="239"/>
        <v>124.37277511965468</v>
      </c>
      <c r="I243" s="41">
        <f t="shared" si="240"/>
        <v>78.430152423872812</v>
      </c>
      <c r="J243" s="41">
        <f t="shared" si="241"/>
        <v>6.8945846183397309E-7</v>
      </c>
      <c r="K243" s="41">
        <f t="shared" si="242"/>
        <v>2.5560773812572812E-8</v>
      </c>
      <c r="L243" s="41">
        <f t="shared" si="243"/>
        <v>2.2873199459127587E-2</v>
      </c>
      <c r="M243" s="41">
        <f t="shared" si="217"/>
        <v>-105.39213723117089</v>
      </c>
      <c r="N243" s="41">
        <f t="shared" si="218"/>
        <v>-71.858275384889268</v>
      </c>
      <c r="O243" s="41">
        <f t="shared" si="244"/>
        <v>124.46406338369881</v>
      </c>
      <c r="P243" s="41">
        <f t="shared" si="245"/>
        <v>78.496337253458321</v>
      </c>
      <c r="Q243" s="41">
        <f t="shared" si="246"/>
        <v>6.9014832463862698E-7</v>
      </c>
      <c r="R243" s="41">
        <f t="shared" si="247"/>
        <v>2.5767468195772791E-8</v>
      </c>
      <c r="S243" s="41">
        <f t="shared" si="248"/>
        <v>3.0190471109760426E-5</v>
      </c>
      <c r="T243" s="41">
        <f t="shared" si="249"/>
        <v>9.0455678468988738E-6</v>
      </c>
      <c r="U243" s="41">
        <f t="shared" si="250"/>
        <v>-3.139752779987675E-2</v>
      </c>
      <c r="V243" s="41">
        <f t="shared" si="251"/>
        <v>-8.5471786898591792E-3</v>
      </c>
      <c r="W243" s="41">
        <f t="shared" si="219"/>
        <v>39.38257221210521</v>
      </c>
      <c r="X243" s="41">
        <f t="shared" si="220"/>
        <v>26.851753780980832</v>
      </c>
      <c r="Y243" s="41">
        <f t="shared" si="252"/>
        <v>32.858843998523525</v>
      </c>
      <c r="Z243" s="41">
        <f t="shared" si="253"/>
        <v>13.056526954763553</v>
      </c>
      <c r="AA243" s="41">
        <f t="shared" si="254"/>
        <v>-5.5801958223833381E-6</v>
      </c>
      <c r="AB243" s="41">
        <f t="shared" si="255"/>
        <v>-4.276512874076828E-6</v>
      </c>
      <c r="AC243" s="41">
        <f t="shared" si="256"/>
        <v>-8.5557258685490366E-3</v>
      </c>
      <c r="AD243" s="41">
        <f t="shared" si="221"/>
        <v>39.421954784317307</v>
      </c>
      <c r="AE243" s="41">
        <f t="shared" si="222"/>
        <v>26.878605534761807</v>
      </c>
      <c r="AF243" s="41">
        <f t="shared" si="257"/>
        <v>32.846534490079911</v>
      </c>
      <c r="AG243" s="41">
        <f t="shared" si="258"/>
        <v>13.049910169545887</v>
      </c>
      <c r="AH243" s="41">
        <f t="shared" si="259"/>
        <v>-5.5852485939700059E-6</v>
      </c>
      <c r="AI243" s="41">
        <f t="shared" si="260"/>
        <v>-4.2810009802520185E-6</v>
      </c>
      <c r="AJ243" s="41">
        <f t="shared" si="261"/>
        <v>5.9116250753756797E-4</v>
      </c>
      <c r="AK243" s="41">
        <f t="shared" si="262"/>
        <v>5.2509796952254762E-4</v>
      </c>
      <c r="AL243" s="41">
        <f t="shared" si="263"/>
        <v>1.973347559034026E-2</v>
      </c>
      <c r="AM243" s="41">
        <f t="shared" si="264"/>
        <v>1.118629690048108E-2</v>
      </c>
      <c r="AN243" s="41">
        <f t="shared" si="223"/>
        <v>-51.542755973024256</v>
      </c>
      <c r="AO243" s="41">
        <f t="shared" si="224"/>
        <v>-35.142788163425635</v>
      </c>
      <c r="AP243" s="41">
        <f t="shared" si="265"/>
        <v>80.888828479265698</v>
      </c>
      <c r="AQ243" s="41">
        <f t="shared" si="266"/>
        <v>46.377945994764993</v>
      </c>
      <c r="AR243" s="41">
        <f t="shared" si="267"/>
        <v>4.7686650721948888E-8</v>
      </c>
      <c r="AS243" s="41">
        <f t="shared" si="268"/>
        <v>-2.0249990957864225E-7</v>
      </c>
      <c r="AT243" s="41">
        <f t="shared" si="269"/>
        <v>1.119748319738156E-2</v>
      </c>
      <c r="AU243" s="41">
        <f t="shared" si="225"/>
        <v>-51.594298728997273</v>
      </c>
      <c r="AV243" s="41">
        <f t="shared" si="226"/>
        <v>-35.177930951589062</v>
      </c>
      <c r="AW243" s="41">
        <f t="shared" si="270"/>
        <v>80.926654539420269</v>
      </c>
      <c r="AX243" s="41">
        <f t="shared" si="271"/>
        <v>46.40623893553061</v>
      </c>
      <c r="AY243" s="41">
        <f t="shared" si="272"/>
        <v>4.8726146246049554E-8</v>
      </c>
      <c r="AZ243" s="41">
        <f t="shared" si="273"/>
        <v>-2.0207243022330423E-7</v>
      </c>
      <c r="BA243" s="41">
        <f t="shared" si="274"/>
        <v>9.2925794241710725E-5</v>
      </c>
      <c r="BB243" s="41">
        <f t="shared" si="275"/>
        <v>3.8214554748648741E-5</v>
      </c>
      <c r="BC243" s="41">
        <f t="shared" si="276"/>
        <v>-4.5728549127883981E-3</v>
      </c>
      <c r="BD243" s="41">
        <f t="shared" si="277"/>
        <v>6.6134419876926823E-3</v>
      </c>
      <c r="BE243" s="41">
        <f t="shared" si="227"/>
        <v>-30.472553119767156</v>
      </c>
      <c r="BF243" s="41">
        <f t="shared" si="228"/>
        <v>-20.776740763477612</v>
      </c>
      <c r="BG243" s="41">
        <f t="shared" si="278"/>
        <v>66.284425878999116</v>
      </c>
      <c r="BH243" s="41">
        <f t="shared" si="279"/>
        <v>35.467879594095926</v>
      </c>
      <c r="BI243" s="41">
        <f t="shared" si="280"/>
        <v>-4.964203419778248E-7</v>
      </c>
      <c r="BJ243" s="41">
        <f t="shared" si="281"/>
        <v>-4.5142536979517849E-7</v>
      </c>
      <c r="BK243" s="41">
        <f t="shared" si="282"/>
        <v>6.6200554296803743E-3</v>
      </c>
      <c r="BL243" s="41">
        <f t="shared" si="229"/>
        <v>-30.50302567288692</v>
      </c>
      <c r="BM243" s="41">
        <f t="shared" si="230"/>
        <v>-20.797517504241085</v>
      </c>
      <c r="BN243" s="41">
        <f t="shared" si="283"/>
        <v>66.304211778787902</v>
      </c>
      <c r="BO243" s="41">
        <f t="shared" si="284"/>
        <v>35.482572790845225</v>
      </c>
      <c r="BP243" s="41">
        <f t="shared" si="285"/>
        <v>-4.9543195141796303E-7</v>
      </c>
      <c r="BQ243" s="41">
        <f t="shared" si="286"/>
        <v>-4.5092888075009134E-7</v>
      </c>
      <c r="BR243" s="41">
        <f t="shared" si="287"/>
        <v>1.4945176228977583E-4</v>
      </c>
      <c r="BS243" s="41">
        <f t="shared" si="288"/>
        <v>7.5072714935904696E-5</v>
      </c>
      <c r="BT243" s="41">
        <f t="shared" si="289"/>
        <v>6.0494149607180343E-4</v>
      </c>
      <c r="BU243" s="41">
        <f t="shared" si="290"/>
        <v>7.218383483764486E-3</v>
      </c>
      <c r="BV243" s="41">
        <f t="shared" si="231"/>
        <v>-33.259923434302991</v>
      </c>
      <c r="BW243" s="41">
        <f t="shared" si="232"/>
        <v>-22.67722052338841</v>
      </c>
      <c r="BX243" s="41">
        <f t="shared" si="291"/>
        <v>68.111269511450814</v>
      </c>
      <c r="BY243" s="41">
        <f t="shared" si="292"/>
        <v>36.826403924761919</v>
      </c>
      <c r="BZ243" s="41">
        <f t="shared" si="293"/>
        <v>-4.0876114399567493E-7</v>
      </c>
      <c r="CA243" s="41">
        <f t="shared" si="294"/>
        <v>-4.0800223564784543E-7</v>
      </c>
      <c r="CB243" s="41">
        <f t="shared" si="295"/>
        <v>7.2256018672482497E-3</v>
      </c>
      <c r="CC243" s="41">
        <f t="shared" si="233"/>
        <v>-33.293183357737291</v>
      </c>
      <c r="CD243" s="41">
        <f t="shared" si="234"/>
        <v>-22.699897743911794</v>
      </c>
      <c r="CE243" s="41">
        <f t="shared" si="296"/>
        <v>68.133273840573708</v>
      </c>
      <c r="CF243" s="41">
        <f t="shared" si="297"/>
        <v>36.842788700828052</v>
      </c>
      <c r="CG243" s="41">
        <f t="shared" si="298"/>
        <v>-4.0774806691303715E-7</v>
      </c>
      <c r="CH243" s="41">
        <f t="shared" si="299"/>
        <v>-4.0750764981951583E-7</v>
      </c>
      <c r="CI243" s="41">
        <f t="shared" si="300"/>
        <v>1.4034680824543294E-4</v>
      </c>
      <c r="CJ243" s="41">
        <f t="shared" si="301"/>
        <v>6.8517532968713808E-5</v>
      </c>
      <c r="CK243" s="41">
        <f t="shared" si="302"/>
        <v>1.0565446259980166E-5</v>
      </c>
      <c r="CL243" s="41" t="str">
        <f t="shared" si="235"/>
        <v/>
      </c>
      <c r="CM243" s="41">
        <f t="shared" si="236"/>
        <v>1.0209390653734574E-6</v>
      </c>
      <c r="CN243" s="41">
        <f t="shared" si="237"/>
        <v>-2.4542503844799252E-2</v>
      </c>
      <c r="CO243" s="41">
        <f t="shared" si="238"/>
        <v>0</v>
      </c>
      <c r="CP243" s="41">
        <f t="shared" si="303"/>
        <v>0</v>
      </c>
      <c r="CQ243" s="41"/>
      <c r="CR243" s="41"/>
      <c r="CS243" s="41"/>
      <c r="CT243" s="41"/>
      <c r="CU243" s="41"/>
      <c r="CV243" s="41"/>
      <c r="CW243" s="41"/>
      <c r="CX243" s="41"/>
      <c r="CY243" s="41"/>
      <c r="CZ243" s="41"/>
      <c r="DA243" s="41">
        <f t="shared" si="210"/>
        <v>0.16224804819310348</v>
      </c>
      <c r="DB243" s="14">
        <f t="shared" si="209"/>
        <v>-1068.5105487374071</v>
      </c>
      <c r="DC243" s="41"/>
      <c r="DD243" s="41"/>
      <c r="DE243" s="41"/>
    </row>
    <row r="244" spans="1:109">
      <c r="A244" s="41">
        <f t="shared" si="304"/>
        <v>0.95000000000000062</v>
      </c>
      <c r="B244" s="41">
        <f t="shared" si="211"/>
        <v>23.156526729952027</v>
      </c>
      <c r="C244" s="41">
        <f t="shared" si="212"/>
        <v>-2364.8796133782203</v>
      </c>
      <c r="D244" s="41">
        <f t="shared" si="213"/>
        <v>-512.17373102527904</v>
      </c>
      <c r="E244" s="41">
        <f t="shared" si="214"/>
        <v>2.285034911001757E-2</v>
      </c>
      <c r="F244" s="41">
        <f t="shared" si="215"/>
        <v>-105.28685038079011</v>
      </c>
      <c r="G244" s="41">
        <f t="shared" si="216"/>
        <v>-71.786488895993273</v>
      </c>
      <c r="H244" s="41">
        <f t="shared" si="239"/>
        <v>124.31078058429068</v>
      </c>
      <c r="I244" s="41">
        <f t="shared" si="240"/>
        <v>78.325528478306865</v>
      </c>
      <c r="J244" s="41">
        <f t="shared" si="241"/>
        <v>6.8102856642155707E-7</v>
      </c>
      <c r="K244" s="41">
        <f t="shared" si="242"/>
        <v>4.6951538578580573E-9</v>
      </c>
      <c r="L244" s="41">
        <f t="shared" si="243"/>
        <v>2.2873199459127587E-2</v>
      </c>
      <c r="M244" s="41">
        <f t="shared" si="217"/>
        <v>-105.39213723117089</v>
      </c>
      <c r="N244" s="41">
        <f t="shared" si="218"/>
        <v>-71.858275384889268</v>
      </c>
      <c r="O244" s="41">
        <f t="shared" si="244"/>
        <v>124.40210225932222</v>
      </c>
      <c r="P244" s="41">
        <f t="shared" si="245"/>
        <v>78.391787943552657</v>
      </c>
      <c r="Q244" s="41">
        <f t="shared" si="246"/>
        <v>6.8171454703454318E-7</v>
      </c>
      <c r="R244" s="41">
        <f t="shared" si="247"/>
        <v>4.895882428541538E-9</v>
      </c>
      <c r="S244" s="41">
        <f t="shared" si="248"/>
        <v>3.0020574726598463E-5</v>
      </c>
      <c r="T244" s="41">
        <f t="shared" si="249"/>
        <v>8.7844859488597729E-6</v>
      </c>
      <c r="U244" s="41">
        <f t="shared" si="250"/>
        <v>-3.1848304065892015E-2</v>
      </c>
      <c r="V244" s="41">
        <f t="shared" si="251"/>
        <v>-8.9979549558744445E-3</v>
      </c>
      <c r="W244" s="41">
        <f t="shared" si="219"/>
        <v>41.459600140503632</v>
      </c>
      <c r="X244" s="41">
        <f t="shared" si="220"/>
        <v>28.26790918670703</v>
      </c>
      <c r="Y244" s="41">
        <f t="shared" si="252"/>
        <v>32.134216276700414</v>
      </c>
      <c r="Z244" s="41">
        <f t="shared" si="253"/>
        <v>12.548294252503876</v>
      </c>
      <c r="AA244" s="41">
        <f t="shared" si="254"/>
        <v>-5.8463966009772914E-6</v>
      </c>
      <c r="AB244" s="41">
        <f t="shared" si="255"/>
        <v>-4.5048260856903862E-6</v>
      </c>
      <c r="AC244" s="41">
        <f t="shared" si="256"/>
        <v>-9.0069529108303178E-3</v>
      </c>
      <c r="AD244" s="41">
        <f t="shared" si="221"/>
        <v>41.501059740644131</v>
      </c>
      <c r="AE244" s="41">
        <f t="shared" si="222"/>
        <v>28.296177095893732</v>
      </c>
      <c r="AF244" s="41">
        <f t="shared" si="257"/>
        <v>32.121618783551924</v>
      </c>
      <c r="AG244" s="41">
        <f t="shared" si="258"/>
        <v>12.541649940577599</v>
      </c>
      <c r="AH244" s="41">
        <f t="shared" si="259"/>
        <v>-5.8518841592958657E-6</v>
      </c>
      <c r="AI244" s="41">
        <f t="shared" si="260"/>
        <v>-4.5097313572704927E-6</v>
      </c>
      <c r="AJ244" s="41">
        <f t="shared" si="261"/>
        <v>6.0986728045270505E-4</v>
      </c>
      <c r="AK244" s="41">
        <f t="shared" si="262"/>
        <v>5.4515404935481402E-4</v>
      </c>
      <c r="AL244" s="41">
        <f t="shared" si="263"/>
        <v>2.0731008057031267E-2</v>
      </c>
      <c r="AM244" s="41">
        <f t="shared" si="264"/>
        <v>1.1733053101156823E-2</v>
      </c>
      <c r="AN244" s="41">
        <f t="shared" si="223"/>
        <v>-54.062027692600708</v>
      </c>
      <c r="AO244" s="41">
        <f t="shared" si="224"/>
        <v>-36.860473426773218</v>
      </c>
      <c r="AP244" s="41">
        <f t="shared" si="265"/>
        <v>82.668728779042709</v>
      </c>
      <c r="AQ244" s="41">
        <f t="shared" si="266"/>
        <v>47.616660892047875</v>
      </c>
      <c r="AR244" s="41">
        <f t="shared" si="267"/>
        <v>9.1544480376279653E-8</v>
      </c>
      <c r="AS244" s="41">
        <f t="shared" si="268"/>
        <v>-1.9793430513974971E-7</v>
      </c>
      <c r="AT244" s="41">
        <f t="shared" si="269"/>
        <v>1.1744786154257978E-2</v>
      </c>
      <c r="AU244" s="41">
        <f t="shared" si="225"/>
        <v>-54.116089720293296</v>
      </c>
      <c r="AV244" s="41">
        <f t="shared" si="226"/>
        <v>-36.897333900199989</v>
      </c>
      <c r="AW244" s="41">
        <f t="shared" si="270"/>
        <v>82.708897549318706</v>
      </c>
      <c r="AX244" s="41">
        <f t="shared" si="271"/>
        <v>47.64673269529947</v>
      </c>
      <c r="AY244" s="41">
        <f t="shared" si="272"/>
        <v>9.2570819833754959E-8</v>
      </c>
      <c r="AZ244" s="41">
        <f t="shared" si="273"/>
        <v>-1.9752870930914572E-7</v>
      </c>
      <c r="BA244" s="41">
        <f t="shared" si="274"/>
        <v>8.7474202036488433E-5</v>
      </c>
      <c r="BB244" s="41">
        <f t="shared" si="275"/>
        <v>3.4568652089715848E-5</v>
      </c>
      <c r="BC244" s="41">
        <f t="shared" si="276"/>
        <v>-5.4716147135275839E-3</v>
      </c>
      <c r="BD244" s="41">
        <f t="shared" si="277"/>
        <v>6.2614383876292388E-3</v>
      </c>
      <c r="BE244" s="41">
        <f t="shared" si="227"/>
        <v>-28.850636964572328</v>
      </c>
      <c r="BF244" s="41">
        <f t="shared" si="228"/>
        <v>-19.670888839481137</v>
      </c>
      <c r="BG244" s="41">
        <f t="shared" si="278"/>
        <v>65.149764528483715</v>
      </c>
      <c r="BH244" s="41">
        <f t="shared" si="279"/>
        <v>34.511540098738998</v>
      </c>
      <c r="BI244" s="41">
        <f t="shared" si="280"/>
        <v>-5.5328026588749184E-7</v>
      </c>
      <c r="BJ244" s="41">
        <f t="shared" si="281"/>
        <v>-4.8838931338694301E-7</v>
      </c>
      <c r="BK244" s="41">
        <f t="shared" si="282"/>
        <v>6.2676998260168676E-3</v>
      </c>
      <c r="BL244" s="41">
        <f t="shared" si="229"/>
        <v>-28.879487601536898</v>
      </c>
      <c r="BM244" s="41">
        <f t="shared" si="230"/>
        <v>-19.690559728320618</v>
      </c>
      <c r="BN244" s="41">
        <f t="shared" si="283"/>
        <v>65.168294089634884</v>
      </c>
      <c r="BO244" s="41">
        <f t="shared" si="284"/>
        <v>34.52529742146605</v>
      </c>
      <c r="BP244" s="41">
        <f t="shared" si="285"/>
        <v>-5.5231269220532616E-7</v>
      </c>
      <c r="BQ244" s="41">
        <f t="shared" si="286"/>
        <v>-4.8790178112170765E-7</v>
      </c>
      <c r="BR244" s="41">
        <f t="shared" si="287"/>
        <v>1.5452897916833346E-4</v>
      </c>
      <c r="BS244" s="41">
        <f t="shared" si="288"/>
        <v>7.7862662706802908E-5</v>
      </c>
      <c r="BT244" s="41">
        <f t="shared" si="289"/>
        <v>8.4640759456742218E-4</v>
      </c>
      <c r="BU244" s="41">
        <f t="shared" si="290"/>
        <v>7.1078459821966606E-3</v>
      </c>
      <c r="BV244" s="41">
        <f t="shared" si="231"/>
        <v>-32.75060319009124</v>
      </c>
      <c r="BW244" s="41">
        <f t="shared" si="232"/>
        <v>-22.329956720516758</v>
      </c>
      <c r="BX244" s="41">
        <f t="shared" si="291"/>
        <v>67.688361489257005</v>
      </c>
      <c r="BY244" s="41">
        <f t="shared" si="292"/>
        <v>36.400478609120434</v>
      </c>
      <c r="BZ244" s="41">
        <f t="shared" si="293"/>
        <v>-4.2803090734940338E-7</v>
      </c>
      <c r="CA244" s="41">
        <f t="shared" si="294"/>
        <v>-4.2653259335545592E-7</v>
      </c>
      <c r="CB244" s="41">
        <f t="shared" si="295"/>
        <v>7.1149538281788565E-3</v>
      </c>
      <c r="CC244" s="41">
        <f t="shared" si="233"/>
        <v>-32.783353793281321</v>
      </c>
      <c r="CD244" s="41">
        <f t="shared" si="234"/>
        <v>-22.352286677237274</v>
      </c>
      <c r="CE244" s="41">
        <f t="shared" si="296"/>
        <v>67.709964912338179</v>
      </c>
      <c r="CF244" s="41">
        <f t="shared" si="297"/>
        <v>36.416585310791561</v>
      </c>
      <c r="CG244" s="41">
        <f t="shared" si="298"/>
        <v>-4.2702509861025747E-7</v>
      </c>
      <c r="CH244" s="41">
        <f t="shared" si="299"/>
        <v>-4.2604616460542303E-7</v>
      </c>
      <c r="CI244" s="41">
        <f t="shared" si="300"/>
        <v>1.4150682804119706E-4</v>
      </c>
      <c r="CJ244" s="41">
        <f t="shared" si="301"/>
        <v>6.8435465716522886E-5</v>
      </c>
      <c r="CK244" s="41">
        <f t="shared" si="302"/>
        <v>2.0504804430634147E-5</v>
      </c>
      <c r="CL244" s="41" t="str">
        <f t="shared" si="235"/>
        <v/>
      </c>
      <c r="CM244" s="41">
        <f t="shared" si="236"/>
        <v>9.5824113786183382E-7</v>
      </c>
      <c r="CN244" s="41">
        <f t="shared" si="237"/>
        <v>-2.4166676339468646E-2</v>
      </c>
      <c r="CO244" s="41">
        <f t="shared" si="238"/>
        <v>0</v>
      </c>
      <c r="CP244" s="41">
        <f t="shared" si="303"/>
        <v>0</v>
      </c>
      <c r="CQ244" s="41"/>
      <c r="CR244" s="41"/>
      <c r="CS244" s="41"/>
      <c r="CT244" s="41"/>
      <c r="CU244" s="41"/>
      <c r="CV244" s="41"/>
      <c r="CW244" s="41"/>
      <c r="CX244" s="41"/>
      <c r="CY244" s="41"/>
      <c r="CZ244" s="41"/>
      <c r="DA244" s="41">
        <f t="shared" si="210"/>
        <v>0.16293553992273527</v>
      </c>
      <c r="DB244" s="14">
        <f t="shared" si="209"/>
        <v>-1077.6358627555194</v>
      </c>
      <c r="DC244" s="41"/>
      <c r="DD244" s="41"/>
      <c r="DE244" s="41"/>
    </row>
    <row r="245" spans="1:109">
      <c r="A245" s="41">
        <f t="shared" si="304"/>
        <v>0.96000000000000063</v>
      </c>
      <c r="B245" s="41">
        <f t="shared" ref="B245:B249" si="305">A245*$AC$68</f>
        <v>23.400279642898891</v>
      </c>
      <c r="C245" s="41">
        <f t="shared" si="212"/>
        <v>-2355.9898012589815</v>
      </c>
      <c r="D245" s="41">
        <f t="shared" si="213"/>
        <v>-503.28391890604053</v>
      </c>
      <c r="E245" s="41">
        <f t="shared" si="214"/>
        <v>2.285034911001757E-2</v>
      </c>
      <c r="F245" s="41">
        <f t="shared" ref="F245:F249" si="306">-E245*$AC$51</f>
        <v>-105.28685038079011</v>
      </c>
      <c r="G245" s="41">
        <f t="shared" ref="G245:G249" si="307">-E245*$AD$51</f>
        <v>-71.786488895993273</v>
      </c>
      <c r="H245" s="41">
        <f t="shared" si="239"/>
        <v>124.24873237523786</v>
      </c>
      <c r="I245" s="41">
        <f t="shared" si="240"/>
        <v>78.220645926349661</v>
      </c>
      <c r="J245" s="41">
        <f t="shared" si="241"/>
        <v>6.7259137256613519E-7</v>
      </c>
      <c r="K245" s="41">
        <f t="shared" si="242"/>
        <v>-1.6222041122520101E-8</v>
      </c>
      <c r="L245" s="41">
        <f t="shared" si="243"/>
        <v>2.2873199459127587E-2</v>
      </c>
      <c r="M245" s="41">
        <f t="shared" ref="M245:M249" si="308">-L245*$AC$51</f>
        <v>-105.39213723117089</v>
      </c>
      <c r="N245" s="41">
        <f t="shared" ref="N245:N249" si="309">-L245*$AD$51</f>
        <v>-71.858275384889268</v>
      </c>
      <c r="O245" s="41">
        <f t="shared" si="244"/>
        <v>124.34008754806487</v>
      </c>
      <c r="P245" s="41">
        <f t="shared" si="245"/>
        <v>78.286980581674555</v>
      </c>
      <c r="Q245" s="41">
        <f t="shared" si="246"/>
        <v>6.732734755048039E-7</v>
      </c>
      <c r="R245" s="41">
        <f t="shared" si="247"/>
        <v>-1.6027219258596713E-8</v>
      </c>
      <c r="S245" s="41">
        <f t="shared" si="248"/>
        <v>2.9850876036274925E-5</v>
      </c>
      <c r="T245" s="41">
        <f t="shared" si="249"/>
        <v>8.5259906964829429E-6</v>
      </c>
      <c r="U245" s="41">
        <f t="shared" si="250"/>
        <v>-3.2300919921165419E-2</v>
      </c>
      <c r="V245" s="41">
        <f t="shared" si="251"/>
        <v>-9.4505708111478487E-3</v>
      </c>
      <c r="W245" s="41">
        <f t="shared" ref="W245:W249" si="310">-V245*$AC$51</f>
        <v>43.545104287713905</v>
      </c>
      <c r="X245" s="41">
        <f t="shared" ref="X245:X249" si="311">-V245*$AD$51</f>
        <v>29.689843832532215</v>
      </c>
      <c r="Y245" s="41">
        <f t="shared" si="252"/>
        <v>31.425510115176049</v>
      </c>
      <c r="Z245" s="41">
        <f t="shared" si="253"/>
        <v>12.055926129958722</v>
      </c>
      <c r="AA245" s="41">
        <f t="shared" si="254"/>
        <v>-6.1220454954156852E-6</v>
      </c>
      <c r="AB245" s="41">
        <f t="shared" si="255"/>
        <v>-4.7427385527338359E-6</v>
      </c>
      <c r="AC245" s="41">
        <f t="shared" si="256"/>
        <v>-9.4600213819589947E-3</v>
      </c>
      <c r="AD245" s="41">
        <f t="shared" ref="AD245:AD249" si="312">-AC245*$AC$51</f>
        <v>43.588649392001614</v>
      </c>
      <c r="AE245" s="41">
        <f t="shared" ref="AE245:AE249" si="313">-AC245*$AD$51</f>
        <v>29.719533676364744</v>
      </c>
      <c r="AF245" s="41">
        <f t="shared" si="257"/>
        <v>31.412652198140549</v>
      </c>
      <c r="AG245" s="41">
        <f t="shared" si="258"/>
        <v>12.049276054332127</v>
      </c>
      <c r="AH245" s="41">
        <f t="shared" si="259"/>
        <v>-6.127989260907955E-6</v>
      </c>
      <c r="AI245" s="41">
        <f t="shared" si="260"/>
        <v>-4.7480841703780184E-6</v>
      </c>
      <c r="AJ245" s="41">
        <f t="shared" si="261"/>
        <v>6.2893190380201185E-4</v>
      </c>
      <c r="AK245" s="41">
        <f t="shared" si="262"/>
        <v>5.6563965828157936E-4</v>
      </c>
      <c r="AL245" s="41">
        <f t="shared" si="263"/>
        <v>2.1792668775459559E-2</v>
      </c>
      <c r="AM245" s="41">
        <f t="shared" si="264"/>
        <v>1.234209796431171E-2</v>
      </c>
      <c r="AN245" s="41">
        <f t="shared" ref="AN245:AN249" si="314">-AM245*$AC$51</f>
        <v>-56.868304965365233</v>
      </c>
      <c r="AO245" s="41">
        <f t="shared" ref="AO245:AO249" si="315">-AM245*$AD$51</f>
        <v>-38.773844294567212</v>
      </c>
      <c r="AP245" s="41">
        <f t="shared" si="265"/>
        <v>84.687959719770376</v>
      </c>
      <c r="AQ245" s="41">
        <f t="shared" si="266"/>
        <v>49.03716108815685</v>
      </c>
      <c r="AR245" s="41">
        <f t="shared" si="267"/>
        <v>1.3741902956172879E-7</v>
      </c>
      <c r="AS245" s="41">
        <f t="shared" si="268"/>
        <v>-1.9385017143428495E-7</v>
      </c>
      <c r="AT245" s="41">
        <f t="shared" si="269"/>
        <v>1.2354440062276021E-2</v>
      </c>
      <c r="AU245" s="41">
        <f t="shared" ref="AU245:AU249" si="316">-AT245*$AC$51</f>
        <v>-56.925173270330589</v>
      </c>
      <c r="AV245" s="41">
        <f t="shared" ref="AV245:AV249" si="317">-AT245*$AD$51</f>
        <v>-38.812618138861772</v>
      </c>
      <c r="AW245" s="41">
        <f t="shared" si="270"/>
        <v>84.730771599879347</v>
      </c>
      <c r="AX245" s="41">
        <f t="shared" si="271"/>
        <v>49.06922785036538</v>
      </c>
      <c r="AY245" s="41">
        <f t="shared" si="272"/>
        <v>1.3842884386572033E-7</v>
      </c>
      <c r="AZ245" s="41">
        <f t="shared" si="273"/>
        <v>-1.9346781631520115E-7</v>
      </c>
      <c r="BA245" s="41">
        <f t="shared" si="274"/>
        <v>8.1818691353091537E-5</v>
      </c>
      <c r="BB245" s="41">
        <f t="shared" si="275"/>
        <v>3.097975078381791E-5</v>
      </c>
      <c r="BC245" s="41">
        <f t="shared" si="276"/>
        <v>-6.5160524056283821E-3</v>
      </c>
      <c r="BD245" s="41">
        <f t="shared" si="277"/>
        <v>5.8260455586833281E-3</v>
      </c>
      <c r="BE245" s="41">
        <f t="shared" ref="BE245:BE249" si="318">-BD245*$AC$51</f>
        <v>-26.844490825737175</v>
      </c>
      <c r="BF245" s="41">
        <f t="shared" ref="BF245:BF249" si="319">-BD245*$AD$51</f>
        <v>-18.303061926638986</v>
      </c>
      <c r="BG245" s="41">
        <f t="shared" si="278"/>
        <v>63.782412938227893</v>
      </c>
      <c r="BH245" s="41">
        <f t="shared" si="279"/>
        <v>33.380324533752088</v>
      </c>
      <c r="BI245" s="41">
        <f t="shared" si="280"/>
        <v>-6.2518229409869257E-7</v>
      </c>
      <c r="BJ245" s="41">
        <f t="shared" si="281"/>
        <v>-5.3275302419145524E-7</v>
      </c>
      <c r="BK245" s="41">
        <f t="shared" si="282"/>
        <v>5.8318716042420103E-3</v>
      </c>
      <c r="BL245" s="41">
        <f t="shared" ref="BL245:BL249" si="320">-BK245*$AC$51</f>
        <v>-26.871335316562906</v>
      </c>
      <c r="BM245" s="41">
        <f t="shared" ref="BM245:BM249" si="321">-BK245*$AD$51</f>
        <v>-18.321364988565623</v>
      </c>
      <c r="BN245" s="41">
        <f t="shared" si="283"/>
        <v>63.799414209573399</v>
      </c>
      <c r="BO245" s="41">
        <f t="shared" si="284"/>
        <v>33.39293419871796</v>
      </c>
      <c r="BP245" s="41">
        <f t="shared" si="285"/>
        <v>-6.242432707317752E-7</v>
      </c>
      <c r="BQ245" s="41">
        <f t="shared" si="286"/>
        <v>-5.3227615480738987E-7</v>
      </c>
      <c r="BR245" s="41">
        <f t="shared" si="287"/>
        <v>1.6117679778833709E-4</v>
      </c>
      <c r="BS245" s="41">
        <f t="shared" si="288"/>
        <v>8.1851296777917575E-5</v>
      </c>
      <c r="BT245" s="41">
        <f t="shared" si="289"/>
        <v>1.1651898661830906E-3</v>
      </c>
      <c r="BU245" s="41">
        <f t="shared" si="290"/>
        <v>6.9912354248664182E-3</v>
      </c>
      <c r="BV245" s="41">
        <f t="shared" ref="BV245:BV249" si="322">-BU245*$AC$51</f>
        <v>-32.213300313739673</v>
      </c>
      <c r="BW245" s="41">
        <f t="shared" ref="BW245:BW249" si="323">-BU245*$AD$51</f>
        <v>-21.963613850277056</v>
      </c>
      <c r="BX245" s="41">
        <f t="shared" si="291"/>
        <v>67.247768452569787</v>
      </c>
      <c r="BY245" s="41">
        <f t="shared" si="292"/>
        <v>35.959476997566441</v>
      </c>
      <c r="BZ245" s="41">
        <f t="shared" si="293"/>
        <v>-4.4825169464017089E-7</v>
      </c>
      <c r="CA245" s="41">
        <f t="shared" si="294"/>
        <v>-4.45408564709049E-7</v>
      </c>
      <c r="CB245" s="41">
        <f t="shared" si="295"/>
        <v>6.9982266602912841E-3</v>
      </c>
      <c r="CC245" s="41">
        <f t="shared" ref="CC245:CC249" si="324">-CB245*$AC$51</f>
        <v>-32.245513614053415</v>
      </c>
      <c r="CD245" s="41">
        <f t="shared" ref="CD245:CD249" si="325">-CB245*$AD$51</f>
        <v>-21.985577464127331</v>
      </c>
      <c r="CE245" s="41">
        <f t="shared" si="296"/>
        <v>67.268950099563227</v>
      </c>
      <c r="CF245" s="41">
        <f t="shared" si="297"/>
        <v>35.975289067575048</v>
      </c>
      <c r="CG245" s="41">
        <f t="shared" si="298"/>
        <v>-4.4725355249830716E-7</v>
      </c>
      <c r="CH245" s="41">
        <f t="shared" si="299"/>
        <v>-4.4493029173508521E-7</v>
      </c>
      <c r="CI245" s="41">
        <f t="shared" si="300"/>
        <v>1.4277049494194172E-4</v>
      </c>
      <c r="CJ245" s="41">
        <f t="shared" si="301"/>
        <v>6.841036596517863E-5</v>
      </c>
      <c r="CK245" s="41">
        <f t="shared" si="302"/>
        <v>3.823460193311855E-5</v>
      </c>
      <c r="CL245" s="41" t="str">
        <f t="shared" ref="CL245:CL249" si="326">IF(AND(BU245&gt;0,CE245&gt;0,CE245&lt;$C$15,CF245&lt;$C$15,CG245&gt;0,ABS(CK245)&lt;0.1*BU245),B245,"")</f>
        <v/>
      </c>
      <c r="CM245" s="41">
        <f t="shared" si="236"/>
        <v>8.9293247495398527E-7</v>
      </c>
      <c r="CN245" s="41">
        <f t="shared" si="237"/>
        <v>-2.3770200444545826E-2</v>
      </c>
      <c r="CO245" s="41">
        <f t="shared" ref="CO245:CO249" si="327">IF(CL245&lt;&gt;"",(-CM245+SQRT(CM245^2-4*$AC$60*CN245))/2/$AC$60,0)</f>
        <v>0</v>
      </c>
      <c r="CP245" s="41">
        <f t="shared" si="303"/>
        <v>0</v>
      </c>
      <c r="CQ245" s="41"/>
      <c r="CR245" s="41"/>
      <c r="CS245" s="41"/>
      <c r="CT245" s="41"/>
      <c r="CU245" s="41"/>
      <c r="CV245" s="41"/>
      <c r="CW245" s="41"/>
      <c r="CX245" s="41"/>
      <c r="CY245" s="41"/>
      <c r="CZ245" s="41"/>
      <c r="DA245" s="41">
        <f t="shared" si="210"/>
        <v>0.16362303165236705</v>
      </c>
      <c r="DB245" s="14">
        <f t="shared" si="209"/>
        <v>-1086.7997616109176</v>
      </c>
      <c r="DC245" s="41"/>
      <c r="DD245" s="41"/>
      <c r="DE245" s="41"/>
    </row>
    <row r="246" spans="1:109">
      <c r="A246" s="41">
        <f t="shared" si="304"/>
        <v>0.97000000000000064</v>
      </c>
      <c r="B246" s="41">
        <f t="shared" si="305"/>
        <v>23.644032555845754</v>
      </c>
      <c r="C246" s="41">
        <f t="shared" si="212"/>
        <v>-2347.0999891397428</v>
      </c>
      <c r="D246" s="41">
        <f t="shared" si="213"/>
        <v>-494.39410678680196</v>
      </c>
      <c r="E246" s="41">
        <f t="shared" si="214"/>
        <v>2.285034911001757E-2</v>
      </c>
      <c r="F246" s="41">
        <f t="shared" si="306"/>
        <v>-105.28685038079011</v>
      </c>
      <c r="G246" s="41">
        <f t="shared" si="307"/>
        <v>-71.786488895993273</v>
      </c>
      <c r="H246" s="41">
        <f t="shared" si="239"/>
        <v>124.18663035284541</v>
      </c>
      <c r="I246" s="41">
        <f t="shared" si="240"/>
        <v>78.115502840821193</v>
      </c>
      <c r="J246" s="41">
        <f t="shared" si="241"/>
        <v>6.6414686127826003E-7</v>
      </c>
      <c r="K246" s="41">
        <f t="shared" si="242"/>
        <v>-3.7191195474666859E-8</v>
      </c>
      <c r="L246" s="41">
        <f t="shared" si="243"/>
        <v>2.2873199459127587E-2</v>
      </c>
      <c r="M246" s="41">
        <f t="shared" si="308"/>
        <v>-105.39213723117089</v>
      </c>
      <c r="N246" s="41">
        <f t="shared" si="309"/>
        <v>-71.858275384889268</v>
      </c>
      <c r="O246" s="41">
        <f t="shared" si="244"/>
        <v>124.27801911065251</v>
      </c>
      <c r="P246" s="41">
        <f t="shared" si="245"/>
        <v>78.18191324754217</v>
      </c>
      <c r="Q246" s="41">
        <f t="shared" si="246"/>
        <v>6.6482509109222943E-7</v>
      </c>
      <c r="R246" s="41">
        <f t="shared" si="247"/>
        <v>-3.7002220218981555E-8</v>
      </c>
      <c r="S246" s="41">
        <f t="shared" si="248"/>
        <v>2.9681376450922287E-5</v>
      </c>
      <c r="T246" s="41">
        <f t="shared" si="249"/>
        <v>8.2701255361768504E-6</v>
      </c>
      <c r="U246" s="41">
        <f t="shared" si="250"/>
        <v>-3.2755585348352136E-2</v>
      </c>
      <c r="V246" s="41">
        <f t="shared" si="251"/>
        <v>-9.9052362383345652E-3</v>
      </c>
      <c r="W246" s="41">
        <f t="shared" si="310"/>
        <v>45.640052184354118</v>
      </c>
      <c r="X246" s="41">
        <f t="shared" si="311"/>
        <v>31.118217398423269</v>
      </c>
      <c r="Y246" s="41">
        <f t="shared" si="252"/>
        <v>30.732318207464807</v>
      </c>
      <c r="Z246" s="41">
        <f t="shared" si="253"/>
        <v>11.579055761574676</v>
      </c>
      <c r="AA246" s="41">
        <f t="shared" si="254"/>
        <v>-6.407513316023526E-6</v>
      </c>
      <c r="AB246" s="41">
        <f t="shared" si="255"/>
        <v>-4.9906551208618714E-6</v>
      </c>
      <c r="AC246" s="41">
        <f t="shared" si="256"/>
        <v>-9.9151414745728989E-3</v>
      </c>
      <c r="AD246" s="41">
        <f t="shared" si="312"/>
        <v>45.685692236538465</v>
      </c>
      <c r="AE246" s="41">
        <f t="shared" si="313"/>
        <v>31.149335615821691</v>
      </c>
      <c r="AF246" s="41">
        <f t="shared" si="257"/>
        <v>30.719226357715772</v>
      </c>
      <c r="AG246" s="41">
        <f t="shared" si="258"/>
        <v>11.572420141141379</v>
      </c>
      <c r="AH246" s="41">
        <f t="shared" si="259"/>
        <v>-6.4139354661070491E-6</v>
      </c>
      <c r="AI246" s="41">
        <f t="shared" si="260"/>
        <v>-4.9964650334665543E-6</v>
      </c>
      <c r="AJ246" s="41">
        <f t="shared" si="261"/>
        <v>6.483591031043838E-4</v>
      </c>
      <c r="AK246" s="41">
        <f t="shared" si="262"/>
        <v>5.8654962535857288E-4</v>
      </c>
      <c r="AL246" s="41">
        <f t="shared" si="263"/>
        <v>2.2922992505913557E-2</v>
      </c>
      <c r="AM246" s="41">
        <f t="shared" si="264"/>
        <v>1.3017756267578992E-2</v>
      </c>
      <c r="AN246" s="41">
        <f t="shared" si="314"/>
        <v>-59.981514936124668</v>
      </c>
      <c r="AO246" s="41">
        <f t="shared" si="315"/>
        <v>-40.896487456448646</v>
      </c>
      <c r="AP246" s="41">
        <f t="shared" si="265"/>
        <v>86.969222897098589</v>
      </c>
      <c r="AQ246" s="41">
        <f t="shared" si="266"/>
        <v>50.656268793687758</v>
      </c>
      <c r="AR246" s="41">
        <f t="shared" si="267"/>
        <v>1.8482614226919838E-7</v>
      </c>
      <c r="AS246" s="41">
        <f t="shared" si="268"/>
        <v>-1.9053713680704595E-7</v>
      </c>
      <c r="AT246" s="41">
        <f t="shared" si="269"/>
        <v>1.3030774023846569E-2</v>
      </c>
      <c r="AU246" s="41">
        <f t="shared" si="316"/>
        <v>-60.041496451060787</v>
      </c>
      <c r="AV246" s="41">
        <f t="shared" si="317"/>
        <v>-40.93738394390509</v>
      </c>
      <c r="AW246" s="41">
        <f t="shared" si="270"/>
        <v>87.015005069184639</v>
      </c>
      <c r="AX246" s="41">
        <f t="shared" si="271"/>
        <v>50.690562493637273</v>
      </c>
      <c r="AY246" s="41">
        <f t="shared" si="272"/>
        <v>1.858157079406789E-7</v>
      </c>
      <c r="AZ246" s="41">
        <f t="shared" si="273"/>
        <v>-1.9017919868174593E-7</v>
      </c>
      <c r="BA246" s="41">
        <f t="shared" si="274"/>
        <v>7.6016607711822947E-5</v>
      </c>
      <c r="BB246" s="41">
        <f t="shared" si="275"/>
        <v>2.7496145875117323E-5</v>
      </c>
      <c r="BC246" s="41">
        <f t="shared" si="276"/>
        <v>-7.736185206553059E-3</v>
      </c>
      <c r="BD246" s="41">
        <f t="shared" si="277"/>
        <v>5.2815710610259331E-3</v>
      </c>
      <c r="BE246" s="41">
        <f t="shared" si="318"/>
        <v>-24.335732438939559</v>
      </c>
      <c r="BF246" s="41">
        <f t="shared" si="319"/>
        <v>-16.59254484473152</v>
      </c>
      <c r="BG246" s="41">
        <f t="shared" si="278"/>
        <v>62.119412316409125</v>
      </c>
      <c r="BH246" s="41">
        <f t="shared" si="279"/>
        <v>32.028576206299348</v>
      </c>
      <c r="BI246" s="41">
        <f t="shared" si="280"/>
        <v>-7.1828165471542469E-7</v>
      </c>
      <c r="BJ246" s="41">
        <f t="shared" si="281"/>
        <v>-5.8786349303798862E-7</v>
      </c>
      <c r="BK246" s="41">
        <f t="shared" si="282"/>
        <v>5.2868526320869582E-3</v>
      </c>
      <c r="BL246" s="41">
        <f t="shared" si="320"/>
        <v>-24.360068171378494</v>
      </c>
      <c r="BM246" s="41">
        <f t="shared" si="321"/>
        <v>-16.609137389576251</v>
      </c>
      <c r="BN246" s="41">
        <f t="shared" si="283"/>
        <v>62.134545588338284</v>
      </c>
      <c r="BO246" s="41">
        <f t="shared" si="284"/>
        <v>32.039773939176825</v>
      </c>
      <c r="BP246" s="41">
        <f t="shared" si="285"/>
        <v>-7.1738364721662717E-7</v>
      </c>
      <c r="BQ246" s="41">
        <f t="shared" si="286"/>
        <v>-5.874008739499057E-7</v>
      </c>
      <c r="BR246" s="41">
        <f t="shared" si="287"/>
        <v>1.7002658648754962E-4</v>
      </c>
      <c r="BS246" s="41">
        <f t="shared" si="288"/>
        <v>8.7591188821973921E-5</v>
      </c>
      <c r="BT246" s="41">
        <f t="shared" si="289"/>
        <v>1.5820650517938551E-3</v>
      </c>
      <c r="BU246" s="41">
        <f t="shared" si="290"/>
        <v>6.8636361128197884E-3</v>
      </c>
      <c r="BV246" s="41">
        <f t="shared" si="322"/>
        <v>-31.62536489045743</v>
      </c>
      <c r="BW246" s="41">
        <f t="shared" si="323"/>
        <v>-21.562748788948255</v>
      </c>
      <c r="BX246" s="41">
        <f t="shared" si="291"/>
        <v>66.774834237057391</v>
      </c>
      <c r="BY246" s="41">
        <f t="shared" si="292"/>
        <v>35.492346463994664</v>
      </c>
      <c r="BZ246" s="41">
        <f t="shared" si="293"/>
        <v>-4.7015690204711103E-7</v>
      </c>
      <c r="CA246" s="41">
        <f t="shared" si="294"/>
        <v>-4.6496492762194605E-7</v>
      </c>
      <c r="CB246" s="41">
        <f t="shared" si="295"/>
        <v>6.8704997489326073E-3</v>
      </c>
      <c r="CC246" s="41">
        <f t="shared" si="324"/>
        <v>-31.656990255347885</v>
      </c>
      <c r="CD246" s="41">
        <f t="shared" si="325"/>
        <v>-21.5843115377372</v>
      </c>
      <c r="CE246" s="41">
        <f t="shared" si="296"/>
        <v>66.795555540714645</v>
      </c>
      <c r="CF246" s="41">
        <f t="shared" si="297"/>
        <v>35.507833646004116</v>
      </c>
      <c r="CG246" s="41">
        <f t="shared" si="298"/>
        <v>-4.691670635864358E-7</v>
      </c>
      <c r="CH246" s="41">
        <f t="shared" si="299"/>
        <v>-4.6449479744139113E-7</v>
      </c>
      <c r="CI246" s="41">
        <f t="shared" si="300"/>
        <v>1.4421488033530263E-4</v>
      </c>
      <c r="CJ246" s="41">
        <f t="shared" si="301"/>
        <v>6.8495790398456701E-5</v>
      </c>
      <c r="CK246" s="41">
        <f t="shared" si="302"/>
        <v>6.8568896291481922E-5</v>
      </c>
      <c r="CL246" s="41" t="str">
        <f t="shared" si="326"/>
        <v/>
      </c>
      <c r="CM246" s="41">
        <f t="shared" si="236"/>
        <v>8.2254505208528511E-7</v>
      </c>
      <c r="CN246" s="41">
        <f t="shared" si="237"/>
        <v>-2.3336362783587281E-2</v>
      </c>
      <c r="CO246" s="41">
        <f t="shared" si="327"/>
        <v>0</v>
      </c>
      <c r="CP246" s="41">
        <f t="shared" si="303"/>
        <v>0</v>
      </c>
      <c r="CQ246" s="41"/>
      <c r="CR246" s="41"/>
      <c r="CS246" s="41"/>
      <c r="CT246" s="41"/>
      <c r="CU246" s="41"/>
      <c r="CV246" s="41"/>
      <c r="CW246" s="41"/>
      <c r="CX246" s="41"/>
      <c r="CY246" s="41"/>
      <c r="CZ246" s="41"/>
      <c r="DA246" s="41">
        <f t="shared" si="210"/>
        <v>0.16431052338199884</v>
      </c>
      <c r="DB246" s="14">
        <f t="shared" si="209"/>
        <v>-1096.0022453036017</v>
      </c>
      <c r="DC246" s="41"/>
      <c r="DD246" s="41"/>
      <c r="DE246" s="41"/>
    </row>
    <row r="247" spans="1:109">
      <c r="A247" s="41">
        <f t="shared" si="304"/>
        <v>0.98000000000000065</v>
      </c>
      <c r="B247" s="41">
        <f t="shared" si="305"/>
        <v>23.887785468792618</v>
      </c>
      <c r="C247" s="41">
        <f t="shared" si="212"/>
        <v>-2338.2101770205045</v>
      </c>
      <c r="D247" s="41">
        <f t="shared" si="213"/>
        <v>-485.50429466756344</v>
      </c>
      <c r="E247" s="41">
        <f t="shared" si="214"/>
        <v>2.285034911001757E-2</v>
      </c>
      <c r="F247" s="41">
        <f t="shared" si="306"/>
        <v>-105.28685038079011</v>
      </c>
      <c r="G247" s="41">
        <f t="shared" si="307"/>
        <v>-71.786488895993273</v>
      </c>
      <c r="H247" s="41">
        <f t="shared" si="239"/>
        <v>124.12447437685583</v>
      </c>
      <c r="I247" s="41">
        <f t="shared" si="240"/>
        <v>78.010097270485701</v>
      </c>
      <c r="J247" s="41">
        <f t="shared" si="241"/>
        <v>6.5569501348599462E-7</v>
      </c>
      <c r="K247" s="41">
        <f t="shared" si="242"/>
        <v>-5.8212698342227605E-8</v>
      </c>
      <c r="L247" s="41">
        <f t="shared" si="243"/>
        <v>2.2873199459127587E-2</v>
      </c>
      <c r="M247" s="41">
        <f t="shared" si="308"/>
        <v>-105.39213723117089</v>
      </c>
      <c r="N247" s="41">
        <f t="shared" si="309"/>
        <v>-71.858275384889268</v>
      </c>
      <c r="O247" s="41">
        <f t="shared" si="244"/>
        <v>124.21589680720651</v>
      </c>
      <c r="P247" s="41">
        <f t="shared" si="245"/>
        <v>78.076583996938695</v>
      </c>
      <c r="Q247" s="41">
        <f t="shared" si="246"/>
        <v>6.5636937475737583E-7</v>
      </c>
      <c r="R247" s="41">
        <f t="shared" si="247"/>
        <v>-5.8029508584181696E-8</v>
      </c>
      <c r="S247" s="41">
        <f t="shared" si="248"/>
        <v>2.9512077392533305E-5</v>
      </c>
      <c r="T247" s="41">
        <f t="shared" si="249"/>
        <v>8.0169347594609357E-6</v>
      </c>
      <c r="U247" s="41">
        <f t="shared" si="250"/>
        <v>-3.3212513357776266E-2</v>
      </c>
      <c r="V247" s="41">
        <f t="shared" si="251"/>
        <v>-1.0362164247758696E-2</v>
      </c>
      <c r="W247" s="41">
        <f t="shared" si="310"/>
        <v>47.745425311539293</v>
      </c>
      <c r="X247" s="41">
        <f t="shared" si="311"/>
        <v>32.553699076049526</v>
      </c>
      <c r="Y247" s="41">
        <f t="shared" si="252"/>
        <v>30.05424337333929</v>
      </c>
      <c r="Z247" s="41">
        <f t="shared" si="253"/>
        <v>11.117312715109762</v>
      </c>
      <c r="AA247" s="41">
        <f t="shared" si="254"/>
        <v>-6.7031885806564735E-6</v>
      </c>
      <c r="AB247" s="41">
        <f t="shared" si="255"/>
        <v>-5.248996212190808E-6</v>
      </c>
      <c r="AC247" s="41">
        <f t="shared" si="256"/>
        <v>-1.0372526412006453E-2</v>
      </c>
      <c r="AD247" s="41">
        <f t="shared" si="312"/>
        <v>47.793170736850826</v>
      </c>
      <c r="AE247" s="41">
        <f t="shared" si="313"/>
        <v>32.586252775125573</v>
      </c>
      <c r="AF247" s="41">
        <f t="shared" si="257"/>
        <v>30.040943025921209</v>
      </c>
      <c r="AG247" s="41">
        <f t="shared" si="258"/>
        <v>11.110710244351697</v>
      </c>
      <c r="AH247" s="41">
        <f t="shared" si="259"/>
        <v>-6.7101120804982554E-6</v>
      </c>
      <c r="AI247" s="41">
        <f t="shared" si="260"/>
        <v>-5.2552951551270302E-6</v>
      </c>
      <c r="AJ247" s="41">
        <f t="shared" si="261"/>
        <v>6.6815191076324788E-4</v>
      </c>
      <c r="AK247" s="41">
        <f t="shared" si="262"/>
        <v>6.0787908641626127E-4</v>
      </c>
      <c r="AL247" s="41">
        <f t="shared" si="263"/>
        <v>2.4126833016717079E-2</v>
      </c>
      <c r="AM247" s="41">
        <f t="shared" si="264"/>
        <v>1.3764668768958384E-2</v>
      </c>
      <c r="AN247" s="41">
        <f t="shared" si="314"/>
        <v>-63.423040682696218</v>
      </c>
      <c r="AO247" s="41">
        <f t="shared" si="315"/>
        <v>-43.242982283656524</v>
      </c>
      <c r="AP247" s="41">
        <f t="shared" si="265"/>
        <v>89.537385655930649</v>
      </c>
      <c r="AQ247" s="41">
        <f t="shared" si="266"/>
        <v>52.492078662374766</v>
      </c>
      <c r="AR247" s="41">
        <f t="shared" si="267"/>
        <v>2.3324134609346818E-7</v>
      </c>
      <c r="AS247" s="41">
        <f t="shared" si="268"/>
        <v>-1.882653346769032E-7</v>
      </c>
      <c r="AT247" s="41">
        <f t="shared" si="269"/>
        <v>1.377843343772734E-2</v>
      </c>
      <c r="AU247" s="41">
        <f t="shared" si="316"/>
        <v>-63.486463723378904</v>
      </c>
      <c r="AV247" s="41">
        <f t="shared" si="317"/>
        <v>-43.286225265940175</v>
      </c>
      <c r="AW247" s="41">
        <f t="shared" si="270"/>
        <v>89.586493751433196</v>
      </c>
      <c r="AX247" s="41">
        <f t="shared" si="271"/>
        <v>52.528847513509888</v>
      </c>
      <c r="AY247" s="41">
        <f t="shared" si="272"/>
        <v>2.3420667301034606E-7</v>
      </c>
      <c r="AZ247" s="41">
        <f t="shared" si="273"/>
        <v>-1.8793273926355578E-7</v>
      </c>
      <c r="BA247" s="41">
        <f t="shared" si="274"/>
        <v>7.0130777069986517E-5</v>
      </c>
      <c r="BB247" s="41">
        <f t="shared" si="275"/>
        <v>2.4162979794873165E-5</v>
      </c>
      <c r="BC247" s="41">
        <f t="shared" si="276"/>
        <v>-9.1696079811632008E-3</v>
      </c>
      <c r="BD247" s="41">
        <f t="shared" si="277"/>
        <v>4.595060787795183E-3</v>
      </c>
      <c r="BE247" s="41">
        <f t="shared" si="318"/>
        <v>-21.172520180145945</v>
      </c>
      <c r="BF247" s="41">
        <f t="shared" si="319"/>
        <v>-14.435809213735876</v>
      </c>
      <c r="BG247" s="41">
        <f t="shared" si="278"/>
        <v>60.086553823698196</v>
      </c>
      <c r="BH247" s="41">
        <f t="shared" si="279"/>
        <v>30.404160052312527</v>
      </c>
      <c r="BI247" s="41">
        <f t="shared" si="280"/>
        <v>-8.417302150989768E-7</v>
      </c>
      <c r="BJ247" s="41">
        <f t="shared" si="281"/>
        <v>-6.5900380874739562E-7</v>
      </c>
      <c r="BK247" s="41">
        <f t="shared" si="282"/>
        <v>4.5996558485829776E-3</v>
      </c>
      <c r="BL247" s="41">
        <f t="shared" si="320"/>
        <v>-21.193692700326089</v>
      </c>
      <c r="BM247" s="41">
        <f t="shared" si="321"/>
        <v>-14.450245022949609</v>
      </c>
      <c r="BN247" s="41">
        <f t="shared" si="283"/>
        <v>60.099405168768257</v>
      </c>
      <c r="BO247" s="41">
        <f t="shared" si="284"/>
        <v>30.413625912371192</v>
      </c>
      <c r="BP247" s="41">
        <f t="shared" si="285"/>
        <v>-8.4089390158634932E-7</v>
      </c>
      <c r="BQ247" s="41">
        <f t="shared" si="286"/>
        <v>-6.5856291706665078E-7</v>
      </c>
      <c r="BR247" s="41">
        <f t="shared" si="287"/>
        <v>1.8200270926750509E-4</v>
      </c>
      <c r="BS247" s="41">
        <f t="shared" si="288"/>
        <v>9.5949042048789281E-5</v>
      </c>
      <c r="BT247" s="41">
        <f t="shared" si="289"/>
        <v>2.1234005738205194E-3</v>
      </c>
      <c r="BU247" s="41">
        <f t="shared" si="290"/>
        <v>6.7184613616157029E-3</v>
      </c>
      <c r="BV247" s="41">
        <f t="shared" si="322"/>
        <v>-30.956447657048859</v>
      </c>
      <c r="BW247" s="41">
        <f t="shared" si="323"/>
        <v>-21.106668857078773</v>
      </c>
      <c r="BX247" s="41">
        <f t="shared" si="291"/>
        <v>66.25012146793128</v>
      </c>
      <c r="BY247" s="41">
        <f t="shared" si="292"/>
        <v>34.984404037301061</v>
      </c>
      <c r="BZ247" s="41">
        <f t="shared" si="293"/>
        <v>-4.9475744317034469E-7</v>
      </c>
      <c r="CA247" s="41">
        <f t="shared" si="294"/>
        <v>-4.8565571441918013E-7</v>
      </c>
      <c r="CB247" s="41">
        <f t="shared" si="295"/>
        <v>6.7251798229773178E-3</v>
      </c>
      <c r="CC247" s="41">
        <f t="shared" si="324"/>
        <v>-30.987404104705902</v>
      </c>
      <c r="CD247" s="41">
        <f t="shared" si="325"/>
        <v>-21.127775525935849</v>
      </c>
      <c r="CE247" s="41">
        <f t="shared" si="296"/>
        <v>66.270320493399126</v>
      </c>
      <c r="CF247" s="41">
        <f t="shared" si="297"/>
        <v>34.999517882450149</v>
      </c>
      <c r="CG247" s="41">
        <f t="shared" si="298"/>
        <v>-4.9377690720335103E-7</v>
      </c>
      <c r="CH247" s="41">
        <f t="shared" si="299"/>
        <v>-4.8519371247902973E-7</v>
      </c>
      <c r="CI247" s="41">
        <f t="shared" si="300"/>
        <v>1.4594650682905248E-4</v>
      </c>
      <c r="CJ247" s="41">
        <f t="shared" si="301"/>
        <v>6.8766033662110898E-5</v>
      </c>
      <c r="CK247" s="41">
        <f t="shared" si="302"/>
        <v>1.1792786928731951E-4</v>
      </c>
      <c r="CL247" s="41" t="str">
        <f t="shared" si="326"/>
        <v/>
      </c>
      <c r="CM247" s="41">
        <f t="shared" si="236"/>
        <v>7.4387033819647666E-7</v>
      </c>
      <c r="CN247" s="41">
        <f t="shared" si="237"/>
        <v>-2.2842768629493391E-2</v>
      </c>
      <c r="CO247" s="41">
        <f t="shared" si="327"/>
        <v>0</v>
      </c>
      <c r="CP247" s="41">
        <f t="shared" si="303"/>
        <v>0</v>
      </c>
      <c r="CQ247" s="41"/>
      <c r="CR247" s="41"/>
      <c r="CS247" s="41"/>
      <c r="CT247" s="41"/>
      <c r="CU247" s="41"/>
      <c r="CV247" s="41"/>
      <c r="CW247" s="41"/>
      <c r="CX247" s="41"/>
      <c r="CY247" s="41"/>
      <c r="CZ247" s="41"/>
      <c r="DA247" s="41">
        <f t="shared" si="210"/>
        <v>0.16499801511163062</v>
      </c>
      <c r="DB247" s="14">
        <f t="shared" si="209"/>
        <v>-1105.2433138335718</v>
      </c>
      <c r="DC247" s="41"/>
      <c r="DD247" s="41"/>
      <c r="DE247" s="41"/>
    </row>
    <row r="248" spans="1:109">
      <c r="A248" s="41">
        <f t="shared" si="304"/>
        <v>0.99000000000000066</v>
      </c>
      <c r="B248" s="41">
        <f t="shared" si="305"/>
        <v>24.131538381739482</v>
      </c>
      <c r="C248" s="41">
        <f t="shared" si="212"/>
        <v>-2329.3203649012657</v>
      </c>
      <c r="D248" s="41">
        <f t="shared" si="213"/>
        <v>-476.61448254832487</v>
      </c>
      <c r="E248" s="41">
        <f t="shared" si="214"/>
        <v>2.285034911001757E-2</v>
      </c>
      <c r="F248" s="41">
        <f t="shared" si="306"/>
        <v>-105.28685038079011</v>
      </c>
      <c r="G248" s="41">
        <f t="shared" si="307"/>
        <v>-71.786488895993273</v>
      </c>
      <c r="H248" s="41">
        <f t="shared" si="239"/>
        <v>124.06226430640132</v>
      </c>
      <c r="I248" s="41">
        <f t="shared" si="240"/>
        <v>77.904427239629229</v>
      </c>
      <c r="J248" s="41">
        <f t="shared" si="241"/>
        <v>6.4723581003441009E-7</v>
      </c>
      <c r="K248" s="41">
        <f t="shared" si="242"/>
        <v>-7.9286943750646943E-8</v>
      </c>
      <c r="L248" s="41">
        <f t="shared" si="243"/>
        <v>2.2873199459127587E-2</v>
      </c>
      <c r="M248" s="41">
        <f t="shared" si="308"/>
        <v>-105.39213723117089</v>
      </c>
      <c r="N248" s="41">
        <f t="shared" si="309"/>
        <v>-71.858275384889268</v>
      </c>
      <c r="O248" s="41">
        <f t="shared" si="244"/>
        <v>124.15372049724019</v>
      </c>
      <c r="P248" s="41">
        <f t="shared" si="245"/>
        <v>77.970990861292591</v>
      </c>
      <c r="Q248" s="41">
        <f t="shared" si="246"/>
        <v>6.4790630737804105E-7</v>
      </c>
      <c r="R248" s="41">
        <f t="shared" si="247"/>
        <v>-7.9109477347794462E-8</v>
      </c>
      <c r="S248" s="41">
        <f t="shared" si="248"/>
        <v>2.9342980293331699E-5</v>
      </c>
      <c r="T248" s="41">
        <f t="shared" si="249"/>
        <v>7.7664635230753758E-6</v>
      </c>
      <c r="U248" s="41">
        <f t="shared" si="250"/>
        <v>-3.3671920334545552E-2</v>
      </c>
      <c r="V248" s="41">
        <f t="shared" si="251"/>
        <v>-1.0821571224527982E-2</v>
      </c>
      <c r="W248" s="41">
        <f t="shared" si="310"/>
        <v>49.86222070027118</v>
      </c>
      <c r="X248" s="41">
        <f t="shared" si="311"/>
        <v>33.996968659275808</v>
      </c>
      <c r="Y248" s="41">
        <f t="shared" si="252"/>
        <v>29.390898340559048</v>
      </c>
      <c r="Z248" s="41">
        <f t="shared" si="253"/>
        <v>10.670323957913446</v>
      </c>
      <c r="AA248" s="41">
        <f t="shared" si="254"/>
        <v>-7.0094786145785753E-6</v>
      </c>
      <c r="AB248" s="41">
        <f t="shared" si="255"/>
        <v>-5.5181988684613184E-6</v>
      </c>
      <c r="AC248" s="41">
        <f t="shared" si="256"/>
        <v>-1.0832392795752509E-2</v>
      </c>
      <c r="AD248" s="41">
        <f t="shared" si="312"/>
        <v>49.912082920971443</v>
      </c>
      <c r="AE248" s="41">
        <f t="shared" si="313"/>
        <v>34.030965627935082</v>
      </c>
      <c r="AF248" s="41">
        <f t="shared" si="257"/>
        <v>29.377413889590699</v>
      </c>
      <c r="AG248" s="41">
        <f t="shared" si="258"/>
        <v>10.663771835331627</v>
      </c>
      <c r="AH248" s="41">
        <f t="shared" si="259"/>
        <v>-7.0169272502415561E-6</v>
      </c>
      <c r="AI248" s="41">
        <f t="shared" si="260"/>
        <v>-5.5250123849649913E-6</v>
      </c>
      <c r="AJ248" s="41">
        <f t="shared" si="261"/>
        <v>6.8831369386530643E-4</v>
      </c>
      <c r="AK248" s="41">
        <f t="shared" si="262"/>
        <v>6.2962358813755369E-4</v>
      </c>
      <c r="AL248" s="41">
        <f t="shared" si="263"/>
        <v>2.5409389327647379E-2</v>
      </c>
      <c r="AM248" s="41">
        <f t="shared" si="264"/>
        <v>1.4587818103119397E-2</v>
      </c>
      <c r="AN248" s="41">
        <f t="shared" si="314"/>
        <v>-67.215840537507319</v>
      </c>
      <c r="AO248" s="41">
        <f t="shared" si="315"/>
        <v>-45.828982184664092</v>
      </c>
      <c r="AP248" s="41">
        <f t="shared" si="265"/>
        <v>92.41959147177397</v>
      </c>
      <c r="AQ248" s="41">
        <f t="shared" si="266"/>
        <v>54.563952139384483</v>
      </c>
      <c r="AR248" s="41">
        <f t="shared" si="267"/>
        <v>2.8211191319667759E-7</v>
      </c>
      <c r="AS248" s="41">
        <f t="shared" si="268"/>
        <v>-1.8727555465635094E-7</v>
      </c>
      <c r="AT248" s="41">
        <f t="shared" si="269"/>
        <v>1.4602405921222516E-2</v>
      </c>
      <c r="AU248" s="41">
        <f t="shared" si="316"/>
        <v>-67.283056378044819</v>
      </c>
      <c r="AV248" s="41">
        <f t="shared" si="317"/>
        <v>-45.874811166848751</v>
      </c>
      <c r="AW248" s="41">
        <f t="shared" si="270"/>
        <v>92.472411097525963</v>
      </c>
      <c r="AX248" s="41">
        <f t="shared" si="271"/>
        <v>54.603460870542676</v>
      </c>
      <c r="AY248" s="41">
        <f t="shared" si="272"/>
        <v>2.8304885816790509E-7</v>
      </c>
      <c r="AZ248" s="41">
        <f t="shared" si="273"/>
        <v>-1.8696891658223433E-7</v>
      </c>
      <c r="BA248" s="41">
        <f t="shared" si="274"/>
        <v>6.4227903350894149E-5</v>
      </c>
      <c r="BB248" s="41">
        <f t="shared" si="275"/>
        <v>2.1020146532473589E-5</v>
      </c>
      <c r="BC248" s="41">
        <f t="shared" si="276"/>
        <v>-1.0863500038329154E-2</v>
      </c>
      <c r="BD248" s="41">
        <f t="shared" si="277"/>
        <v>3.7243180647902434E-3</v>
      </c>
      <c r="BE248" s="41">
        <f t="shared" si="318"/>
        <v>-17.160425732232614</v>
      </c>
      <c r="BF248" s="41">
        <f t="shared" si="319"/>
        <v>-11.700290271976785</v>
      </c>
      <c r="BG248" s="41">
        <f t="shared" si="278"/>
        <v>57.600009048160288</v>
      </c>
      <c r="BH248" s="41">
        <f t="shared" si="279"/>
        <v>28.451885791532014</v>
      </c>
      <c r="BI248" s="41">
        <f t="shared" si="280"/>
        <v>-1.0095577549216594E-6</v>
      </c>
      <c r="BJ248" s="41">
        <f t="shared" si="281"/>
        <v>-7.548990980713787E-7</v>
      </c>
      <c r="BK248" s="41">
        <f t="shared" si="282"/>
        <v>3.7280423828550333E-3</v>
      </c>
      <c r="BL248" s="41">
        <f t="shared" si="320"/>
        <v>-17.177586157964843</v>
      </c>
      <c r="BM248" s="41">
        <f t="shared" si="321"/>
        <v>-11.71199056224876</v>
      </c>
      <c r="BN248" s="41">
        <f t="shared" si="283"/>
        <v>57.610091832226829</v>
      </c>
      <c r="BO248" s="41">
        <f t="shared" si="284"/>
        <v>28.459250871434282</v>
      </c>
      <c r="BP248" s="41">
        <f t="shared" si="285"/>
        <v>-1.0088185210205458E-6</v>
      </c>
      <c r="BQ248" s="41">
        <f t="shared" si="286"/>
        <v>-7.5449564071636414E-7</v>
      </c>
      <c r="BR248" s="41">
        <f t="shared" si="287"/>
        <v>1.9848839123125274E-4</v>
      </c>
      <c r="BS248" s="41">
        <f t="shared" si="288"/>
        <v>1.0833053138744845E-4</v>
      </c>
      <c r="BT248" s="41">
        <f t="shared" si="289"/>
        <v>2.8245863121803129E-3</v>
      </c>
      <c r="BU248" s="41">
        <f t="shared" si="290"/>
        <v>6.5489043769705567E-3</v>
      </c>
      <c r="BV248" s="41">
        <f t="shared" si="322"/>
        <v>-30.175185156970684</v>
      </c>
      <c r="BW248" s="41">
        <f t="shared" si="323"/>
        <v>-20.573989879752745</v>
      </c>
      <c r="BX248" s="41">
        <f t="shared" si="291"/>
        <v>65.653943195428539</v>
      </c>
      <c r="BY248" s="41">
        <f t="shared" si="292"/>
        <v>34.4207212879016</v>
      </c>
      <c r="BZ248" s="41">
        <f t="shared" si="293"/>
        <v>-5.2315582955184291E-7</v>
      </c>
      <c r="CA248" s="41">
        <f t="shared" si="294"/>
        <v>-5.0796504313364283E-7</v>
      </c>
      <c r="CB248" s="41">
        <f t="shared" si="295"/>
        <v>6.5554532813475262E-3</v>
      </c>
      <c r="CC248" s="41">
        <f t="shared" si="324"/>
        <v>-30.205360342127648</v>
      </c>
      <c r="CD248" s="41">
        <f t="shared" si="325"/>
        <v>-20.594563869632491</v>
      </c>
      <c r="CE248" s="41">
        <f t="shared" si="296"/>
        <v>65.673534556279719</v>
      </c>
      <c r="CF248" s="41">
        <f t="shared" si="297"/>
        <v>34.435394905664189</v>
      </c>
      <c r="CG248" s="41">
        <f t="shared" si="298"/>
        <v>-5.2218605477085236E-7</v>
      </c>
      <c r="CH248" s="41">
        <f t="shared" si="299"/>
        <v>-5.0751118344426034E-7</v>
      </c>
      <c r="CI248" s="41">
        <f t="shared" si="300"/>
        <v>1.4808198824843932E-4</v>
      </c>
      <c r="CJ248" s="41">
        <f t="shared" si="301"/>
        <v>6.9303148016419187E-5</v>
      </c>
      <c r="CK248" s="41">
        <f t="shared" si="302"/>
        <v>1.9282825659098363E-4</v>
      </c>
      <c r="CL248" s="41" t="str">
        <f t="shared" si="326"/>
        <v/>
      </c>
      <c r="CM248" s="41">
        <f t="shared" si="236"/>
        <v>6.5377930838716383E-7</v>
      </c>
      <c r="CN248" s="41">
        <f t="shared" si="237"/>
        <v>-2.2266274881699893E-2</v>
      </c>
      <c r="CO248" s="41">
        <f t="shared" si="327"/>
        <v>0</v>
      </c>
      <c r="CP248" s="41">
        <f t="shared" si="303"/>
        <v>0</v>
      </c>
      <c r="CQ248" s="41"/>
      <c r="CR248" s="41"/>
      <c r="CS248" s="41"/>
      <c r="CT248" s="41"/>
      <c r="CU248" s="41"/>
      <c r="CV248" s="41"/>
      <c r="CW248" s="41"/>
      <c r="CX248" s="41"/>
      <c r="CY248" s="41"/>
      <c r="CZ248" s="41"/>
      <c r="DA248" s="41">
        <f t="shared" si="210"/>
        <v>0.1656855068412624</v>
      </c>
      <c r="DB248" s="14">
        <f t="shared" si="209"/>
        <v>-1114.5229672008277</v>
      </c>
      <c r="DC248" s="41"/>
      <c r="DD248" s="41"/>
      <c r="DE248" s="41"/>
    </row>
    <row r="249" spans="1:109">
      <c r="A249" s="41">
        <f t="shared" si="304"/>
        <v>1.0000000000000007</v>
      </c>
      <c r="B249" s="41">
        <f t="shared" si="305"/>
        <v>24.375291294686345</v>
      </c>
      <c r="C249" s="41">
        <f t="shared" si="212"/>
        <v>-2320.430552782027</v>
      </c>
      <c r="D249" s="41">
        <f t="shared" si="213"/>
        <v>-467.7246704290863</v>
      </c>
      <c r="E249" s="41">
        <f t="shared" si="214"/>
        <v>2.285034911001757E-2</v>
      </c>
      <c r="F249" s="41">
        <f t="shared" si="306"/>
        <v>-105.28685038079011</v>
      </c>
      <c r="G249" s="41">
        <f t="shared" si="307"/>
        <v>-71.786488895993273</v>
      </c>
      <c r="H249" s="41">
        <f t="shared" si="239"/>
        <v>124</v>
      </c>
      <c r="I249" s="41">
        <f t="shared" si="240"/>
        <v>77.798490747627511</v>
      </c>
      <c r="J249" s="41">
        <f t="shared" si="241"/>
        <v>6.3876923168507962E-7</v>
      </c>
      <c r="K249" s="41">
        <f t="shared" si="242"/>
        <v>-1.0041433069334053E-7</v>
      </c>
      <c r="L249" s="41">
        <f t="shared" si="243"/>
        <v>2.2873199459127587E-2</v>
      </c>
      <c r="M249" s="41">
        <f t="shared" si="308"/>
        <v>-105.39213723117089</v>
      </c>
      <c r="N249" s="41">
        <f t="shared" si="309"/>
        <v>-71.858275384889268</v>
      </c>
      <c r="O249" s="41">
        <f t="shared" si="244"/>
        <v>124.09149003965518</v>
      </c>
      <c r="P249" s="41">
        <f t="shared" si="245"/>
        <v>77.865131847248364</v>
      </c>
      <c r="Q249" s="41">
        <f t="shared" si="246"/>
        <v>6.394358697487576E-7</v>
      </c>
      <c r="R249" s="41">
        <f t="shared" si="247"/>
        <v>-1.0024252445114267E-7</v>
      </c>
      <c r="S249" s="41">
        <f t="shared" si="248"/>
        <v>2.9174086595716551E-5</v>
      </c>
      <c r="T249" s="41">
        <f t="shared" si="249"/>
        <v>7.5187578697673732E-6</v>
      </c>
      <c r="U249" s="41">
        <f t="shared" si="250"/>
        <v>-3.4134026397515276E-2</v>
      </c>
      <c r="V249" s="41">
        <f t="shared" si="251"/>
        <v>-1.1283677287497705E-2</v>
      </c>
      <c r="W249" s="41">
        <f t="shared" si="310"/>
        <v>51.991452585425158</v>
      </c>
      <c r="X249" s="41">
        <f t="shared" si="311"/>
        <v>35.4487176718808</v>
      </c>
      <c r="Y249" s="41">
        <f t="shared" si="252"/>
        <v>28.741905536474686</v>
      </c>
      <c r="Z249" s="41">
        <f t="shared" si="253"/>
        <v>10.237714881405115</v>
      </c>
      <c r="AA249" s="41">
        <f t="shared" si="254"/>
        <v>-7.3268107284927274E-6</v>
      </c>
      <c r="AB249" s="41">
        <f t="shared" si="255"/>
        <v>-5.7987178955126729E-6</v>
      </c>
      <c r="AC249" s="41">
        <f t="shared" si="256"/>
        <v>-1.1294960964785201E-2</v>
      </c>
      <c r="AD249" s="41">
        <f t="shared" si="312"/>
        <v>52.043444038010577</v>
      </c>
      <c r="AE249" s="41">
        <f t="shared" si="313"/>
        <v>35.484166389552669</v>
      </c>
      <c r="AF249" s="41">
        <f t="shared" si="257"/>
        <v>28.72826035191801</v>
      </c>
      <c r="AG249" s="41">
        <f t="shared" si="258"/>
        <v>10.231228845799968</v>
      </c>
      <c r="AH249" s="41">
        <f t="shared" si="259"/>
        <v>-7.3348091426238236E-6</v>
      </c>
      <c r="AI249" s="41">
        <f t="shared" si="260"/>
        <v>-5.806072361502007E-6</v>
      </c>
      <c r="AJ249" s="41">
        <f t="shared" si="261"/>
        <v>7.0884818196278196E-4</v>
      </c>
      <c r="AK249" s="41">
        <f t="shared" si="262"/>
        <v>6.5177918527357416E-4</v>
      </c>
      <c r="AL249" s="41">
        <f t="shared" si="263"/>
        <v>2.6776234411512424E-2</v>
      </c>
      <c r="AM249" s="41">
        <f t="shared" si="264"/>
        <v>1.5492557124014719E-2</v>
      </c>
      <c r="AN249" s="41">
        <f t="shared" si="314"/>
        <v>-71.384578680983111</v>
      </c>
      <c r="AO249" s="41">
        <f t="shared" si="315"/>
        <v>-48.671303646124862</v>
      </c>
      <c r="AP249" s="41">
        <f t="shared" si="265"/>
        <v>95.645354909713234</v>
      </c>
      <c r="AQ249" s="41">
        <f t="shared" si="266"/>
        <v>56.892503944887849</v>
      </c>
      <c r="AR249" s="41">
        <f t="shared" si="267"/>
        <v>3.3087121197671342E-7</v>
      </c>
      <c r="AS249" s="41">
        <f t="shared" si="268"/>
        <v>-1.8777075183376038E-7</v>
      </c>
      <c r="AT249" s="41">
        <f t="shared" si="269"/>
        <v>1.5508049681138732E-2</v>
      </c>
      <c r="AU249" s="41">
        <f t="shared" si="316"/>
        <v>-71.455963259664088</v>
      </c>
      <c r="AV249" s="41">
        <f t="shared" si="317"/>
        <v>-48.719974949770979</v>
      </c>
      <c r="AW249" s="41">
        <f t="shared" si="270"/>
        <v>95.702303002596608</v>
      </c>
      <c r="AX249" s="41">
        <f t="shared" si="271"/>
        <v>56.935034062813259</v>
      </c>
      <c r="AY249" s="41">
        <f t="shared" si="272"/>
        <v>3.3177561412435883E-7</v>
      </c>
      <c r="AZ249" s="41">
        <f t="shared" si="273"/>
        <v>-1.8749032943175987E-7</v>
      </c>
      <c r="BA249" s="41">
        <f t="shared" si="274"/>
        <v>5.8376557233643632E-5</v>
      </c>
      <c r="BB249" s="41">
        <f t="shared" si="275"/>
        <v>1.8100459450033055E-5</v>
      </c>
      <c r="BC249" s="41">
        <f t="shared" si="276"/>
        <v>-1.2877165176153763E-2</v>
      </c>
      <c r="BD249" s="41">
        <f t="shared" si="277"/>
        <v>2.6153919478609563E-3</v>
      </c>
      <c r="BE249" s="41">
        <f t="shared" si="318"/>
        <v>-12.050860990164887</v>
      </c>
      <c r="BF249" s="41">
        <f t="shared" si="319"/>
        <v>-8.2164961296578802</v>
      </c>
      <c r="BG249" s="41">
        <f t="shared" si="278"/>
        <v>54.571659652794544</v>
      </c>
      <c r="BH249" s="41">
        <f t="shared" si="279"/>
        <v>26.121934094007628</v>
      </c>
      <c r="BI249" s="41">
        <f t="shared" si="280"/>
        <v>-1.2440274223832994E-6</v>
      </c>
      <c r="BJ249" s="41">
        <f t="shared" si="281"/>
        <v>-8.9069165423732339E-7</v>
      </c>
      <c r="BK249" s="41">
        <f t="shared" si="282"/>
        <v>2.6180073398088168E-3</v>
      </c>
      <c r="BL249" s="41">
        <f t="shared" si="320"/>
        <v>-12.06291185115505</v>
      </c>
      <c r="BM249" s="41">
        <f t="shared" si="321"/>
        <v>-8.2247126257875376</v>
      </c>
      <c r="BN249" s="41">
        <f t="shared" si="283"/>
        <v>54.578433312065876</v>
      </c>
      <c r="BO249" s="41">
        <f t="shared" si="284"/>
        <v>26.126809403381472</v>
      </c>
      <c r="BP249" s="41">
        <f t="shared" si="285"/>
        <v>-1.2434478565213862E-6</v>
      </c>
      <c r="BQ249" s="41">
        <f t="shared" si="286"/>
        <v>-8.9035927593926886E-7</v>
      </c>
      <c r="BR249" s="41">
        <f t="shared" si="287"/>
        <v>2.2159809063694133E-4</v>
      </c>
      <c r="BS249" s="41">
        <f t="shared" si="288"/>
        <v>1.2708546354837233E-4</v>
      </c>
      <c r="BT249" s="41">
        <f t="shared" si="289"/>
        <v>3.7385032987693853E-3</v>
      </c>
      <c r="BU249" s="41">
        <f t="shared" si="290"/>
        <v>6.3538952466303412E-3</v>
      </c>
      <c r="BV249" s="41">
        <f t="shared" si="322"/>
        <v>-29.276647588456374</v>
      </c>
      <c r="BW249" s="41">
        <f t="shared" si="323"/>
        <v>-19.961350628492987</v>
      </c>
      <c r="BX249" s="41">
        <f t="shared" si="291"/>
        <v>64.984237990781367</v>
      </c>
      <c r="BY249" s="41">
        <f t="shared" si="292"/>
        <v>33.799544938086655</v>
      </c>
      <c r="BZ249" s="41">
        <f t="shared" si="293"/>
        <v>-5.5567523902144401E-7</v>
      </c>
      <c r="CA249" s="41">
        <f t="shared" si="294"/>
        <v>-5.3200576126891188E-7</v>
      </c>
      <c r="CB249" s="41">
        <f t="shared" si="295"/>
        <v>6.3602491418769712E-3</v>
      </c>
      <c r="CC249" s="41">
        <f t="shared" si="324"/>
        <v>-29.305924236044831</v>
      </c>
      <c r="CD249" s="41">
        <f t="shared" si="325"/>
        <v>-19.981311979121479</v>
      </c>
      <c r="CE249" s="41">
        <f t="shared" si="296"/>
        <v>65.003134427700047</v>
      </c>
      <c r="CF249" s="41">
        <f t="shared" si="297"/>
        <v>33.813709478373468</v>
      </c>
      <c r="CG249" s="41">
        <f t="shared" si="298"/>
        <v>-5.5471798274760946E-7</v>
      </c>
      <c r="CH249" s="41">
        <f t="shared" si="299"/>
        <v>-5.3156014090829138E-7</v>
      </c>
      <c r="CI249" s="41">
        <f t="shared" si="300"/>
        <v>1.5065660302509138E-4</v>
      </c>
      <c r="CJ249" s="41">
        <f t="shared" si="301"/>
        <v>7.0133413177820273E-5</v>
      </c>
      <c r="CK249" s="41">
        <f t="shared" si="302"/>
        <v>2.939461017059334E-4</v>
      </c>
      <c r="CL249" s="41" t="str">
        <f t="shared" si="326"/>
        <v/>
      </c>
      <c r="CM249" s="41">
        <f t="shared" si="236"/>
        <v>5.5225579416783888E-7</v>
      </c>
      <c r="CN249" s="41">
        <f t="shared" si="237"/>
        <v>-2.160324383854316E-2</v>
      </c>
      <c r="CO249" s="41">
        <f t="shared" si="327"/>
        <v>0</v>
      </c>
      <c r="CP249" s="41">
        <f t="shared" si="303"/>
        <v>0</v>
      </c>
      <c r="CQ249" s="41"/>
      <c r="CR249" s="41"/>
      <c r="CS249" s="41"/>
      <c r="CT249" s="41"/>
      <c r="CU249" s="41"/>
      <c r="CV249" s="41"/>
      <c r="CW249" s="41"/>
      <c r="CX249" s="41"/>
      <c r="CY249" s="41"/>
      <c r="CZ249" s="41"/>
      <c r="DA249" s="41">
        <f t="shared" si="210"/>
        <v>0.16637299857089419</v>
      </c>
      <c r="DB249" s="14">
        <f t="shared" si="209"/>
        <v>-1123.8412054053695</v>
      </c>
      <c r="DC249" s="41"/>
      <c r="DD249" s="41"/>
      <c r="DE249" s="41"/>
    </row>
    <row r="250" spans="1:109">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41"/>
      <c r="BS250" s="41"/>
      <c r="BT250" s="41"/>
      <c r="BU250" s="41"/>
      <c r="BV250" s="41"/>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1"/>
      <c r="CU250" s="41"/>
      <c r="CV250" s="41"/>
      <c r="CW250" s="41"/>
      <c r="CX250" s="41"/>
      <c r="CY250" s="41"/>
      <c r="CZ250" s="41"/>
      <c r="DA250" s="41">
        <f t="shared" si="210"/>
        <v>0.16706049030052597</v>
      </c>
      <c r="DB250" s="14">
        <f t="shared" si="209"/>
        <v>-1133.198028447197</v>
      </c>
      <c r="DC250" s="41"/>
      <c r="DD250" s="41"/>
      <c r="DE250" s="41"/>
    </row>
    <row r="251" spans="1:109">
      <c r="A251" s="17" t="s">
        <v>226</v>
      </c>
      <c r="B251" s="41" t="s">
        <v>305</v>
      </c>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1"/>
      <c r="CU251" s="41"/>
      <c r="CV251" s="41"/>
      <c r="CW251" s="41"/>
      <c r="CX251" s="41"/>
      <c r="CY251" s="41"/>
      <c r="CZ251" s="41"/>
      <c r="DA251" s="41">
        <f t="shared" si="210"/>
        <v>0.16774798203015776</v>
      </c>
      <c r="DB251" s="14">
        <f t="shared" si="209"/>
        <v>-1142.5934363263107</v>
      </c>
      <c r="DC251" s="41"/>
      <c r="DD251" s="41"/>
      <c r="DE251" s="41"/>
    </row>
    <row r="252" spans="1:109">
      <c r="A252" s="41"/>
      <c r="B252" s="41">
        <f>C30</f>
        <v>17</v>
      </c>
      <c r="C252" s="41">
        <f>$C$39*($B252-$C$21)</f>
        <v>-2589.4117647058824</v>
      </c>
      <c r="D252" s="41">
        <f>$C$39*($B252-$C$27)</f>
        <v>-736.70588235294122</v>
      </c>
      <c r="E252" s="41">
        <f>$AC$71</f>
        <v>2.285034911001757E-2</v>
      </c>
      <c r="F252" s="41">
        <f>-E252*$AC$51</f>
        <v>-105.28685038079011</v>
      </c>
      <c r="G252" s="41">
        <f>-E252*$AD$51</f>
        <v>-71.786488895993273</v>
      </c>
      <c r="H252" s="41">
        <f>(-F252+SQRT(F252^2-4*$C252))/2</f>
        <v>125.86051322647174</v>
      </c>
      <c r="I252" s="41">
        <f>(-G252+SQRT(G252^2-4*$D252))/2</f>
        <v>80.893587550650665</v>
      </c>
      <c r="J252" s="41">
        <f t="shared" ref="J252" si="328">IF(H252&lt;&gt;0,($C$21-$B252)*$E252/H252/$AC$51-$AC$60*$AC$51,0)</f>
        <v>8.9175817370204301E-7</v>
      </c>
      <c r="K252" s="41">
        <f t="shared" ref="K252" si="329">IF(I252&lt;&gt;0,($C$27-$B252)*$E252/I252/$AD$51-$AC$60*$AD$51,0)</f>
        <v>5.1685462495142279E-7</v>
      </c>
      <c r="L252" s="41">
        <f t="shared" ref="L252" si="330">E252*1.001</f>
        <v>2.2873199459127587E-2</v>
      </c>
      <c r="M252" s="41">
        <f>-L252*$AC$51</f>
        <v>-105.39213723117089</v>
      </c>
      <c r="N252" s="41">
        <f>-L252*$AD$51</f>
        <v>-71.858275384889268</v>
      </c>
      <c r="O252" s="41">
        <f>(-M252+SQRT(M252^2-4*$C252))/2</f>
        <v>125.95101665491158</v>
      </c>
      <c r="P252" s="41">
        <f>(-N252+SQRT(N252^2-4*$D252))/2</f>
        <v>80.958115225535337</v>
      </c>
      <c r="Q252" s="41">
        <f t="shared" ref="Q252" si="331">IF(O252&lt;&gt;0,($C$21-$B252)*$L252/O252/$AC$51-$AC$60*$AC$51,0)</f>
        <v>8.9254350909092845E-7</v>
      </c>
      <c r="R252" s="41">
        <f t="shared" ref="R252" si="332">IF(P252&lt;&gt;0,($C$27-$B252)*$L252/P252/$AD$51-$AC$60*$AD$51,0)</f>
        <v>5.1722178894120961E-7</v>
      </c>
      <c r="S252" s="41">
        <f>(Q252-J252)/($L252-$E252)</f>
        <v>3.4368638531705626E-5</v>
      </c>
      <c r="T252" s="41">
        <f>(R252-K252)/($L252-$E252)</f>
        <v>1.6068200447137949E-5</v>
      </c>
      <c r="U252" s="41">
        <f t="shared" ref="U252" si="333">(K252-J252)/(S252-T252)</f>
        <v>-2.0486042302275128E-2</v>
      </c>
      <c r="V252" s="41">
        <f t="shared" ref="V252" si="334">E252+U252</f>
        <v>2.3643068077424424E-3</v>
      </c>
      <c r="W252" s="41">
        <f>-V252*$AC$51</f>
        <v>-10.893943717119454</v>
      </c>
      <c r="X252" s="41">
        <f>-V252*$AD$51</f>
        <v>-7.427688898035993</v>
      </c>
      <c r="Y252" s="41">
        <f>(-W252+SQRT(W252^2-4*$C252))/2</f>
        <v>56.623932174055447</v>
      </c>
      <c r="Z252" s="41">
        <f>(-X252+SQRT(X252^2-4*$D252))/2</f>
        <v>31.109072554373189</v>
      </c>
      <c r="AA252" s="41">
        <f t="shared" ref="AA252" si="335">IF(Y252&lt;&gt;0,($C$21-$B252)*$V252/Y252/$AC$51-$AC$60*$AC$51,0)</f>
        <v>-1.2624084650289091E-6</v>
      </c>
      <c r="AB252" s="41">
        <f t="shared" ref="AB252" si="336">IF(Z252&lt;&gt;0,($C$27-$B252)*$V252/Z252/$AD$51-$AC$60*$AD$51,0)</f>
        <v>-8.1074175424637084E-7</v>
      </c>
      <c r="AC252" s="41">
        <f t="shared" ref="AC252" si="337">V252*1.001</f>
        <v>2.3666711145501848E-3</v>
      </c>
      <c r="AD252" s="41">
        <f>-AC252*$AC$51</f>
        <v>-10.904837660836574</v>
      </c>
      <c r="AE252" s="41">
        <f>-AC252*$AD$51</f>
        <v>-7.4351165869340283</v>
      </c>
      <c r="AF252" s="41">
        <f>(-AD252+SQRT(AD252^2-4*$C252))/2</f>
        <v>56.629959175848938</v>
      </c>
      <c r="AG252" s="41">
        <f>(-AE252+SQRT(AE252^2-4*$D252))/2</f>
        <v>31.113290114651615</v>
      </c>
      <c r="AH252" s="41">
        <f t="shared" ref="AH252" si="338">IF(AF252&lt;&gt;0,($C$21-$B252)*$AC252/AF252/$AC$51-$AC$60*$AC$51,0)</f>
        <v>-1.2618336094067437E-6</v>
      </c>
      <c r="AI252" s="41">
        <f t="shared" ref="AI252" si="339">IF(AG252&lt;&gt;0,($C$27-$B252)*$AC252/AG252/$AD$51-$AC$60*$AD$51,0)</f>
        <v>-8.1031938960560233E-7</v>
      </c>
      <c r="AJ252" s="41">
        <f>(AH252-AA252)/($AC252-$V252)</f>
        <v>2.4313918154907934E-4</v>
      </c>
      <c r="AK252" s="41">
        <f>(AI252-AB252)/($AC252-$V252)</f>
        <v>1.7864206091417837E-4</v>
      </c>
      <c r="AL252" s="41">
        <f t="shared" ref="AL252" si="340">(AB252-AA252)/(AJ252-AK252)</f>
        <v>7.002897281869206E-3</v>
      </c>
      <c r="AM252" s="41">
        <f t="shared" ref="AM252" si="341">V252+AL252</f>
        <v>9.3672040896116485E-3</v>
      </c>
      <c r="AN252" s="41">
        <f>-AM252*$AC$51</f>
        <v>-43.160978010480314</v>
      </c>
      <c r="AO252" s="41">
        <f>-AM252*$AD$51</f>
        <v>-29.427939552600222</v>
      </c>
      <c r="AP252" s="41">
        <f>(-AN252+SQRT(AN252^2-4*$C252))/2</f>
        <v>76.85371281579036</v>
      </c>
      <c r="AQ252" s="41">
        <f>(-AO252+SQRT(AO252^2-4*$D252))/2</f>
        <v>45.588016950760647</v>
      </c>
      <c r="AR252" s="41">
        <f t="shared" ref="AR252" si="342">IF(AP252&lt;&gt;0,($C$21-$B252)*$AM252/AP252/$AC$51-$AC$60*$AC$51,0)</f>
        <v>-2.7693166330903111E-8</v>
      </c>
      <c r="AS252" s="41">
        <f t="shared" ref="AS252" si="343">IF(AQ252&lt;&gt;0,($C$27-$B252)*$AM252/AQ252/$AD$51-$AC$60*$AD$51,0)</f>
        <v>2.1761645662331103E-8</v>
      </c>
      <c r="AT252" s="41">
        <f t="shared" ref="AT252" si="344">AM252*1.001</f>
        <v>9.3765712937012597E-3</v>
      </c>
      <c r="AU252" s="41">
        <f>-AT252*$AC$51</f>
        <v>-43.204138988490797</v>
      </c>
      <c r="AV252" s="41">
        <f>-AT252*$AD$51</f>
        <v>-29.457367492152823</v>
      </c>
      <c r="AW252" s="41">
        <f>(-AU252+SQRT(AU252^2-4*$C252))/2</f>
        <v>76.883722609362081</v>
      </c>
      <c r="AX252" s="41">
        <f>(-AV252+SQRT(AV252^2-4*$D252))/2</f>
        <v>45.609746021277964</v>
      </c>
      <c r="AY252" s="41">
        <f t="shared" ref="AY252" si="345">IF(AW252&lt;&gt;0,($C$21-$B252)*$AT252/AW252/$AC$51-$AC$60*$AC$51,0)</f>
        <v>-2.6548863416215461E-8</v>
      </c>
      <c r="AZ252" s="41">
        <f t="shared" ref="AZ252" si="346">IF(AX252&lt;&gt;0,($C$27-$B252)*$AT252/AX252/$AD$51-$AC$60*$AD$51,0)</f>
        <v>2.2452767135179971E-8</v>
      </c>
      <c r="BA252" s="41">
        <f>(AY252-AR252)/($AT252-$AM252)</f>
        <v>1.2216056186463862E-4</v>
      </c>
      <c r="BB252" s="41">
        <f>(AZ252-AS252)/($AT252-$AM252)</f>
        <v>7.3780977358586791E-5</v>
      </c>
      <c r="BC252" s="41">
        <f t="shared" ref="BC252" si="347">(AS252-AR252)/(BA252-BB252)</f>
        <v>1.0222248185502271E-3</v>
      </c>
      <c r="BD252" s="41">
        <f t="shared" ref="BD252" si="348">AM252+BC252</f>
        <v>1.0389428908161875E-2</v>
      </c>
      <c r="BE252" s="41">
        <f>-BD252*$AC$51</f>
        <v>-47.871051848216325</v>
      </c>
      <c r="BF252" s="41">
        <f>-BD252*$AD$51</f>
        <v>-32.639353532874772</v>
      </c>
      <c r="BG252" s="41">
        <f>(-BE252+SQRT(BE252^2-4*$C252))/2</f>
        <v>80.170045269164689</v>
      </c>
      <c r="BH252" s="41">
        <f>(-BF252+SQRT(BF252^2-4*$D252))/2</f>
        <v>47.990447709278946</v>
      </c>
      <c r="BI252" s="41">
        <f t="shared" ref="BI252" si="349">IF(BG252&lt;&gt;0,($C$21-$B252)*$BD252/BG252/$AC$51-$AC$60*$AC$51,0)</f>
        <v>9.1093129775864841E-8</v>
      </c>
      <c r="BJ252" s="41">
        <f t="shared" ref="BJ252" si="350">IF(BH252&lt;&gt;0,($C$27-$B252)*$BD252/BH252/$AD$51-$AC$60*$AD$51,0)</f>
        <v>9.2582563574109117E-8</v>
      </c>
      <c r="BK252" s="41">
        <f t="shared" ref="BK252" si="351">BD252*1.001</f>
        <v>1.0399818337070035E-2</v>
      </c>
      <c r="BL252" s="41">
        <f>-BK252*$AC$51</f>
        <v>-47.91892290006453</v>
      </c>
      <c r="BM252" s="41">
        <f>-BK252*$AD$51</f>
        <v>-32.671992886407644</v>
      </c>
      <c r="BN252" s="41">
        <f>(-BL252+SQRT(BL252^2-4*$C252))/2</f>
        <v>80.204172825249259</v>
      </c>
      <c r="BO252" s="41">
        <f>(-BM252+SQRT(BM252^2-4*$D252))/2</f>
        <v>48.015179863003475</v>
      </c>
      <c r="BP252" s="41">
        <f t="shared" ref="BP252" si="352">IF(BN252&lt;&gt;0,($C$21-$B252)*$BK252/BN252/$AC$51-$AC$60*$AC$51,0)</f>
        <v>9.2239482933868447E-8</v>
      </c>
      <c r="BQ252" s="41">
        <f t="shared" ref="BQ252" si="353">IF(BO252&lt;&gt;0,($C$27-$B252)*$BK252/BO252/$AD$51-$AC$60*$AD$51,0)</f>
        <v>9.3256839519366772E-8</v>
      </c>
      <c r="BR252" s="41">
        <f>(BP252-BI252)/($BK252-$BD252)</f>
        <v>1.1033841880406109E-4</v>
      </c>
      <c r="BS252" s="41">
        <f>(BQ252-BJ252)/($BK252-$BD252)</f>
        <v>6.4900193380990642E-5</v>
      </c>
      <c r="BT252" s="41">
        <f t="shared" ref="BT252" si="354">(BJ252-BI252)/(BR252-BS252)</f>
        <v>3.2779312668492611E-5</v>
      </c>
      <c r="BU252" s="41">
        <f t="shared" ref="BU252" si="355">BD252+BT252</f>
        <v>1.0422208220830367E-2</v>
      </c>
      <c r="BV252" s="41">
        <f>-BU252*$AC$51</f>
        <v>-48.022088078424275</v>
      </c>
      <c r="BW252" s="41">
        <f>-BU252*$AD$51</f>
        <v>-32.74233278074383</v>
      </c>
      <c r="BX252" s="41">
        <f>(-BV252+SQRT(BV252^2-4*$C252))/2</f>
        <v>80.277748230579761</v>
      </c>
      <c r="BY252" s="41">
        <f>(-BW252+SQRT(BW252^2-4*$D252))/2</f>
        <v>48.068500210966107</v>
      </c>
      <c r="BZ252" s="41">
        <f t="shared" ref="BZ252" si="356">IF(BX252&lt;&gt;0,($C$21-$B252)*$BU252/BX252/$AC$51-$AC$60*$AC$51,0)</f>
        <v>9.4705927515887879E-8</v>
      </c>
      <c r="CA252" s="41">
        <f t="shared" ref="CA252" si="357">IF(BY252&lt;&gt;0,($C$27-$B252)*$BU252/BY252/$AD$51-$AC$60*$AD$51,0)</f>
        <v>9.4706980083907755E-8</v>
      </c>
      <c r="CB252" s="41">
        <f t="shared" ref="CB252" si="358">BU252*1.001</f>
        <v>1.0432630429051196E-2</v>
      </c>
      <c r="CC252" s="41">
        <f>-CB252*$AC$51</f>
        <v>-48.070110166502694</v>
      </c>
      <c r="CD252" s="41">
        <f>-CB252*$AD$51</f>
        <v>-32.775075113524572</v>
      </c>
      <c r="CE252" s="41">
        <f>(-CC252+SQRT(CC252^2-4*$C252))/2</f>
        <v>80.312009847708964</v>
      </c>
      <c r="CF252" s="41">
        <f>(-CD252+SQRT(CD252^2-4*$D252))/2</f>
        <v>48.09332992231019</v>
      </c>
      <c r="CG252" s="41">
        <f t="shared" ref="CG252" si="359">IF(CE252&lt;&gt;0,($C$21-$B252)*$CB252/CE252/$AC$51-$AC$60*$AC$51,0)</f>
        <v>9.5852156074500029E-8</v>
      </c>
      <c r="CH252" s="41">
        <f t="shared" ref="CH252" si="360">IF(CF252&lt;&gt;0,($C$27-$B252)*$CB252/CF252/$AD$51-$AC$60*$AD$51,0)</f>
        <v>9.5380622325729674E-8</v>
      </c>
      <c r="CI252" s="41">
        <f>(CG252-BZ252)/($CB252-$BU252)</f>
        <v>1.0997943375583209E-4</v>
      </c>
      <c r="CJ252" s="41">
        <f>(CH252-CA252)/($CB252-$BU252)</f>
        <v>6.4635269949379101E-5</v>
      </c>
      <c r="CK252" s="41">
        <f t="shared" ref="CK252" si="361">(CA252-BZ252)/IF((CI252-CJ252)&lt;&gt;0,(CI252-CJ252),0.0000000000000001)</f>
        <v>2.3212866475345501E-8</v>
      </c>
      <c r="CL252" s="41">
        <f>IF(AND(BU252&gt;0,CE252&gt;0,CE252&lt;$C$15,CG252&gt;0,ABS(CK252)&lt;0.00001),B252,"")</f>
        <v>17</v>
      </c>
      <c r="CM252" s="41">
        <f>CG252+BU252^2/$C$39</f>
        <v>3.0742089486097409E-6</v>
      </c>
      <c r="CN252" s="41">
        <f>-BU252*$C$15/$C$39</f>
        <v>-3.5435507950823251E-2</v>
      </c>
      <c r="CO252" s="41">
        <f>IF(CL252&lt;&gt;"",(-CM252+SQRT(CM252^2-4*$AC$60*CN252))/2/$AC$60,0)</f>
        <v>6257.8575138404422</v>
      </c>
      <c r="CP252" s="41">
        <f>CO252*30/PI()</f>
        <v>59758.137389547912</v>
      </c>
      <c r="CQ252" s="41"/>
      <c r="CR252" s="41"/>
      <c r="CS252" s="41"/>
      <c r="CT252" s="41"/>
      <c r="CU252" s="41"/>
      <c r="CV252" s="41"/>
      <c r="CW252" s="41"/>
      <c r="CX252" s="41"/>
      <c r="CY252" s="41"/>
      <c r="CZ252" s="41"/>
      <c r="DA252" s="41">
        <f t="shared" si="210"/>
        <v>0.16843547375978954</v>
      </c>
      <c r="DB252" s="14">
        <f t="shared" si="209"/>
        <v>-1152.0274290427103</v>
      </c>
      <c r="DC252" s="41"/>
      <c r="DD252" s="41"/>
      <c r="DE252" s="41"/>
    </row>
    <row r="253" spans="1:109">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c r="BG253" s="41"/>
      <c r="BH253" s="41"/>
      <c r="BI253" s="41"/>
      <c r="BJ253" s="41"/>
      <c r="BK253" s="41"/>
      <c r="BL253" s="41"/>
      <c r="BM253" s="41"/>
      <c r="BN253" s="41"/>
      <c r="BO253" s="41"/>
      <c r="BP253" s="41"/>
      <c r="BQ253" s="41"/>
      <c r="BR253" s="41"/>
      <c r="BS253" s="41"/>
      <c r="BT253" s="41"/>
      <c r="BU253" s="41"/>
      <c r="BV253" s="41"/>
      <c r="BW253" s="41"/>
      <c r="BX253" s="41"/>
      <c r="BY253" s="41"/>
      <c r="BZ253" s="41"/>
      <c r="CA253" s="41"/>
      <c r="CB253" s="41"/>
      <c r="CC253" s="41"/>
      <c r="CD253" s="41"/>
      <c r="CE253" s="41"/>
      <c r="CF253" s="41"/>
      <c r="CG253" s="41"/>
      <c r="CH253" s="41"/>
      <c r="CI253" s="41"/>
      <c r="CJ253" s="41"/>
      <c r="CK253" s="41"/>
      <c r="CL253" s="41"/>
      <c r="CM253" s="41"/>
      <c r="CN253" s="41"/>
      <c r="CO253" s="41"/>
      <c r="CP253" s="41"/>
      <c r="CQ253" s="41"/>
      <c r="CR253" s="41"/>
      <c r="CS253" s="41"/>
      <c r="CT253" s="41"/>
      <c r="CU253" s="41"/>
      <c r="CV253" s="41"/>
      <c r="CW253" s="41"/>
      <c r="CX253" s="41"/>
      <c r="CY253" s="41"/>
      <c r="CZ253" s="41"/>
      <c r="DA253" s="41">
        <f t="shared" si="210"/>
        <v>0.16912296548942132</v>
      </c>
      <c r="DB253" s="14">
        <f t="shared" si="209"/>
        <v>-1161.5000065963955</v>
      </c>
      <c r="DC253" s="41"/>
      <c r="DD253" s="41"/>
      <c r="DE253" s="41"/>
    </row>
    <row r="254" spans="1:109">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c r="BG254" s="41"/>
      <c r="BH254" s="41"/>
      <c r="BI254" s="41"/>
      <c r="BJ254" s="41"/>
      <c r="BK254" s="41"/>
      <c r="BL254" s="41"/>
      <c r="BM254" s="41"/>
      <c r="BN254" s="41"/>
      <c r="BO254" s="41"/>
      <c r="BP254" s="41"/>
      <c r="BQ254" s="41"/>
      <c r="BR254" s="41"/>
      <c r="BS254" s="41"/>
      <c r="BT254" s="41"/>
      <c r="BU254" s="41"/>
      <c r="BV254" s="41"/>
      <c r="BW254" s="41"/>
      <c r="BX254" s="41"/>
      <c r="BY254" s="41"/>
      <c r="BZ254" s="41"/>
      <c r="CA254" s="41"/>
      <c r="CB254" s="41"/>
      <c r="CC254" s="41"/>
      <c r="CD254" s="41"/>
      <c r="CE254" s="41"/>
      <c r="CF254" s="41"/>
      <c r="CG254" s="41"/>
      <c r="CH254" s="41"/>
      <c r="CI254" s="41"/>
      <c r="CJ254" s="41"/>
      <c r="CK254" s="41"/>
      <c r="CL254" s="41"/>
      <c r="CM254" s="41"/>
      <c r="CN254" s="41"/>
      <c r="CO254" s="41"/>
      <c r="CP254" s="41"/>
      <c r="CQ254" s="41"/>
      <c r="CR254" s="41"/>
      <c r="CS254" s="41"/>
      <c r="CT254" s="41"/>
      <c r="CU254" s="41"/>
      <c r="CV254" s="41"/>
      <c r="CW254" s="41"/>
      <c r="CX254" s="41"/>
      <c r="CY254" s="41"/>
      <c r="CZ254" s="41"/>
      <c r="DA254" s="41">
        <f t="shared" si="210"/>
        <v>0.16981045721905311</v>
      </c>
      <c r="DB254" s="14">
        <f t="shared" si="209"/>
        <v>-1171.0111689873665</v>
      </c>
      <c r="DC254" s="41"/>
      <c r="DD254" s="41"/>
      <c r="DE254" s="41"/>
    </row>
    <row r="255" spans="1:109">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c r="CX255" s="41"/>
      <c r="CY255" s="41"/>
      <c r="CZ255" s="41"/>
      <c r="DA255" s="41">
        <f t="shared" si="210"/>
        <v>0.17049794894868489</v>
      </c>
      <c r="DB255" s="14">
        <f t="shared" si="209"/>
        <v>-1180.5609162156238</v>
      </c>
      <c r="DC255" s="41"/>
      <c r="DD255" s="41"/>
      <c r="DE255" s="41"/>
    </row>
    <row r="256" spans="1:109">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c r="BG256" s="41"/>
      <c r="BH256" s="41"/>
      <c r="BI256" s="41"/>
      <c r="BJ256" s="41"/>
      <c r="BK256" s="41"/>
      <c r="BL256" s="41"/>
      <c r="BM256" s="41"/>
      <c r="BN256" s="41"/>
      <c r="BO256" s="41"/>
      <c r="BP256" s="41"/>
      <c r="BQ256" s="41"/>
      <c r="BR256" s="41"/>
      <c r="BS256" s="41"/>
      <c r="BT256" s="41"/>
      <c r="BU256" s="41"/>
      <c r="BV256" s="41"/>
      <c r="BW256" s="41"/>
      <c r="BX256" s="41"/>
      <c r="BY256" s="41"/>
      <c r="BZ256" s="41"/>
      <c r="CA256" s="41"/>
      <c r="CB256" s="41"/>
      <c r="CC256" s="41"/>
      <c r="CD256" s="41"/>
      <c r="CE256" s="41"/>
      <c r="CF256" s="41"/>
      <c r="CG256" s="41"/>
      <c r="CH256" s="41"/>
      <c r="CI256" s="41"/>
      <c r="CJ256" s="41"/>
      <c r="CK256" s="41"/>
      <c r="CL256" s="41"/>
      <c r="CM256" s="41"/>
      <c r="CN256" s="41"/>
      <c r="CO256" s="41"/>
      <c r="CP256" s="41"/>
      <c r="CQ256" s="41"/>
      <c r="CR256" s="41"/>
      <c r="CS256" s="41"/>
      <c r="CT256" s="41"/>
      <c r="CU256" s="41"/>
      <c r="CV256" s="41"/>
      <c r="CW256" s="41"/>
      <c r="CX256" s="41"/>
      <c r="CY256" s="41"/>
      <c r="CZ256" s="41"/>
      <c r="DA256" s="41">
        <f t="shared" si="210"/>
        <v>0.17118544067831667</v>
      </c>
      <c r="DB256" s="14">
        <f t="shared" si="209"/>
        <v>-1190.1492482811668</v>
      </c>
      <c r="DC256" s="41"/>
      <c r="DD256" s="41"/>
      <c r="DE256" s="41"/>
    </row>
    <row r="257" spans="105:109">
      <c r="DA257" s="41">
        <f t="shared" si="210"/>
        <v>0.17187293240794846</v>
      </c>
      <c r="DB257" s="14">
        <f t="shared" si="209"/>
        <v>-1199.7761651839955</v>
      </c>
      <c r="DC257" s="41"/>
      <c r="DD257" s="41"/>
      <c r="DE257" s="41"/>
    </row>
    <row r="258" spans="105:109">
      <c r="DA258" s="41">
        <f t="shared" si="210"/>
        <v>0.17256042413758024</v>
      </c>
      <c r="DB258" s="14">
        <f t="shared" si="209"/>
        <v>-1209.4416669241105</v>
      </c>
      <c r="DC258" s="41"/>
      <c r="DD258" s="41"/>
      <c r="DE258" s="41"/>
    </row>
    <row r="259" spans="105:109">
      <c r="DA259" s="41">
        <f t="shared" si="210"/>
        <v>0.17324791586721203</v>
      </c>
      <c r="DB259" s="14">
        <f t="shared" si="209"/>
        <v>-1219.1457535015111</v>
      </c>
      <c r="DC259" s="41"/>
      <c r="DD259" s="41"/>
      <c r="DE259" s="41"/>
    </row>
    <row r="260" spans="105:109">
      <c r="DA260" s="41">
        <f t="shared" si="210"/>
        <v>0.17393540759684381</v>
      </c>
      <c r="DB260" s="14">
        <f t="shared" si="209"/>
        <v>-1228.8884249161977</v>
      </c>
      <c r="DC260" s="41"/>
      <c r="DD260" s="41"/>
      <c r="DE260" s="41"/>
    </row>
    <row r="261" spans="105:109">
      <c r="DA261" s="41">
        <f t="shared" si="210"/>
        <v>0.17462289932647559</v>
      </c>
      <c r="DB261" s="14">
        <f t="shared" si="209"/>
        <v>-1238.6696811681702</v>
      </c>
      <c r="DC261" s="41"/>
      <c r="DD261" s="41"/>
      <c r="DE261" s="41"/>
    </row>
    <row r="262" spans="105:109">
      <c r="DA262" s="41">
        <f t="shared" si="210"/>
        <v>0.17531039105610738</v>
      </c>
      <c r="DB262" s="14">
        <f t="shared" si="209"/>
        <v>-1248.4895222574285</v>
      </c>
      <c r="DC262" s="41"/>
      <c r="DD262" s="41"/>
      <c r="DE262" s="41"/>
    </row>
    <row r="263" spans="105:109">
      <c r="DA263" s="41">
        <f t="shared" si="210"/>
        <v>0.17599788278573916</v>
      </c>
      <c r="DB263" s="14">
        <f t="shared" ref="DB263:DB326" si="362">$C$6+$C$7*DA263+$C$8*DA263^2+$C$9*DA263^3+$C$10*DA263^4+$C$11*DA263^5</f>
        <v>-1258.3479481839727</v>
      </c>
      <c r="DC263" s="41"/>
      <c r="DD263" s="41"/>
      <c r="DE263" s="41"/>
    </row>
    <row r="264" spans="105:109">
      <c r="DA264" s="41">
        <f t="shared" si="210"/>
        <v>0.17668537451537095</v>
      </c>
      <c r="DB264" s="14">
        <f t="shared" si="362"/>
        <v>-1268.2449589478026</v>
      </c>
      <c r="DC264" s="41"/>
      <c r="DD264" s="41"/>
      <c r="DE264" s="41"/>
    </row>
    <row r="265" spans="105:109">
      <c r="DA265" s="41">
        <f t="shared" ref="DA265:DA328" si="363">DA264+$DC$5</f>
        <v>0.17737286624500273</v>
      </c>
      <c r="DB265" s="14">
        <f t="shared" si="362"/>
        <v>-1278.1805545489185</v>
      </c>
      <c r="DC265" s="41"/>
      <c r="DD265" s="41"/>
      <c r="DE265" s="41"/>
    </row>
    <row r="266" spans="105:109">
      <c r="DA266" s="41">
        <f t="shared" si="363"/>
        <v>0.17806035797463451</v>
      </c>
      <c r="DB266" s="14">
        <f t="shared" si="362"/>
        <v>-1288.1547349873206</v>
      </c>
      <c r="DC266" s="41"/>
      <c r="DD266" s="41"/>
      <c r="DE266" s="41"/>
    </row>
    <row r="267" spans="105:109">
      <c r="DA267" s="41">
        <f t="shared" si="363"/>
        <v>0.1787478497042663</v>
      </c>
      <c r="DB267" s="14">
        <f t="shared" si="362"/>
        <v>-1298.1675002630082</v>
      </c>
      <c r="DC267" s="41"/>
      <c r="DD267" s="41"/>
      <c r="DE267" s="41"/>
    </row>
    <row r="268" spans="105:109">
      <c r="DA268" s="41">
        <f t="shared" si="363"/>
        <v>0.17943534143389808</v>
      </c>
      <c r="DB268" s="14">
        <f t="shared" si="362"/>
        <v>-1308.2188503759819</v>
      </c>
      <c r="DC268" s="41"/>
      <c r="DD268" s="41"/>
      <c r="DE268" s="41"/>
    </row>
    <row r="269" spans="105:109">
      <c r="DA269" s="41">
        <f t="shared" si="363"/>
        <v>0.18012283316352987</v>
      </c>
      <c r="DB269" s="14">
        <f t="shared" si="362"/>
        <v>-1318.3087853262416</v>
      </c>
      <c r="DC269" s="41"/>
      <c r="DD269" s="41"/>
      <c r="DE269" s="41"/>
    </row>
    <row r="270" spans="105:109">
      <c r="DA270" s="41">
        <f t="shared" si="363"/>
        <v>0.18081032489316165</v>
      </c>
      <c r="DB270" s="14">
        <f t="shared" si="362"/>
        <v>-1328.4373051137868</v>
      </c>
      <c r="DC270" s="41"/>
      <c r="DD270" s="41"/>
      <c r="DE270" s="41"/>
    </row>
    <row r="271" spans="105:109">
      <c r="DA271" s="41">
        <f t="shared" si="363"/>
        <v>0.18149781662279343</v>
      </c>
      <c r="DB271" s="14">
        <f t="shared" si="362"/>
        <v>-1338.6044097386182</v>
      </c>
      <c r="DC271" s="41"/>
      <c r="DD271" s="41"/>
      <c r="DE271" s="41"/>
    </row>
    <row r="272" spans="105:109">
      <c r="DA272" s="41">
        <f t="shared" si="363"/>
        <v>0.18218530835242522</v>
      </c>
      <c r="DB272" s="14">
        <f t="shared" si="362"/>
        <v>-1348.8100992007353</v>
      </c>
      <c r="DC272" s="41"/>
      <c r="DD272" s="41"/>
      <c r="DE272" s="41"/>
    </row>
    <row r="273" spans="105:109">
      <c r="DA273" s="41">
        <f t="shared" si="363"/>
        <v>0.182872800082057</v>
      </c>
      <c r="DB273" s="14">
        <f t="shared" si="362"/>
        <v>-1359.0543735001384</v>
      </c>
      <c r="DC273" s="41"/>
      <c r="DD273" s="41"/>
      <c r="DE273" s="41"/>
    </row>
    <row r="274" spans="105:109">
      <c r="DA274" s="41">
        <f t="shared" si="363"/>
        <v>0.18356029181168879</v>
      </c>
      <c r="DB274" s="14">
        <f t="shared" si="362"/>
        <v>-1369.3372326368274</v>
      </c>
      <c r="DC274" s="41"/>
      <c r="DD274" s="41"/>
      <c r="DE274" s="41"/>
    </row>
    <row r="275" spans="105:109">
      <c r="DA275" s="41">
        <f t="shared" si="363"/>
        <v>0.18424778354132057</v>
      </c>
      <c r="DB275" s="14">
        <f t="shared" si="362"/>
        <v>-1379.6586766108021</v>
      </c>
      <c r="DC275" s="41"/>
      <c r="DD275" s="41"/>
      <c r="DE275" s="41"/>
    </row>
    <row r="276" spans="105:109">
      <c r="DA276" s="41">
        <f t="shared" si="363"/>
        <v>0.18493527527095235</v>
      </c>
      <c r="DB276" s="14">
        <f t="shared" si="362"/>
        <v>-1390.0187054220628</v>
      </c>
      <c r="DC276" s="41"/>
      <c r="DD276" s="41"/>
      <c r="DE276" s="41"/>
    </row>
    <row r="277" spans="105:109">
      <c r="DA277" s="41">
        <f t="shared" si="363"/>
        <v>0.18562276700058414</v>
      </c>
      <c r="DB277" s="14">
        <f t="shared" si="362"/>
        <v>-1400.4173190706097</v>
      </c>
      <c r="DC277" s="41"/>
      <c r="DD277" s="41"/>
      <c r="DE277" s="41"/>
    </row>
    <row r="278" spans="105:109">
      <c r="DA278" s="41">
        <f t="shared" si="363"/>
        <v>0.18631025873021592</v>
      </c>
      <c r="DB278" s="14">
        <f t="shared" si="362"/>
        <v>-1410.854517556442</v>
      </c>
      <c r="DC278" s="41"/>
      <c r="DD278" s="41"/>
      <c r="DE278" s="41"/>
    </row>
    <row r="279" spans="105:109">
      <c r="DA279" s="41">
        <f t="shared" si="363"/>
        <v>0.18699775045984771</v>
      </c>
      <c r="DB279" s="14">
        <f t="shared" si="362"/>
        <v>-1421.3303008795606</v>
      </c>
      <c r="DC279" s="41"/>
      <c r="DD279" s="41"/>
      <c r="DE279" s="41"/>
    </row>
    <row r="280" spans="105:109">
      <c r="DA280" s="41">
        <f t="shared" si="363"/>
        <v>0.18768524218947949</v>
      </c>
      <c r="DB280" s="14">
        <f t="shared" si="362"/>
        <v>-1431.8446690399646</v>
      </c>
      <c r="DC280" s="41"/>
      <c r="DD280" s="41"/>
      <c r="DE280" s="41"/>
    </row>
    <row r="281" spans="105:109">
      <c r="DA281" s="41">
        <f t="shared" si="363"/>
        <v>0.18837273391911127</v>
      </c>
      <c r="DB281" s="14">
        <f t="shared" si="362"/>
        <v>-1442.3976220376551</v>
      </c>
      <c r="DC281" s="41"/>
      <c r="DD281" s="41"/>
      <c r="DE281" s="41"/>
    </row>
    <row r="282" spans="105:109">
      <c r="DA282" s="41">
        <f t="shared" si="363"/>
        <v>0.18906022564874306</v>
      </c>
      <c r="DB282" s="14">
        <f t="shared" si="362"/>
        <v>-1452.9891598726308</v>
      </c>
      <c r="DC282" s="41"/>
      <c r="DD282" s="41"/>
      <c r="DE282" s="41"/>
    </row>
    <row r="283" spans="105:109">
      <c r="DA283" s="41">
        <f t="shared" si="363"/>
        <v>0.18974771737837484</v>
      </c>
      <c r="DB283" s="14">
        <f t="shared" si="362"/>
        <v>-1463.6192825448929</v>
      </c>
      <c r="DC283" s="41"/>
      <c r="DD283" s="41"/>
      <c r="DE283" s="41"/>
    </row>
    <row r="284" spans="105:109">
      <c r="DA284" s="41">
        <f t="shared" si="363"/>
        <v>0.19043520910800663</v>
      </c>
      <c r="DB284" s="14">
        <f t="shared" si="362"/>
        <v>-1474.2879900544408</v>
      </c>
      <c r="DC284" s="41"/>
      <c r="DD284" s="41"/>
      <c r="DE284" s="41"/>
    </row>
    <row r="285" spans="105:109">
      <c r="DA285" s="41">
        <f t="shared" si="363"/>
        <v>0.19112270083763841</v>
      </c>
      <c r="DB285" s="14">
        <f t="shared" si="362"/>
        <v>-1484.9952824012746</v>
      </c>
      <c r="DC285" s="41"/>
      <c r="DD285" s="41"/>
      <c r="DE285" s="41"/>
    </row>
    <row r="286" spans="105:109">
      <c r="DA286" s="41">
        <f t="shared" si="363"/>
        <v>0.19181019256727019</v>
      </c>
      <c r="DB286" s="14">
        <f t="shared" si="362"/>
        <v>-1495.7411595853941</v>
      </c>
      <c r="DC286" s="41"/>
      <c r="DD286" s="41"/>
      <c r="DE286" s="41"/>
    </row>
    <row r="287" spans="105:109">
      <c r="DA287" s="41">
        <f t="shared" si="363"/>
        <v>0.19249768429690198</v>
      </c>
      <c r="DB287" s="14">
        <f t="shared" si="362"/>
        <v>-1506.5256216067996</v>
      </c>
      <c r="DC287" s="41"/>
      <c r="DD287" s="41"/>
      <c r="DE287" s="41"/>
    </row>
    <row r="288" spans="105:109">
      <c r="DA288" s="41">
        <f t="shared" si="363"/>
        <v>0.19318517602653376</v>
      </c>
      <c r="DB288" s="14">
        <f t="shared" si="362"/>
        <v>-1517.3486684654908</v>
      </c>
      <c r="DC288" s="41"/>
      <c r="DD288" s="41"/>
      <c r="DE288" s="41"/>
    </row>
    <row r="289" spans="105:109">
      <c r="DA289" s="41">
        <f t="shared" si="363"/>
        <v>0.19387266775616555</v>
      </c>
      <c r="DB289" s="14">
        <f t="shared" si="362"/>
        <v>-1528.210300161468</v>
      </c>
      <c r="DC289" s="41"/>
      <c r="DD289" s="41"/>
      <c r="DE289" s="41"/>
    </row>
    <row r="290" spans="105:109">
      <c r="DA290" s="41">
        <f t="shared" si="363"/>
        <v>0.19456015948579733</v>
      </c>
      <c r="DB290" s="14">
        <f t="shared" si="362"/>
        <v>-1539.1105166947311</v>
      </c>
      <c r="DC290" s="41"/>
      <c r="DD290" s="41"/>
      <c r="DE290" s="41"/>
    </row>
    <row r="291" spans="105:109">
      <c r="DA291" s="41">
        <f t="shared" si="363"/>
        <v>0.19524765121542911</v>
      </c>
      <c r="DB291" s="14">
        <f t="shared" si="362"/>
        <v>-1550.0493180652804</v>
      </c>
      <c r="DC291" s="41"/>
      <c r="DD291" s="41"/>
      <c r="DE291" s="41"/>
    </row>
    <row r="292" spans="105:109">
      <c r="DA292" s="41">
        <f t="shared" si="363"/>
        <v>0.1959351429450609</v>
      </c>
      <c r="DB292" s="14">
        <f t="shared" si="362"/>
        <v>-1561.0267042731152</v>
      </c>
      <c r="DC292" s="41"/>
      <c r="DD292" s="41"/>
      <c r="DE292" s="41"/>
    </row>
    <row r="293" spans="105:109">
      <c r="DA293" s="41">
        <f t="shared" si="363"/>
        <v>0.19662263467469268</v>
      </c>
      <c r="DB293" s="14">
        <f t="shared" si="362"/>
        <v>-1572.0426753182362</v>
      </c>
      <c r="DC293" s="41"/>
      <c r="DD293" s="41"/>
      <c r="DE293" s="41"/>
    </row>
    <row r="294" spans="105:109">
      <c r="DA294" s="41">
        <f t="shared" si="363"/>
        <v>0.19731012640432447</v>
      </c>
      <c r="DB294" s="14">
        <f t="shared" si="362"/>
        <v>-1583.0972312006427</v>
      </c>
      <c r="DC294" s="41"/>
      <c r="DD294" s="41"/>
      <c r="DE294" s="41"/>
    </row>
    <row r="295" spans="105:109">
      <c r="DA295" s="41">
        <f t="shared" si="363"/>
        <v>0.19799761813395625</v>
      </c>
      <c r="DB295" s="14">
        <f t="shared" si="362"/>
        <v>-1594.1903719203353</v>
      </c>
      <c r="DC295" s="41"/>
      <c r="DD295" s="41"/>
      <c r="DE295" s="41"/>
    </row>
    <row r="296" spans="105:109">
      <c r="DA296" s="41">
        <f t="shared" si="363"/>
        <v>0.19868510986358803</v>
      </c>
      <c r="DB296" s="14">
        <f t="shared" si="362"/>
        <v>-1605.3220974773139</v>
      </c>
      <c r="DC296" s="41"/>
      <c r="DD296" s="41"/>
      <c r="DE296" s="41"/>
    </row>
    <row r="297" spans="105:109">
      <c r="DA297" s="41">
        <f t="shared" si="363"/>
        <v>0.19937260159321982</v>
      </c>
      <c r="DB297" s="14">
        <f t="shared" si="362"/>
        <v>-1616.4924078715783</v>
      </c>
      <c r="DC297" s="41"/>
      <c r="DD297" s="41"/>
      <c r="DE297" s="41"/>
    </row>
    <row r="298" spans="105:109">
      <c r="DA298" s="41">
        <f t="shared" si="363"/>
        <v>0.2000600933228516</v>
      </c>
      <c r="DB298" s="14">
        <f t="shared" si="362"/>
        <v>-1627.7013031031286</v>
      </c>
      <c r="DC298" s="41"/>
      <c r="DD298" s="41"/>
      <c r="DE298" s="41"/>
    </row>
    <row r="299" spans="105:109">
      <c r="DA299" s="41">
        <f t="shared" si="363"/>
        <v>0.20074758505248338</v>
      </c>
      <c r="DB299" s="14">
        <f t="shared" si="362"/>
        <v>-1638.9487831719646</v>
      </c>
      <c r="DC299" s="41"/>
      <c r="DD299" s="41"/>
      <c r="DE299" s="41"/>
    </row>
    <row r="300" spans="105:109">
      <c r="DA300" s="41">
        <f t="shared" si="363"/>
        <v>0.20143507678211517</v>
      </c>
      <c r="DB300" s="14">
        <f t="shared" si="362"/>
        <v>-1650.2348480780868</v>
      </c>
      <c r="DC300" s="41"/>
      <c r="DD300" s="41"/>
      <c r="DE300" s="41"/>
    </row>
    <row r="301" spans="105:109">
      <c r="DA301" s="41">
        <f t="shared" si="363"/>
        <v>0.20212256851174695</v>
      </c>
      <c r="DB301" s="14">
        <f t="shared" si="362"/>
        <v>-1661.5594978214945</v>
      </c>
      <c r="DC301" s="41"/>
      <c r="DD301" s="41"/>
      <c r="DE301" s="41"/>
    </row>
    <row r="302" spans="105:109">
      <c r="DA302" s="41">
        <f t="shared" si="363"/>
        <v>0.20281006024137874</v>
      </c>
      <c r="DB302" s="14">
        <f t="shared" si="362"/>
        <v>-1672.9227324021883</v>
      </c>
      <c r="DC302" s="41"/>
      <c r="DD302" s="41"/>
      <c r="DE302" s="41"/>
    </row>
    <row r="303" spans="105:109">
      <c r="DA303" s="41">
        <f t="shared" si="363"/>
        <v>0.20349755197101052</v>
      </c>
      <c r="DB303" s="14">
        <f t="shared" si="362"/>
        <v>-1684.3245518201679</v>
      </c>
      <c r="DC303" s="41"/>
      <c r="DD303" s="41"/>
      <c r="DE303" s="41"/>
    </row>
    <row r="304" spans="105:109">
      <c r="DA304" s="41">
        <f t="shared" si="363"/>
        <v>0.2041850437006423</v>
      </c>
      <c r="DB304" s="14">
        <f t="shared" si="362"/>
        <v>-1695.7649560754335</v>
      </c>
      <c r="DC304" s="41"/>
      <c r="DD304" s="41"/>
      <c r="DE304" s="41"/>
    </row>
    <row r="305" spans="105:109">
      <c r="DA305" s="41">
        <f t="shared" si="363"/>
        <v>0.20487253543027409</v>
      </c>
      <c r="DB305" s="14">
        <f t="shared" si="362"/>
        <v>-1707.243945167985</v>
      </c>
      <c r="DC305" s="41"/>
      <c r="DD305" s="41"/>
      <c r="DE305" s="41"/>
    </row>
    <row r="306" spans="105:109">
      <c r="DA306" s="41">
        <f t="shared" si="363"/>
        <v>0.20556002715990587</v>
      </c>
      <c r="DB306" s="14">
        <f t="shared" si="362"/>
        <v>-1718.7615190978224</v>
      </c>
      <c r="DC306" s="41"/>
      <c r="DD306" s="41"/>
      <c r="DE306" s="41"/>
    </row>
    <row r="307" spans="105:109">
      <c r="DA307" s="41">
        <f t="shared" si="363"/>
        <v>0.20624751888953766</v>
      </c>
      <c r="DB307" s="14">
        <f t="shared" si="362"/>
        <v>-1730.3176778649454</v>
      </c>
      <c r="DC307" s="41"/>
      <c r="DD307" s="41"/>
      <c r="DE307" s="41"/>
    </row>
    <row r="308" spans="105:109">
      <c r="DA308" s="41">
        <f t="shared" si="363"/>
        <v>0.20693501061916944</v>
      </c>
      <c r="DB308" s="14">
        <f t="shared" si="362"/>
        <v>-1741.9124214693547</v>
      </c>
      <c r="DC308" s="41"/>
      <c r="DD308" s="41"/>
      <c r="DE308" s="41"/>
    </row>
    <row r="309" spans="105:109">
      <c r="DA309" s="41">
        <f t="shared" si="363"/>
        <v>0.20762250234880122</v>
      </c>
      <c r="DB309" s="14">
        <f t="shared" si="362"/>
        <v>-1753.5457499110496</v>
      </c>
      <c r="DC309" s="41"/>
      <c r="DD309" s="41"/>
      <c r="DE309" s="41"/>
    </row>
    <row r="310" spans="105:109">
      <c r="DA310" s="41">
        <f t="shared" si="363"/>
        <v>0.20830999407843301</v>
      </c>
      <c r="DB310" s="14">
        <f t="shared" si="362"/>
        <v>-1765.2176631900304</v>
      </c>
      <c r="DC310" s="41"/>
      <c r="DD310" s="41"/>
      <c r="DE310" s="41"/>
    </row>
    <row r="311" spans="105:109">
      <c r="DA311" s="41">
        <f t="shared" si="363"/>
        <v>0.20899748580806479</v>
      </c>
      <c r="DB311" s="14">
        <f t="shared" si="362"/>
        <v>-1776.9281613062972</v>
      </c>
      <c r="DC311" s="41"/>
      <c r="DD311" s="41"/>
      <c r="DE311" s="41"/>
    </row>
    <row r="312" spans="105:109">
      <c r="DA312" s="41">
        <f t="shared" si="363"/>
        <v>0.20968497753769658</v>
      </c>
      <c r="DB312" s="14">
        <f t="shared" si="362"/>
        <v>-1788.6772442598499</v>
      </c>
      <c r="DC312" s="41"/>
      <c r="DD312" s="41"/>
      <c r="DE312" s="41"/>
    </row>
    <row r="313" spans="105:109">
      <c r="DA313" s="41">
        <f t="shared" si="363"/>
        <v>0.21037246926732836</v>
      </c>
      <c r="DB313" s="14">
        <f t="shared" si="362"/>
        <v>-1800.4649120506883</v>
      </c>
      <c r="DC313" s="41"/>
      <c r="DD313" s="41"/>
      <c r="DE313" s="41"/>
    </row>
    <row r="314" spans="105:109">
      <c r="DA314" s="41">
        <f t="shared" si="363"/>
        <v>0.21105996099696014</v>
      </c>
      <c r="DB314" s="14">
        <f t="shared" si="362"/>
        <v>-1812.2911646788129</v>
      </c>
      <c r="DC314" s="41"/>
      <c r="DD314" s="41"/>
      <c r="DE314" s="41"/>
    </row>
    <row r="315" spans="105:109">
      <c r="DA315" s="41">
        <f t="shared" si="363"/>
        <v>0.21174745272659193</v>
      </c>
      <c r="DB315" s="14">
        <f t="shared" si="362"/>
        <v>-1824.1560021442233</v>
      </c>
      <c r="DC315" s="41"/>
      <c r="DD315" s="41"/>
      <c r="DE315" s="41"/>
    </row>
    <row r="316" spans="105:109">
      <c r="DA316" s="41">
        <f t="shared" si="363"/>
        <v>0.21243494445622371</v>
      </c>
      <c r="DB316" s="14">
        <f t="shared" si="362"/>
        <v>-1836.0594244469194</v>
      </c>
      <c r="DC316" s="41"/>
      <c r="DD316" s="41"/>
      <c r="DE316" s="41"/>
    </row>
    <row r="317" spans="105:109">
      <c r="DA317" s="41">
        <f t="shared" si="363"/>
        <v>0.2131224361858555</v>
      </c>
      <c r="DB317" s="14">
        <f t="shared" si="362"/>
        <v>-1848.0014315869014</v>
      </c>
      <c r="DC317" s="41"/>
      <c r="DD317" s="41"/>
      <c r="DE317" s="41"/>
    </row>
    <row r="318" spans="105:109">
      <c r="DA318" s="41">
        <f t="shared" si="363"/>
        <v>0.21380992791548728</v>
      </c>
      <c r="DB318" s="14">
        <f t="shared" si="362"/>
        <v>-1859.9820235641694</v>
      </c>
      <c r="DC318" s="41"/>
      <c r="DD318" s="41"/>
      <c r="DE318" s="41"/>
    </row>
    <row r="319" spans="105:109">
      <c r="DA319" s="41">
        <f t="shared" si="363"/>
        <v>0.21449741964511906</v>
      </c>
      <c r="DB319" s="14">
        <f t="shared" si="362"/>
        <v>-1872.0012003787233</v>
      </c>
      <c r="DC319" s="41"/>
      <c r="DD319" s="41"/>
      <c r="DE319" s="41"/>
    </row>
    <row r="320" spans="105:109">
      <c r="DA320" s="41">
        <f t="shared" si="363"/>
        <v>0.21518491137475085</v>
      </c>
      <c r="DB320" s="14">
        <f t="shared" si="362"/>
        <v>-1884.058962030563</v>
      </c>
      <c r="DC320" s="41"/>
      <c r="DD320" s="41"/>
      <c r="DE320" s="41"/>
    </row>
    <row r="321" spans="105:109">
      <c r="DA321" s="41">
        <f t="shared" si="363"/>
        <v>0.21587240310438263</v>
      </c>
      <c r="DB321" s="14">
        <f t="shared" si="362"/>
        <v>-1896.1553085196888</v>
      </c>
      <c r="DC321" s="41"/>
      <c r="DD321" s="41"/>
      <c r="DE321" s="41"/>
    </row>
    <row r="322" spans="105:109">
      <c r="DA322" s="41">
        <f t="shared" si="363"/>
        <v>0.21655989483401442</v>
      </c>
      <c r="DB322" s="14">
        <f t="shared" si="362"/>
        <v>-1908.2902398461001</v>
      </c>
      <c r="DC322" s="41"/>
      <c r="DD322" s="41"/>
      <c r="DE322" s="41"/>
    </row>
    <row r="323" spans="105:109">
      <c r="DA323" s="41">
        <f t="shared" si="363"/>
        <v>0.2172473865636462</v>
      </c>
      <c r="DB323" s="14">
        <f t="shared" si="362"/>
        <v>-1920.4637560097976</v>
      </c>
      <c r="DC323" s="41"/>
      <c r="DD323" s="41"/>
      <c r="DE323" s="41"/>
    </row>
    <row r="324" spans="105:109">
      <c r="DA324" s="41">
        <f t="shared" si="363"/>
        <v>0.21793487829327798</v>
      </c>
      <c r="DB324" s="14">
        <f t="shared" si="362"/>
        <v>-1932.6758570107809</v>
      </c>
      <c r="DC324" s="41"/>
      <c r="DD324" s="41"/>
      <c r="DE324" s="41"/>
    </row>
    <row r="325" spans="105:109">
      <c r="DA325" s="41">
        <f t="shared" si="363"/>
        <v>0.21862237002290977</v>
      </c>
      <c r="DB325" s="14">
        <f t="shared" si="362"/>
        <v>-1944.9265428490501</v>
      </c>
      <c r="DC325" s="41"/>
      <c r="DD325" s="41"/>
      <c r="DE325" s="41"/>
    </row>
    <row r="326" spans="105:109">
      <c r="DA326" s="41">
        <f t="shared" si="363"/>
        <v>0.21930986175254155</v>
      </c>
      <c r="DB326" s="14">
        <f t="shared" si="362"/>
        <v>-1957.2158135246052</v>
      </c>
      <c r="DC326" s="41"/>
      <c r="DD326" s="41"/>
      <c r="DE326" s="41"/>
    </row>
    <row r="327" spans="105:109">
      <c r="DA327" s="41">
        <f t="shared" si="363"/>
        <v>0.21999735348217334</v>
      </c>
      <c r="DB327" s="14">
        <f t="shared" ref="DB327:DB390" si="364">$C$6+$C$7*DA327+$C$8*DA327^2+$C$9*DA327^3+$C$10*DA327^4+$C$11*DA327^5</f>
        <v>-1969.5436690374461</v>
      </c>
      <c r="DC327" s="41"/>
      <c r="DD327" s="41"/>
      <c r="DE327" s="41"/>
    </row>
    <row r="328" spans="105:109">
      <c r="DA328" s="41">
        <f t="shared" si="363"/>
        <v>0.22068484521180512</v>
      </c>
      <c r="DB328" s="14">
        <f t="shared" si="364"/>
        <v>-1981.9101093875731</v>
      </c>
      <c r="DC328" s="41"/>
      <c r="DD328" s="41"/>
      <c r="DE328" s="41"/>
    </row>
    <row r="329" spans="105:109">
      <c r="DA329" s="41">
        <f t="shared" ref="DA329:DA392" si="365">DA328+$DC$5</f>
        <v>0.2213723369414369</v>
      </c>
      <c r="DB329" s="14">
        <f t="shared" si="364"/>
        <v>-1994.3151345749857</v>
      </c>
      <c r="DC329" s="41"/>
      <c r="DD329" s="41"/>
      <c r="DE329" s="41"/>
    </row>
    <row r="330" spans="105:109">
      <c r="DA330" s="41">
        <f t="shared" si="365"/>
        <v>0.22205982867106869</v>
      </c>
      <c r="DB330" s="14">
        <f t="shared" si="364"/>
        <v>-2006.7587445996842</v>
      </c>
      <c r="DC330" s="41"/>
      <c r="DD330" s="41"/>
      <c r="DE330" s="41"/>
    </row>
    <row r="331" spans="105:109">
      <c r="DA331" s="41">
        <f t="shared" si="365"/>
        <v>0.22274732040070047</v>
      </c>
      <c r="DB331" s="14">
        <f t="shared" si="364"/>
        <v>-2019.2409394616689</v>
      </c>
      <c r="DC331" s="41"/>
      <c r="DD331" s="41"/>
      <c r="DE331" s="41"/>
    </row>
    <row r="332" spans="105:109">
      <c r="DA332" s="41">
        <f t="shared" si="365"/>
        <v>0.22343481213033226</v>
      </c>
      <c r="DB332" s="14">
        <f t="shared" si="364"/>
        <v>-2031.761719160939</v>
      </c>
      <c r="DC332" s="41"/>
      <c r="DD332" s="41"/>
      <c r="DE332" s="41"/>
    </row>
    <row r="333" spans="105:109">
      <c r="DA333" s="41">
        <f t="shared" si="365"/>
        <v>0.22412230385996404</v>
      </c>
      <c r="DB333" s="14">
        <f t="shared" si="364"/>
        <v>-2044.3210836974954</v>
      </c>
      <c r="DC333" s="41"/>
      <c r="DD333" s="41"/>
      <c r="DE333" s="41"/>
    </row>
    <row r="334" spans="105:109">
      <c r="DA334" s="41">
        <f t="shared" si="365"/>
        <v>0.22480979558959582</v>
      </c>
      <c r="DB334" s="14">
        <f t="shared" si="364"/>
        <v>-2056.9190330713377</v>
      </c>
      <c r="DC334" s="41"/>
      <c r="DD334" s="41"/>
      <c r="DE334" s="41"/>
    </row>
    <row r="335" spans="105:109">
      <c r="DA335" s="41">
        <f t="shared" si="365"/>
        <v>0.22549728731922761</v>
      </c>
      <c r="DB335" s="14">
        <f t="shared" si="364"/>
        <v>-2069.5555672824657</v>
      </c>
      <c r="DC335" s="41"/>
      <c r="DD335" s="41"/>
      <c r="DE335" s="41"/>
    </row>
    <row r="336" spans="105:109">
      <c r="DA336" s="41">
        <f t="shared" si="365"/>
        <v>0.22618477904885939</v>
      </c>
      <c r="DB336" s="14">
        <f t="shared" si="364"/>
        <v>-2082.2306863308795</v>
      </c>
      <c r="DC336" s="41"/>
      <c r="DD336" s="41"/>
      <c r="DE336" s="41"/>
    </row>
    <row r="337" spans="105:109">
      <c r="DA337" s="41">
        <f t="shared" si="365"/>
        <v>0.22687227077849118</v>
      </c>
      <c r="DB337" s="14">
        <f t="shared" si="364"/>
        <v>-2094.9443902165794</v>
      </c>
      <c r="DC337" s="41"/>
      <c r="DD337" s="41"/>
      <c r="DE337" s="41"/>
    </row>
    <row r="338" spans="105:109">
      <c r="DA338" s="41">
        <f t="shared" si="365"/>
        <v>0.22755976250812296</v>
      </c>
      <c r="DB338" s="14">
        <f t="shared" si="364"/>
        <v>-2107.6966789395651</v>
      </c>
      <c r="DC338" s="41"/>
      <c r="DD338" s="41"/>
      <c r="DE338" s="41"/>
    </row>
    <row r="339" spans="105:109">
      <c r="DA339" s="41">
        <f t="shared" si="365"/>
        <v>0.22824725423775474</v>
      </c>
      <c r="DB339" s="14">
        <f t="shared" si="364"/>
        <v>-2120.4875524998365</v>
      </c>
      <c r="DC339" s="41"/>
      <c r="DD339" s="41"/>
      <c r="DE339" s="41"/>
    </row>
    <row r="340" spans="105:109">
      <c r="DA340" s="41">
        <f t="shared" si="365"/>
        <v>0.22893474596738653</v>
      </c>
      <c r="DB340" s="14">
        <f t="shared" si="364"/>
        <v>-2133.3170108973941</v>
      </c>
      <c r="DC340" s="41"/>
      <c r="DD340" s="41"/>
      <c r="DE340" s="41"/>
    </row>
    <row r="341" spans="105:109">
      <c r="DA341" s="41">
        <f t="shared" si="365"/>
        <v>0.22962223769701831</v>
      </c>
      <c r="DB341" s="14">
        <f t="shared" si="364"/>
        <v>-2146.1850541322374</v>
      </c>
      <c r="DC341" s="41"/>
      <c r="DD341" s="41"/>
      <c r="DE341" s="41"/>
    </row>
    <row r="342" spans="105:109">
      <c r="DA342" s="41">
        <f t="shared" si="365"/>
        <v>0.23030972942665009</v>
      </c>
      <c r="DB342" s="14">
        <f t="shared" si="364"/>
        <v>-2159.0916822043669</v>
      </c>
      <c r="DC342" s="41"/>
      <c r="DD342" s="41"/>
      <c r="DE342" s="41"/>
    </row>
    <row r="343" spans="105:109">
      <c r="DA343" s="41">
        <f t="shared" si="365"/>
        <v>0.23099722115628188</v>
      </c>
      <c r="DB343" s="14">
        <f t="shared" si="364"/>
        <v>-2172.0368951137821</v>
      </c>
      <c r="DC343" s="41"/>
      <c r="DD343" s="41"/>
      <c r="DE343" s="41"/>
    </row>
    <row r="344" spans="105:109">
      <c r="DA344" s="41">
        <f t="shared" si="365"/>
        <v>0.23168471288591366</v>
      </c>
      <c r="DB344" s="14">
        <f t="shared" si="364"/>
        <v>-2185.020692860483</v>
      </c>
      <c r="DC344" s="41"/>
      <c r="DD344" s="41"/>
      <c r="DE344" s="41"/>
    </row>
    <row r="345" spans="105:109">
      <c r="DA345" s="41">
        <f t="shared" si="365"/>
        <v>0.23237220461554545</v>
      </c>
      <c r="DB345" s="14">
        <f t="shared" si="364"/>
        <v>-2198.0430754444701</v>
      </c>
      <c r="DC345" s="41"/>
      <c r="DD345" s="41"/>
      <c r="DE345" s="41"/>
    </row>
    <row r="346" spans="105:109">
      <c r="DA346" s="41">
        <f t="shared" si="365"/>
        <v>0.23305969634517723</v>
      </c>
      <c r="DB346" s="14">
        <f t="shared" si="364"/>
        <v>-2211.1040428657429</v>
      </c>
      <c r="DC346" s="41"/>
      <c r="DD346" s="41"/>
      <c r="DE346" s="41"/>
    </row>
    <row r="347" spans="105:109">
      <c r="DA347" s="41">
        <f t="shared" si="365"/>
        <v>0.23374718807480901</v>
      </c>
      <c r="DB347" s="14">
        <f t="shared" si="364"/>
        <v>-2224.2035951243015</v>
      </c>
      <c r="DC347" s="41"/>
      <c r="DD347" s="41"/>
      <c r="DE347" s="41"/>
    </row>
    <row r="348" spans="105:109">
      <c r="DA348" s="41">
        <f t="shared" si="365"/>
        <v>0.2344346798044408</v>
      </c>
      <c r="DB348" s="14">
        <f t="shared" si="364"/>
        <v>-2237.3417322201458</v>
      </c>
      <c r="DC348" s="41"/>
      <c r="DD348" s="41"/>
      <c r="DE348" s="41"/>
    </row>
    <row r="349" spans="105:109">
      <c r="DA349" s="41">
        <f t="shared" si="365"/>
        <v>0.23512217153407258</v>
      </c>
      <c r="DB349" s="14">
        <f t="shared" si="364"/>
        <v>-2250.5184541532767</v>
      </c>
      <c r="DC349" s="41"/>
      <c r="DD349" s="41"/>
      <c r="DE349" s="41"/>
    </row>
    <row r="350" spans="105:109">
      <c r="DA350" s="41">
        <f t="shared" si="365"/>
        <v>0.23580966326370437</v>
      </c>
      <c r="DB350" s="14">
        <f t="shared" si="364"/>
        <v>-2263.7337609236929</v>
      </c>
      <c r="DC350" s="41"/>
      <c r="DD350" s="41"/>
      <c r="DE350" s="41"/>
    </row>
    <row r="351" spans="105:109">
      <c r="DA351" s="41">
        <f t="shared" si="365"/>
        <v>0.23649715499333615</v>
      </c>
      <c r="DB351" s="14">
        <f t="shared" si="364"/>
        <v>-2276.9876525313953</v>
      </c>
      <c r="DC351" s="41"/>
      <c r="DD351" s="41"/>
      <c r="DE351" s="41"/>
    </row>
    <row r="352" spans="105:109">
      <c r="DA352" s="41">
        <f t="shared" si="365"/>
        <v>0.23718464672296793</v>
      </c>
      <c r="DB352" s="14">
        <f t="shared" si="364"/>
        <v>-2290.2801289763834</v>
      </c>
      <c r="DC352" s="41"/>
      <c r="DD352" s="41"/>
      <c r="DE352" s="41"/>
    </row>
    <row r="353" spans="105:109">
      <c r="DA353" s="41">
        <f t="shared" si="365"/>
        <v>0.23787213845259972</v>
      </c>
      <c r="DB353" s="14">
        <f t="shared" si="364"/>
        <v>-2303.6111902586572</v>
      </c>
      <c r="DC353" s="41"/>
      <c r="DD353" s="41"/>
      <c r="DE353" s="41"/>
    </row>
    <row r="354" spans="105:109">
      <c r="DA354" s="41">
        <f t="shared" si="365"/>
        <v>0.2385596301822315</v>
      </c>
      <c r="DB354" s="14">
        <f t="shared" si="364"/>
        <v>-2316.9808363782172</v>
      </c>
      <c r="DC354" s="41"/>
      <c r="DD354" s="41"/>
      <c r="DE354" s="41"/>
    </row>
    <row r="355" spans="105:109">
      <c r="DA355" s="41">
        <f t="shared" si="365"/>
        <v>0.23924712191186329</v>
      </c>
      <c r="DB355" s="14">
        <f t="shared" si="364"/>
        <v>-2330.3890673350629</v>
      </c>
      <c r="DC355" s="41"/>
      <c r="DD355" s="41"/>
      <c r="DE355" s="41"/>
    </row>
    <row r="356" spans="105:109">
      <c r="DA356" s="41">
        <f t="shared" si="365"/>
        <v>0.23993461364149507</v>
      </c>
      <c r="DB356" s="14">
        <f t="shared" si="364"/>
        <v>-2343.8358831291944</v>
      </c>
      <c r="DC356" s="41"/>
      <c r="DD356" s="41"/>
      <c r="DE356" s="41"/>
    </row>
    <row r="357" spans="105:109">
      <c r="DA357" s="41">
        <f t="shared" si="365"/>
        <v>0.24062210537112685</v>
      </c>
      <c r="DB357" s="14">
        <f t="shared" si="364"/>
        <v>-2357.3212837606125</v>
      </c>
      <c r="DC357" s="41"/>
      <c r="DD357" s="41"/>
      <c r="DE357" s="41"/>
    </row>
    <row r="358" spans="105:109">
      <c r="DA358" s="41">
        <f t="shared" si="365"/>
        <v>0.24130959710075864</v>
      </c>
      <c r="DB358" s="14">
        <f t="shared" si="364"/>
        <v>-2370.8452692293154</v>
      </c>
      <c r="DC358" s="41"/>
      <c r="DD358" s="41"/>
      <c r="DE358" s="41"/>
    </row>
    <row r="359" spans="105:109">
      <c r="DA359" s="41">
        <f t="shared" si="365"/>
        <v>0.24199708883039042</v>
      </c>
      <c r="DB359" s="14">
        <f t="shared" si="364"/>
        <v>-2384.4078395353049</v>
      </c>
      <c r="DC359" s="41"/>
      <c r="DD359" s="41"/>
      <c r="DE359" s="41"/>
    </row>
    <row r="360" spans="105:109">
      <c r="DA360" s="41">
        <f t="shared" si="365"/>
        <v>0.24268458056002221</v>
      </c>
      <c r="DB360" s="14">
        <f t="shared" si="364"/>
        <v>-2398.0089946785802</v>
      </c>
      <c r="DC360" s="41"/>
      <c r="DD360" s="41"/>
      <c r="DE360" s="41"/>
    </row>
    <row r="361" spans="105:109">
      <c r="DA361" s="41">
        <f t="shared" si="365"/>
        <v>0.24337207228965399</v>
      </c>
      <c r="DB361" s="14">
        <f t="shared" si="364"/>
        <v>-2411.6487346591412</v>
      </c>
      <c r="DC361" s="41"/>
      <c r="DD361" s="41"/>
      <c r="DE361" s="41"/>
    </row>
    <row r="362" spans="105:109">
      <c r="DA362" s="41">
        <f t="shared" si="365"/>
        <v>0.24405956401928577</v>
      </c>
      <c r="DB362" s="14">
        <f t="shared" si="364"/>
        <v>-2425.3270594769883</v>
      </c>
      <c r="DC362" s="41"/>
      <c r="DD362" s="41"/>
      <c r="DE362" s="41"/>
    </row>
    <row r="363" spans="105:109">
      <c r="DA363" s="41">
        <f t="shared" si="365"/>
        <v>0.24474705574891756</v>
      </c>
      <c r="DB363" s="14">
        <f t="shared" si="364"/>
        <v>-2439.0439691321212</v>
      </c>
      <c r="DC363" s="41"/>
      <c r="DD363" s="41"/>
      <c r="DE363" s="41"/>
    </row>
    <row r="364" spans="105:109">
      <c r="DA364" s="41">
        <f t="shared" si="365"/>
        <v>0.24543454747854934</v>
      </c>
      <c r="DB364" s="14">
        <f t="shared" si="364"/>
        <v>-2452.7994636245398</v>
      </c>
      <c r="DC364" s="41"/>
      <c r="DD364" s="41"/>
      <c r="DE364" s="41"/>
    </row>
    <row r="365" spans="105:109">
      <c r="DA365" s="41">
        <f t="shared" si="365"/>
        <v>0.24612203920818113</v>
      </c>
      <c r="DB365" s="14">
        <f t="shared" si="364"/>
        <v>-2466.5935429542446</v>
      </c>
      <c r="DC365" s="41"/>
      <c r="DD365" s="41"/>
      <c r="DE365" s="41"/>
    </row>
    <row r="366" spans="105:109">
      <c r="DA366" s="41">
        <f t="shared" si="365"/>
        <v>0.24680953093781291</v>
      </c>
      <c r="DB366" s="14">
        <f t="shared" si="364"/>
        <v>-2480.4262071212352</v>
      </c>
      <c r="DC366" s="41"/>
      <c r="DD366" s="41"/>
      <c r="DE366" s="41"/>
    </row>
    <row r="367" spans="105:109">
      <c r="DA367" s="41">
        <f t="shared" si="365"/>
        <v>0.24749702266744469</v>
      </c>
      <c r="DB367" s="14">
        <f t="shared" si="364"/>
        <v>-2494.2974561255114</v>
      </c>
      <c r="DC367" s="41"/>
      <c r="DD367" s="41"/>
      <c r="DE367" s="41"/>
    </row>
    <row r="368" spans="105:109">
      <c r="DA368" s="41">
        <f t="shared" si="365"/>
        <v>0.24818451439707648</v>
      </c>
      <c r="DB368" s="14">
        <f t="shared" si="364"/>
        <v>-2508.2072899670738</v>
      </c>
      <c r="DC368" s="41"/>
      <c r="DD368" s="41"/>
      <c r="DE368" s="41"/>
    </row>
    <row r="369" spans="105:109">
      <c r="DA369" s="41">
        <f t="shared" si="365"/>
        <v>0.24887200612670826</v>
      </c>
      <c r="DB369" s="14">
        <f t="shared" si="364"/>
        <v>-2522.155708645922</v>
      </c>
      <c r="DC369" s="41"/>
      <c r="DD369" s="41"/>
      <c r="DE369" s="41"/>
    </row>
    <row r="370" spans="105:109">
      <c r="DA370" s="41">
        <f t="shared" si="365"/>
        <v>0.24955949785634005</v>
      </c>
      <c r="DB370" s="14">
        <f t="shared" si="364"/>
        <v>-2536.1427121620563</v>
      </c>
      <c r="DC370" s="41"/>
      <c r="DD370" s="41"/>
      <c r="DE370" s="41"/>
    </row>
    <row r="371" spans="105:109">
      <c r="DA371" s="41">
        <f t="shared" si="365"/>
        <v>0.25024698958597186</v>
      </c>
      <c r="DB371" s="14">
        <f t="shared" si="364"/>
        <v>-2550.1683005154764</v>
      </c>
      <c r="DC371" s="41"/>
      <c r="DD371" s="41"/>
      <c r="DE371" s="41"/>
    </row>
    <row r="372" spans="105:109">
      <c r="DA372" s="41">
        <f t="shared" si="365"/>
        <v>0.25093448131560364</v>
      </c>
      <c r="DB372" s="14">
        <f t="shared" si="364"/>
        <v>-2564.2324737061826</v>
      </c>
      <c r="DC372" s="41"/>
      <c r="DD372" s="41"/>
      <c r="DE372" s="41"/>
    </row>
    <row r="373" spans="105:109">
      <c r="DA373" s="41">
        <f t="shared" si="365"/>
        <v>0.25162197304523543</v>
      </c>
      <c r="DB373" s="14">
        <f t="shared" si="364"/>
        <v>-2578.3352317341746</v>
      </c>
      <c r="DC373" s="41"/>
      <c r="DD373" s="41"/>
      <c r="DE373" s="41"/>
    </row>
    <row r="374" spans="105:109">
      <c r="DA374" s="41">
        <f t="shared" si="365"/>
        <v>0.25230946477486721</v>
      </c>
      <c r="DB374" s="14">
        <f t="shared" si="364"/>
        <v>-2592.4765745994523</v>
      </c>
      <c r="DC374" s="41"/>
      <c r="DD374" s="41"/>
      <c r="DE374" s="41"/>
    </row>
    <row r="375" spans="105:109">
      <c r="DA375" s="41">
        <f t="shared" si="365"/>
        <v>0.25299695650449899</v>
      </c>
      <c r="DB375" s="14">
        <f t="shared" si="364"/>
        <v>-2606.6565023020157</v>
      </c>
      <c r="DC375" s="41"/>
      <c r="DD375" s="41"/>
      <c r="DE375" s="41"/>
    </row>
    <row r="376" spans="105:109">
      <c r="DA376" s="41">
        <f t="shared" si="365"/>
        <v>0.25368444823413078</v>
      </c>
      <c r="DB376" s="14">
        <f t="shared" si="364"/>
        <v>-2620.8750148418644</v>
      </c>
      <c r="DC376" s="41"/>
      <c r="DD376" s="41"/>
      <c r="DE376" s="41"/>
    </row>
    <row r="377" spans="105:109">
      <c r="DA377" s="41">
        <f t="shared" si="365"/>
        <v>0.25437193996376256</v>
      </c>
      <c r="DB377" s="14">
        <f t="shared" si="364"/>
        <v>-2635.1321122189997</v>
      </c>
      <c r="DC377" s="41"/>
      <c r="DD377" s="41"/>
      <c r="DE377" s="41"/>
    </row>
    <row r="378" spans="105:109">
      <c r="DA378" s="41">
        <f t="shared" si="365"/>
        <v>0.25505943169339435</v>
      </c>
      <c r="DB378" s="14">
        <f t="shared" si="364"/>
        <v>-2649.4277944334217</v>
      </c>
      <c r="DC378" s="41"/>
      <c r="DD378" s="41"/>
      <c r="DE378" s="41"/>
    </row>
    <row r="379" spans="105:109">
      <c r="DA379" s="41">
        <f t="shared" si="365"/>
        <v>0.25574692342302613</v>
      </c>
      <c r="DB379" s="14">
        <f t="shared" si="364"/>
        <v>-2663.7620614851285</v>
      </c>
      <c r="DC379" s="41"/>
      <c r="DD379" s="41"/>
      <c r="DE379" s="41"/>
    </row>
    <row r="380" spans="105:109">
      <c r="DA380" s="41">
        <f t="shared" si="365"/>
        <v>0.25643441515265791</v>
      </c>
      <c r="DB380" s="14">
        <f t="shared" si="364"/>
        <v>-2678.1349133741214</v>
      </c>
      <c r="DC380" s="41"/>
      <c r="DD380" s="41"/>
      <c r="DE380" s="41"/>
    </row>
    <row r="381" spans="105:109">
      <c r="DA381" s="41">
        <f t="shared" si="365"/>
        <v>0.2571219068822897</v>
      </c>
      <c r="DB381" s="14">
        <f t="shared" si="364"/>
        <v>-2692.5463501004001</v>
      </c>
      <c r="DC381" s="41"/>
      <c r="DD381" s="41"/>
      <c r="DE381" s="41"/>
    </row>
    <row r="382" spans="105:109">
      <c r="DA382" s="41">
        <f t="shared" si="365"/>
        <v>0.25780939861192148</v>
      </c>
      <c r="DB382" s="14">
        <f t="shared" si="364"/>
        <v>-2706.996371663965</v>
      </c>
      <c r="DC382" s="41"/>
      <c r="DD382" s="41"/>
      <c r="DE382" s="41"/>
    </row>
    <row r="383" spans="105:109">
      <c r="DA383" s="41">
        <f t="shared" si="365"/>
        <v>0.25849689034155326</v>
      </c>
      <c r="DB383" s="14">
        <f t="shared" si="364"/>
        <v>-2721.4849780648156</v>
      </c>
      <c r="DC383" s="41"/>
      <c r="DD383" s="41"/>
      <c r="DE383" s="41"/>
    </row>
    <row r="384" spans="105:109">
      <c r="DA384" s="41">
        <f t="shared" si="365"/>
        <v>0.25918438207118505</v>
      </c>
      <c r="DB384" s="14">
        <f t="shared" si="364"/>
        <v>-2736.0121693029523</v>
      </c>
      <c r="DC384" s="41"/>
      <c r="DD384" s="41"/>
      <c r="DE384" s="41"/>
    </row>
    <row r="385" spans="105:109">
      <c r="DA385" s="41">
        <f t="shared" si="365"/>
        <v>0.25987187380081683</v>
      </c>
      <c r="DB385" s="14">
        <f t="shared" si="364"/>
        <v>-2750.5779453783744</v>
      </c>
      <c r="DC385" s="41"/>
      <c r="DD385" s="41"/>
      <c r="DE385" s="41"/>
    </row>
    <row r="386" spans="105:109">
      <c r="DA386" s="41">
        <f t="shared" si="365"/>
        <v>0.26055936553044862</v>
      </c>
      <c r="DB386" s="14">
        <f t="shared" si="364"/>
        <v>-2765.1823062910826</v>
      </c>
      <c r="DC386" s="41"/>
      <c r="DD386" s="41"/>
      <c r="DE386" s="41"/>
    </row>
    <row r="387" spans="105:109">
      <c r="DA387" s="41">
        <f t="shared" si="365"/>
        <v>0.2612468572600804</v>
      </c>
      <c r="DB387" s="14">
        <f t="shared" si="364"/>
        <v>-2779.825252041077</v>
      </c>
      <c r="DC387" s="41"/>
      <c r="DD387" s="41"/>
      <c r="DE387" s="41"/>
    </row>
    <row r="388" spans="105:109">
      <c r="DA388" s="41">
        <f t="shared" si="365"/>
        <v>0.26193434898971218</v>
      </c>
      <c r="DB388" s="14">
        <f t="shared" si="364"/>
        <v>-2794.5067826283571</v>
      </c>
      <c r="DC388" s="41"/>
      <c r="DD388" s="41"/>
      <c r="DE388" s="41"/>
    </row>
    <row r="389" spans="105:109">
      <c r="DA389" s="41">
        <f t="shared" si="365"/>
        <v>0.26262184071934397</v>
      </c>
      <c r="DB389" s="14">
        <f t="shared" si="364"/>
        <v>-2809.2268980529229</v>
      </c>
      <c r="DC389" s="41"/>
      <c r="DD389" s="41"/>
      <c r="DE389" s="41"/>
    </row>
    <row r="390" spans="105:109">
      <c r="DA390" s="41">
        <f t="shared" si="365"/>
        <v>0.26330933244897575</v>
      </c>
      <c r="DB390" s="14">
        <f t="shared" si="364"/>
        <v>-2823.9855983147745</v>
      </c>
      <c r="DC390" s="41"/>
      <c r="DD390" s="41"/>
      <c r="DE390" s="41"/>
    </row>
    <row r="391" spans="105:109">
      <c r="DA391" s="41">
        <f t="shared" si="365"/>
        <v>0.26399682417860754</v>
      </c>
      <c r="DB391" s="14">
        <f t="shared" ref="DB391:DB454" si="366">$C$6+$C$7*DA391+$C$8*DA391^2+$C$9*DA391^3+$C$10*DA391^4+$C$11*DA391^5</f>
        <v>-2838.7828834139127</v>
      </c>
      <c r="DC391" s="41"/>
      <c r="DD391" s="41"/>
      <c r="DE391" s="41"/>
    </row>
    <row r="392" spans="105:109">
      <c r="DA392" s="41">
        <f t="shared" si="365"/>
        <v>0.26468431590823932</v>
      </c>
      <c r="DB392" s="14">
        <f t="shared" si="366"/>
        <v>-2853.6187533503357</v>
      </c>
      <c r="DC392" s="41"/>
      <c r="DD392" s="41"/>
      <c r="DE392" s="41"/>
    </row>
    <row r="393" spans="105:109">
      <c r="DA393" s="41">
        <f t="shared" ref="DA393:DA456" si="367">DA392+$DC$5</f>
        <v>0.2653718076378711</v>
      </c>
      <c r="DB393" s="14">
        <f t="shared" si="366"/>
        <v>-2868.4932081240454</v>
      </c>
      <c r="DC393" s="41"/>
      <c r="DD393" s="41"/>
      <c r="DE393" s="41"/>
    </row>
    <row r="394" spans="105:109">
      <c r="DA394" s="41">
        <f t="shared" si="367"/>
        <v>0.26605929936750289</v>
      </c>
      <c r="DB394" s="14">
        <f t="shared" si="366"/>
        <v>-2883.4062477350408</v>
      </c>
      <c r="DC394" s="41"/>
      <c r="DD394" s="41"/>
      <c r="DE394" s="41"/>
    </row>
    <row r="395" spans="105:109">
      <c r="DA395" s="41">
        <f t="shared" si="367"/>
        <v>0.26674679109713467</v>
      </c>
      <c r="DB395" s="14">
        <f t="shared" si="366"/>
        <v>-2898.3578721833219</v>
      </c>
      <c r="DC395" s="41"/>
      <c r="DD395" s="41"/>
      <c r="DE395" s="41"/>
    </row>
    <row r="396" spans="105:109">
      <c r="DA396" s="41">
        <f t="shared" si="367"/>
        <v>0.26743428282676646</v>
      </c>
      <c r="DB396" s="14">
        <f t="shared" si="366"/>
        <v>-2913.3480814688892</v>
      </c>
      <c r="DC396" s="41"/>
      <c r="DD396" s="41"/>
      <c r="DE396" s="41"/>
    </row>
    <row r="397" spans="105:109">
      <c r="DA397" s="41">
        <f t="shared" si="367"/>
        <v>0.26812177455639824</v>
      </c>
      <c r="DB397" s="14">
        <f t="shared" si="366"/>
        <v>-2928.3768755917426</v>
      </c>
      <c r="DC397" s="41"/>
      <c r="DD397" s="41"/>
      <c r="DE397" s="41"/>
    </row>
    <row r="398" spans="105:109">
      <c r="DA398" s="41">
        <f t="shared" si="367"/>
        <v>0.26880926628603002</v>
      </c>
      <c r="DB398" s="14">
        <f t="shared" si="366"/>
        <v>-2943.4442545518809</v>
      </c>
      <c r="DC398" s="41"/>
      <c r="DD398" s="41"/>
      <c r="DE398" s="41"/>
    </row>
    <row r="399" spans="105:109">
      <c r="DA399" s="41">
        <f t="shared" si="367"/>
        <v>0.26949675801566181</v>
      </c>
      <c r="DB399" s="14">
        <f t="shared" si="366"/>
        <v>-2958.5502183493059</v>
      </c>
      <c r="DC399" s="41"/>
      <c r="DD399" s="41"/>
      <c r="DE399" s="41"/>
    </row>
    <row r="400" spans="105:109">
      <c r="DA400" s="41">
        <f t="shared" si="367"/>
        <v>0.27018424974529359</v>
      </c>
      <c r="DB400" s="14">
        <f t="shared" si="366"/>
        <v>-2973.6947669840165</v>
      </c>
      <c r="DC400" s="41"/>
      <c r="DD400" s="41"/>
      <c r="DE400" s="41"/>
    </row>
    <row r="401" spans="105:109">
      <c r="DA401" s="41">
        <f t="shared" si="367"/>
        <v>0.27087174147492538</v>
      </c>
      <c r="DB401" s="14">
        <f t="shared" si="366"/>
        <v>-2988.8779004560133</v>
      </c>
      <c r="DC401" s="41"/>
      <c r="DD401" s="41"/>
      <c r="DE401" s="41"/>
    </row>
    <row r="402" spans="105:109">
      <c r="DA402" s="41">
        <f t="shared" si="367"/>
        <v>0.27155923320455716</v>
      </c>
      <c r="DB402" s="14">
        <f t="shared" si="366"/>
        <v>-3004.0996187652954</v>
      </c>
      <c r="DC402" s="41"/>
      <c r="DD402" s="41"/>
      <c r="DE402" s="41"/>
    </row>
    <row r="403" spans="105:109">
      <c r="DA403" s="41">
        <f t="shared" si="367"/>
        <v>0.27224672493418894</v>
      </c>
      <c r="DB403" s="14">
        <f t="shared" si="366"/>
        <v>-3019.3599219118641</v>
      </c>
      <c r="DC403" s="41"/>
      <c r="DD403" s="41"/>
      <c r="DE403" s="41"/>
    </row>
    <row r="404" spans="105:109">
      <c r="DA404" s="41">
        <f t="shared" si="367"/>
        <v>0.27293421666382073</v>
      </c>
      <c r="DB404" s="14">
        <f t="shared" si="366"/>
        <v>-3034.6588098957182</v>
      </c>
      <c r="DC404" s="41"/>
      <c r="DD404" s="41"/>
      <c r="DE404" s="41"/>
    </row>
    <row r="405" spans="105:109">
      <c r="DA405" s="41">
        <f t="shared" si="367"/>
        <v>0.27362170839345251</v>
      </c>
      <c r="DB405" s="14">
        <f t="shared" si="366"/>
        <v>-3049.9962827168583</v>
      </c>
      <c r="DC405" s="41"/>
      <c r="DD405" s="41"/>
      <c r="DE405" s="41"/>
    </row>
    <row r="406" spans="105:109">
      <c r="DA406" s="41">
        <f t="shared" si="367"/>
        <v>0.2743092001230843</v>
      </c>
      <c r="DB406" s="14">
        <f t="shared" si="366"/>
        <v>-3065.3723403752842</v>
      </c>
      <c r="DC406" s="41"/>
      <c r="DD406" s="41"/>
      <c r="DE406" s="41"/>
    </row>
    <row r="407" spans="105:109">
      <c r="DA407" s="41">
        <f t="shared" si="367"/>
        <v>0.27499669185271608</v>
      </c>
      <c r="DB407" s="14">
        <f t="shared" si="366"/>
        <v>-3080.7869828709968</v>
      </c>
      <c r="DC407" s="41"/>
      <c r="DD407" s="41"/>
      <c r="DE407" s="41"/>
    </row>
    <row r="408" spans="105:109">
      <c r="DA408" s="41">
        <f t="shared" si="367"/>
        <v>0.27568418358234786</v>
      </c>
      <c r="DB408" s="14">
        <f t="shared" si="366"/>
        <v>-3096.2402102039941</v>
      </c>
      <c r="DC408" s="41"/>
      <c r="DD408" s="41"/>
      <c r="DE408" s="41"/>
    </row>
    <row r="409" spans="105:109">
      <c r="DA409" s="41">
        <f t="shared" si="367"/>
        <v>0.27637167531197965</v>
      </c>
      <c r="DB409" s="14">
        <f t="shared" si="366"/>
        <v>-3111.7320223742777</v>
      </c>
      <c r="DC409" s="41"/>
      <c r="DD409" s="41"/>
      <c r="DE409" s="41"/>
    </row>
    <row r="410" spans="105:109">
      <c r="DA410" s="41">
        <f t="shared" si="367"/>
        <v>0.27705916704161143</v>
      </c>
      <c r="DB410" s="14">
        <f t="shared" si="366"/>
        <v>-3127.2624193818474</v>
      </c>
      <c r="DC410" s="41"/>
      <c r="DD410" s="41"/>
      <c r="DE410" s="41"/>
    </row>
    <row r="411" spans="105:109">
      <c r="DA411" s="41">
        <f t="shared" si="367"/>
        <v>0.27774665877124322</v>
      </c>
      <c r="DB411" s="14">
        <f t="shared" si="366"/>
        <v>-3142.8314012267028</v>
      </c>
      <c r="DC411" s="41"/>
      <c r="DD411" s="41"/>
      <c r="DE411" s="41"/>
    </row>
    <row r="412" spans="105:109">
      <c r="DA412" s="41">
        <f t="shared" si="367"/>
        <v>0.278434150500875</v>
      </c>
      <c r="DB412" s="14">
        <f t="shared" si="366"/>
        <v>-3158.438967908844</v>
      </c>
      <c r="DC412" s="41"/>
      <c r="DD412" s="41"/>
      <c r="DE412" s="41"/>
    </row>
    <row r="413" spans="105:109">
      <c r="DA413" s="41">
        <f t="shared" si="367"/>
        <v>0.27912164223050678</v>
      </c>
      <c r="DB413" s="14">
        <f t="shared" si="366"/>
        <v>-3174.0851194282714</v>
      </c>
      <c r="DC413" s="41"/>
      <c r="DD413" s="41"/>
      <c r="DE413" s="41"/>
    </row>
    <row r="414" spans="105:109">
      <c r="DA414" s="41">
        <f t="shared" si="367"/>
        <v>0.27980913396013857</v>
      </c>
      <c r="DB414" s="14">
        <f t="shared" si="366"/>
        <v>-3189.7698557849844</v>
      </c>
      <c r="DC414" s="41"/>
      <c r="DD414" s="41"/>
      <c r="DE414" s="41"/>
    </row>
    <row r="415" spans="105:109">
      <c r="DA415" s="41">
        <f t="shared" si="367"/>
        <v>0.28049662568977035</v>
      </c>
      <c r="DB415" s="14">
        <f t="shared" si="366"/>
        <v>-3205.4931769789832</v>
      </c>
      <c r="DC415" s="41"/>
      <c r="DD415" s="41"/>
      <c r="DE415" s="41"/>
    </row>
    <row r="416" spans="105:109">
      <c r="DA416" s="41">
        <f t="shared" si="367"/>
        <v>0.28118411741940214</v>
      </c>
      <c r="DB416" s="14">
        <f t="shared" si="366"/>
        <v>-3221.2550830102687</v>
      </c>
      <c r="DC416" s="41"/>
      <c r="DD416" s="41"/>
      <c r="DE416" s="41"/>
    </row>
    <row r="417" spans="105:109">
      <c r="DA417" s="41">
        <f t="shared" si="367"/>
        <v>0.28187160914903392</v>
      </c>
      <c r="DB417" s="14">
        <f t="shared" si="366"/>
        <v>-3237.0555738788389</v>
      </c>
      <c r="DC417" s="41"/>
      <c r="DD417" s="41"/>
      <c r="DE417" s="41"/>
    </row>
    <row r="418" spans="105:109">
      <c r="DA418" s="41">
        <f t="shared" si="367"/>
        <v>0.2825591008786657</v>
      </c>
      <c r="DB418" s="14">
        <f t="shared" si="366"/>
        <v>-3252.8946495846958</v>
      </c>
      <c r="DC418" s="41"/>
      <c r="DD418" s="41"/>
      <c r="DE418" s="41"/>
    </row>
    <row r="419" spans="105:109">
      <c r="DA419" s="41">
        <f t="shared" si="367"/>
        <v>0.28324659260829749</v>
      </c>
      <c r="DB419" s="14">
        <f t="shared" si="366"/>
        <v>-3268.772310127838</v>
      </c>
      <c r="DC419" s="41"/>
      <c r="DD419" s="41"/>
      <c r="DE419" s="41"/>
    </row>
    <row r="420" spans="105:109">
      <c r="DA420" s="41">
        <f t="shared" si="367"/>
        <v>0.28393408433792927</v>
      </c>
      <c r="DB420" s="14">
        <f t="shared" si="366"/>
        <v>-3284.6885555082667</v>
      </c>
      <c r="DC420" s="41"/>
      <c r="DD420" s="41"/>
      <c r="DE420" s="41"/>
    </row>
    <row r="421" spans="105:109">
      <c r="DA421" s="41">
        <f t="shared" si="367"/>
        <v>0.28462157606756106</v>
      </c>
      <c r="DB421" s="14">
        <f t="shared" si="366"/>
        <v>-3300.6433857259813</v>
      </c>
      <c r="DC421" s="41"/>
      <c r="DD421" s="41"/>
      <c r="DE421" s="41"/>
    </row>
    <row r="422" spans="105:109">
      <c r="DA422" s="41">
        <f t="shared" si="367"/>
        <v>0.28530906779719284</v>
      </c>
      <c r="DB422" s="14">
        <f t="shared" si="366"/>
        <v>-3316.6368007809815</v>
      </c>
      <c r="DC422" s="41"/>
      <c r="DD422" s="41"/>
      <c r="DE422" s="41"/>
    </row>
    <row r="423" spans="105:109">
      <c r="DA423" s="41">
        <f t="shared" si="367"/>
        <v>0.28599655952682462</v>
      </c>
      <c r="DB423" s="14">
        <f t="shared" si="366"/>
        <v>-3332.668800673267</v>
      </c>
      <c r="DC423" s="41"/>
      <c r="DD423" s="41"/>
      <c r="DE423" s="41"/>
    </row>
    <row r="424" spans="105:109">
      <c r="DA424" s="41">
        <f t="shared" si="367"/>
        <v>0.28668405125645641</v>
      </c>
      <c r="DB424" s="14">
        <f t="shared" si="366"/>
        <v>-3348.7393854028392</v>
      </c>
      <c r="DC424" s="41"/>
      <c r="DD424" s="41"/>
      <c r="DE424" s="41"/>
    </row>
    <row r="425" spans="105:109">
      <c r="DA425" s="41">
        <f t="shared" si="367"/>
        <v>0.28737154298608819</v>
      </c>
      <c r="DB425" s="14">
        <f t="shared" si="366"/>
        <v>-3364.848554969697</v>
      </c>
      <c r="DC425" s="41"/>
      <c r="DD425" s="41"/>
      <c r="DE425" s="41"/>
    </row>
    <row r="426" spans="105:109">
      <c r="DA426" s="41">
        <f t="shared" si="367"/>
        <v>0.28805903471571997</v>
      </c>
      <c r="DB426" s="14">
        <f t="shared" si="366"/>
        <v>-3380.9963093738411</v>
      </c>
      <c r="DC426" s="41"/>
      <c r="DD426" s="41"/>
      <c r="DE426" s="41"/>
    </row>
    <row r="427" spans="105:109">
      <c r="DA427" s="41">
        <f t="shared" si="367"/>
        <v>0.28874652644535176</v>
      </c>
      <c r="DB427" s="14">
        <f t="shared" si="366"/>
        <v>-3397.1826486152704</v>
      </c>
      <c r="DC427" s="41"/>
      <c r="DD427" s="41"/>
      <c r="DE427" s="41"/>
    </row>
    <row r="428" spans="105:109">
      <c r="DA428" s="41">
        <f t="shared" si="367"/>
        <v>0.28943401817498354</v>
      </c>
      <c r="DB428" s="14">
        <f t="shared" si="366"/>
        <v>-3413.4075726939859</v>
      </c>
      <c r="DC428" s="41"/>
      <c r="DD428" s="41"/>
      <c r="DE428" s="41"/>
    </row>
    <row r="429" spans="105:109">
      <c r="DA429" s="41">
        <f t="shared" si="367"/>
        <v>0.29012150990461533</v>
      </c>
      <c r="DB429" s="14">
        <f t="shared" si="366"/>
        <v>-3429.6710816099876</v>
      </c>
      <c r="DC429" s="41"/>
      <c r="DD429" s="41"/>
      <c r="DE429" s="41"/>
    </row>
    <row r="430" spans="105:109">
      <c r="DA430" s="41">
        <f t="shared" si="367"/>
        <v>0.29080900163424711</v>
      </c>
      <c r="DB430" s="14">
        <f t="shared" si="366"/>
        <v>-3445.973175363275</v>
      </c>
      <c r="DC430" s="41"/>
      <c r="DD430" s="41"/>
      <c r="DE430" s="41"/>
    </row>
    <row r="431" spans="105:109">
      <c r="DA431" s="41">
        <f t="shared" si="367"/>
        <v>0.29149649336387889</v>
      </c>
      <c r="DB431" s="14">
        <f t="shared" si="366"/>
        <v>-3462.3138539538481</v>
      </c>
      <c r="DC431" s="41"/>
      <c r="DD431" s="41"/>
      <c r="DE431" s="41"/>
    </row>
    <row r="432" spans="105:109">
      <c r="DA432" s="41">
        <f t="shared" si="367"/>
        <v>0.29218398509351068</v>
      </c>
      <c r="DB432" s="14">
        <f t="shared" si="366"/>
        <v>-3478.693117381707</v>
      </c>
      <c r="DC432" s="41"/>
      <c r="DD432" s="41"/>
      <c r="DE432" s="41"/>
    </row>
    <row r="433" spans="105:109">
      <c r="DA433" s="41">
        <f t="shared" si="367"/>
        <v>0.29287147682314246</v>
      </c>
      <c r="DB433" s="14">
        <f t="shared" si="366"/>
        <v>-3495.1109656468516</v>
      </c>
      <c r="DC433" s="41"/>
      <c r="DD433" s="41"/>
      <c r="DE433" s="41"/>
    </row>
    <row r="434" spans="105:109">
      <c r="DA434" s="41">
        <f t="shared" si="367"/>
        <v>0.29355896855277425</v>
      </c>
      <c r="DB434" s="14">
        <f t="shared" si="366"/>
        <v>-3511.5673987492823</v>
      </c>
      <c r="DC434" s="41"/>
      <c r="DD434" s="41"/>
      <c r="DE434" s="41"/>
    </row>
    <row r="435" spans="105:109">
      <c r="DA435" s="41">
        <f t="shared" si="367"/>
        <v>0.29424646028240603</v>
      </c>
      <c r="DB435" s="14">
        <f t="shared" si="366"/>
        <v>-3528.0624166889997</v>
      </c>
      <c r="DC435" s="41"/>
      <c r="DD435" s="41"/>
      <c r="DE435" s="41"/>
    </row>
    <row r="436" spans="105:109">
      <c r="DA436" s="41">
        <f t="shared" si="367"/>
        <v>0.29493395201203781</v>
      </c>
      <c r="DB436" s="14">
        <f t="shared" si="366"/>
        <v>-3544.596019466002</v>
      </c>
      <c r="DC436" s="41"/>
      <c r="DD436" s="41"/>
      <c r="DE436" s="41"/>
    </row>
    <row r="437" spans="105:109">
      <c r="DA437" s="41">
        <f t="shared" si="367"/>
        <v>0.2956214437416696</v>
      </c>
      <c r="DB437" s="14">
        <f t="shared" si="366"/>
        <v>-3561.1682070802904</v>
      </c>
      <c r="DC437" s="41"/>
      <c r="DD437" s="41"/>
      <c r="DE437" s="41"/>
    </row>
    <row r="438" spans="105:109">
      <c r="DA438" s="41">
        <f t="shared" si="367"/>
        <v>0.29630893547130138</v>
      </c>
      <c r="DB438" s="14">
        <f t="shared" si="366"/>
        <v>-3577.7789795318654</v>
      </c>
      <c r="DC438" s="41"/>
      <c r="DD438" s="41"/>
      <c r="DE438" s="41"/>
    </row>
    <row r="439" spans="105:109">
      <c r="DA439" s="41">
        <f t="shared" si="367"/>
        <v>0.29699642720093317</v>
      </c>
      <c r="DB439" s="14">
        <f t="shared" si="366"/>
        <v>-3594.4283368207252</v>
      </c>
      <c r="DC439" s="41"/>
      <c r="DD439" s="41"/>
      <c r="DE439" s="41"/>
    </row>
    <row r="440" spans="105:109">
      <c r="DA440" s="41">
        <f t="shared" si="367"/>
        <v>0.29768391893056495</v>
      </c>
      <c r="DB440" s="14">
        <f t="shared" si="366"/>
        <v>-3611.1162789468713</v>
      </c>
      <c r="DC440" s="41"/>
      <c r="DD440" s="41"/>
      <c r="DE440" s="41"/>
    </row>
    <row r="441" spans="105:109">
      <c r="DA441" s="41">
        <f t="shared" si="367"/>
        <v>0.29837141066019673</v>
      </c>
      <c r="DB441" s="14">
        <f t="shared" si="366"/>
        <v>-3627.8428059103035</v>
      </c>
      <c r="DC441" s="41"/>
      <c r="DD441" s="41"/>
      <c r="DE441" s="41"/>
    </row>
    <row r="442" spans="105:109">
      <c r="DA442" s="41">
        <f t="shared" si="367"/>
        <v>0.29905890238982852</v>
      </c>
      <c r="DB442" s="14">
        <f t="shared" si="366"/>
        <v>-3644.6079177110209</v>
      </c>
      <c r="DC442" s="41"/>
      <c r="DD442" s="41"/>
      <c r="DE442" s="41"/>
    </row>
    <row r="443" spans="105:109">
      <c r="DA443" s="41">
        <f t="shared" si="367"/>
        <v>0.2997463941194603</v>
      </c>
      <c r="DB443" s="14">
        <f t="shared" si="366"/>
        <v>-3661.4116143490251</v>
      </c>
      <c r="DC443" s="41"/>
      <c r="DD443" s="41"/>
      <c r="DE443" s="41"/>
    </row>
    <row r="444" spans="105:109">
      <c r="DA444" s="41">
        <f t="shared" si="367"/>
        <v>0.30043388584909209</v>
      </c>
      <c r="DB444" s="14">
        <f t="shared" si="366"/>
        <v>-3678.2538958243154</v>
      </c>
      <c r="DC444" s="41"/>
      <c r="DD444" s="41"/>
      <c r="DE444" s="41"/>
    </row>
    <row r="445" spans="105:109">
      <c r="DA445" s="41">
        <f t="shared" si="367"/>
        <v>0.30112137757872387</v>
      </c>
      <c r="DB445" s="14">
        <f t="shared" si="366"/>
        <v>-3695.1347621368905</v>
      </c>
      <c r="DC445" s="41"/>
      <c r="DD445" s="41"/>
      <c r="DE445" s="41"/>
    </row>
    <row r="446" spans="105:109">
      <c r="DA446" s="41">
        <f t="shared" si="367"/>
        <v>0.30180886930835565</v>
      </c>
      <c r="DB446" s="14">
        <f t="shared" si="366"/>
        <v>-3712.0542132867522</v>
      </c>
      <c r="DC446" s="41"/>
      <c r="DD446" s="41"/>
      <c r="DE446" s="41"/>
    </row>
    <row r="447" spans="105:109">
      <c r="DA447" s="41">
        <f t="shared" si="367"/>
        <v>0.30249636103798744</v>
      </c>
      <c r="DB447" s="14">
        <f t="shared" si="366"/>
        <v>-3729.0122492738997</v>
      </c>
      <c r="DC447" s="41"/>
      <c r="DD447" s="41"/>
      <c r="DE447" s="41"/>
    </row>
    <row r="448" spans="105:109">
      <c r="DA448" s="41">
        <f t="shared" si="367"/>
        <v>0.30318385276761922</v>
      </c>
      <c r="DB448" s="14">
        <f t="shared" si="366"/>
        <v>-3746.0088700983324</v>
      </c>
      <c r="DC448" s="41"/>
      <c r="DD448" s="41"/>
      <c r="DE448" s="41"/>
    </row>
    <row r="449" spans="105:109">
      <c r="DA449" s="41">
        <f t="shared" si="367"/>
        <v>0.30387134449725101</v>
      </c>
      <c r="DB449" s="14">
        <f t="shared" si="366"/>
        <v>-3763.0440757600518</v>
      </c>
      <c r="DC449" s="41"/>
      <c r="DD449" s="41"/>
      <c r="DE449" s="41"/>
    </row>
    <row r="450" spans="105:109">
      <c r="DA450" s="41">
        <f t="shared" si="367"/>
        <v>0.30455883622688279</v>
      </c>
      <c r="DB450" s="14">
        <f t="shared" si="366"/>
        <v>-3780.1178662590569</v>
      </c>
      <c r="DC450" s="41"/>
      <c r="DD450" s="41"/>
      <c r="DE450" s="41"/>
    </row>
    <row r="451" spans="105:109">
      <c r="DA451" s="41">
        <f t="shared" si="367"/>
        <v>0.30524632795651457</v>
      </c>
      <c r="DB451" s="14">
        <f t="shared" si="366"/>
        <v>-3797.2302415953477</v>
      </c>
      <c r="DC451" s="41"/>
      <c r="DD451" s="41"/>
      <c r="DE451" s="41"/>
    </row>
    <row r="452" spans="105:109">
      <c r="DA452" s="41">
        <f t="shared" si="367"/>
        <v>0.30593381968614636</v>
      </c>
      <c r="DB452" s="14">
        <f t="shared" si="366"/>
        <v>-3814.3812017689247</v>
      </c>
      <c r="DC452" s="41"/>
      <c r="DD452" s="41"/>
      <c r="DE452" s="41"/>
    </row>
    <row r="453" spans="105:109">
      <c r="DA453" s="41">
        <f t="shared" si="367"/>
        <v>0.30662131141577814</v>
      </c>
      <c r="DB453" s="14">
        <f t="shared" si="366"/>
        <v>-3831.5707467797874</v>
      </c>
      <c r="DC453" s="41"/>
      <c r="DD453" s="41"/>
      <c r="DE453" s="41"/>
    </row>
    <row r="454" spans="105:109">
      <c r="DA454" s="41">
        <f t="shared" si="367"/>
        <v>0.30730880314540993</v>
      </c>
      <c r="DB454" s="14">
        <f t="shared" si="366"/>
        <v>-3848.7988766279359</v>
      </c>
      <c r="DC454" s="41"/>
      <c r="DD454" s="41"/>
      <c r="DE454" s="41"/>
    </row>
    <row r="455" spans="105:109">
      <c r="DA455" s="41">
        <f t="shared" si="367"/>
        <v>0.30799629487504171</v>
      </c>
      <c r="DB455" s="14">
        <f t="shared" ref="DB455:DB518" si="368">$C$6+$C$7*DA455+$C$8*DA455^2+$C$9*DA455^3+$C$10*DA455^4+$C$11*DA455^5</f>
        <v>-3866.0655913133705</v>
      </c>
      <c r="DC455" s="41"/>
      <c r="DD455" s="41"/>
      <c r="DE455" s="41"/>
    </row>
    <row r="456" spans="105:109">
      <c r="DA456" s="41">
        <f t="shared" si="367"/>
        <v>0.30868378660467349</v>
      </c>
      <c r="DB456" s="14">
        <f t="shared" si="368"/>
        <v>-3883.3708908360909</v>
      </c>
      <c r="DC456" s="41"/>
      <c r="DD456" s="41"/>
      <c r="DE456" s="41"/>
    </row>
    <row r="457" spans="105:109">
      <c r="DA457" s="41">
        <f t="shared" ref="DA457:DA520" si="369">DA456+$DC$5</f>
        <v>0.30937127833430528</v>
      </c>
      <c r="DB457" s="14">
        <f t="shared" si="368"/>
        <v>-3900.714775196097</v>
      </c>
      <c r="DC457" s="41"/>
      <c r="DD457" s="41"/>
      <c r="DE457" s="41"/>
    </row>
    <row r="458" spans="105:109">
      <c r="DA458" s="41">
        <f t="shared" si="369"/>
        <v>0.31005877006393706</v>
      </c>
      <c r="DB458" s="14">
        <f t="shared" si="368"/>
        <v>-3918.0972443933892</v>
      </c>
      <c r="DC458" s="41"/>
      <c r="DD458" s="41"/>
      <c r="DE458" s="41"/>
    </row>
    <row r="459" spans="105:109">
      <c r="DA459" s="41">
        <f t="shared" si="369"/>
        <v>0.31074626179356885</v>
      </c>
      <c r="DB459" s="14">
        <f t="shared" si="368"/>
        <v>-3935.5182984279668</v>
      </c>
      <c r="DC459" s="41"/>
      <c r="DD459" s="41"/>
      <c r="DE459" s="41"/>
    </row>
    <row r="460" spans="105:109">
      <c r="DA460" s="41">
        <f t="shared" si="369"/>
        <v>0.31143375352320063</v>
      </c>
      <c r="DB460" s="14">
        <f t="shared" si="368"/>
        <v>-3952.9779372998305</v>
      </c>
      <c r="DC460" s="41"/>
      <c r="DD460" s="41"/>
      <c r="DE460" s="41"/>
    </row>
    <row r="461" spans="105:109">
      <c r="DA461" s="41">
        <f t="shared" si="369"/>
        <v>0.31212124525283241</v>
      </c>
      <c r="DB461" s="14">
        <f t="shared" si="368"/>
        <v>-3970.4761610089804</v>
      </c>
      <c r="DC461" s="41"/>
      <c r="DD461" s="41"/>
      <c r="DE461" s="41"/>
    </row>
    <row r="462" spans="105:109">
      <c r="DA462" s="41">
        <f t="shared" si="369"/>
        <v>0.3128087369824642</v>
      </c>
      <c r="DB462" s="14">
        <f t="shared" si="368"/>
        <v>-3988.0129695554165</v>
      </c>
      <c r="DC462" s="41"/>
      <c r="DD462" s="41"/>
      <c r="DE462" s="41"/>
    </row>
    <row r="463" spans="105:109">
      <c r="DA463" s="41">
        <f t="shared" si="369"/>
        <v>0.31349622871209598</v>
      </c>
      <c r="DB463" s="14">
        <f t="shared" si="368"/>
        <v>-4005.5883629391378</v>
      </c>
      <c r="DC463" s="41"/>
      <c r="DD463" s="41"/>
      <c r="DE463" s="41"/>
    </row>
    <row r="464" spans="105:109">
      <c r="DA464" s="41">
        <f t="shared" si="369"/>
        <v>0.31418372044172777</v>
      </c>
      <c r="DB464" s="14">
        <f t="shared" si="368"/>
        <v>-4023.2023411601449</v>
      </c>
      <c r="DC464" s="41"/>
      <c r="DD464" s="41"/>
      <c r="DE464" s="41"/>
    </row>
    <row r="465" spans="105:109">
      <c r="DA465" s="41">
        <f t="shared" si="369"/>
        <v>0.31487121217135955</v>
      </c>
      <c r="DB465" s="14">
        <f t="shared" si="368"/>
        <v>-4040.8549042184386</v>
      </c>
      <c r="DC465" s="41"/>
      <c r="DD465" s="41"/>
      <c r="DE465" s="41"/>
    </row>
    <row r="466" spans="105:109">
      <c r="DA466" s="41">
        <f t="shared" si="369"/>
        <v>0.31555870390099133</v>
      </c>
      <c r="DB466" s="14">
        <f t="shared" si="368"/>
        <v>-4058.5460521140176</v>
      </c>
      <c r="DC466" s="41"/>
      <c r="DD466" s="41"/>
      <c r="DE466" s="41"/>
    </row>
    <row r="467" spans="105:109">
      <c r="DA467" s="41">
        <f t="shared" si="369"/>
        <v>0.31624619563062312</v>
      </c>
      <c r="DB467" s="14">
        <f t="shared" si="368"/>
        <v>-4076.2757848468832</v>
      </c>
      <c r="DC467" s="41"/>
      <c r="DD467" s="41"/>
      <c r="DE467" s="41"/>
    </row>
    <row r="468" spans="105:109">
      <c r="DA468" s="41">
        <f t="shared" si="369"/>
        <v>0.3169336873602549</v>
      </c>
      <c r="DB468" s="14">
        <f t="shared" si="368"/>
        <v>-4094.0441024170341</v>
      </c>
      <c r="DC468" s="41"/>
      <c r="DD468" s="41"/>
      <c r="DE468" s="41"/>
    </row>
    <row r="469" spans="105:109">
      <c r="DA469" s="41">
        <f t="shared" si="369"/>
        <v>0.31762117908988668</v>
      </c>
      <c r="DB469" s="14">
        <f t="shared" si="368"/>
        <v>-4111.8510048244707</v>
      </c>
      <c r="DC469" s="41"/>
      <c r="DD469" s="41"/>
      <c r="DE469" s="41"/>
    </row>
    <row r="470" spans="105:109">
      <c r="DA470" s="41">
        <f t="shared" si="369"/>
        <v>0.31830867081951847</v>
      </c>
      <c r="DB470" s="14">
        <f t="shared" si="368"/>
        <v>-4129.6964920691935</v>
      </c>
      <c r="DC470" s="41"/>
      <c r="DD470" s="41"/>
      <c r="DE470" s="41"/>
    </row>
    <row r="471" spans="105:109">
      <c r="DA471" s="41">
        <f t="shared" si="369"/>
        <v>0.31899616254915025</v>
      </c>
      <c r="DB471" s="14">
        <f t="shared" si="368"/>
        <v>-4147.5805641512025</v>
      </c>
      <c r="DC471" s="41"/>
      <c r="DD471" s="41"/>
      <c r="DE471" s="41"/>
    </row>
    <row r="472" spans="105:109">
      <c r="DA472" s="41">
        <f t="shared" si="369"/>
        <v>0.31968365427878204</v>
      </c>
      <c r="DB472" s="14">
        <f t="shared" si="368"/>
        <v>-4165.5032210704967</v>
      </c>
      <c r="DC472" s="41"/>
      <c r="DD472" s="41"/>
      <c r="DE472" s="41"/>
    </row>
    <row r="473" spans="105:109">
      <c r="DA473" s="41">
        <f t="shared" si="369"/>
        <v>0.32037114600841382</v>
      </c>
      <c r="DB473" s="14">
        <f t="shared" si="368"/>
        <v>-4183.4644628270771</v>
      </c>
      <c r="DC473" s="41"/>
      <c r="DD473" s="41"/>
      <c r="DE473" s="41"/>
    </row>
    <row r="474" spans="105:109">
      <c r="DA474" s="41">
        <f t="shared" si="369"/>
        <v>0.3210586377380456</v>
      </c>
      <c r="DB474" s="14">
        <f t="shared" si="368"/>
        <v>-4201.4642894209437</v>
      </c>
      <c r="DC474" s="41"/>
      <c r="DD474" s="41"/>
      <c r="DE474" s="41"/>
    </row>
    <row r="475" spans="105:109">
      <c r="DA475" s="41">
        <f t="shared" si="369"/>
        <v>0.32174612946767739</v>
      </c>
      <c r="DB475" s="14">
        <f t="shared" si="368"/>
        <v>-4219.5027008520956</v>
      </c>
      <c r="DC475" s="41"/>
      <c r="DD475" s="41"/>
      <c r="DE475" s="41"/>
    </row>
    <row r="476" spans="105:109">
      <c r="DA476" s="41">
        <f t="shared" si="369"/>
        <v>0.32243362119730917</v>
      </c>
      <c r="DB476" s="14">
        <f t="shared" si="368"/>
        <v>-4237.5796971205336</v>
      </c>
      <c r="DC476" s="41"/>
      <c r="DD476" s="41"/>
      <c r="DE476" s="41"/>
    </row>
    <row r="477" spans="105:109">
      <c r="DA477" s="41">
        <f t="shared" si="369"/>
        <v>0.32312111292694096</v>
      </c>
      <c r="DB477" s="14">
        <f t="shared" si="368"/>
        <v>-4255.6952782262579</v>
      </c>
      <c r="DC477" s="41"/>
      <c r="DD477" s="41"/>
      <c r="DE477" s="41"/>
    </row>
    <row r="478" spans="105:109">
      <c r="DA478" s="41">
        <f t="shared" si="369"/>
        <v>0.32380860465657274</v>
      </c>
      <c r="DB478" s="14">
        <f t="shared" si="368"/>
        <v>-4273.8494441692683</v>
      </c>
      <c r="DC478" s="41"/>
      <c r="DD478" s="41"/>
      <c r="DE478" s="41"/>
    </row>
    <row r="479" spans="105:109">
      <c r="DA479" s="41">
        <f t="shared" si="369"/>
        <v>0.32449609638620452</v>
      </c>
      <c r="DB479" s="14">
        <f t="shared" si="368"/>
        <v>-4292.0421949495631</v>
      </c>
      <c r="DC479" s="41"/>
      <c r="DD479" s="41"/>
      <c r="DE479" s="41"/>
    </row>
    <row r="480" spans="105:109">
      <c r="DA480" s="41">
        <f t="shared" si="369"/>
        <v>0.32518358811583631</v>
      </c>
      <c r="DB480" s="14">
        <f t="shared" si="368"/>
        <v>-4310.2735305671449</v>
      </c>
      <c r="DC480" s="41"/>
      <c r="DD480" s="41"/>
      <c r="DE480" s="41"/>
    </row>
    <row r="481" spans="105:109">
      <c r="DA481" s="41">
        <f t="shared" si="369"/>
        <v>0.32587107984546809</v>
      </c>
      <c r="DB481" s="14">
        <f t="shared" si="368"/>
        <v>-4328.5434510220121</v>
      </c>
      <c r="DC481" s="41"/>
      <c r="DD481" s="41"/>
      <c r="DE481" s="41"/>
    </row>
    <row r="482" spans="105:109">
      <c r="DA482" s="41">
        <f t="shared" si="369"/>
        <v>0.32655857157509988</v>
      </c>
      <c r="DB482" s="14">
        <f t="shared" si="368"/>
        <v>-4346.8519563141663</v>
      </c>
      <c r="DC482" s="41"/>
      <c r="DD482" s="41"/>
      <c r="DE482" s="41"/>
    </row>
    <row r="483" spans="105:109">
      <c r="DA483" s="41">
        <f t="shared" si="369"/>
        <v>0.32724606330473166</v>
      </c>
      <c r="DB483" s="14">
        <f t="shared" si="368"/>
        <v>-4365.1990464436058</v>
      </c>
      <c r="DC483" s="41"/>
      <c r="DD483" s="41"/>
      <c r="DE483" s="41"/>
    </row>
    <row r="484" spans="105:109">
      <c r="DA484" s="41">
        <f t="shared" si="369"/>
        <v>0.32793355503436344</v>
      </c>
      <c r="DB484" s="14">
        <f t="shared" si="368"/>
        <v>-4383.5847214103305</v>
      </c>
      <c r="DC484" s="41"/>
      <c r="DD484" s="41"/>
      <c r="DE484" s="41"/>
    </row>
    <row r="485" spans="105:109">
      <c r="DA485" s="41">
        <f t="shared" si="369"/>
        <v>0.32862104676399523</v>
      </c>
      <c r="DB485" s="14">
        <f t="shared" si="368"/>
        <v>-4402.0089812143415</v>
      </c>
      <c r="DC485" s="41"/>
      <c r="DD485" s="41"/>
      <c r="DE485" s="41"/>
    </row>
    <row r="486" spans="105:109">
      <c r="DA486" s="41">
        <f t="shared" si="369"/>
        <v>0.32930853849362701</v>
      </c>
      <c r="DB486" s="14">
        <f t="shared" si="368"/>
        <v>-4420.4718258556386</v>
      </c>
      <c r="DC486" s="41"/>
      <c r="DD486" s="41"/>
      <c r="DE486" s="41"/>
    </row>
    <row r="487" spans="105:109">
      <c r="DA487" s="41">
        <f t="shared" si="369"/>
        <v>0.3299960302232588</v>
      </c>
      <c r="DB487" s="14">
        <f t="shared" si="368"/>
        <v>-4438.973255334221</v>
      </c>
      <c r="DC487" s="41"/>
      <c r="DD487" s="41"/>
      <c r="DE487" s="41"/>
    </row>
    <row r="488" spans="105:109">
      <c r="DA488" s="41">
        <f t="shared" si="369"/>
        <v>0.33068352195289058</v>
      </c>
      <c r="DB488" s="14">
        <f t="shared" si="368"/>
        <v>-4457.5132696500905</v>
      </c>
      <c r="DC488" s="41"/>
      <c r="DD488" s="41"/>
      <c r="DE488" s="41"/>
    </row>
    <row r="489" spans="105:109">
      <c r="DA489" s="41">
        <f t="shared" si="369"/>
        <v>0.33137101368252236</v>
      </c>
      <c r="DB489" s="14">
        <f t="shared" si="368"/>
        <v>-4476.0918688032443</v>
      </c>
      <c r="DC489" s="41"/>
      <c r="DD489" s="41"/>
      <c r="DE489" s="41"/>
    </row>
    <row r="490" spans="105:109">
      <c r="DA490" s="41">
        <f t="shared" si="369"/>
        <v>0.33205850541215415</v>
      </c>
      <c r="DB490" s="14">
        <f t="shared" si="368"/>
        <v>-4494.7090527936853</v>
      </c>
      <c r="DC490" s="41"/>
      <c r="DD490" s="41"/>
      <c r="DE490" s="41"/>
    </row>
    <row r="491" spans="105:109">
      <c r="DA491" s="41">
        <f t="shared" si="369"/>
        <v>0.33274599714178593</v>
      </c>
      <c r="DB491" s="14">
        <f t="shared" si="368"/>
        <v>-4513.3648216214115</v>
      </c>
      <c r="DC491" s="41"/>
      <c r="DD491" s="41"/>
      <c r="DE491" s="41"/>
    </row>
    <row r="492" spans="105:109">
      <c r="DA492" s="41">
        <f t="shared" si="369"/>
        <v>0.33343348887141772</v>
      </c>
      <c r="DB492" s="14">
        <f t="shared" si="368"/>
        <v>-4532.0591752864239</v>
      </c>
      <c r="DC492" s="41"/>
      <c r="DD492" s="41"/>
      <c r="DE492" s="41"/>
    </row>
    <row r="493" spans="105:109">
      <c r="DA493" s="41">
        <f t="shared" si="369"/>
        <v>0.3341209806010495</v>
      </c>
      <c r="DB493" s="14">
        <f t="shared" si="368"/>
        <v>-4550.7921137887224</v>
      </c>
      <c r="DC493" s="41"/>
      <c r="DD493" s="41"/>
      <c r="DE493" s="41"/>
    </row>
    <row r="494" spans="105:109">
      <c r="DA494" s="41">
        <f t="shared" si="369"/>
        <v>0.33480847233068128</v>
      </c>
      <c r="DB494" s="14">
        <f t="shared" si="368"/>
        <v>-4569.5636371283063</v>
      </c>
      <c r="DC494" s="41"/>
      <c r="DD494" s="41"/>
      <c r="DE494" s="41"/>
    </row>
    <row r="495" spans="105:109">
      <c r="DA495" s="41">
        <f t="shared" si="369"/>
        <v>0.33549596406031307</v>
      </c>
      <c r="DB495" s="14">
        <f t="shared" si="368"/>
        <v>-4588.3737453051763</v>
      </c>
      <c r="DC495" s="41"/>
      <c r="DD495" s="41"/>
      <c r="DE495" s="41"/>
    </row>
    <row r="496" spans="105:109">
      <c r="DA496" s="41">
        <f t="shared" si="369"/>
        <v>0.33618345578994485</v>
      </c>
      <c r="DB496" s="14">
        <f t="shared" si="368"/>
        <v>-4607.2224383193316</v>
      </c>
      <c r="DC496" s="41"/>
      <c r="DD496" s="41"/>
      <c r="DE496" s="41"/>
    </row>
    <row r="497" spans="105:109">
      <c r="DA497" s="41">
        <f t="shared" si="369"/>
        <v>0.33687094751957664</v>
      </c>
      <c r="DB497" s="14">
        <f t="shared" si="368"/>
        <v>-4626.109716170773</v>
      </c>
      <c r="DC497" s="41"/>
      <c r="DD497" s="41"/>
      <c r="DE497" s="41"/>
    </row>
    <row r="498" spans="105:109">
      <c r="DA498" s="41">
        <f t="shared" si="369"/>
        <v>0.33755843924920842</v>
      </c>
      <c r="DB498" s="14">
        <f t="shared" si="368"/>
        <v>-4645.0355788595016</v>
      </c>
      <c r="DC498" s="41"/>
      <c r="DD498" s="41"/>
      <c r="DE498" s="41"/>
    </row>
    <row r="499" spans="105:109">
      <c r="DA499" s="41">
        <f t="shared" si="369"/>
        <v>0.3382459309788402</v>
      </c>
      <c r="DB499" s="14">
        <f t="shared" si="368"/>
        <v>-4664.0000263855145</v>
      </c>
      <c r="DC499" s="41"/>
      <c r="DD499" s="41"/>
      <c r="DE499" s="41"/>
    </row>
    <row r="500" spans="105:109">
      <c r="DA500" s="41">
        <f t="shared" si="369"/>
        <v>0.33893342270847199</v>
      </c>
      <c r="DB500" s="14">
        <f t="shared" si="368"/>
        <v>-4683.0030587488136</v>
      </c>
      <c r="DC500" s="41"/>
      <c r="DD500" s="41"/>
      <c r="DE500" s="41"/>
    </row>
    <row r="501" spans="105:109">
      <c r="DA501" s="41">
        <f t="shared" si="369"/>
        <v>0.33962091443810377</v>
      </c>
      <c r="DB501" s="14">
        <f t="shared" si="368"/>
        <v>-4702.0446759493989</v>
      </c>
      <c r="DC501" s="41"/>
      <c r="DD501" s="41"/>
      <c r="DE501" s="41"/>
    </row>
    <row r="502" spans="105:109">
      <c r="DA502" s="41">
        <f t="shared" si="369"/>
        <v>0.34030840616773556</v>
      </c>
      <c r="DB502" s="14">
        <f t="shared" si="368"/>
        <v>-4721.1248779872703</v>
      </c>
      <c r="DC502" s="41"/>
      <c r="DD502" s="41"/>
      <c r="DE502" s="41"/>
    </row>
    <row r="503" spans="105:109">
      <c r="DA503" s="41">
        <f t="shared" si="369"/>
        <v>0.34099589789736734</v>
      </c>
      <c r="DB503" s="14">
        <f t="shared" si="368"/>
        <v>-4740.2436648624271</v>
      </c>
      <c r="DC503" s="41"/>
      <c r="DD503" s="41"/>
      <c r="DE503" s="41"/>
    </row>
    <row r="504" spans="105:109">
      <c r="DA504" s="41">
        <f t="shared" si="369"/>
        <v>0.34168338962699912</v>
      </c>
      <c r="DB504" s="14">
        <f t="shared" si="368"/>
        <v>-4759.40103657487</v>
      </c>
      <c r="DC504" s="41"/>
      <c r="DD504" s="41"/>
      <c r="DE504" s="41"/>
    </row>
    <row r="505" spans="105:109">
      <c r="DA505" s="41">
        <f t="shared" si="369"/>
        <v>0.34237088135663091</v>
      </c>
      <c r="DB505" s="14">
        <f t="shared" si="368"/>
        <v>-4778.5969931245991</v>
      </c>
      <c r="DC505" s="41"/>
      <c r="DD505" s="41"/>
      <c r="DE505" s="41"/>
    </row>
    <row r="506" spans="105:109">
      <c r="DA506" s="41">
        <f t="shared" si="369"/>
        <v>0.34305837308626269</v>
      </c>
      <c r="DB506" s="14">
        <f t="shared" si="368"/>
        <v>-4797.8315345116134</v>
      </c>
      <c r="DC506" s="41"/>
      <c r="DD506" s="41"/>
      <c r="DE506" s="41"/>
    </row>
    <row r="507" spans="105:109">
      <c r="DA507" s="41">
        <f t="shared" si="369"/>
        <v>0.34374586481589448</v>
      </c>
      <c r="DB507" s="14">
        <f t="shared" si="368"/>
        <v>-4817.104660735914</v>
      </c>
      <c r="DC507" s="41"/>
      <c r="DD507" s="41"/>
      <c r="DE507" s="41"/>
    </row>
    <row r="508" spans="105:109">
      <c r="DA508" s="41">
        <f t="shared" si="369"/>
        <v>0.34443335654552626</v>
      </c>
      <c r="DB508" s="14">
        <f t="shared" si="368"/>
        <v>-4836.4163717975007</v>
      </c>
      <c r="DC508" s="41"/>
      <c r="DD508" s="41"/>
      <c r="DE508" s="41"/>
    </row>
    <row r="509" spans="105:109">
      <c r="DA509" s="41">
        <f t="shared" si="369"/>
        <v>0.34512084827515804</v>
      </c>
      <c r="DB509" s="14">
        <f t="shared" si="368"/>
        <v>-4855.7666676963736</v>
      </c>
      <c r="DC509" s="41"/>
      <c r="DD509" s="41"/>
      <c r="DE509" s="41"/>
    </row>
    <row r="510" spans="105:109">
      <c r="DA510" s="41">
        <f t="shared" si="369"/>
        <v>0.34580834000478983</v>
      </c>
      <c r="DB510" s="14">
        <f t="shared" si="368"/>
        <v>-4875.1555484325318</v>
      </c>
      <c r="DC510" s="41"/>
      <c r="DD510" s="41"/>
      <c r="DE510" s="41"/>
    </row>
    <row r="511" spans="105:109">
      <c r="DA511" s="41">
        <f t="shared" si="369"/>
        <v>0.34649583173442161</v>
      </c>
      <c r="DB511" s="14">
        <f t="shared" si="368"/>
        <v>-4894.5830140059752</v>
      </c>
      <c r="DC511" s="41"/>
      <c r="DD511" s="41"/>
      <c r="DE511" s="41"/>
    </row>
    <row r="512" spans="105:109">
      <c r="DA512" s="41">
        <f t="shared" si="369"/>
        <v>0.34718332346405339</v>
      </c>
      <c r="DB512" s="14">
        <f t="shared" si="368"/>
        <v>-4914.0490644167057</v>
      </c>
      <c r="DC512" s="41"/>
      <c r="DD512" s="41"/>
      <c r="DE512" s="41"/>
    </row>
    <row r="513" spans="105:109">
      <c r="DA513" s="41">
        <f t="shared" si="369"/>
        <v>0.34787081519368518</v>
      </c>
      <c r="DB513" s="14">
        <f t="shared" si="368"/>
        <v>-4933.5536996647215</v>
      </c>
      <c r="DC513" s="41"/>
      <c r="DD513" s="41"/>
      <c r="DE513" s="41"/>
    </row>
    <row r="514" spans="105:109">
      <c r="DA514" s="41">
        <f t="shared" si="369"/>
        <v>0.34855830692331696</v>
      </c>
      <c r="DB514" s="14">
        <f t="shared" si="368"/>
        <v>-4953.0969197500235</v>
      </c>
      <c r="DC514" s="41"/>
      <c r="DD514" s="41"/>
      <c r="DE514" s="41"/>
    </row>
    <row r="515" spans="105:109">
      <c r="DA515" s="41">
        <f t="shared" si="369"/>
        <v>0.34924579865294875</v>
      </c>
      <c r="DB515" s="14">
        <f t="shared" si="368"/>
        <v>-4972.6787246726108</v>
      </c>
      <c r="DC515" s="41"/>
      <c r="DD515" s="41"/>
      <c r="DE515" s="41"/>
    </row>
    <row r="516" spans="105:109">
      <c r="DA516" s="41">
        <f t="shared" si="369"/>
        <v>0.34993329038258053</v>
      </c>
      <c r="DB516" s="14">
        <f t="shared" si="368"/>
        <v>-4992.2991144324842</v>
      </c>
      <c r="DC516" s="41"/>
      <c r="DD516" s="41"/>
      <c r="DE516" s="41"/>
    </row>
    <row r="517" spans="105:109">
      <c r="DA517" s="41">
        <f t="shared" si="369"/>
        <v>0.35062078211221231</v>
      </c>
      <c r="DB517" s="14">
        <f t="shared" si="368"/>
        <v>-5011.9580890296438</v>
      </c>
      <c r="DC517" s="41"/>
      <c r="DD517" s="41"/>
      <c r="DE517" s="41"/>
    </row>
    <row r="518" spans="105:109">
      <c r="DA518" s="41">
        <f t="shared" si="369"/>
        <v>0.3513082738418441</v>
      </c>
      <c r="DB518" s="14">
        <f t="shared" si="368"/>
        <v>-5031.6556484640887</v>
      </c>
      <c r="DC518" s="41"/>
      <c r="DD518" s="41"/>
      <c r="DE518" s="41"/>
    </row>
    <row r="519" spans="105:109">
      <c r="DA519" s="41">
        <f t="shared" si="369"/>
        <v>0.35199576557147588</v>
      </c>
      <c r="DB519" s="14">
        <f t="shared" ref="DB519:DB582" si="370">$C$6+$C$7*DA519+$C$8*DA519^2+$C$9*DA519^3+$C$10*DA519^4+$C$11*DA519^5</f>
        <v>-5051.3917927358207</v>
      </c>
      <c r="DC519" s="41"/>
      <c r="DD519" s="41"/>
      <c r="DE519" s="41"/>
    </row>
    <row r="520" spans="105:109">
      <c r="DA520" s="41">
        <f t="shared" si="369"/>
        <v>0.35268325730110767</v>
      </c>
      <c r="DB520" s="14">
        <f t="shared" si="370"/>
        <v>-5071.166521844837</v>
      </c>
      <c r="DC520" s="41"/>
      <c r="DD520" s="41"/>
      <c r="DE520" s="41"/>
    </row>
    <row r="521" spans="105:109">
      <c r="DA521" s="41">
        <f t="shared" ref="DA521:DA584" si="371">DA520+$DC$5</f>
        <v>0.35337074903073945</v>
      </c>
      <c r="DB521" s="14">
        <f t="shared" si="370"/>
        <v>-5090.9798357911404</v>
      </c>
      <c r="DC521" s="41"/>
      <c r="DD521" s="41"/>
      <c r="DE521" s="41"/>
    </row>
    <row r="522" spans="105:109">
      <c r="DA522" s="41">
        <f t="shared" si="371"/>
        <v>0.35405824076037123</v>
      </c>
      <c r="DB522" s="14">
        <f t="shared" si="370"/>
        <v>-5110.83173457473</v>
      </c>
      <c r="DC522" s="41"/>
      <c r="DD522" s="41"/>
      <c r="DE522" s="41"/>
    </row>
    <row r="523" spans="105:109">
      <c r="DA523" s="41">
        <f t="shared" si="371"/>
        <v>0.35474573249000302</v>
      </c>
      <c r="DB523" s="14">
        <f t="shared" si="370"/>
        <v>-5130.722218195604</v>
      </c>
      <c r="DC523" s="41"/>
      <c r="DD523" s="41"/>
      <c r="DE523" s="41"/>
    </row>
    <row r="524" spans="105:109">
      <c r="DA524" s="41">
        <f t="shared" si="371"/>
        <v>0.3554332242196348</v>
      </c>
      <c r="DB524" s="14">
        <f t="shared" si="370"/>
        <v>-5150.6512866537651</v>
      </c>
      <c r="DC524" s="41"/>
      <c r="DD524" s="41"/>
      <c r="DE524" s="41"/>
    </row>
    <row r="525" spans="105:109">
      <c r="DA525" s="41">
        <f t="shared" si="371"/>
        <v>0.35612071594926659</v>
      </c>
      <c r="DB525" s="14">
        <f t="shared" si="370"/>
        <v>-5170.6189399492114</v>
      </c>
      <c r="DC525" s="41"/>
      <c r="DD525" s="41"/>
      <c r="DE525" s="41"/>
    </row>
    <row r="526" spans="105:109">
      <c r="DA526" s="41">
        <f t="shared" si="371"/>
        <v>0.35680820767889837</v>
      </c>
      <c r="DB526" s="14">
        <f t="shared" si="370"/>
        <v>-5190.6251780819439</v>
      </c>
      <c r="DC526" s="41"/>
      <c r="DD526" s="41"/>
      <c r="DE526" s="41"/>
    </row>
    <row r="527" spans="105:109">
      <c r="DA527" s="41">
        <f t="shared" si="371"/>
        <v>0.35749569940853015</v>
      </c>
      <c r="DB527" s="14">
        <f t="shared" si="370"/>
        <v>-5210.6700010519617</v>
      </c>
      <c r="DC527" s="41"/>
      <c r="DD527" s="41"/>
      <c r="DE527" s="41"/>
    </row>
    <row r="528" spans="105:109">
      <c r="DA528" s="41">
        <f t="shared" si="371"/>
        <v>0.35818319113816194</v>
      </c>
      <c r="DB528" s="14">
        <f t="shared" si="370"/>
        <v>-5230.7534088592656</v>
      </c>
      <c r="DC528" s="41"/>
      <c r="DD528" s="41"/>
      <c r="DE528" s="41"/>
    </row>
    <row r="529" spans="105:109">
      <c r="DA529" s="41">
        <f t="shared" si="371"/>
        <v>0.35887068286779372</v>
      </c>
      <c r="DB529" s="14">
        <f t="shared" si="370"/>
        <v>-5250.8754015038567</v>
      </c>
      <c r="DC529" s="41"/>
      <c r="DD529" s="41"/>
      <c r="DE529" s="41"/>
    </row>
    <row r="530" spans="105:109">
      <c r="DA530" s="41">
        <f t="shared" si="371"/>
        <v>0.35955817459742551</v>
      </c>
      <c r="DB530" s="14">
        <f t="shared" si="370"/>
        <v>-5271.0359789857321</v>
      </c>
      <c r="DC530" s="41"/>
      <c r="DD530" s="41"/>
      <c r="DE530" s="41"/>
    </row>
    <row r="531" spans="105:109">
      <c r="DA531" s="41">
        <f t="shared" si="371"/>
        <v>0.36024566632705729</v>
      </c>
      <c r="DB531" s="14">
        <f t="shared" si="370"/>
        <v>-5291.2351413048937</v>
      </c>
      <c r="DC531" s="41"/>
      <c r="DD531" s="41"/>
      <c r="DE531" s="41"/>
    </row>
    <row r="532" spans="105:109">
      <c r="DA532" s="41">
        <f t="shared" si="371"/>
        <v>0.36093315805668907</v>
      </c>
      <c r="DB532" s="14">
        <f t="shared" si="370"/>
        <v>-5311.4728884613414</v>
      </c>
      <c r="DC532" s="41"/>
      <c r="DD532" s="41"/>
      <c r="DE532" s="41"/>
    </row>
    <row r="533" spans="105:109">
      <c r="DA533" s="41">
        <f t="shared" si="371"/>
        <v>0.36162064978632086</v>
      </c>
      <c r="DB533" s="14">
        <f t="shared" si="370"/>
        <v>-5331.7492204550754</v>
      </c>
      <c r="DC533" s="41"/>
      <c r="DD533" s="41"/>
      <c r="DE533" s="41"/>
    </row>
    <row r="534" spans="105:109">
      <c r="DA534" s="41">
        <f t="shared" si="371"/>
        <v>0.36230814151595264</v>
      </c>
      <c r="DB534" s="14">
        <f t="shared" si="370"/>
        <v>-5352.0641372860955</v>
      </c>
      <c r="DC534" s="41"/>
      <c r="DD534" s="41"/>
      <c r="DE534" s="41"/>
    </row>
    <row r="535" spans="105:109">
      <c r="DA535" s="41">
        <f t="shared" si="371"/>
        <v>0.36299563324558443</v>
      </c>
      <c r="DB535" s="14">
        <f t="shared" si="370"/>
        <v>-5372.4176389544</v>
      </c>
      <c r="DC535" s="41"/>
      <c r="DD535" s="41"/>
      <c r="DE535" s="41"/>
    </row>
    <row r="536" spans="105:109">
      <c r="DA536" s="41">
        <f t="shared" si="371"/>
        <v>0.36368312497521621</v>
      </c>
      <c r="DB536" s="14">
        <f t="shared" si="370"/>
        <v>-5392.8097254599916</v>
      </c>
      <c r="DC536" s="41"/>
      <c r="DD536" s="41"/>
      <c r="DE536" s="41"/>
    </row>
    <row r="537" spans="105:109">
      <c r="DA537" s="41">
        <f t="shared" si="371"/>
        <v>0.36437061670484799</v>
      </c>
      <c r="DB537" s="14">
        <f t="shared" si="370"/>
        <v>-5413.2403968028684</v>
      </c>
      <c r="DC537" s="41"/>
      <c r="DD537" s="41"/>
      <c r="DE537" s="41"/>
    </row>
    <row r="538" spans="105:109">
      <c r="DA538" s="41">
        <f t="shared" si="371"/>
        <v>0.36505810843447978</v>
      </c>
      <c r="DB538" s="14">
        <f t="shared" si="370"/>
        <v>-5433.7096529830314</v>
      </c>
      <c r="DC538" s="41"/>
      <c r="DD538" s="41"/>
      <c r="DE538" s="41"/>
    </row>
    <row r="539" spans="105:109">
      <c r="DA539" s="41">
        <f t="shared" si="371"/>
        <v>0.36574560016411156</v>
      </c>
      <c r="DB539" s="14">
        <f t="shared" si="370"/>
        <v>-5454.2174940004816</v>
      </c>
      <c r="DC539" s="41"/>
      <c r="DD539" s="41"/>
      <c r="DE539" s="41"/>
    </row>
    <row r="540" spans="105:109">
      <c r="DA540" s="41">
        <f t="shared" si="371"/>
        <v>0.36643309189374335</v>
      </c>
      <c r="DB540" s="14">
        <f t="shared" si="370"/>
        <v>-5474.763919855216</v>
      </c>
      <c r="DC540" s="41"/>
      <c r="DD540" s="41"/>
      <c r="DE540" s="41"/>
    </row>
    <row r="541" spans="105:109">
      <c r="DA541" s="41">
        <f t="shared" si="371"/>
        <v>0.36712058362337513</v>
      </c>
      <c r="DB541" s="14">
        <f t="shared" si="370"/>
        <v>-5495.3489305472367</v>
      </c>
      <c r="DC541" s="41"/>
      <c r="DD541" s="41"/>
      <c r="DE541" s="41"/>
    </row>
    <row r="542" spans="105:109">
      <c r="DA542" s="41">
        <f t="shared" si="371"/>
        <v>0.36780807535300691</v>
      </c>
      <c r="DB542" s="14">
        <f t="shared" si="370"/>
        <v>-5515.9725260765435</v>
      </c>
      <c r="DC542" s="41"/>
      <c r="DD542" s="41"/>
      <c r="DE542" s="41"/>
    </row>
    <row r="543" spans="105:109">
      <c r="DA543" s="41">
        <f t="shared" si="371"/>
        <v>0.3684955670826387</v>
      </c>
      <c r="DB543" s="14">
        <f t="shared" si="370"/>
        <v>-5536.6347064431347</v>
      </c>
      <c r="DC543" s="41"/>
      <c r="DD543" s="41"/>
      <c r="DE543" s="41"/>
    </row>
    <row r="544" spans="105:109">
      <c r="DA544" s="41">
        <f t="shared" si="371"/>
        <v>0.36918305881227048</v>
      </c>
      <c r="DB544" s="14">
        <f t="shared" si="370"/>
        <v>-5557.3354716470139</v>
      </c>
      <c r="DC544" s="41"/>
      <c r="DD544" s="41"/>
      <c r="DE544" s="41"/>
    </row>
    <row r="545" spans="105:109">
      <c r="DA545" s="41">
        <f t="shared" si="371"/>
        <v>0.36987055054190227</v>
      </c>
      <c r="DB545" s="14">
        <f t="shared" si="370"/>
        <v>-5578.0748216881775</v>
      </c>
      <c r="DC545" s="41"/>
      <c r="DD545" s="41"/>
      <c r="DE545" s="41"/>
    </row>
    <row r="546" spans="105:109">
      <c r="DA546" s="41">
        <f t="shared" si="371"/>
        <v>0.37055804227153405</v>
      </c>
      <c r="DB546" s="14">
        <f t="shared" si="370"/>
        <v>-5598.8527565666291</v>
      </c>
      <c r="DC546" s="41"/>
      <c r="DD546" s="41"/>
      <c r="DE546" s="41"/>
    </row>
    <row r="547" spans="105:109">
      <c r="DA547" s="41">
        <f t="shared" si="371"/>
        <v>0.37124553400116583</v>
      </c>
      <c r="DB547" s="14">
        <f t="shared" si="370"/>
        <v>-5619.6692762823641</v>
      </c>
      <c r="DC547" s="41"/>
      <c r="DD547" s="41"/>
      <c r="DE547" s="41"/>
    </row>
    <row r="548" spans="105:109">
      <c r="DA548" s="41">
        <f t="shared" si="371"/>
        <v>0.37193302573079762</v>
      </c>
      <c r="DB548" s="14">
        <f t="shared" si="370"/>
        <v>-5640.5243808353862</v>
      </c>
      <c r="DC548" s="41"/>
      <c r="DD548" s="41"/>
      <c r="DE548" s="41"/>
    </row>
    <row r="549" spans="105:109">
      <c r="DA549" s="41">
        <f t="shared" si="371"/>
        <v>0.3726205174604294</v>
      </c>
      <c r="DB549" s="14">
        <f t="shared" si="370"/>
        <v>-5661.4180702256945</v>
      </c>
      <c r="DC549" s="41"/>
      <c r="DD549" s="41"/>
      <c r="DE549" s="41"/>
    </row>
    <row r="550" spans="105:109">
      <c r="DA550" s="41">
        <f t="shared" si="371"/>
        <v>0.37330800919006119</v>
      </c>
      <c r="DB550" s="14">
        <f t="shared" si="370"/>
        <v>-5682.350344453288</v>
      </c>
      <c r="DC550" s="41"/>
      <c r="DD550" s="41"/>
      <c r="DE550" s="41"/>
    </row>
    <row r="551" spans="105:109">
      <c r="DA551" s="41">
        <f t="shared" si="371"/>
        <v>0.37399550091969297</v>
      </c>
      <c r="DB551" s="14">
        <f t="shared" si="370"/>
        <v>-5703.3212035181677</v>
      </c>
      <c r="DC551" s="41"/>
      <c r="DD551" s="41"/>
      <c r="DE551" s="41"/>
    </row>
    <row r="552" spans="105:109">
      <c r="DA552" s="41">
        <f t="shared" si="371"/>
        <v>0.37468299264932475</v>
      </c>
      <c r="DB552" s="14">
        <f t="shared" si="370"/>
        <v>-5724.3306474203328</v>
      </c>
      <c r="DC552" s="41"/>
      <c r="DD552" s="41"/>
      <c r="DE552" s="41"/>
    </row>
    <row r="553" spans="105:109">
      <c r="DA553" s="41">
        <f t="shared" si="371"/>
        <v>0.37537048437895654</v>
      </c>
      <c r="DB553" s="14">
        <f t="shared" si="370"/>
        <v>-5745.3786761597839</v>
      </c>
      <c r="DC553" s="41"/>
      <c r="DD553" s="41"/>
      <c r="DE553" s="41"/>
    </row>
    <row r="554" spans="105:109">
      <c r="DA554" s="41">
        <f t="shared" si="371"/>
        <v>0.37605797610858832</v>
      </c>
      <c r="DB554" s="14">
        <f t="shared" si="370"/>
        <v>-5766.4652897365213</v>
      </c>
      <c r="DC554" s="41"/>
      <c r="DD554" s="41"/>
      <c r="DE554" s="41"/>
    </row>
    <row r="555" spans="105:109">
      <c r="DA555" s="41">
        <f t="shared" si="371"/>
        <v>0.3767454678382201</v>
      </c>
      <c r="DB555" s="14">
        <f t="shared" si="370"/>
        <v>-5787.5904881505439</v>
      </c>
      <c r="DC555" s="41"/>
      <c r="DD555" s="41"/>
      <c r="DE555" s="41"/>
    </row>
    <row r="556" spans="105:109">
      <c r="DA556" s="41">
        <f t="shared" si="371"/>
        <v>0.37743295956785189</v>
      </c>
      <c r="DB556" s="14">
        <f t="shared" si="370"/>
        <v>-5808.7542714018537</v>
      </c>
      <c r="DC556" s="41"/>
      <c r="DD556" s="41"/>
      <c r="DE556" s="41"/>
    </row>
    <row r="557" spans="105:109">
      <c r="DA557" s="41">
        <f t="shared" si="371"/>
        <v>0.37812045129748367</v>
      </c>
      <c r="DB557" s="14">
        <f t="shared" si="370"/>
        <v>-5829.9566394904487</v>
      </c>
      <c r="DC557" s="41"/>
      <c r="DD557" s="41"/>
      <c r="DE557" s="41"/>
    </row>
    <row r="558" spans="105:109">
      <c r="DA558" s="41">
        <f t="shared" si="371"/>
        <v>0.37880794302711546</v>
      </c>
      <c r="DB558" s="14">
        <f t="shared" si="370"/>
        <v>-5851.1975924163289</v>
      </c>
      <c r="DC558" s="41"/>
      <c r="DD558" s="41"/>
      <c r="DE558" s="41"/>
    </row>
    <row r="559" spans="105:109">
      <c r="DA559" s="41">
        <f t="shared" si="371"/>
        <v>0.37949543475674724</v>
      </c>
      <c r="DB559" s="14">
        <f t="shared" si="370"/>
        <v>-5872.4771301794954</v>
      </c>
      <c r="DC559" s="41"/>
      <c r="DD559" s="41"/>
      <c r="DE559" s="41"/>
    </row>
    <row r="560" spans="105:109">
      <c r="DA560" s="41">
        <f t="shared" si="371"/>
        <v>0.38018292648637902</v>
      </c>
      <c r="DB560" s="14">
        <f t="shared" si="370"/>
        <v>-5893.7952527799489</v>
      </c>
      <c r="DC560" s="41"/>
      <c r="DD560" s="41"/>
      <c r="DE560" s="41"/>
    </row>
    <row r="561" spans="105:109">
      <c r="DA561" s="41">
        <f t="shared" si="371"/>
        <v>0.38087041821601081</v>
      </c>
      <c r="DB561" s="14">
        <f t="shared" si="370"/>
        <v>-5915.1519602176868</v>
      </c>
      <c r="DC561" s="41"/>
      <c r="DD561" s="41"/>
      <c r="DE561" s="41"/>
    </row>
    <row r="562" spans="105:109">
      <c r="DA562" s="41">
        <f t="shared" si="371"/>
        <v>0.38155790994564259</v>
      </c>
      <c r="DB562" s="14">
        <f t="shared" si="370"/>
        <v>-5936.5472524927109</v>
      </c>
      <c r="DC562" s="41"/>
      <c r="DD562" s="41"/>
      <c r="DE562" s="41"/>
    </row>
    <row r="563" spans="105:109">
      <c r="DA563" s="41">
        <f t="shared" si="371"/>
        <v>0.38224540167527438</v>
      </c>
      <c r="DB563" s="14">
        <f t="shared" si="370"/>
        <v>-5957.981129605022</v>
      </c>
      <c r="DC563" s="41"/>
      <c r="DD563" s="41"/>
      <c r="DE563" s="41"/>
    </row>
    <row r="564" spans="105:109">
      <c r="DA564" s="41">
        <f t="shared" si="371"/>
        <v>0.38293289340490616</v>
      </c>
      <c r="DB564" s="14">
        <f t="shared" si="370"/>
        <v>-5979.4535915546176</v>
      </c>
      <c r="DC564" s="41"/>
      <c r="DD564" s="41"/>
      <c r="DE564" s="41"/>
    </row>
    <row r="565" spans="105:109">
      <c r="DA565" s="41">
        <f t="shared" si="371"/>
        <v>0.38362038513453794</v>
      </c>
      <c r="DB565" s="14">
        <f t="shared" si="370"/>
        <v>-6000.9646383414993</v>
      </c>
      <c r="DC565" s="41"/>
      <c r="DD565" s="41"/>
      <c r="DE565" s="41"/>
    </row>
    <row r="566" spans="105:109">
      <c r="DA566" s="41">
        <f t="shared" si="371"/>
        <v>0.38430787686416973</v>
      </c>
      <c r="DB566" s="14">
        <f t="shared" si="370"/>
        <v>-6022.5142699656681</v>
      </c>
      <c r="DC566" s="41"/>
      <c r="DD566" s="41"/>
      <c r="DE566" s="41"/>
    </row>
    <row r="567" spans="105:109">
      <c r="DA567" s="41">
        <f t="shared" si="371"/>
        <v>0.38499536859380151</v>
      </c>
      <c r="DB567" s="14">
        <f t="shared" si="370"/>
        <v>-6044.1024864271212</v>
      </c>
      <c r="DC567" s="41"/>
      <c r="DD567" s="41"/>
      <c r="DE567" s="41"/>
    </row>
    <row r="568" spans="105:109">
      <c r="DA568" s="41">
        <f t="shared" si="371"/>
        <v>0.3856828603234333</v>
      </c>
      <c r="DB568" s="14">
        <f t="shared" si="370"/>
        <v>-6065.7292877258615</v>
      </c>
      <c r="DC568" s="41"/>
      <c r="DD568" s="41"/>
      <c r="DE568" s="41"/>
    </row>
    <row r="569" spans="105:109">
      <c r="DA569" s="41">
        <f t="shared" si="371"/>
        <v>0.38637035205306508</v>
      </c>
      <c r="DB569" s="14">
        <f t="shared" si="370"/>
        <v>-6087.394673861887</v>
      </c>
      <c r="DC569" s="41"/>
      <c r="DD569" s="41"/>
      <c r="DE569" s="41"/>
    </row>
    <row r="570" spans="105:109">
      <c r="DA570" s="41">
        <f t="shared" si="371"/>
        <v>0.38705784378269686</v>
      </c>
      <c r="DB570" s="14">
        <f t="shared" si="370"/>
        <v>-6109.0986448351987</v>
      </c>
      <c r="DC570" s="41"/>
      <c r="DD570" s="41"/>
      <c r="DE570" s="41"/>
    </row>
    <row r="571" spans="105:109">
      <c r="DA571" s="41">
        <f t="shared" si="371"/>
        <v>0.38774533551232865</v>
      </c>
      <c r="DB571" s="14">
        <f t="shared" si="370"/>
        <v>-6130.8412006457957</v>
      </c>
      <c r="DC571" s="41"/>
      <c r="DD571" s="41"/>
      <c r="DE571" s="41"/>
    </row>
    <row r="572" spans="105:109">
      <c r="DA572" s="41">
        <f t="shared" si="371"/>
        <v>0.38843282724196043</v>
      </c>
      <c r="DB572" s="14">
        <f t="shared" si="370"/>
        <v>-6152.6223412936788</v>
      </c>
      <c r="DC572" s="41"/>
      <c r="DD572" s="41"/>
      <c r="DE572" s="41"/>
    </row>
    <row r="573" spans="105:109">
      <c r="DA573" s="41">
        <f t="shared" si="371"/>
        <v>0.38912031897159222</v>
      </c>
      <c r="DB573" s="14">
        <f t="shared" si="370"/>
        <v>-6174.4420667788481</v>
      </c>
      <c r="DC573" s="41"/>
      <c r="DD573" s="41"/>
      <c r="DE573" s="41"/>
    </row>
    <row r="574" spans="105:109">
      <c r="DA574" s="41">
        <f t="shared" si="371"/>
        <v>0.389807810701224</v>
      </c>
      <c r="DB574" s="14">
        <f t="shared" si="370"/>
        <v>-6196.3003771013027</v>
      </c>
      <c r="DC574" s="41"/>
      <c r="DD574" s="41"/>
      <c r="DE574" s="41"/>
    </row>
    <row r="575" spans="105:109">
      <c r="DA575" s="41">
        <f t="shared" si="371"/>
        <v>0.39049530243085578</v>
      </c>
      <c r="DB575" s="14">
        <f t="shared" si="370"/>
        <v>-6218.1972722610435</v>
      </c>
      <c r="DC575" s="41"/>
      <c r="DD575" s="41"/>
      <c r="DE575" s="41"/>
    </row>
    <row r="576" spans="105:109">
      <c r="DA576" s="41">
        <f t="shared" si="371"/>
        <v>0.39118279416048757</v>
      </c>
      <c r="DB576" s="14">
        <f t="shared" si="370"/>
        <v>-6240.1327522580705</v>
      </c>
      <c r="DC576" s="41"/>
      <c r="DD576" s="41"/>
      <c r="DE576" s="41"/>
    </row>
    <row r="577" spans="105:109">
      <c r="DA577" s="41">
        <f t="shared" si="371"/>
        <v>0.39187028589011935</v>
      </c>
      <c r="DB577" s="14">
        <f t="shared" si="370"/>
        <v>-6262.1068170923827</v>
      </c>
      <c r="DC577" s="41"/>
      <c r="DD577" s="41"/>
      <c r="DE577" s="41"/>
    </row>
    <row r="578" spans="105:109">
      <c r="DA578" s="41">
        <f t="shared" si="371"/>
        <v>0.39255777761975114</v>
      </c>
      <c r="DB578" s="14">
        <f t="shared" si="370"/>
        <v>-6284.1194667639811</v>
      </c>
      <c r="DC578" s="41"/>
      <c r="DD578" s="41"/>
      <c r="DE578" s="41"/>
    </row>
    <row r="579" spans="105:109">
      <c r="DA579" s="41">
        <f t="shared" si="371"/>
        <v>0.39324526934938292</v>
      </c>
      <c r="DB579" s="14">
        <f t="shared" si="370"/>
        <v>-6306.1707012728666</v>
      </c>
      <c r="DC579" s="41"/>
      <c r="DD579" s="41"/>
      <c r="DE579" s="41"/>
    </row>
    <row r="580" spans="105:109">
      <c r="DA580" s="41">
        <f t="shared" si="371"/>
        <v>0.3939327610790147</v>
      </c>
      <c r="DB580" s="14">
        <f t="shared" si="370"/>
        <v>-6328.2605206190365</v>
      </c>
      <c r="DC580" s="41"/>
      <c r="DD580" s="41"/>
      <c r="DE580" s="41"/>
    </row>
    <row r="581" spans="105:109">
      <c r="DA581" s="41">
        <f t="shared" si="371"/>
        <v>0.39462025280864649</v>
      </c>
      <c r="DB581" s="14">
        <f t="shared" si="370"/>
        <v>-6350.3889248024925</v>
      </c>
      <c r="DC581" s="41"/>
      <c r="DD581" s="41"/>
      <c r="DE581" s="41"/>
    </row>
    <row r="582" spans="105:109">
      <c r="DA582" s="41">
        <f t="shared" si="371"/>
        <v>0.39530774453827827</v>
      </c>
      <c r="DB582" s="14">
        <f t="shared" si="370"/>
        <v>-6372.5559138232347</v>
      </c>
      <c r="DC582" s="41"/>
      <c r="DD582" s="41"/>
      <c r="DE582" s="41"/>
    </row>
    <row r="583" spans="105:109">
      <c r="DA583" s="41">
        <f t="shared" si="371"/>
        <v>0.39599523626791006</v>
      </c>
      <c r="DB583" s="14">
        <f t="shared" ref="DB583:DB646" si="372">$C$6+$C$7*DA583+$C$8*DA583^2+$C$9*DA583^3+$C$10*DA583^4+$C$11*DA583^5</f>
        <v>-6394.7614876812622</v>
      </c>
      <c r="DC583" s="41"/>
      <c r="DD583" s="41"/>
      <c r="DE583" s="41"/>
    </row>
    <row r="584" spans="105:109">
      <c r="DA584" s="41">
        <f t="shared" si="371"/>
        <v>0.39668272799754184</v>
      </c>
      <c r="DB584" s="14">
        <f t="shared" si="372"/>
        <v>-6417.0056463765759</v>
      </c>
      <c r="DC584" s="41"/>
      <c r="DD584" s="41"/>
      <c r="DE584" s="41"/>
    </row>
    <row r="585" spans="105:109">
      <c r="DA585" s="41">
        <f t="shared" ref="DA585:DA648" si="373">DA584+$DC$5</f>
        <v>0.39737021972717362</v>
      </c>
      <c r="DB585" s="14">
        <f t="shared" si="372"/>
        <v>-6439.2883899091757</v>
      </c>
      <c r="DC585" s="41"/>
      <c r="DD585" s="41"/>
      <c r="DE585" s="41"/>
    </row>
    <row r="586" spans="105:109">
      <c r="DA586" s="41">
        <f t="shared" si="373"/>
        <v>0.39805771145680541</v>
      </c>
      <c r="DB586" s="14">
        <f t="shared" si="372"/>
        <v>-6461.6097182790618</v>
      </c>
      <c r="DC586" s="41"/>
      <c r="DD586" s="41"/>
      <c r="DE586" s="41"/>
    </row>
    <row r="587" spans="105:109">
      <c r="DA587" s="41">
        <f t="shared" si="373"/>
        <v>0.39874520318643719</v>
      </c>
      <c r="DB587" s="14">
        <f t="shared" si="372"/>
        <v>-6483.9696314862331</v>
      </c>
      <c r="DC587" s="41"/>
      <c r="DD587" s="41"/>
      <c r="DE587" s="41"/>
    </row>
    <row r="588" spans="105:109">
      <c r="DA588" s="41">
        <f t="shared" si="373"/>
        <v>0.39943269491606898</v>
      </c>
      <c r="DB588" s="14">
        <f t="shared" si="372"/>
        <v>-6506.3681295306915</v>
      </c>
      <c r="DC588" s="41"/>
      <c r="DD588" s="41"/>
      <c r="DE588" s="41"/>
    </row>
    <row r="589" spans="105:109">
      <c r="DA589" s="41">
        <f t="shared" si="373"/>
        <v>0.40012018664570076</v>
      </c>
      <c r="DB589" s="14">
        <f t="shared" si="372"/>
        <v>-6528.8052124124333</v>
      </c>
      <c r="DC589" s="41"/>
      <c r="DD589" s="41"/>
      <c r="DE589" s="41"/>
    </row>
    <row r="590" spans="105:109">
      <c r="DA590" s="41">
        <f t="shared" si="373"/>
        <v>0.40080767837533254</v>
      </c>
      <c r="DB590" s="14">
        <f t="shared" si="372"/>
        <v>-6551.2808801314632</v>
      </c>
      <c r="DC590" s="41"/>
      <c r="DD590" s="41"/>
      <c r="DE590" s="41"/>
    </row>
    <row r="591" spans="105:109">
      <c r="DA591" s="41">
        <f t="shared" si="373"/>
        <v>0.40149517010496433</v>
      </c>
      <c r="DB591" s="14">
        <f t="shared" si="372"/>
        <v>-6573.7951326877783</v>
      </c>
      <c r="DC591" s="41"/>
      <c r="DD591" s="41"/>
      <c r="DE591" s="41"/>
    </row>
    <row r="592" spans="105:109">
      <c r="DA592" s="41">
        <f t="shared" si="373"/>
        <v>0.40218266183459611</v>
      </c>
      <c r="DB592" s="14">
        <f t="shared" si="372"/>
        <v>-6596.3479700813787</v>
      </c>
      <c r="DC592" s="41"/>
      <c r="DD592" s="41"/>
      <c r="DE592" s="41"/>
    </row>
    <row r="593" spans="105:109">
      <c r="DA593" s="41">
        <f t="shared" si="373"/>
        <v>0.4028701535642279</v>
      </c>
      <c r="DB593" s="14">
        <f t="shared" si="372"/>
        <v>-6618.9393923122661</v>
      </c>
      <c r="DC593" s="41"/>
      <c r="DD593" s="41"/>
      <c r="DE593" s="41"/>
    </row>
    <row r="594" spans="105:109">
      <c r="DA594" s="41">
        <f t="shared" si="373"/>
        <v>0.40355764529385968</v>
      </c>
      <c r="DB594" s="14">
        <f t="shared" si="372"/>
        <v>-6641.5693993804389</v>
      </c>
      <c r="DC594" s="41"/>
      <c r="DD594" s="41"/>
      <c r="DE594" s="41"/>
    </row>
    <row r="595" spans="105:109">
      <c r="DA595" s="41">
        <f t="shared" si="373"/>
        <v>0.40424513702349146</v>
      </c>
      <c r="DB595" s="14">
        <f t="shared" si="372"/>
        <v>-6664.2379912858978</v>
      </c>
      <c r="DC595" s="41"/>
      <c r="DD595" s="41"/>
      <c r="DE595" s="41"/>
    </row>
    <row r="596" spans="105:109">
      <c r="DA596" s="41">
        <f t="shared" si="373"/>
        <v>0.40493262875312325</v>
      </c>
      <c r="DB596" s="14">
        <f t="shared" si="372"/>
        <v>-6686.945168028642</v>
      </c>
      <c r="DC596" s="41"/>
      <c r="DD596" s="41"/>
      <c r="DE596" s="41"/>
    </row>
    <row r="597" spans="105:109">
      <c r="DA597" s="41">
        <f t="shared" si="373"/>
        <v>0.40562012048275503</v>
      </c>
      <c r="DB597" s="14">
        <f t="shared" si="372"/>
        <v>-6709.6909296086724</v>
      </c>
      <c r="DC597" s="41"/>
      <c r="DD597" s="41"/>
      <c r="DE597" s="41"/>
    </row>
    <row r="598" spans="105:109">
      <c r="DA598" s="41">
        <f t="shared" si="373"/>
        <v>0.40630761221238682</v>
      </c>
      <c r="DB598" s="14">
        <f t="shared" si="372"/>
        <v>-6732.4752760259889</v>
      </c>
      <c r="DC598" s="41"/>
      <c r="DD598" s="41"/>
      <c r="DE598" s="41"/>
    </row>
    <row r="599" spans="105:109">
      <c r="DA599" s="41">
        <f t="shared" si="373"/>
        <v>0.4069951039420186</v>
      </c>
      <c r="DB599" s="14">
        <f t="shared" si="372"/>
        <v>-6755.2982072805908</v>
      </c>
      <c r="DC599" s="41"/>
      <c r="DD599" s="41"/>
      <c r="DE599" s="41"/>
    </row>
    <row r="600" spans="105:109">
      <c r="DA600" s="41">
        <f t="shared" si="373"/>
        <v>0.40768259567165038</v>
      </c>
      <c r="DB600" s="14">
        <f t="shared" si="372"/>
        <v>-6778.1597233724788</v>
      </c>
      <c r="DC600" s="41"/>
      <c r="DD600" s="41"/>
      <c r="DE600" s="41"/>
    </row>
    <row r="601" spans="105:109">
      <c r="DA601" s="41">
        <f t="shared" si="373"/>
        <v>0.40837008740128217</v>
      </c>
      <c r="DB601" s="14">
        <f t="shared" si="372"/>
        <v>-6801.059824301653</v>
      </c>
      <c r="DC601" s="41"/>
      <c r="DD601" s="41"/>
      <c r="DE601" s="41"/>
    </row>
    <row r="602" spans="105:109">
      <c r="DA602" s="41">
        <f t="shared" si="373"/>
        <v>0.40905757913091395</v>
      </c>
      <c r="DB602" s="14">
        <f t="shared" si="372"/>
        <v>-6823.9985100681124</v>
      </c>
      <c r="DC602" s="41"/>
      <c r="DD602" s="41"/>
      <c r="DE602" s="41"/>
    </row>
    <row r="603" spans="105:109">
      <c r="DA603" s="41">
        <f t="shared" si="373"/>
        <v>0.40974507086054573</v>
      </c>
      <c r="DB603" s="14">
        <f t="shared" si="372"/>
        <v>-6846.975780671858</v>
      </c>
      <c r="DC603" s="41"/>
      <c r="DD603" s="41"/>
      <c r="DE603" s="41"/>
    </row>
    <row r="604" spans="105:109">
      <c r="DA604" s="41">
        <f t="shared" si="373"/>
        <v>0.41043256259017752</v>
      </c>
      <c r="DB604" s="14">
        <f t="shared" si="372"/>
        <v>-6869.991636112889</v>
      </c>
      <c r="DC604" s="41"/>
      <c r="DD604" s="41"/>
      <c r="DE604" s="41"/>
    </row>
    <row r="605" spans="105:109">
      <c r="DA605" s="41">
        <f t="shared" si="373"/>
        <v>0.4111200543198093</v>
      </c>
      <c r="DB605" s="14">
        <f t="shared" si="372"/>
        <v>-6893.046076391207</v>
      </c>
      <c r="DC605" s="41"/>
      <c r="DD605" s="41"/>
      <c r="DE605" s="41"/>
    </row>
    <row r="606" spans="105:109">
      <c r="DA606" s="41">
        <f t="shared" si="373"/>
        <v>0.41180754604944109</v>
      </c>
      <c r="DB606" s="14">
        <f t="shared" si="372"/>
        <v>-6916.1391015068111</v>
      </c>
      <c r="DC606" s="41"/>
      <c r="DD606" s="41"/>
      <c r="DE606" s="41"/>
    </row>
    <row r="607" spans="105:109">
      <c r="DA607" s="41">
        <f t="shared" si="373"/>
        <v>0.41249503777907287</v>
      </c>
      <c r="DB607" s="14">
        <f t="shared" si="372"/>
        <v>-6939.2707114597006</v>
      </c>
      <c r="DC607" s="41"/>
      <c r="DD607" s="41"/>
      <c r="DE607" s="41"/>
    </row>
    <row r="608" spans="105:109">
      <c r="DA608" s="41">
        <f t="shared" si="373"/>
        <v>0.41318252950870465</v>
      </c>
      <c r="DB608" s="14">
        <f t="shared" si="372"/>
        <v>-6962.4409062498744</v>
      </c>
      <c r="DC608" s="41"/>
      <c r="DD608" s="41"/>
      <c r="DE608" s="41"/>
    </row>
    <row r="609" spans="105:109">
      <c r="DA609" s="41">
        <f t="shared" si="373"/>
        <v>0.41387002123833644</v>
      </c>
      <c r="DB609" s="14">
        <f t="shared" si="372"/>
        <v>-6985.6496858773362</v>
      </c>
      <c r="DC609" s="41"/>
      <c r="DD609" s="41"/>
      <c r="DE609" s="41"/>
    </row>
    <row r="610" spans="105:109">
      <c r="DA610" s="41">
        <f t="shared" si="373"/>
        <v>0.41455751296796822</v>
      </c>
      <c r="DB610" s="14">
        <f t="shared" si="372"/>
        <v>-7008.8970503420833</v>
      </c>
      <c r="DC610" s="41"/>
      <c r="DD610" s="41"/>
      <c r="DE610" s="41"/>
    </row>
    <row r="611" spans="105:109">
      <c r="DA611" s="41">
        <f t="shared" si="373"/>
        <v>0.41524500469760001</v>
      </c>
      <c r="DB611" s="14">
        <f t="shared" si="372"/>
        <v>-7032.1829996441156</v>
      </c>
      <c r="DC611" s="41"/>
      <c r="DD611" s="41"/>
      <c r="DE611" s="41"/>
    </row>
    <row r="612" spans="105:109">
      <c r="DA612" s="41">
        <f t="shared" si="373"/>
        <v>0.41593249642723179</v>
      </c>
      <c r="DB612" s="14">
        <f t="shared" si="372"/>
        <v>-7055.5075337834342</v>
      </c>
      <c r="DC612" s="41"/>
      <c r="DD612" s="41"/>
      <c r="DE612" s="41"/>
    </row>
    <row r="613" spans="105:109">
      <c r="DA613" s="41">
        <f t="shared" si="373"/>
        <v>0.41661998815686357</v>
      </c>
      <c r="DB613" s="14">
        <f t="shared" si="372"/>
        <v>-7078.8706527600389</v>
      </c>
      <c r="DC613" s="41"/>
      <c r="DD613" s="41"/>
      <c r="DE613" s="41"/>
    </row>
    <row r="614" spans="105:109">
      <c r="DA614" s="41">
        <f t="shared" si="373"/>
        <v>0.41730747988649536</v>
      </c>
      <c r="DB614" s="14">
        <f t="shared" si="372"/>
        <v>-7102.2723565739298</v>
      </c>
      <c r="DC614" s="41"/>
      <c r="DD614" s="41"/>
      <c r="DE614" s="41"/>
    </row>
    <row r="615" spans="105:109">
      <c r="DA615" s="41">
        <f t="shared" si="373"/>
        <v>0.41799497161612714</v>
      </c>
      <c r="DB615" s="14">
        <f t="shared" si="372"/>
        <v>-7125.7126452251059</v>
      </c>
      <c r="DC615" s="41"/>
      <c r="DD615" s="41"/>
      <c r="DE615" s="41"/>
    </row>
    <row r="616" spans="105:109">
      <c r="DA616" s="41">
        <f t="shared" si="373"/>
        <v>0.41868246334575893</v>
      </c>
      <c r="DB616" s="14">
        <f t="shared" si="372"/>
        <v>-7149.1915187135673</v>
      </c>
      <c r="DC616" s="41"/>
      <c r="DD616" s="41"/>
      <c r="DE616" s="41"/>
    </row>
    <row r="617" spans="105:109">
      <c r="DA617" s="41">
        <f t="shared" si="373"/>
        <v>0.41936995507539071</v>
      </c>
      <c r="DB617" s="14">
        <f t="shared" si="372"/>
        <v>-7172.7089770393168</v>
      </c>
      <c r="DC617" s="41"/>
      <c r="DD617" s="41"/>
      <c r="DE617" s="41"/>
    </row>
    <row r="618" spans="105:109">
      <c r="DA618" s="41">
        <f t="shared" si="373"/>
        <v>0.42005744680502249</v>
      </c>
      <c r="DB618" s="14">
        <f t="shared" si="372"/>
        <v>-7196.2650202023497</v>
      </c>
      <c r="DC618" s="41"/>
      <c r="DD618" s="41"/>
      <c r="DE618" s="41"/>
    </row>
    <row r="619" spans="105:109">
      <c r="DA619" s="41">
        <f t="shared" si="373"/>
        <v>0.42074493853465428</v>
      </c>
      <c r="DB619" s="14">
        <f t="shared" si="372"/>
        <v>-7219.8596482026696</v>
      </c>
      <c r="DC619" s="41"/>
      <c r="DD619" s="41"/>
      <c r="DE619" s="41"/>
    </row>
    <row r="620" spans="105:109">
      <c r="DA620" s="41">
        <f t="shared" si="373"/>
        <v>0.42143243026428606</v>
      </c>
      <c r="DB620" s="14">
        <f t="shared" si="372"/>
        <v>-7243.4928610402758</v>
      </c>
      <c r="DC620" s="41"/>
      <c r="DD620" s="41"/>
      <c r="DE620" s="41"/>
    </row>
    <row r="621" spans="105:109">
      <c r="DA621" s="41">
        <f t="shared" si="373"/>
        <v>0.42211992199391785</v>
      </c>
      <c r="DB621" s="14">
        <f t="shared" si="372"/>
        <v>-7267.1646587151672</v>
      </c>
      <c r="DC621" s="41"/>
      <c r="DD621" s="41"/>
      <c r="DE621" s="41"/>
    </row>
    <row r="622" spans="105:109">
      <c r="DA622" s="41">
        <f t="shared" si="373"/>
        <v>0.42280741372354963</v>
      </c>
      <c r="DB622" s="14">
        <f t="shared" si="372"/>
        <v>-7290.8750412273448</v>
      </c>
      <c r="DC622" s="41"/>
      <c r="DD622" s="41"/>
      <c r="DE622" s="41"/>
    </row>
    <row r="623" spans="105:109">
      <c r="DA623" s="41">
        <f t="shared" si="373"/>
        <v>0.42349490545318141</v>
      </c>
      <c r="DB623" s="14">
        <f t="shared" si="372"/>
        <v>-7314.6240085768077</v>
      </c>
      <c r="DC623" s="41"/>
      <c r="DD623" s="41"/>
      <c r="DE623" s="41"/>
    </row>
    <row r="624" spans="105:109">
      <c r="DA624" s="41">
        <f t="shared" si="373"/>
        <v>0.4241823971828132</v>
      </c>
      <c r="DB624" s="14">
        <f t="shared" si="372"/>
        <v>-7338.4115607635576</v>
      </c>
      <c r="DC624" s="41"/>
      <c r="DD624" s="41"/>
      <c r="DE624" s="41"/>
    </row>
    <row r="625" spans="105:109">
      <c r="DA625" s="41">
        <f t="shared" si="373"/>
        <v>0.42486988891244498</v>
      </c>
      <c r="DB625" s="14">
        <f t="shared" si="372"/>
        <v>-7362.2376977875929</v>
      </c>
      <c r="DC625" s="41"/>
      <c r="DD625" s="41"/>
      <c r="DE625" s="41"/>
    </row>
    <row r="626" spans="105:109">
      <c r="DA626" s="41">
        <f t="shared" si="373"/>
        <v>0.42555738064207677</v>
      </c>
      <c r="DB626" s="14">
        <f t="shared" si="372"/>
        <v>-7386.1024196489134</v>
      </c>
      <c r="DC626" s="41"/>
      <c r="DD626" s="41"/>
      <c r="DE626" s="41"/>
    </row>
    <row r="627" spans="105:109">
      <c r="DA627" s="41">
        <f t="shared" si="373"/>
        <v>0.42624487237170855</v>
      </c>
      <c r="DB627" s="14">
        <f t="shared" si="372"/>
        <v>-7410.0057263475201</v>
      </c>
      <c r="DC627" s="41"/>
      <c r="DD627" s="41"/>
      <c r="DE627" s="41"/>
    </row>
    <row r="628" spans="105:109">
      <c r="DA628" s="41">
        <f t="shared" si="373"/>
        <v>0.42693236410134033</v>
      </c>
      <c r="DB628" s="14">
        <f t="shared" si="372"/>
        <v>-7433.9476178834138</v>
      </c>
      <c r="DC628" s="41"/>
      <c r="DD628" s="41"/>
      <c r="DE628" s="41"/>
    </row>
    <row r="629" spans="105:109">
      <c r="DA629" s="41">
        <f t="shared" si="373"/>
        <v>0.42761985583097212</v>
      </c>
      <c r="DB629" s="14">
        <f t="shared" si="372"/>
        <v>-7457.9280942565929</v>
      </c>
      <c r="DC629" s="41"/>
      <c r="DD629" s="41"/>
      <c r="DE629" s="41"/>
    </row>
    <row r="630" spans="105:109">
      <c r="DA630" s="41">
        <f t="shared" si="373"/>
        <v>0.4283073475606039</v>
      </c>
      <c r="DB630" s="14">
        <f t="shared" si="372"/>
        <v>-7481.9471554670563</v>
      </c>
      <c r="DC630" s="41"/>
      <c r="DD630" s="41"/>
      <c r="DE630" s="41"/>
    </row>
    <row r="631" spans="105:109">
      <c r="DA631" s="41">
        <f t="shared" si="373"/>
        <v>0.42899483929023569</v>
      </c>
      <c r="DB631" s="14">
        <f t="shared" si="372"/>
        <v>-7506.0048015148077</v>
      </c>
      <c r="DC631" s="41"/>
      <c r="DD631" s="41"/>
      <c r="DE631" s="41"/>
    </row>
    <row r="632" spans="105:109">
      <c r="DA632" s="41">
        <f t="shared" si="373"/>
        <v>0.42968233101986747</v>
      </c>
      <c r="DB632" s="14">
        <f t="shared" si="372"/>
        <v>-7530.1010323998444</v>
      </c>
      <c r="DC632" s="41"/>
      <c r="DD632" s="41"/>
      <c r="DE632" s="41"/>
    </row>
    <row r="633" spans="105:109">
      <c r="DA633" s="41">
        <f t="shared" si="373"/>
        <v>0.43036982274949925</v>
      </c>
      <c r="DB633" s="14">
        <f t="shared" si="372"/>
        <v>-7554.2358481221663</v>
      </c>
      <c r="DC633" s="41"/>
      <c r="DD633" s="41"/>
      <c r="DE633" s="41"/>
    </row>
    <row r="634" spans="105:109">
      <c r="DA634" s="41">
        <f t="shared" si="373"/>
        <v>0.43105731447913104</v>
      </c>
      <c r="DB634" s="14">
        <f t="shared" si="372"/>
        <v>-7578.4092486817744</v>
      </c>
      <c r="DC634" s="41"/>
      <c r="DD634" s="41"/>
      <c r="DE634" s="41"/>
    </row>
    <row r="635" spans="105:109">
      <c r="DA635" s="41">
        <f t="shared" si="373"/>
        <v>0.43174480620876282</v>
      </c>
      <c r="DB635" s="14">
        <f t="shared" si="372"/>
        <v>-7602.6212340786687</v>
      </c>
      <c r="DC635" s="41"/>
      <c r="DD635" s="41"/>
      <c r="DE635" s="41"/>
    </row>
    <row r="636" spans="105:109">
      <c r="DA636" s="41">
        <f t="shared" si="373"/>
        <v>0.43243229793839461</v>
      </c>
      <c r="DB636" s="14">
        <f t="shared" si="372"/>
        <v>-7626.8718043128492</v>
      </c>
      <c r="DC636" s="41"/>
      <c r="DD636" s="41"/>
      <c r="DE636" s="41"/>
    </row>
    <row r="637" spans="105:109">
      <c r="DA637" s="41">
        <f t="shared" si="373"/>
        <v>0.43311978966802639</v>
      </c>
      <c r="DB637" s="14">
        <f t="shared" si="372"/>
        <v>-7651.1609593843141</v>
      </c>
      <c r="DC637" s="41"/>
      <c r="DD637" s="41"/>
      <c r="DE637" s="41"/>
    </row>
    <row r="638" spans="105:109">
      <c r="DA638" s="41">
        <f t="shared" si="373"/>
        <v>0.43380728139765817</v>
      </c>
      <c r="DB638" s="14">
        <f t="shared" si="372"/>
        <v>-7675.488699293066</v>
      </c>
      <c r="DC638" s="41"/>
      <c r="DD638" s="41"/>
      <c r="DE638" s="41"/>
    </row>
    <row r="639" spans="105:109">
      <c r="DA639" s="41">
        <f t="shared" si="373"/>
        <v>0.43449477312728996</v>
      </c>
      <c r="DB639" s="14">
        <f t="shared" si="372"/>
        <v>-7699.8550240391041</v>
      </c>
      <c r="DC639" s="41"/>
      <c r="DD639" s="41"/>
      <c r="DE639" s="41"/>
    </row>
    <row r="640" spans="105:109">
      <c r="DA640" s="41">
        <f t="shared" si="373"/>
        <v>0.43518226485692174</v>
      </c>
      <c r="DB640" s="14">
        <f t="shared" si="372"/>
        <v>-7724.2599336224275</v>
      </c>
      <c r="DC640" s="41"/>
      <c r="DD640" s="41"/>
      <c r="DE640" s="41"/>
    </row>
    <row r="641" spans="105:109">
      <c r="DA641" s="41">
        <f t="shared" si="373"/>
        <v>0.43586975658655353</v>
      </c>
      <c r="DB641" s="14">
        <f t="shared" si="372"/>
        <v>-7748.7034280430362</v>
      </c>
      <c r="DC641" s="41"/>
      <c r="DD641" s="41"/>
      <c r="DE641" s="41"/>
    </row>
    <row r="642" spans="105:109">
      <c r="DA642" s="41">
        <f t="shared" si="373"/>
        <v>0.43655724831618531</v>
      </c>
      <c r="DB642" s="14">
        <f t="shared" si="372"/>
        <v>-7773.1855073009328</v>
      </c>
      <c r="DC642" s="41"/>
      <c r="DD642" s="41"/>
      <c r="DE642" s="41"/>
    </row>
    <row r="643" spans="105:109">
      <c r="DA643" s="41">
        <f t="shared" si="373"/>
        <v>0.43724474004581709</v>
      </c>
      <c r="DB643" s="14">
        <f t="shared" si="372"/>
        <v>-7797.7061713961129</v>
      </c>
      <c r="DC643" s="41"/>
      <c r="DD643" s="41"/>
      <c r="DE643" s="41"/>
    </row>
    <row r="644" spans="105:109">
      <c r="DA644" s="41">
        <f t="shared" si="373"/>
        <v>0.43793223177544888</v>
      </c>
      <c r="DB644" s="14">
        <f t="shared" si="372"/>
        <v>-7822.2654203285801</v>
      </c>
      <c r="DC644" s="41"/>
      <c r="DD644" s="41"/>
      <c r="DE644" s="41"/>
    </row>
    <row r="645" spans="105:109">
      <c r="DA645" s="41">
        <f t="shared" si="373"/>
        <v>0.43861972350508066</v>
      </c>
      <c r="DB645" s="14">
        <f t="shared" si="372"/>
        <v>-7846.8632540983335</v>
      </c>
      <c r="DC645" s="41"/>
      <c r="DD645" s="41"/>
      <c r="DE645" s="41"/>
    </row>
    <row r="646" spans="105:109">
      <c r="DA646" s="41">
        <f t="shared" si="373"/>
        <v>0.43930721523471244</v>
      </c>
      <c r="DB646" s="14">
        <f t="shared" si="372"/>
        <v>-7871.4996727053722</v>
      </c>
      <c r="DC646" s="41"/>
      <c r="DD646" s="41"/>
      <c r="DE646" s="41"/>
    </row>
    <row r="647" spans="105:109">
      <c r="DA647" s="41">
        <f t="shared" si="373"/>
        <v>0.43999470696434423</v>
      </c>
      <c r="DB647" s="14">
        <f t="shared" ref="DB647:DB710" si="374">$C$6+$C$7*DA647+$C$8*DA647^2+$C$9*DA647^3+$C$10*DA647^4+$C$11*DA647^5</f>
        <v>-7896.174676149697</v>
      </c>
      <c r="DC647" s="41"/>
      <c r="DD647" s="41"/>
      <c r="DE647" s="41"/>
    </row>
    <row r="648" spans="105:109">
      <c r="DA648" s="41">
        <f t="shared" si="373"/>
        <v>0.44068219869397601</v>
      </c>
      <c r="DB648" s="14">
        <f t="shared" si="374"/>
        <v>-7920.8882644313071</v>
      </c>
      <c r="DC648" s="41"/>
      <c r="DD648" s="41"/>
      <c r="DE648" s="41"/>
    </row>
    <row r="649" spans="105:109">
      <c r="DA649" s="41">
        <f t="shared" ref="DA649:DA712" si="375">DA648+$DC$5</f>
        <v>0.4413696904236078</v>
      </c>
      <c r="DB649" s="14">
        <f t="shared" si="374"/>
        <v>-7945.6404375502043</v>
      </c>
      <c r="DC649" s="41"/>
      <c r="DD649" s="41"/>
      <c r="DE649" s="41"/>
    </row>
    <row r="650" spans="105:109">
      <c r="DA650" s="41">
        <f t="shared" si="375"/>
        <v>0.44205718215323958</v>
      </c>
      <c r="DB650" s="14">
        <f t="shared" si="374"/>
        <v>-7970.4311955063858</v>
      </c>
      <c r="DC650" s="41"/>
      <c r="DD650" s="41"/>
      <c r="DE650" s="41"/>
    </row>
    <row r="651" spans="105:109">
      <c r="DA651" s="41">
        <f t="shared" si="375"/>
        <v>0.44274467388287136</v>
      </c>
      <c r="DB651" s="14">
        <f t="shared" si="374"/>
        <v>-7995.2605382998545</v>
      </c>
      <c r="DC651" s="41"/>
      <c r="DD651" s="41"/>
      <c r="DE651" s="41"/>
    </row>
    <row r="652" spans="105:109">
      <c r="DA652" s="41">
        <f t="shared" si="375"/>
        <v>0.44343216561250315</v>
      </c>
      <c r="DB652" s="14">
        <f t="shared" si="374"/>
        <v>-8020.1284659306084</v>
      </c>
      <c r="DC652" s="41"/>
      <c r="DD652" s="41"/>
      <c r="DE652" s="41"/>
    </row>
    <row r="653" spans="105:109">
      <c r="DA653" s="41">
        <f t="shared" si="375"/>
        <v>0.44411965734213493</v>
      </c>
      <c r="DB653" s="14">
        <f t="shared" si="374"/>
        <v>-8045.0349783986485</v>
      </c>
      <c r="DC653" s="41"/>
      <c r="DD653" s="41"/>
      <c r="DE653" s="41"/>
    </row>
    <row r="654" spans="105:109">
      <c r="DA654" s="41">
        <f t="shared" si="375"/>
        <v>0.44480714907176672</v>
      </c>
      <c r="DB654" s="14">
        <f t="shared" si="374"/>
        <v>-8069.9800757039739</v>
      </c>
      <c r="DC654" s="41"/>
      <c r="DD654" s="41"/>
      <c r="DE654" s="41"/>
    </row>
    <row r="655" spans="105:109">
      <c r="DA655" s="41">
        <f t="shared" si="375"/>
        <v>0.4454946408013985</v>
      </c>
      <c r="DB655" s="14">
        <f t="shared" si="374"/>
        <v>-8094.9637578465863</v>
      </c>
      <c r="DC655" s="41"/>
      <c r="DD655" s="41"/>
      <c r="DE655" s="41"/>
    </row>
    <row r="656" spans="105:109">
      <c r="DA656" s="41">
        <f t="shared" si="375"/>
        <v>0.44618213253103028</v>
      </c>
      <c r="DB656" s="14">
        <f t="shared" si="374"/>
        <v>-8119.986024826484</v>
      </c>
      <c r="DC656" s="41"/>
      <c r="DD656" s="41"/>
      <c r="DE656" s="41"/>
    </row>
    <row r="657" spans="105:109">
      <c r="DA657" s="41">
        <f t="shared" si="375"/>
        <v>0.44686962426066207</v>
      </c>
      <c r="DB657" s="14">
        <f t="shared" si="374"/>
        <v>-8145.0468766436679</v>
      </c>
      <c r="DC657" s="41"/>
      <c r="DD657" s="41"/>
      <c r="DE657" s="41"/>
    </row>
    <row r="658" spans="105:109">
      <c r="DA658" s="41">
        <f t="shared" si="375"/>
        <v>0.44755711599029385</v>
      </c>
      <c r="DB658" s="14">
        <f t="shared" si="374"/>
        <v>-8170.1463132981371</v>
      </c>
      <c r="DC658" s="41"/>
      <c r="DD658" s="41"/>
      <c r="DE658" s="41"/>
    </row>
    <row r="659" spans="105:109">
      <c r="DA659" s="41">
        <f t="shared" si="375"/>
        <v>0.44824460771992564</v>
      </c>
      <c r="DB659" s="14">
        <f t="shared" si="374"/>
        <v>-8195.2843347898925</v>
      </c>
      <c r="DC659" s="41"/>
      <c r="DD659" s="41"/>
      <c r="DE659" s="41"/>
    </row>
    <row r="660" spans="105:109">
      <c r="DA660" s="41">
        <f t="shared" si="375"/>
        <v>0.44893209944955742</v>
      </c>
      <c r="DB660" s="14">
        <f t="shared" si="374"/>
        <v>-8220.460941118934</v>
      </c>
      <c r="DC660" s="41"/>
      <c r="DD660" s="41"/>
      <c r="DE660" s="41"/>
    </row>
    <row r="661" spans="105:109">
      <c r="DA661" s="41">
        <f t="shared" si="375"/>
        <v>0.4496195911791892</v>
      </c>
      <c r="DB661" s="14">
        <f t="shared" si="374"/>
        <v>-8245.6761322852599</v>
      </c>
      <c r="DC661" s="41"/>
      <c r="DD661" s="41"/>
      <c r="DE661" s="41"/>
    </row>
    <row r="662" spans="105:109">
      <c r="DA662" s="41">
        <f t="shared" si="375"/>
        <v>0.45030708290882099</v>
      </c>
      <c r="DB662" s="14">
        <f t="shared" si="374"/>
        <v>-8270.9299082888738</v>
      </c>
      <c r="DC662" s="41"/>
      <c r="DD662" s="41"/>
      <c r="DE662" s="41"/>
    </row>
    <row r="663" spans="105:109">
      <c r="DA663" s="41">
        <f t="shared" si="375"/>
        <v>0.45099457463845277</v>
      </c>
      <c r="DB663" s="14">
        <f t="shared" si="374"/>
        <v>-8296.222269129772</v>
      </c>
      <c r="DC663" s="41"/>
      <c r="DD663" s="41"/>
      <c r="DE663" s="41"/>
    </row>
    <row r="664" spans="105:109">
      <c r="DA664" s="41">
        <f t="shared" si="375"/>
        <v>0.45168206636808456</v>
      </c>
      <c r="DB664" s="14">
        <f t="shared" si="374"/>
        <v>-8321.5532148079565</v>
      </c>
      <c r="DC664" s="41"/>
      <c r="DD664" s="41"/>
      <c r="DE664" s="41"/>
    </row>
    <row r="665" spans="105:109">
      <c r="DA665" s="41">
        <f t="shared" si="375"/>
        <v>0.45236955809771634</v>
      </c>
      <c r="DB665" s="14">
        <f t="shared" si="374"/>
        <v>-8346.9227453234289</v>
      </c>
      <c r="DC665" s="41"/>
      <c r="DD665" s="41"/>
      <c r="DE665" s="41"/>
    </row>
    <row r="666" spans="105:109">
      <c r="DA666" s="41">
        <f t="shared" si="375"/>
        <v>0.45305704982734812</v>
      </c>
      <c r="DB666" s="14">
        <f t="shared" si="374"/>
        <v>-8372.3308606761839</v>
      </c>
      <c r="DC666" s="41"/>
      <c r="DD666" s="41"/>
      <c r="DE666" s="41"/>
    </row>
    <row r="667" spans="105:109">
      <c r="DA667" s="41">
        <f t="shared" si="375"/>
        <v>0.45374454155697991</v>
      </c>
      <c r="DB667" s="14">
        <f t="shared" si="374"/>
        <v>-8397.7775608662268</v>
      </c>
      <c r="DC667" s="41"/>
      <c r="DD667" s="41"/>
      <c r="DE667" s="41"/>
    </row>
    <row r="668" spans="105:109">
      <c r="DA668" s="41">
        <f t="shared" si="375"/>
        <v>0.45443203328661169</v>
      </c>
      <c r="DB668" s="14">
        <f t="shared" si="374"/>
        <v>-8423.262845893556</v>
      </c>
      <c r="DC668" s="41"/>
      <c r="DD668" s="41"/>
      <c r="DE668" s="41"/>
    </row>
    <row r="669" spans="105:109">
      <c r="DA669" s="41">
        <f t="shared" si="375"/>
        <v>0.45511952501624348</v>
      </c>
      <c r="DB669" s="14">
        <f t="shared" si="374"/>
        <v>-8448.7867157581695</v>
      </c>
      <c r="DC669" s="41"/>
      <c r="DD669" s="41"/>
      <c r="DE669" s="41"/>
    </row>
    <row r="670" spans="105:109">
      <c r="DA670" s="41">
        <f t="shared" si="375"/>
        <v>0.45580701674587526</v>
      </c>
      <c r="DB670" s="14">
        <f t="shared" si="374"/>
        <v>-8474.349170460071</v>
      </c>
      <c r="DC670" s="41"/>
      <c r="DD670" s="41"/>
      <c r="DE670" s="41"/>
    </row>
    <row r="671" spans="105:109">
      <c r="DA671" s="41">
        <f t="shared" si="375"/>
        <v>0.45649450847550704</v>
      </c>
      <c r="DB671" s="14">
        <f t="shared" si="374"/>
        <v>-8499.9502099992569</v>
      </c>
      <c r="DC671" s="41"/>
      <c r="DD671" s="41"/>
      <c r="DE671" s="41"/>
    </row>
    <row r="672" spans="105:109">
      <c r="DA672" s="41">
        <f t="shared" si="375"/>
        <v>0.45718200020513883</v>
      </c>
      <c r="DB672" s="14">
        <f t="shared" si="374"/>
        <v>-8525.5898343757272</v>
      </c>
      <c r="DC672" s="41"/>
      <c r="DD672" s="41"/>
      <c r="DE672" s="41"/>
    </row>
    <row r="673" spans="105:109">
      <c r="DA673" s="41">
        <f t="shared" si="375"/>
        <v>0.45786949193477061</v>
      </c>
      <c r="DB673" s="14">
        <f t="shared" si="374"/>
        <v>-8551.2680435894854</v>
      </c>
      <c r="DC673" s="41"/>
      <c r="DD673" s="41"/>
      <c r="DE673" s="41"/>
    </row>
    <row r="674" spans="105:109">
      <c r="DA674" s="41">
        <f t="shared" si="375"/>
        <v>0.4585569836644024</v>
      </c>
      <c r="DB674" s="14">
        <f t="shared" si="374"/>
        <v>-8576.984837640528</v>
      </c>
      <c r="DC674" s="41"/>
      <c r="DD674" s="41"/>
      <c r="DE674" s="41"/>
    </row>
    <row r="675" spans="105:109">
      <c r="DA675" s="41">
        <f t="shared" si="375"/>
        <v>0.45924447539403418</v>
      </c>
      <c r="DB675" s="14">
        <f t="shared" si="374"/>
        <v>-8602.7402165288586</v>
      </c>
      <c r="DC675" s="41"/>
      <c r="DD675" s="41"/>
      <c r="DE675" s="41"/>
    </row>
    <row r="676" spans="105:109">
      <c r="DA676" s="41">
        <f t="shared" si="375"/>
        <v>0.45993196712366596</v>
      </c>
      <c r="DB676" s="14">
        <f t="shared" si="374"/>
        <v>-8628.5341802544735</v>
      </c>
      <c r="DC676" s="41"/>
      <c r="DD676" s="41"/>
      <c r="DE676" s="41"/>
    </row>
    <row r="677" spans="105:109">
      <c r="DA677" s="41">
        <f t="shared" si="375"/>
        <v>0.46061945885329775</v>
      </c>
      <c r="DB677" s="14">
        <f t="shared" si="374"/>
        <v>-8654.3667288173765</v>
      </c>
      <c r="DC677" s="41"/>
      <c r="DD677" s="41"/>
      <c r="DE677" s="41"/>
    </row>
    <row r="678" spans="105:109">
      <c r="DA678" s="41">
        <f t="shared" si="375"/>
        <v>0.46130695058292953</v>
      </c>
      <c r="DB678" s="14">
        <f t="shared" si="374"/>
        <v>-8680.2378622175638</v>
      </c>
      <c r="DC678" s="41"/>
      <c r="DD678" s="41"/>
      <c r="DE678" s="41"/>
    </row>
    <row r="679" spans="105:109">
      <c r="DA679" s="41">
        <f t="shared" si="375"/>
        <v>0.46199444231256132</v>
      </c>
      <c r="DB679" s="14">
        <f t="shared" si="374"/>
        <v>-8706.1475804550355</v>
      </c>
      <c r="DC679" s="41"/>
      <c r="DD679" s="41"/>
      <c r="DE679" s="41"/>
    </row>
    <row r="680" spans="105:109">
      <c r="DA680" s="41">
        <f t="shared" si="375"/>
        <v>0.4626819340421931</v>
      </c>
      <c r="DB680" s="14">
        <f t="shared" si="374"/>
        <v>-8732.0958835297952</v>
      </c>
      <c r="DC680" s="41"/>
      <c r="DD680" s="41"/>
      <c r="DE680" s="41"/>
    </row>
    <row r="681" spans="105:109">
      <c r="DA681" s="41">
        <f t="shared" si="375"/>
        <v>0.46336942577182488</v>
      </c>
      <c r="DB681" s="14">
        <f t="shared" si="374"/>
        <v>-8758.0827714418392</v>
      </c>
      <c r="DC681" s="41"/>
      <c r="DD681" s="41"/>
      <c r="DE681" s="41"/>
    </row>
    <row r="682" spans="105:109">
      <c r="DA682" s="41">
        <f t="shared" si="375"/>
        <v>0.46405691750145667</v>
      </c>
      <c r="DB682" s="14">
        <f t="shared" si="374"/>
        <v>-8784.1082441911713</v>
      </c>
      <c r="DC682" s="41"/>
      <c r="DD682" s="41"/>
      <c r="DE682" s="41"/>
    </row>
    <row r="683" spans="105:109">
      <c r="DA683" s="41">
        <f t="shared" si="375"/>
        <v>0.46474440923108845</v>
      </c>
      <c r="DB683" s="14">
        <f t="shared" si="374"/>
        <v>-8810.1723017777877</v>
      </c>
      <c r="DC683" s="41"/>
      <c r="DD683" s="41"/>
      <c r="DE683" s="41"/>
    </row>
    <row r="684" spans="105:109">
      <c r="DA684" s="41">
        <f t="shared" si="375"/>
        <v>0.46543190096072024</v>
      </c>
      <c r="DB684" s="14">
        <f t="shared" si="374"/>
        <v>-8836.2749442016902</v>
      </c>
      <c r="DC684" s="41"/>
      <c r="DD684" s="41"/>
      <c r="DE684" s="41"/>
    </row>
    <row r="685" spans="105:109">
      <c r="DA685" s="41">
        <f t="shared" si="375"/>
        <v>0.46611939269035202</v>
      </c>
      <c r="DB685" s="14">
        <f t="shared" si="374"/>
        <v>-8862.416171462879</v>
      </c>
      <c r="DC685" s="41"/>
      <c r="DD685" s="41"/>
      <c r="DE685" s="41"/>
    </row>
    <row r="686" spans="105:109">
      <c r="DA686" s="41">
        <f t="shared" si="375"/>
        <v>0.4668068844199838</v>
      </c>
      <c r="DB686" s="14">
        <f t="shared" si="374"/>
        <v>-8888.5959835613521</v>
      </c>
      <c r="DC686" s="41"/>
      <c r="DD686" s="41"/>
      <c r="DE686" s="41"/>
    </row>
    <row r="687" spans="105:109">
      <c r="DA687" s="41">
        <f t="shared" si="375"/>
        <v>0.46749437614961559</v>
      </c>
      <c r="DB687" s="14">
        <f t="shared" si="374"/>
        <v>-8914.8143804971132</v>
      </c>
      <c r="DC687" s="41"/>
      <c r="DD687" s="41"/>
      <c r="DE687" s="41"/>
    </row>
    <row r="688" spans="105:109">
      <c r="DA688" s="41">
        <f t="shared" si="375"/>
        <v>0.46818186787924737</v>
      </c>
      <c r="DB688" s="14">
        <f t="shared" si="374"/>
        <v>-8941.0713622701587</v>
      </c>
      <c r="DC688" s="41"/>
      <c r="DD688" s="41"/>
      <c r="DE688" s="41"/>
    </row>
    <row r="689" spans="105:109">
      <c r="DA689" s="41">
        <f t="shared" si="375"/>
        <v>0.46886935960887915</v>
      </c>
      <c r="DB689" s="14">
        <f t="shared" si="374"/>
        <v>-8967.3669288804904</v>
      </c>
      <c r="DC689" s="41"/>
      <c r="DD689" s="41"/>
      <c r="DE689" s="41"/>
    </row>
    <row r="690" spans="105:109">
      <c r="DA690" s="41">
        <f t="shared" si="375"/>
        <v>0.46955685133851094</v>
      </c>
      <c r="DB690" s="14">
        <f t="shared" si="374"/>
        <v>-8993.7010803281082</v>
      </c>
      <c r="DC690" s="41"/>
      <c r="DD690" s="41"/>
      <c r="DE690" s="41"/>
    </row>
    <row r="691" spans="105:109">
      <c r="DA691" s="41">
        <f t="shared" si="375"/>
        <v>0.47024434306814272</v>
      </c>
      <c r="DB691" s="14">
        <f t="shared" si="374"/>
        <v>-9020.0738166130122</v>
      </c>
      <c r="DC691" s="41"/>
      <c r="DD691" s="41"/>
      <c r="DE691" s="41"/>
    </row>
    <row r="692" spans="105:109">
      <c r="DA692" s="41">
        <f t="shared" si="375"/>
        <v>0.47093183479777451</v>
      </c>
      <c r="DB692" s="14">
        <f t="shared" si="374"/>
        <v>-9046.4851377352006</v>
      </c>
      <c r="DC692" s="41"/>
      <c r="DD692" s="41"/>
      <c r="DE692" s="41"/>
    </row>
    <row r="693" spans="105:109">
      <c r="DA693" s="41">
        <f t="shared" si="375"/>
        <v>0.47161932652740629</v>
      </c>
      <c r="DB693" s="14">
        <f t="shared" si="374"/>
        <v>-9072.935043694677</v>
      </c>
      <c r="DC693" s="41"/>
      <c r="DD693" s="41"/>
      <c r="DE693" s="41"/>
    </row>
    <row r="694" spans="105:109">
      <c r="DA694" s="41">
        <f t="shared" si="375"/>
        <v>0.47230681825703807</v>
      </c>
      <c r="DB694" s="14">
        <f t="shared" si="374"/>
        <v>-9099.4235344914396</v>
      </c>
      <c r="DC694" s="41"/>
      <c r="DD694" s="41"/>
      <c r="DE694" s="41"/>
    </row>
    <row r="695" spans="105:109">
      <c r="DA695" s="41">
        <f t="shared" si="375"/>
        <v>0.47299430998666986</v>
      </c>
      <c r="DB695" s="14">
        <f t="shared" si="374"/>
        <v>-9125.9506101254865</v>
      </c>
      <c r="DC695" s="41"/>
      <c r="DD695" s="41"/>
      <c r="DE695" s="41"/>
    </row>
    <row r="696" spans="105:109">
      <c r="DA696" s="41">
        <f t="shared" si="375"/>
        <v>0.47368180171630164</v>
      </c>
      <c r="DB696" s="14">
        <f t="shared" si="374"/>
        <v>-9152.5162705968196</v>
      </c>
      <c r="DC696" s="41"/>
      <c r="DD696" s="41"/>
      <c r="DE696" s="41"/>
    </row>
    <row r="697" spans="105:109">
      <c r="DA697" s="41">
        <f t="shared" si="375"/>
        <v>0.47436929344593343</v>
      </c>
      <c r="DB697" s="14">
        <f t="shared" si="374"/>
        <v>-9179.1205159054389</v>
      </c>
      <c r="DC697" s="41"/>
      <c r="DD697" s="41"/>
      <c r="DE697" s="41"/>
    </row>
    <row r="698" spans="105:109">
      <c r="DA698" s="41">
        <f t="shared" si="375"/>
        <v>0.47505678517556521</v>
      </c>
      <c r="DB698" s="14">
        <f t="shared" si="374"/>
        <v>-9205.7633460513443</v>
      </c>
      <c r="DC698" s="41"/>
      <c r="DD698" s="41"/>
      <c r="DE698" s="41"/>
    </row>
    <row r="699" spans="105:109">
      <c r="DA699" s="41">
        <f t="shared" si="375"/>
        <v>0.47574427690519699</v>
      </c>
      <c r="DB699" s="14">
        <f t="shared" si="374"/>
        <v>-9232.4447610345342</v>
      </c>
      <c r="DC699" s="41"/>
      <c r="DD699" s="41"/>
      <c r="DE699" s="41"/>
    </row>
    <row r="700" spans="105:109">
      <c r="DA700" s="41">
        <f t="shared" si="375"/>
        <v>0.47643176863482878</v>
      </c>
      <c r="DB700" s="14">
        <f t="shared" si="374"/>
        <v>-9259.164760855012</v>
      </c>
      <c r="DC700" s="41"/>
      <c r="DD700" s="41"/>
      <c r="DE700" s="41"/>
    </row>
    <row r="701" spans="105:109">
      <c r="DA701" s="41">
        <f t="shared" si="375"/>
        <v>0.47711926036446056</v>
      </c>
      <c r="DB701" s="14">
        <f t="shared" si="374"/>
        <v>-9285.9233455127724</v>
      </c>
      <c r="DC701" s="41"/>
      <c r="DD701" s="41"/>
      <c r="DE701" s="41"/>
    </row>
    <row r="702" spans="105:109">
      <c r="DA702" s="41">
        <f t="shared" si="375"/>
        <v>0.47780675209409235</v>
      </c>
      <c r="DB702" s="14">
        <f t="shared" si="374"/>
        <v>-9312.7205150078225</v>
      </c>
      <c r="DC702" s="41"/>
      <c r="DD702" s="41"/>
      <c r="DE702" s="41"/>
    </row>
    <row r="703" spans="105:109">
      <c r="DA703" s="41">
        <f t="shared" si="375"/>
        <v>0.47849424382372413</v>
      </c>
      <c r="DB703" s="14">
        <f t="shared" si="374"/>
        <v>-9339.5562693401553</v>
      </c>
      <c r="DC703" s="41"/>
      <c r="DD703" s="41"/>
      <c r="DE703" s="41"/>
    </row>
    <row r="704" spans="105:109">
      <c r="DA704" s="41">
        <f t="shared" si="375"/>
        <v>0.47918173555335591</v>
      </c>
      <c r="DB704" s="14">
        <f t="shared" si="374"/>
        <v>-9366.430608509776</v>
      </c>
      <c r="DC704" s="41"/>
      <c r="DD704" s="41"/>
      <c r="DE704" s="41"/>
    </row>
    <row r="705" spans="105:109">
      <c r="DA705" s="41">
        <f t="shared" si="375"/>
        <v>0.4798692272829877</v>
      </c>
      <c r="DB705" s="14">
        <f t="shared" si="374"/>
        <v>-9393.3435325166829</v>
      </c>
      <c r="DC705" s="41"/>
      <c r="DD705" s="41"/>
      <c r="DE705" s="41"/>
    </row>
    <row r="706" spans="105:109">
      <c r="DA706" s="41">
        <f t="shared" si="375"/>
        <v>0.48055671901261948</v>
      </c>
      <c r="DB706" s="14">
        <f t="shared" si="374"/>
        <v>-9420.2950413608742</v>
      </c>
      <c r="DC706" s="41"/>
      <c r="DD706" s="41"/>
      <c r="DE706" s="41"/>
    </row>
    <row r="707" spans="105:109">
      <c r="DA707" s="41">
        <f t="shared" si="375"/>
        <v>0.48124421074225127</v>
      </c>
      <c r="DB707" s="14">
        <f t="shared" si="374"/>
        <v>-9447.2851350423534</v>
      </c>
      <c r="DC707" s="41"/>
      <c r="DD707" s="41"/>
      <c r="DE707" s="41"/>
    </row>
    <row r="708" spans="105:109">
      <c r="DA708" s="41">
        <f t="shared" si="375"/>
        <v>0.48193170247188305</v>
      </c>
      <c r="DB708" s="14">
        <f t="shared" si="374"/>
        <v>-9474.3138135611171</v>
      </c>
      <c r="DC708" s="41"/>
      <c r="DD708" s="41"/>
      <c r="DE708" s="41"/>
    </row>
    <row r="709" spans="105:109">
      <c r="DA709" s="41">
        <f t="shared" si="375"/>
        <v>0.48261919420151483</v>
      </c>
      <c r="DB709" s="14">
        <f t="shared" si="374"/>
        <v>-9501.3810769171669</v>
      </c>
      <c r="DC709" s="41"/>
      <c r="DD709" s="41"/>
      <c r="DE709" s="41"/>
    </row>
    <row r="710" spans="105:109">
      <c r="DA710" s="41">
        <f t="shared" si="375"/>
        <v>0.48330668593114662</v>
      </c>
      <c r="DB710" s="14">
        <f t="shared" si="374"/>
        <v>-9528.4869251105029</v>
      </c>
      <c r="DC710" s="41"/>
      <c r="DD710" s="41"/>
      <c r="DE710" s="41"/>
    </row>
    <row r="711" spans="105:109">
      <c r="DA711" s="41">
        <f t="shared" si="375"/>
        <v>0.4839941776607784</v>
      </c>
      <c r="DB711" s="14">
        <f t="shared" ref="DB711:DB774" si="376">$C$6+$C$7*DA711+$C$8*DA711^2+$C$9*DA711^3+$C$10*DA711^4+$C$11*DA711^5</f>
        <v>-9555.6313581411232</v>
      </c>
      <c r="DC711" s="41"/>
      <c r="DD711" s="41"/>
      <c r="DE711" s="41"/>
    </row>
    <row r="712" spans="105:109">
      <c r="DA712" s="41">
        <f t="shared" si="375"/>
        <v>0.48468166939041019</v>
      </c>
      <c r="DB712" s="14">
        <f t="shared" si="376"/>
        <v>-9582.8143760090297</v>
      </c>
      <c r="DC712" s="41"/>
      <c r="DD712" s="41"/>
      <c r="DE712" s="41"/>
    </row>
    <row r="713" spans="105:109">
      <c r="DA713" s="41">
        <f t="shared" ref="DA713:DA776" si="377">DA712+$DC$5</f>
        <v>0.48536916112004197</v>
      </c>
      <c r="DB713" s="14">
        <f t="shared" si="376"/>
        <v>-9610.0359787142243</v>
      </c>
      <c r="DC713" s="41"/>
      <c r="DD713" s="41"/>
      <c r="DE713" s="41"/>
    </row>
    <row r="714" spans="105:109">
      <c r="DA714" s="41">
        <f t="shared" si="377"/>
        <v>0.48605665284967375</v>
      </c>
      <c r="DB714" s="14">
        <f t="shared" si="376"/>
        <v>-9637.2961662567031</v>
      </c>
      <c r="DC714" s="41"/>
      <c r="DD714" s="41"/>
      <c r="DE714" s="41"/>
    </row>
    <row r="715" spans="105:109">
      <c r="DA715" s="41">
        <f t="shared" si="377"/>
        <v>0.48674414457930554</v>
      </c>
      <c r="DB715" s="14">
        <f t="shared" si="376"/>
        <v>-9664.5949386364682</v>
      </c>
      <c r="DC715" s="41"/>
      <c r="DD715" s="41"/>
      <c r="DE715" s="41"/>
    </row>
    <row r="716" spans="105:109">
      <c r="DA716" s="41">
        <f t="shared" si="377"/>
        <v>0.48743163630893732</v>
      </c>
      <c r="DB716" s="14">
        <f t="shared" si="376"/>
        <v>-9691.9322958535195</v>
      </c>
      <c r="DC716" s="41"/>
      <c r="DD716" s="41"/>
      <c r="DE716" s="41"/>
    </row>
    <row r="717" spans="105:109">
      <c r="DA717" s="41">
        <f t="shared" si="377"/>
        <v>0.48811912803856911</v>
      </c>
      <c r="DB717" s="14">
        <f t="shared" si="376"/>
        <v>-9719.3082379078551</v>
      </c>
      <c r="DC717" s="41"/>
      <c r="DD717" s="41"/>
      <c r="DE717" s="41"/>
    </row>
    <row r="718" spans="105:109">
      <c r="DA718" s="41">
        <f t="shared" si="377"/>
        <v>0.48880661976820089</v>
      </c>
      <c r="DB718" s="14">
        <f t="shared" si="376"/>
        <v>-9746.7227647994787</v>
      </c>
      <c r="DC718" s="41"/>
      <c r="DD718" s="41"/>
      <c r="DE718" s="41"/>
    </row>
    <row r="719" spans="105:109">
      <c r="DA719" s="41">
        <f t="shared" si="377"/>
        <v>0.48949411149783267</v>
      </c>
      <c r="DB719" s="14">
        <f t="shared" si="376"/>
        <v>-9774.1758765283867</v>
      </c>
      <c r="DC719" s="41"/>
      <c r="DD719" s="41"/>
      <c r="DE719" s="41"/>
    </row>
    <row r="720" spans="105:109">
      <c r="DA720" s="41">
        <f t="shared" si="377"/>
        <v>0.49018160322746446</v>
      </c>
      <c r="DB720" s="14">
        <f t="shared" si="376"/>
        <v>-9801.6675730945808</v>
      </c>
      <c r="DC720" s="41"/>
      <c r="DD720" s="41"/>
      <c r="DE720" s="41"/>
    </row>
    <row r="721" spans="105:109">
      <c r="DA721" s="41">
        <f t="shared" si="377"/>
        <v>0.49086909495709624</v>
      </c>
      <c r="DB721" s="14">
        <f t="shared" si="376"/>
        <v>-9829.197854498063</v>
      </c>
      <c r="DC721" s="41"/>
      <c r="DD721" s="41"/>
      <c r="DE721" s="41"/>
    </row>
    <row r="722" spans="105:109">
      <c r="DA722" s="41">
        <f t="shared" si="377"/>
        <v>0.49155658668672803</v>
      </c>
      <c r="DB722" s="14">
        <f t="shared" si="376"/>
        <v>-9856.7667207388276</v>
      </c>
      <c r="DC722" s="41"/>
      <c r="DD722" s="41"/>
      <c r="DE722" s="41"/>
    </row>
    <row r="723" spans="105:109">
      <c r="DA723" s="41">
        <f t="shared" si="377"/>
        <v>0.49224407841635981</v>
      </c>
      <c r="DB723" s="14">
        <f t="shared" si="376"/>
        <v>-9884.3741718168803</v>
      </c>
      <c r="DC723" s="41"/>
      <c r="DD723" s="41"/>
      <c r="DE723" s="41"/>
    </row>
    <row r="724" spans="105:109">
      <c r="DA724" s="41">
        <f t="shared" si="377"/>
        <v>0.49293157014599159</v>
      </c>
      <c r="DB724" s="14">
        <f t="shared" si="376"/>
        <v>-9912.0202077322174</v>
      </c>
      <c r="DC724" s="41"/>
      <c r="DD724" s="41"/>
      <c r="DE724" s="41"/>
    </row>
    <row r="725" spans="105:109">
      <c r="DA725" s="41">
        <f t="shared" si="377"/>
        <v>0.49361906187562338</v>
      </c>
      <c r="DB725" s="14">
        <f t="shared" si="376"/>
        <v>-9939.7048284848424</v>
      </c>
      <c r="DC725" s="41"/>
      <c r="DD725" s="41"/>
      <c r="DE725" s="41"/>
    </row>
    <row r="726" spans="105:109">
      <c r="DA726" s="41">
        <f t="shared" si="377"/>
        <v>0.49430655360525516</v>
      </c>
      <c r="DB726" s="14">
        <f t="shared" si="376"/>
        <v>-9967.4280340747518</v>
      </c>
      <c r="DC726" s="41"/>
      <c r="DD726" s="41"/>
      <c r="DE726" s="41"/>
    </row>
    <row r="727" spans="105:109">
      <c r="DA727" s="41">
        <f t="shared" si="377"/>
        <v>0.49499404533488695</v>
      </c>
      <c r="DB727" s="14">
        <f t="shared" si="376"/>
        <v>-9995.1898245019474</v>
      </c>
      <c r="DC727" s="41"/>
      <c r="DD727" s="41"/>
      <c r="DE727" s="41"/>
    </row>
    <row r="728" spans="105:109">
      <c r="DA728" s="41">
        <f t="shared" si="377"/>
        <v>0.49568153706451873</v>
      </c>
      <c r="DB728" s="14">
        <f t="shared" si="376"/>
        <v>-10022.990199766429</v>
      </c>
      <c r="DC728" s="41"/>
      <c r="DD728" s="41"/>
      <c r="DE728" s="41"/>
    </row>
    <row r="729" spans="105:109">
      <c r="DA729" s="41">
        <f t="shared" si="377"/>
        <v>0.49636902879415051</v>
      </c>
      <c r="DB729" s="14">
        <f t="shared" si="376"/>
        <v>-10050.829159868195</v>
      </c>
      <c r="DC729" s="41"/>
      <c r="DD729" s="41"/>
      <c r="DE729" s="41"/>
    </row>
    <row r="730" spans="105:109">
      <c r="DA730" s="41">
        <f t="shared" si="377"/>
        <v>0.4970565205237823</v>
      </c>
      <c r="DB730" s="14">
        <f t="shared" si="376"/>
        <v>-10078.706704807249</v>
      </c>
      <c r="DC730" s="41"/>
      <c r="DD730" s="41"/>
      <c r="DE730" s="41"/>
    </row>
    <row r="731" spans="105:109">
      <c r="DA731" s="41">
        <f t="shared" si="377"/>
        <v>0.49774401225341408</v>
      </c>
      <c r="DB731" s="14">
        <f t="shared" si="376"/>
        <v>-10106.622834583588</v>
      </c>
      <c r="DC731" s="41"/>
      <c r="DD731" s="41"/>
      <c r="DE731" s="41"/>
    </row>
    <row r="732" spans="105:109">
      <c r="DA732" s="41">
        <f t="shared" si="377"/>
        <v>0.49843150398304586</v>
      </c>
      <c r="DB732" s="14">
        <f t="shared" si="376"/>
        <v>-10134.577549197214</v>
      </c>
      <c r="DC732" s="41"/>
      <c r="DD732" s="41"/>
      <c r="DE732" s="41"/>
    </row>
    <row r="733" spans="105:109">
      <c r="DA733" s="41">
        <f t="shared" si="377"/>
        <v>0.49911899571267765</v>
      </c>
      <c r="DB733" s="14">
        <f t="shared" si="376"/>
        <v>-10162.570848648125</v>
      </c>
      <c r="DC733" s="41"/>
      <c r="DD733" s="41"/>
      <c r="DE733" s="41"/>
    </row>
    <row r="734" spans="105:109">
      <c r="DA734" s="41">
        <f t="shared" si="377"/>
        <v>0.49980648744230943</v>
      </c>
      <c r="DB734" s="14">
        <f t="shared" si="376"/>
        <v>-10190.602732936322</v>
      </c>
      <c r="DC734" s="41"/>
      <c r="DD734" s="41"/>
      <c r="DE734" s="41"/>
    </row>
    <row r="735" spans="105:109">
      <c r="DA735" s="41">
        <f t="shared" si="377"/>
        <v>0.50049397917194127</v>
      </c>
      <c r="DB735" s="14">
        <f t="shared" si="376"/>
        <v>-10218.673202061807</v>
      </c>
      <c r="DC735" s="41"/>
      <c r="DD735" s="41"/>
      <c r="DE735" s="41"/>
    </row>
    <row r="736" spans="105:109">
      <c r="DA736" s="41">
        <f t="shared" si="377"/>
        <v>0.50118147090157306</v>
      </c>
      <c r="DB736" s="14">
        <f t="shared" si="376"/>
        <v>-10246.782256024575</v>
      </c>
      <c r="DC736" s="41"/>
      <c r="DD736" s="41"/>
      <c r="DE736" s="41"/>
    </row>
    <row r="737" spans="105:109">
      <c r="DA737" s="41">
        <f t="shared" si="377"/>
        <v>0.50186896263120484</v>
      </c>
      <c r="DB737" s="14">
        <f t="shared" si="376"/>
        <v>-10274.929894824631</v>
      </c>
      <c r="DC737" s="41"/>
      <c r="DD737" s="41"/>
      <c r="DE737" s="41"/>
    </row>
    <row r="738" spans="105:109">
      <c r="DA738" s="41">
        <f t="shared" si="377"/>
        <v>0.50255645436083662</v>
      </c>
      <c r="DB738" s="14">
        <f t="shared" si="376"/>
        <v>-10303.11611846197</v>
      </c>
      <c r="DC738" s="41"/>
      <c r="DD738" s="41"/>
      <c r="DE738" s="41"/>
    </row>
    <row r="739" spans="105:109">
      <c r="DA739" s="41">
        <f t="shared" si="377"/>
        <v>0.50324394609046841</v>
      </c>
      <c r="DB739" s="14">
        <f t="shared" si="376"/>
        <v>-10331.340926936597</v>
      </c>
      <c r="DC739" s="41"/>
      <c r="DD739" s="41"/>
      <c r="DE739" s="41"/>
    </row>
    <row r="740" spans="105:109">
      <c r="DA740" s="41">
        <f t="shared" si="377"/>
        <v>0.50393143782010019</v>
      </c>
      <c r="DB740" s="14">
        <f t="shared" si="376"/>
        <v>-10359.604320248509</v>
      </c>
      <c r="DC740" s="41"/>
      <c r="DD740" s="41"/>
      <c r="DE740" s="41"/>
    </row>
    <row r="741" spans="105:109">
      <c r="DA741" s="41">
        <f t="shared" si="377"/>
        <v>0.50461892954973198</v>
      </c>
      <c r="DB741" s="14">
        <f t="shared" si="376"/>
        <v>-10387.906298397707</v>
      </c>
      <c r="DC741" s="41"/>
      <c r="DD741" s="41"/>
      <c r="DE741" s="41"/>
    </row>
    <row r="742" spans="105:109">
      <c r="DA742" s="41">
        <f t="shared" si="377"/>
        <v>0.50530642127936376</v>
      </c>
      <c r="DB742" s="14">
        <f t="shared" si="376"/>
        <v>-10416.24686138419</v>
      </c>
      <c r="DC742" s="41"/>
      <c r="DD742" s="41"/>
      <c r="DE742" s="41"/>
    </row>
    <row r="743" spans="105:109">
      <c r="DA743" s="41">
        <f t="shared" si="377"/>
        <v>0.50599391300899554</v>
      </c>
      <c r="DB743" s="14">
        <f t="shared" si="376"/>
        <v>-10444.626009207961</v>
      </c>
      <c r="DC743" s="41"/>
      <c r="DD743" s="41"/>
      <c r="DE743" s="41"/>
    </row>
    <row r="744" spans="105:109">
      <c r="DA744" s="41">
        <f t="shared" si="377"/>
        <v>0.50668140473862733</v>
      </c>
      <c r="DB744" s="14">
        <f t="shared" si="376"/>
        <v>-10473.043741869018</v>
      </c>
      <c r="DC744" s="41"/>
      <c r="DD744" s="41"/>
      <c r="DE744" s="41"/>
    </row>
    <row r="745" spans="105:109">
      <c r="DA745" s="41">
        <f t="shared" si="377"/>
        <v>0.50736889646825911</v>
      </c>
      <c r="DB745" s="14">
        <f t="shared" si="376"/>
        <v>-10501.500059367359</v>
      </c>
      <c r="DC745" s="41"/>
      <c r="DD745" s="41"/>
      <c r="DE745" s="41"/>
    </row>
    <row r="746" spans="105:109">
      <c r="DA746" s="41">
        <f t="shared" si="377"/>
        <v>0.5080563881978909</v>
      </c>
      <c r="DB746" s="14">
        <f t="shared" si="376"/>
        <v>-10529.994961702985</v>
      </c>
      <c r="DC746" s="41"/>
      <c r="DD746" s="41"/>
      <c r="DE746" s="41"/>
    </row>
    <row r="747" spans="105:109">
      <c r="DA747" s="41">
        <f t="shared" si="377"/>
        <v>0.50874387992752268</v>
      </c>
      <c r="DB747" s="14">
        <f t="shared" si="376"/>
        <v>-10558.528448875899</v>
      </c>
      <c r="DC747" s="41"/>
      <c r="DD747" s="41"/>
      <c r="DE747" s="41"/>
    </row>
    <row r="748" spans="105:109">
      <c r="DA748" s="41">
        <f t="shared" si="377"/>
        <v>0.50943137165715446</v>
      </c>
      <c r="DB748" s="14">
        <f t="shared" si="376"/>
        <v>-10587.100520886097</v>
      </c>
      <c r="DC748" s="41"/>
      <c r="DD748" s="41"/>
      <c r="DE748" s="41"/>
    </row>
    <row r="749" spans="105:109">
      <c r="DA749" s="41">
        <f t="shared" si="377"/>
        <v>0.51011886338678625</v>
      </c>
      <c r="DB749" s="14">
        <f t="shared" si="376"/>
        <v>-10615.711177733585</v>
      </c>
      <c r="DC749" s="41"/>
      <c r="DD749" s="41"/>
      <c r="DE749" s="41"/>
    </row>
    <row r="750" spans="105:109">
      <c r="DA750" s="41">
        <f t="shared" si="377"/>
        <v>0.51080635511641803</v>
      </c>
      <c r="DB750" s="14">
        <f t="shared" si="376"/>
        <v>-10644.360419418355</v>
      </c>
      <c r="DC750" s="41"/>
      <c r="DD750" s="41"/>
      <c r="DE750" s="41"/>
    </row>
    <row r="751" spans="105:109">
      <c r="DA751" s="41">
        <f t="shared" si="377"/>
        <v>0.51149384684604982</v>
      </c>
      <c r="DB751" s="14">
        <f t="shared" si="376"/>
        <v>-10673.048245940412</v>
      </c>
      <c r="DC751" s="41"/>
      <c r="DD751" s="41"/>
      <c r="DE751" s="41"/>
    </row>
    <row r="752" spans="105:109">
      <c r="DA752" s="41">
        <f t="shared" si="377"/>
        <v>0.5121813385756816</v>
      </c>
      <c r="DB752" s="14">
        <f t="shared" si="376"/>
        <v>-10701.774657299753</v>
      </c>
      <c r="DC752" s="41"/>
      <c r="DD752" s="41"/>
      <c r="DE752" s="41"/>
    </row>
    <row r="753" spans="105:109">
      <c r="DA753" s="41">
        <f t="shared" si="377"/>
        <v>0.51286883030531338</v>
      </c>
      <c r="DB753" s="14">
        <f t="shared" si="376"/>
        <v>-10730.539653496384</v>
      </c>
      <c r="DC753" s="41"/>
      <c r="DD753" s="41"/>
      <c r="DE753" s="41"/>
    </row>
    <row r="754" spans="105:109">
      <c r="DA754" s="41">
        <f t="shared" si="377"/>
        <v>0.51355632203494517</v>
      </c>
      <c r="DB754" s="14">
        <f t="shared" si="376"/>
        <v>-10759.343234530299</v>
      </c>
      <c r="DC754" s="41"/>
      <c r="DD754" s="41"/>
      <c r="DE754" s="41"/>
    </row>
    <row r="755" spans="105:109">
      <c r="DA755" s="41">
        <f t="shared" si="377"/>
        <v>0.51424381376457695</v>
      </c>
      <c r="DB755" s="14">
        <f t="shared" si="376"/>
        <v>-10788.185400401499</v>
      </c>
      <c r="DC755" s="41"/>
      <c r="DD755" s="41"/>
      <c r="DE755" s="41"/>
    </row>
    <row r="756" spans="105:109">
      <c r="DA756" s="41">
        <f t="shared" si="377"/>
        <v>0.51493130549420874</v>
      </c>
      <c r="DB756" s="14">
        <f t="shared" si="376"/>
        <v>-10817.066151109984</v>
      </c>
      <c r="DC756" s="41"/>
      <c r="DD756" s="41"/>
      <c r="DE756" s="41"/>
    </row>
    <row r="757" spans="105:109">
      <c r="DA757" s="41">
        <f t="shared" si="377"/>
        <v>0.51561879722384052</v>
      </c>
      <c r="DB757" s="14">
        <f t="shared" si="376"/>
        <v>-10845.985486655758</v>
      </c>
      <c r="DC757" s="41"/>
      <c r="DD757" s="41"/>
      <c r="DE757" s="41"/>
    </row>
    <row r="758" spans="105:109">
      <c r="DA758" s="41">
        <f t="shared" si="377"/>
        <v>0.5163062889534723</v>
      </c>
      <c r="DB758" s="14">
        <f t="shared" si="376"/>
        <v>-10874.943407038816</v>
      </c>
      <c r="DC758" s="41"/>
      <c r="DD758" s="41"/>
      <c r="DE758" s="41"/>
    </row>
    <row r="759" spans="105:109">
      <c r="DA759" s="41">
        <f t="shared" si="377"/>
        <v>0.51699378068310409</v>
      </c>
      <c r="DB759" s="14">
        <f t="shared" si="376"/>
        <v>-10903.939912259159</v>
      </c>
      <c r="DC759" s="41"/>
      <c r="DD759" s="41"/>
      <c r="DE759" s="41"/>
    </row>
    <row r="760" spans="105:109">
      <c r="DA760" s="41">
        <f t="shared" si="377"/>
        <v>0.51768127241273587</v>
      </c>
      <c r="DB760" s="14">
        <f t="shared" si="376"/>
        <v>-10932.975002316787</v>
      </c>
      <c r="DC760" s="41"/>
      <c r="DD760" s="41"/>
      <c r="DE760" s="41"/>
    </row>
    <row r="761" spans="105:109">
      <c r="DA761" s="41">
        <f t="shared" si="377"/>
        <v>0.51836876414236766</v>
      </c>
      <c r="DB761" s="14">
        <f t="shared" si="376"/>
        <v>-10962.048677211706</v>
      </c>
      <c r="DC761" s="41"/>
      <c r="DD761" s="41"/>
      <c r="DE761" s="41"/>
    </row>
    <row r="762" spans="105:109">
      <c r="DA762" s="41">
        <f t="shared" si="377"/>
        <v>0.51905625587199944</v>
      </c>
      <c r="DB762" s="14">
        <f t="shared" si="376"/>
        <v>-10991.160936943907</v>
      </c>
      <c r="DC762" s="41"/>
      <c r="DD762" s="41"/>
      <c r="DE762" s="41"/>
    </row>
    <row r="763" spans="105:109">
      <c r="DA763" s="41">
        <f t="shared" si="377"/>
        <v>0.51974374760163122</v>
      </c>
      <c r="DB763" s="14">
        <f t="shared" si="376"/>
        <v>-11020.311781513394</v>
      </c>
      <c r="DC763" s="41"/>
      <c r="DD763" s="41"/>
      <c r="DE763" s="41"/>
    </row>
    <row r="764" spans="105:109">
      <c r="DA764" s="41">
        <f t="shared" si="377"/>
        <v>0.52043123933126301</v>
      </c>
      <c r="DB764" s="14">
        <f t="shared" si="376"/>
        <v>-11049.501210920167</v>
      </c>
      <c r="DC764" s="41"/>
      <c r="DD764" s="41"/>
      <c r="DE764" s="41"/>
    </row>
    <row r="765" spans="105:109">
      <c r="DA765" s="41">
        <f t="shared" si="377"/>
        <v>0.52111873106089479</v>
      </c>
      <c r="DB765" s="14">
        <f t="shared" si="376"/>
        <v>-11078.729225164227</v>
      </c>
      <c r="DC765" s="41"/>
      <c r="DD765" s="41"/>
      <c r="DE765" s="41"/>
    </row>
    <row r="766" spans="105:109">
      <c r="DA766" s="41">
        <f t="shared" si="377"/>
        <v>0.52180622279052657</v>
      </c>
      <c r="DB766" s="14">
        <f t="shared" si="376"/>
        <v>-11107.995824245572</v>
      </c>
      <c r="DC766" s="41"/>
      <c r="DD766" s="41"/>
      <c r="DE766" s="41"/>
    </row>
    <row r="767" spans="105:109">
      <c r="DA767" s="41">
        <f t="shared" si="377"/>
        <v>0.52249371452015836</v>
      </c>
      <c r="DB767" s="14">
        <f t="shared" si="376"/>
        <v>-11137.301008164204</v>
      </c>
      <c r="DC767" s="41"/>
      <c r="DD767" s="41"/>
      <c r="DE767" s="41"/>
    </row>
    <row r="768" spans="105:109">
      <c r="DA768" s="41">
        <f t="shared" si="377"/>
        <v>0.52318120624979014</v>
      </c>
      <c r="DB768" s="14">
        <f t="shared" si="376"/>
        <v>-11166.644776920119</v>
      </c>
      <c r="DC768" s="41"/>
      <c r="DD768" s="41"/>
      <c r="DE768" s="41"/>
    </row>
    <row r="769" spans="105:109">
      <c r="DA769" s="41">
        <f t="shared" si="377"/>
        <v>0.52386869797942193</v>
      </c>
      <c r="DB769" s="14">
        <f t="shared" si="376"/>
        <v>-11196.027130513323</v>
      </c>
      <c r="DC769" s="41"/>
      <c r="DD769" s="41"/>
      <c r="DE769" s="41"/>
    </row>
    <row r="770" spans="105:109">
      <c r="DA770" s="41">
        <f t="shared" si="377"/>
        <v>0.52455618970905371</v>
      </c>
      <c r="DB770" s="14">
        <f t="shared" si="376"/>
        <v>-11225.448068943811</v>
      </c>
      <c r="DC770" s="41"/>
      <c r="DD770" s="41"/>
      <c r="DE770" s="41"/>
    </row>
    <row r="771" spans="105:109">
      <c r="DA771" s="41">
        <f t="shared" si="377"/>
        <v>0.52524368143868549</v>
      </c>
      <c r="DB771" s="14">
        <f t="shared" si="376"/>
        <v>-11254.907592211586</v>
      </c>
      <c r="DC771" s="41"/>
      <c r="DD771" s="41"/>
      <c r="DE771" s="41"/>
    </row>
    <row r="772" spans="105:109">
      <c r="DA772" s="41">
        <f t="shared" si="377"/>
        <v>0.52593117316831728</v>
      </c>
      <c r="DB772" s="14">
        <f t="shared" si="376"/>
        <v>-11284.405700316647</v>
      </c>
      <c r="DC772" s="41"/>
      <c r="DD772" s="41"/>
      <c r="DE772" s="41"/>
    </row>
    <row r="773" spans="105:109">
      <c r="DA773" s="41">
        <f t="shared" si="377"/>
        <v>0.52661866489794906</v>
      </c>
      <c r="DB773" s="14">
        <f t="shared" si="376"/>
        <v>-11313.942393258994</v>
      </c>
      <c r="DC773" s="41"/>
      <c r="DD773" s="41"/>
      <c r="DE773" s="41"/>
    </row>
    <row r="774" spans="105:109">
      <c r="DA774" s="41">
        <f t="shared" si="377"/>
        <v>0.52730615662758085</v>
      </c>
      <c r="DB774" s="14">
        <f t="shared" si="376"/>
        <v>-11343.517671038626</v>
      </c>
      <c r="DC774" s="41"/>
      <c r="DD774" s="41"/>
      <c r="DE774" s="41"/>
    </row>
    <row r="775" spans="105:109">
      <c r="DA775" s="41">
        <f t="shared" si="377"/>
        <v>0.52799364835721263</v>
      </c>
      <c r="DB775" s="14">
        <f t="shared" ref="DB775:DB838" si="378">$C$6+$C$7*DA775+$C$8*DA775^2+$C$9*DA775^3+$C$10*DA775^4+$C$11*DA775^5</f>
        <v>-11373.131533655544</v>
      </c>
      <c r="DC775" s="41"/>
      <c r="DD775" s="41"/>
      <c r="DE775" s="41"/>
    </row>
    <row r="776" spans="105:109">
      <c r="DA776" s="41">
        <f t="shared" si="377"/>
        <v>0.52868114008684441</v>
      </c>
      <c r="DB776" s="14">
        <f t="shared" si="378"/>
        <v>-11402.783981109749</v>
      </c>
      <c r="DC776" s="41"/>
      <c r="DD776" s="41"/>
      <c r="DE776" s="41"/>
    </row>
    <row r="777" spans="105:109">
      <c r="DA777" s="41">
        <f t="shared" ref="DA777:DA840" si="379">DA776+$DC$5</f>
        <v>0.5293686318164762</v>
      </c>
      <c r="DB777" s="14">
        <f t="shared" si="378"/>
        <v>-11432.475013401239</v>
      </c>
      <c r="DC777" s="41"/>
      <c r="DD777" s="41"/>
      <c r="DE777" s="41"/>
    </row>
    <row r="778" spans="105:109">
      <c r="DA778" s="41">
        <f t="shared" si="379"/>
        <v>0.53005612354610798</v>
      </c>
      <c r="DB778" s="14">
        <f t="shared" si="378"/>
        <v>-11462.204630530014</v>
      </c>
      <c r="DC778" s="41"/>
      <c r="DD778" s="41"/>
      <c r="DE778" s="41"/>
    </row>
    <row r="779" spans="105:109">
      <c r="DA779" s="41">
        <f t="shared" si="379"/>
        <v>0.53074361527573977</v>
      </c>
      <c r="DB779" s="14">
        <f t="shared" si="378"/>
        <v>-11491.972832496076</v>
      </c>
      <c r="DC779" s="41"/>
      <c r="DD779" s="41"/>
      <c r="DE779" s="41"/>
    </row>
    <row r="780" spans="105:109">
      <c r="DA780" s="41">
        <f t="shared" si="379"/>
        <v>0.53143110700537155</v>
      </c>
      <c r="DB780" s="14">
        <f t="shared" si="378"/>
        <v>-11521.779619299423</v>
      </c>
      <c r="DC780" s="41"/>
      <c r="DD780" s="41"/>
      <c r="DE780" s="41"/>
    </row>
    <row r="781" spans="105:109">
      <c r="DA781" s="41">
        <f t="shared" si="379"/>
        <v>0.53211859873500333</v>
      </c>
      <c r="DB781" s="14">
        <f t="shared" si="378"/>
        <v>-11551.624990940058</v>
      </c>
      <c r="DC781" s="41"/>
      <c r="DD781" s="41"/>
      <c r="DE781" s="41"/>
    </row>
    <row r="782" spans="105:109">
      <c r="DA782" s="41">
        <f t="shared" si="379"/>
        <v>0.53280609046463512</v>
      </c>
      <c r="DB782" s="14">
        <f t="shared" si="378"/>
        <v>-11581.508947417977</v>
      </c>
      <c r="DC782" s="41"/>
      <c r="DD782" s="41"/>
      <c r="DE782" s="41"/>
    </row>
    <row r="783" spans="105:109">
      <c r="DA783" s="41">
        <f t="shared" si="379"/>
        <v>0.5334935821942669</v>
      </c>
      <c r="DB783" s="14">
        <f t="shared" si="378"/>
        <v>-11611.431488733182</v>
      </c>
      <c r="DC783" s="41"/>
      <c r="DD783" s="41"/>
      <c r="DE783" s="41"/>
    </row>
    <row r="784" spans="105:109">
      <c r="DA784" s="41">
        <f t="shared" si="379"/>
        <v>0.53418107392389869</v>
      </c>
      <c r="DB784" s="14">
        <f t="shared" si="378"/>
        <v>-11641.392614885674</v>
      </c>
      <c r="DC784" s="41"/>
      <c r="DD784" s="41"/>
      <c r="DE784" s="41"/>
    </row>
    <row r="785" spans="105:109">
      <c r="DA785" s="41">
        <f t="shared" si="379"/>
        <v>0.53486856565353047</v>
      </c>
      <c r="DB785" s="14">
        <f t="shared" si="378"/>
        <v>-11671.392325875451</v>
      </c>
      <c r="DC785" s="41"/>
      <c r="DD785" s="41"/>
      <c r="DE785" s="41"/>
    </row>
    <row r="786" spans="105:109">
      <c r="DA786" s="41">
        <f t="shared" si="379"/>
        <v>0.53555605738316225</v>
      </c>
      <c r="DB786" s="14">
        <f t="shared" si="378"/>
        <v>-11701.430621702513</v>
      </c>
      <c r="DC786" s="41"/>
      <c r="DD786" s="41"/>
      <c r="DE786" s="41"/>
    </row>
    <row r="787" spans="105:109">
      <c r="DA787" s="41">
        <f t="shared" si="379"/>
        <v>0.53624354911279404</v>
      </c>
      <c r="DB787" s="14">
        <f t="shared" si="378"/>
        <v>-11731.507502366861</v>
      </c>
      <c r="DC787" s="41"/>
      <c r="DD787" s="41"/>
      <c r="DE787" s="41"/>
    </row>
    <row r="788" spans="105:109">
      <c r="DA788" s="41">
        <f t="shared" si="379"/>
        <v>0.53693104084242582</v>
      </c>
      <c r="DB788" s="14">
        <f t="shared" si="378"/>
        <v>-11761.622967868496</v>
      </c>
      <c r="DC788" s="41"/>
      <c r="DD788" s="41"/>
      <c r="DE788" s="41"/>
    </row>
    <row r="789" spans="105:109">
      <c r="DA789" s="41">
        <f t="shared" si="379"/>
        <v>0.53761853257205761</v>
      </c>
      <c r="DB789" s="14">
        <f t="shared" si="378"/>
        <v>-11791.777018207416</v>
      </c>
      <c r="DC789" s="41"/>
      <c r="DD789" s="41"/>
      <c r="DE789" s="41"/>
    </row>
    <row r="790" spans="105:109">
      <c r="DA790" s="41">
        <f t="shared" si="379"/>
        <v>0.53830602430168939</v>
      </c>
      <c r="DB790" s="14">
        <f t="shared" si="378"/>
        <v>-11821.969653383625</v>
      </c>
      <c r="DC790" s="41"/>
      <c r="DD790" s="41"/>
      <c r="DE790" s="41"/>
    </row>
    <row r="791" spans="105:109">
      <c r="DA791" s="41">
        <f t="shared" si="379"/>
        <v>0.53899351603132117</v>
      </c>
      <c r="DB791" s="14">
        <f t="shared" si="378"/>
        <v>-11852.200873397116</v>
      </c>
      <c r="DC791" s="41"/>
      <c r="DD791" s="41"/>
      <c r="DE791" s="41"/>
    </row>
    <row r="792" spans="105:109">
      <c r="DA792" s="41">
        <f t="shared" si="379"/>
        <v>0.53968100776095296</v>
      </c>
      <c r="DB792" s="14">
        <f t="shared" si="378"/>
        <v>-11882.470678247895</v>
      </c>
      <c r="DC792" s="41"/>
      <c r="DD792" s="41"/>
      <c r="DE792" s="41"/>
    </row>
    <row r="793" spans="105:109">
      <c r="DA793" s="41">
        <f t="shared" si="379"/>
        <v>0.54036849949058474</v>
      </c>
      <c r="DB793" s="14">
        <f t="shared" si="378"/>
        <v>-11912.77906793596</v>
      </c>
      <c r="DC793" s="41"/>
      <c r="DD793" s="41"/>
      <c r="DE793" s="41"/>
    </row>
    <row r="794" spans="105:109">
      <c r="DA794" s="41">
        <f t="shared" si="379"/>
        <v>0.54105599122021653</v>
      </c>
      <c r="DB794" s="14">
        <f t="shared" si="378"/>
        <v>-11943.126042461308</v>
      </c>
      <c r="DC794" s="41"/>
      <c r="DD794" s="41"/>
      <c r="DE794" s="41"/>
    </row>
    <row r="795" spans="105:109">
      <c r="DA795" s="41">
        <f t="shared" si="379"/>
        <v>0.54174348294984831</v>
      </c>
      <c r="DB795" s="14">
        <f t="shared" si="378"/>
        <v>-11973.511601823944</v>
      </c>
      <c r="DC795" s="41"/>
      <c r="DD795" s="41"/>
      <c r="DE795" s="41"/>
    </row>
    <row r="796" spans="105:109">
      <c r="DA796" s="41">
        <f t="shared" si="379"/>
        <v>0.54243097467948009</v>
      </c>
      <c r="DB796" s="14">
        <f t="shared" si="378"/>
        <v>-12003.935746023866</v>
      </c>
      <c r="DC796" s="41"/>
      <c r="DD796" s="41"/>
      <c r="DE796" s="41"/>
    </row>
    <row r="797" spans="105:109">
      <c r="DA797" s="41">
        <f t="shared" si="379"/>
        <v>0.54311846640911188</v>
      </c>
      <c r="DB797" s="14">
        <f t="shared" si="378"/>
        <v>-12034.398475061074</v>
      </c>
      <c r="DC797" s="41"/>
      <c r="DD797" s="41"/>
      <c r="DE797" s="41"/>
    </row>
    <row r="798" spans="105:109">
      <c r="DA798" s="41">
        <f t="shared" si="379"/>
        <v>0.54380595813874366</v>
      </c>
      <c r="DB798" s="14">
        <f t="shared" si="378"/>
        <v>-12064.899788935569</v>
      </c>
      <c r="DC798" s="41"/>
      <c r="DD798" s="41"/>
      <c r="DE798" s="41"/>
    </row>
    <row r="799" spans="105:109">
      <c r="DA799" s="41">
        <f t="shared" si="379"/>
        <v>0.54449344986837545</v>
      </c>
      <c r="DB799" s="14">
        <f t="shared" si="378"/>
        <v>-12095.439687647347</v>
      </c>
      <c r="DC799" s="41"/>
      <c r="DD799" s="41"/>
      <c r="DE799" s="41"/>
    </row>
    <row r="800" spans="105:109">
      <c r="DA800" s="41">
        <f t="shared" si="379"/>
        <v>0.54518094159800723</v>
      </c>
      <c r="DB800" s="14">
        <f t="shared" si="378"/>
        <v>-12126.018171196412</v>
      </c>
      <c r="DC800" s="41"/>
      <c r="DD800" s="41"/>
      <c r="DE800" s="41"/>
    </row>
    <row r="801" spans="105:109">
      <c r="DA801" s="41">
        <f t="shared" si="379"/>
        <v>0.54586843332763901</v>
      </c>
      <c r="DB801" s="14">
        <f t="shared" si="378"/>
        <v>-12156.635239582763</v>
      </c>
      <c r="DC801" s="41"/>
      <c r="DD801" s="41"/>
      <c r="DE801" s="41"/>
    </row>
    <row r="802" spans="105:109">
      <c r="DA802" s="41">
        <f t="shared" si="379"/>
        <v>0.5465559250572708</v>
      </c>
      <c r="DB802" s="14">
        <f t="shared" si="378"/>
        <v>-12187.290892806403</v>
      </c>
      <c r="DC802" s="41"/>
      <c r="DD802" s="41"/>
      <c r="DE802" s="41"/>
    </row>
    <row r="803" spans="105:109">
      <c r="DA803" s="41">
        <f t="shared" si="379"/>
        <v>0.54724341678690258</v>
      </c>
      <c r="DB803" s="14">
        <f t="shared" si="378"/>
        <v>-12217.985130867324</v>
      </c>
      <c r="DC803" s="41"/>
      <c r="DD803" s="41"/>
      <c r="DE803" s="41"/>
    </row>
    <row r="804" spans="105:109">
      <c r="DA804" s="41">
        <f t="shared" si="379"/>
        <v>0.54793090851653437</v>
      </c>
      <c r="DB804" s="14">
        <f t="shared" si="378"/>
        <v>-12248.717953765534</v>
      </c>
      <c r="DC804" s="41"/>
      <c r="DD804" s="41"/>
      <c r="DE804" s="41"/>
    </row>
    <row r="805" spans="105:109">
      <c r="DA805" s="41">
        <f t="shared" si="379"/>
        <v>0.54861840024616615</v>
      </c>
      <c r="DB805" s="14">
        <f t="shared" si="378"/>
        <v>-12279.489361501028</v>
      </c>
      <c r="DC805" s="41"/>
      <c r="DD805" s="41"/>
      <c r="DE805" s="41"/>
    </row>
    <row r="806" spans="105:109">
      <c r="DA806" s="41">
        <f t="shared" si="379"/>
        <v>0.54930589197579793</v>
      </c>
      <c r="DB806" s="14">
        <f t="shared" si="378"/>
        <v>-12310.29935407381</v>
      </c>
      <c r="DC806" s="41"/>
      <c r="DD806" s="41"/>
      <c r="DE806" s="41"/>
    </row>
    <row r="807" spans="105:109">
      <c r="DA807" s="41">
        <f t="shared" si="379"/>
        <v>0.54999338370542972</v>
      </c>
      <c r="DB807" s="14">
        <f t="shared" si="378"/>
        <v>-12341.147931483876</v>
      </c>
      <c r="DC807" s="41"/>
      <c r="DD807" s="41"/>
      <c r="DE807" s="41"/>
    </row>
    <row r="808" spans="105:109">
      <c r="DA808" s="41">
        <f t="shared" si="379"/>
        <v>0.5506808754350615</v>
      </c>
      <c r="DB808" s="14">
        <f t="shared" si="378"/>
        <v>-12372.035093731227</v>
      </c>
      <c r="DC808" s="41"/>
      <c r="DD808" s="41"/>
      <c r="DE808" s="41"/>
    </row>
    <row r="809" spans="105:109">
      <c r="DA809" s="41">
        <f t="shared" si="379"/>
        <v>0.55136836716469328</v>
      </c>
      <c r="DB809" s="14">
        <f t="shared" si="378"/>
        <v>-12402.960840815866</v>
      </c>
      <c r="DC809" s="41"/>
      <c r="DD809" s="41"/>
      <c r="DE809" s="41"/>
    </row>
    <row r="810" spans="105:109">
      <c r="DA810" s="41">
        <f t="shared" si="379"/>
        <v>0.55205585889432507</v>
      </c>
      <c r="DB810" s="14">
        <f t="shared" si="378"/>
        <v>-12433.92517273779</v>
      </c>
      <c r="DC810" s="41"/>
      <c r="DD810" s="41"/>
      <c r="DE810" s="41"/>
    </row>
    <row r="811" spans="105:109">
      <c r="DA811" s="41">
        <f t="shared" si="379"/>
        <v>0.55274335062395685</v>
      </c>
      <c r="DB811" s="14">
        <f t="shared" si="378"/>
        <v>-12464.928089497</v>
      </c>
      <c r="DC811" s="41"/>
      <c r="DD811" s="41"/>
      <c r="DE811" s="41"/>
    </row>
    <row r="812" spans="105:109">
      <c r="DA812" s="41">
        <f t="shared" si="379"/>
        <v>0.55343084235358864</v>
      </c>
      <c r="DB812" s="14">
        <f t="shared" si="378"/>
        <v>-12495.969591093499</v>
      </c>
      <c r="DC812" s="41"/>
      <c r="DD812" s="41"/>
      <c r="DE812" s="41"/>
    </row>
    <row r="813" spans="105:109">
      <c r="DA813" s="41">
        <f t="shared" si="379"/>
        <v>0.55411833408322042</v>
      </c>
      <c r="DB813" s="14">
        <f t="shared" si="378"/>
        <v>-12527.049677527279</v>
      </c>
      <c r="DC813" s="41"/>
      <c r="DD813" s="41"/>
      <c r="DE813" s="41"/>
    </row>
    <row r="814" spans="105:109">
      <c r="DA814" s="41">
        <f t="shared" si="379"/>
        <v>0.5548058258128522</v>
      </c>
      <c r="DB814" s="14">
        <f t="shared" si="378"/>
        <v>-12558.168348798346</v>
      </c>
      <c r="DC814" s="41"/>
      <c r="DD814" s="41"/>
      <c r="DE814" s="41"/>
    </row>
    <row r="815" spans="105:109">
      <c r="DA815" s="41">
        <f t="shared" si="379"/>
        <v>0.55549331754248399</v>
      </c>
      <c r="DB815" s="14">
        <f t="shared" si="378"/>
        <v>-12589.3256049067</v>
      </c>
      <c r="DC815" s="41"/>
      <c r="DD815" s="41"/>
      <c r="DE815" s="41"/>
    </row>
    <row r="816" spans="105:109">
      <c r="DA816" s="41">
        <f t="shared" si="379"/>
        <v>0.55618080927211577</v>
      </c>
      <c r="DB816" s="14">
        <f t="shared" si="378"/>
        <v>-12620.521445852341</v>
      </c>
      <c r="DC816" s="41"/>
      <c r="DD816" s="41"/>
      <c r="DE816" s="41"/>
    </row>
    <row r="817" spans="105:109">
      <c r="DA817" s="41">
        <f t="shared" si="379"/>
        <v>0.55686830100174756</v>
      </c>
      <c r="DB817" s="14">
        <f t="shared" si="378"/>
        <v>-12651.755871635265</v>
      </c>
      <c r="DC817" s="41"/>
      <c r="DD817" s="41"/>
      <c r="DE817" s="41"/>
    </row>
    <row r="818" spans="105:109">
      <c r="DA818" s="41">
        <f t="shared" si="379"/>
        <v>0.55755579273137934</v>
      </c>
      <c r="DB818" s="14">
        <f t="shared" si="378"/>
        <v>-12683.028882255478</v>
      </c>
      <c r="DC818" s="41"/>
      <c r="DD818" s="41"/>
      <c r="DE818" s="41"/>
    </row>
    <row r="819" spans="105:109">
      <c r="DA819" s="41">
        <f t="shared" si="379"/>
        <v>0.55824328446101112</v>
      </c>
      <c r="DB819" s="14">
        <f t="shared" si="378"/>
        <v>-12714.340477712974</v>
      </c>
      <c r="DC819" s="41"/>
      <c r="DD819" s="41"/>
      <c r="DE819" s="41"/>
    </row>
    <row r="820" spans="105:109">
      <c r="DA820" s="41">
        <f t="shared" si="379"/>
        <v>0.55893077619064291</v>
      </c>
      <c r="DB820" s="14">
        <f t="shared" si="378"/>
        <v>-12745.690658007756</v>
      </c>
      <c r="DC820" s="41"/>
      <c r="DD820" s="41"/>
      <c r="DE820" s="41"/>
    </row>
    <row r="821" spans="105:109">
      <c r="DA821" s="41">
        <f t="shared" si="379"/>
        <v>0.55961826792027469</v>
      </c>
      <c r="DB821" s="14">
        <f t="shared" si="378"/>
        <v>-12777.079423139825</v>
      </c>
      <c r="DC821" s="41"/>
      <c r="DD821" s="41"/>
      <c r="DE821" s="41"/>
    </row>
    <row r="822" spans="105:109">
      <c r="DA822" s="41">
        <f t="shared" si="379"/>
        <v>0.56030575964990648</v>
      </c>
      <c r="DB822" s="14">
        <f t="shared" si="378"/>
        <v>-12808.50677310918</v>
      </c>
      <c r="DC822" s="41"/>
      <c r="DD822" s="41"/>
      <c r="DE822" s="41"/>
    </row>
    <row r="823" spans="105:109">
      <c r="DA823" s="41">
        <f t="shared" si="379"/>
        <v>0.56099325137953826</v>
      </c>
      <c r="DB823" s="14">
        <f t="shared" si="378"/>
        <v>-12839.972707915822</v>
      </c>
      <c r="DC823" s="41"/>
      <c r="DD823" s="41"/>
      <c r="DE823" s="41"/>
    </row>
    <row r="824" spans="105:109">
      <c r="DA824" s="41">
        <f t="shared" si="379"/>
        <v>0.56168074310917004</v>
      </c>
      <c r="DB824" s="14">
        <f t="shared" si="378"/>
        <v>-12871.477227559748</v>
      </c>
      <c r="DC824" s="41"/>
      <c r="DD824" s="41"/>
      <c r="DE824" s="41"/>
    </row>
    <row r="825" spans="105:109">
      <c r="DA825" s="41">
        <f t="shared" si="379"/>
        <v>0.56236823483880183</v>
      </c>
      <c r="DB825" s="14">
        <f t="shared" si="378"/>
        <v>-12903.02033204096</v>
      </c>
      <c r="DC825" s="41"/>
      <c r="DD825" s="41"/>
      <c r="DE825" s="41"/>
    </row>
    <row r="826" spans="105:109">
      <c r="DA826" s="41">
        <f t="shared" si="379"/>
        <v>0.56305572656843361</v>
      </c>
      <c r="DB826" s="14">
        <f t="shared" si="378"/>
        <v>-12934.60202135946</v>
      </c>
      <c r="DC826" s="41"/>
      <c r="DD826" s="41"/>
      <c r="DE826" s="41"/>
    </row>
    <row r="827" spans="105:109">
      <c r="DA827" s="41">
        <f t="shared" si="379"/>
        <v>0.5637432182980654</v>
      </c>
      <c r="DB827" s="14">
        <f t="shared" si="378"/>
        <v>-12966.222295515245</v>
      </c>
      <c r="DC827" s="41"/>
      <c r="DD827" s="41"/>
      <c r="DE827" s="41"/>
    </row>
    <row r="828" spans="105:109">
      <c r="DA828" s="41">
        <f t="shared" si="379"/>
        <v>0.56443071002769718</v>
      </c>
      <c r="DB828" s="14">
        <f t="shared" si="378"/>
        <v>-12997.881154508314</v>
      </c>
      <c r="DC828" s="41"/>
      <c r="DD828" s="41"/>
      <c r="DE828" s="41"/>
    </row>
    <row r="829" spans="105:109">
      <c r="DA829" s="41">
        <f t="shared" si="379"/>
        <v>0.56511820175732896</v>
      </c>
      <c r="DB829" s="14">
        <f t="shared" si="378"/>
        <v>-13029.57859833867</v>
      </c>
      <c r="DC829" s="41"/>
      <c r="DD829" s="41"/>
      <c r="DE829" s="41"/>
    </row>
    <row r="830" spans="105:109">
      <c r="DA830" s="41">
        <f t="shared" si="379"/>
        <v>0.56580569348696075</v>
      </c>
      <c r="DB830" s="14">
        <f t="shared" si="378"/>
        <v>-13061.314627006312</v>
      </c>
      <c r="DC830" s="41"/>
      <c r="DD830" s="41"/>
      <c r="DE830" s="41"/>
    </row>
    <row r="831" spans="105:109">
      <c r="DA831" s="41">
        <f t="shared" si="379"/>
        <v>0.56649318521659253</v>
      </c>
      <c r="DB831" s="14">
        <f t="shared" si="378"/>
        <v>-13093.089240511241</v>
      </c>
      <c r="DC831" s="41"/>
      <c r="DD831" s="41"/>
      <c r="DE831" s="41"/>
    </row>
    <row r="832" spans="105:109">
      <c r="DA832" s="41">
        <f t="shared" si="379"/>
        <v>0.56718067694622432</v>
      </c>
      <c r="DB832" s="14">
        <f t="shared" si="378"/>
        <v>-13124.902438853454</v>
      </c>
      <c r="DC832" s="41"/>
      <c r="DD832" s="41"/>
      <c r="DE832" s="41"/>
    </row>
    <row r="833" spans="105:109">
      <c r="DA833" s="41">
        <f t="shared" si="379"/>
        <v>0.5678681686758561</v>
      </c>
      <c r="DB833" s="14">
        <f t="shared" si="378"/>
        <v>-13156.754222032952</v>
      </c>
      <c r="DC833" s="41"/>
      <c r="DD833" s="41"/>
      <c r="DE833" s="41"/>
    </row>
    <row r="834" spans="105:109">
      <c r="DA834" s="41">
        <f t="shared" si="379"/>
        <v>0.56855566040548788</v>
      </c>
      <c r="DB834" s="14">
        <f t="shared" si="378"/>
        <v>-13188.644590049738</v>
      </c>
      <c r="DC834" s="41"/>
      <c r="DD834" s="41"/>
      <c r="DE834" s="41"/>
    </row>
    <row r="835" spans="105:109">
      <c r="DA835" s="41">
        <f t="shared" si="379"/>
        <v>0.56924315213511967</v>
      </c>
      <c r="DB835" s="14">
        <f t="shared" si="378"/>
        <v>-13220.57354290381</v>
      </c>
      <c r="DC835" s="41"/>
      <c r="DD835" s="41"/>
      <c r="DE835" s="41"/>
    </row>
    <row r="836" spans="105:109">
      <c r="DA836" s="41">
        <f t="shared" si="379"/>
        <v>0.56993064386475145</v>
      </c>
      <c r="DB836" s="14">
        <f t="shared" si="378"/>
        <v>-13252.541080595167</v>
      </c>
      <c r="DC836" s="41"/>
      <c r="DD836" s="41"/>
      <c r="DE836" s="41"/>
    </row>
    <row r="837" spans="105:109">
      <c r="DA837" s="41">
        <f t="shared" si="379"/>
        <v>0.57061813559438324</v>
      </c>
      <c r="DB837" s="14">
        <f t="shared" si="378"/>
        <v>-13284.54720312381</v>
      </c>
      <c r="DC837" s="41"/>
      <c r="DD837" s="41"/>
      <c r="DE837" s="41"/>
    </row>
    <row r="838" spans="105:109">
      <c r="DA838" s="41">
        <f t="shared" si="379"/>
        <v>0.57130562732401502</v>
      </c>
      <c r="DB838" s="14">
        <f t="shared" si="378"/>
        <v>-13316.59191048974</v>
      </c>
      <c r="DC838" s="41"/>
      <c r="DD838" s="41"/>
      <c r="DE838" s="41"/>
    </row>
    <row r="839" spans="105:109">
      <c r="DA839" s="41">
        <f t="shared" si="379"/>
        <v>0.5719931190536468</v>
      </c>
      <c r="DB839" s="14">
        <f t="shared" ref="DB839:DB902" si="380">$C$6+$C$7*DA839+$C$8*DA839^2+$C$9*DA839^3+$C$10*DA839^4+$C$11*DA839^5</f>
        <v>-13348.675202692955</v>
      </c>
      <c r="DC839" s="41"/>
      <c r="DD839" s="41"/>
      <c r="DE839" s="41"/>
    </row>
    <row r="840" spans="105:109">
      <c r="DA840" s="41">
        <f t="shared" si="379"/>
        <v>0.57268061078327859</v>
      </c>
      <c r="DB840" s="14">
        <f t="shared" si="380"/>
        <v>-13380.797079733455</v>
      </c>
      <c r="DC840" s="41"/>
      <c r="DD840" s="41"/>
      <c r="DE840" s="41"/>
    </row>
    <row r="841" spans="105:109">
      <c r="DA841" s="41">
        <f t="shared" ref="DA841:DA904" si="381">DA840+$DC$5</f>
        <v>0.57336810251291037</v>
      </c>
      <c r="DB841" s="14">
        <f t="shared" si="380"/>
        <v>-13412.957541611244</v>
      </c>
      <c r="DC841" s="41"/>
      <c r="DD841" s="41"/>
      <c r="DE841" s="41"/>
    </row>
    <row r="842" spans="105:109">
      <c r="DA842" s="41">
        <f t="shared" si="381"/>
        <v>0.57405559424254216</v>
      </c>
      <c r="DB842" s="14">
        <f t="shared" si="380"/>
        <v>-13445.156588326316</v>
      </c>
      <c r="DC842" s="41"/>
      <c r="DD842" s="41"/>
      <c r="DE842" s="41"/>
    </row>
    <row r="843" spans="105:109">
      <c r="DA843" s="41">
        <f t="shared" si="381"/>
        <v>0.57474308597217394</v>
      </c>
      <c r="DB843" s="14">
        <f t="shared" si="380"/>
        <v>-13477.394219878674</v>
      </c>
      <c r="DC843" s="41"/>
      <c r="DD843" s="41"/>
      <c r="DE843" s="41"/>
    </row>
    <row r="844" spans="105:109">
      <c r="DA844" s="41">
        <f t="shared" si="381"/>
        <v>0.57543057770180572</v>
      </c>
      <c r="DB844" s="14">
        <f t="shared" si="380"/>
        <v>-13509.670436268318</v>
      </c>
      <c r="DC844" s="41"/>
      <c r="DD844" s="41"/>
      <c r="DE844" s="41"/>
    </row>
    <row r="845" spans="105:109">
      <c r="DA845" s="41">
        <f t="shared" si="381"/>
        <v>0.57611806943143751</v>
      </c>
      <c r="DB845" s="14">
        <f t="shared" si="380"/>
        <v>-13541.985237495248</v>
      </c>
      <c r="DC845" s="41"/>
      <c r="DD845" s="41"/>
      <c r="DE845" s="41"/>
    </row>
    <row r="846" spans="105:109">
      <c r="DA846" s="41">
        <f t="shared" si="381"/>
        <v>0.57680556116106929</v>
      </c>
      <c r="DB846" s="14">
        <f t="shared" si="380"/>
        <v>-13574.338623559464</v>
      </c>
      <c r="DC846" s="41"/>
      <c r="DD846" s="41"/>
      <c r="DE846" s="41"/>
    </row>
    <row r="847" spans="105:109">
      <c r="DA847" s="41">
        <f t="shared" si="381"/>
        <v>0.57749305289070108</v>
      </c>
      <c r="DB847" s="14">
        <f t="shared" si="380"/>
        <v>-13606.730594460967</v>
      </c>
      <c r="DC847" s="41"/>
      <c r="DD847" s="41"/>
      <c r="DE847" s="41"/>
    </row>
    <row r="848" spans="105:109">
      <c r="DA848" s="41">
        <f t="shared" si="381"/>
        <v>0.57818054462033286</v>
      </c>
      <c r="DB848" s="14">
        <f t="shared" si="380"/>
        <v>-13639.161150199756</v>
      </c>
      <c r="DC848" s="41"/>
      <c r="DD848" s="41"/>
      <c r="DE848" s="41"/>
    </row>
    <row r="849" spans="105:109">
      <c r="DA849" s="41">
        <f t="shared" si="381"/>
        <v>0.57886803634996464</v>
      </c>
      <c r="DB849" s="14">
        <f t="shared" si="380"/>
        <v>-13671.630290775829</v>
      </c>
      <c r="DC849" s="41"/>
      <c r="DD849" s="41"/>
      <c r="DE849" s="41"/>
    </row>
    <row r="850" spans="105:109">
      <c r="DA850" s="41">
        <f t="shared" si="381"/>
        <v>0.57955552807959643</v>
      </c>
      <c r="DB850" s="14">
        <f t="shared" si="380"/>
        <v>-13704.138016189188</v>
      </c>
      <c r="DC850" s="41"/>
      <c r="DD850" s="41"/>
      <c r="DE850" s="41"/>
    </row>
    <row r="851" spans="105:109">
      <c r="DA851" s="41">
        <f t="shared" si="381"/>
        <v>0.58024301980922821</v>
      </c>
      <c r="DB851" s="14">
        <f t="shared" si="380"/>
        <v>-13736.684326439834</v>
      </c>
      <c r="DC851" s="41"/>
      <c r="DD851" s="41"/>
      <c r="DE851" s="41"/>
    </row>
    <row r="852" spans="105:109">
      <c r="DA852" s="41">
        <f t="shared" si="381"/>
        <v>0.58093051153885999</v>
      </c>
      <c r="DB852" s="14">
        <f t="shared" si="380"/>
        <v>-13769.269221527764</v>
      </c>
      <c r="DC852" s="41"/>
      <c r="DD852" s="41"/>
      <c r="DE852" s="41"/>
    </row>
    <row r="853" spans="105:109">
      <c r="DA853" s="41">
        <f t="shared" si="381"/>
        <v>0.58161800326849178</v>
      </c>
      <c r="DB853" s="14">
        <f t="shared" si="380"/>
        <v>-13801.892701452984</v>
      </c>
      <c r="DC853" s="41"/>
      <c r="DD853" s="41"/>
      <c r="DE853" s="41"/>
    </row>
    <row r="854" spans="105:109">
      <c r="DA854" s="41">
        <f t="shared" si="381"/>
        <v>0.58230549499812356</v>
      </c>
      <c r="DB854" s="14">
        <f t="shared" si="380"/>
        <v>-13834.554766215486</v>
      </c>
      <c r="DC854" s="41"/>
      <c r="DD854" s="41"/>
      <c r="DE854" s="41"/>
    </row>
    <row r="855" spans="105:109">
      <c r="DA855" s="41">
        <f t="shared" si="381"/>
        <v>0.58299298672775535</v>
      </c>
      <c r="DB855" s="14">
        <f t="shared" si="380"/>
        <v>-13867.255415815276</v>
      </c>
      <c r="DC855" s="41"/>
      <c r="DD855" s="41"/>
      <c r="DE855" s="41"/>
    </row>
    <row r="856" spans="105:109">
      <c r="DA856" s="41">
        <f t="shared" si="381"/>
        <v>0.58368047845738713</v>
      </c>
      <c r="DB856" s="14">
        <f t="shared" si="380"/>
        <v>-13899.994650252349</v>
      </c>
      <c r="DC856" s="41"/>
      <c r="DD856" s="41"/>
      <c r="DE856" s="41"/>
    </row>
    <row r="857" spans="105:109">
      <c r="DA857" s="41">
        <f t="shared" si="381"/>
        <v>0.58436797018701891</v>
      </c>
      <c r="DB857" s="14">
        <f t="shared" si="380"/>
        <v>-13932.772469526712</v>
      </c>
      <c r="DC857" s="41"/>
      <c r="DD857" s="41"/>
      <c r="DE857" s="41"/>
    </row>
    <row r="858" spans="105:109">
      <c r="DA858" s="41">
        <f t="shared" si="381"/>
        <v>0.5850554619166507</v>
      </c>
      <c r="DB858" s="14">
        <f t="shared" si="380"/>
        <v>-13965.588873638359</v>
      </c>
      <c r="DC858" s="41"/>
      <c r="DD858" s="41"/>
      <c r="DE858" s="41"/>
    </row>
    <row r="859" spans="105:109">
      <c r="DA859" s="41">
        <f t="shared" si="381"/>
        <v>0.58574295364628248</v>
      </c>
      <c r="DB859" s="14">
        <f t="shared" si="380"/>
        <v>-13998.443862587292</v>
      </c>
      <c r="DC859" s="41"/>
      <c r="DD859" s="41"/>
      <c r="DE859" s="41"/>
    </row>
    <row r="860" spans="105:109">
      <c r="DA860" s="41">
        <f t="shared" si="381"/>
        <v>0.58643044537591427</v>
      </c>
      <c r="DB860" s="14">
        <f t="shared" si="380"/>
        <v>-14031.337436373509</v>
      </c>
      <c r="DC860" s="41"/>
      <c r="DD860" s="41"/>
      <c r="DE860" s="41"/>
    </row>
    <row r="861" spans="105:109">
      <c r="DA861" s="41">
        <f t="shared" si="381"/>
        <v>0.58711793710554605</v>
      </c>
      <c r="DB861" s="14">
        <f t="shared" si="380"/>
        <v>-14064.269594997015</v>
      </c>
      <c r="DC861" s="41"/>
      <c r="DD861" s="41"/>
      <c r="DE861" s="41"/>
    </row>
    <row r="862" spans="105:109">
      <c r="DA862" s="41">
        <f t="shared" si="381"/>
        <v>0.58780542883517783</v>
      </c>
      <c r="DB862" s="14">
        <f t="shared" si="380"/>
        <v>-14097.240338457805</v>
      </c>
      <c r="DC862" s="41"/>
      <c r="DD862" s="41"/>
      <c r="DE862" s="41"/>
    </row>
    <row r="863" spans="105:109">
      <c r="DA863" s="41">
        <f t="shared" si="381"/>
        <v>0.58849292056480962</v>
      </c>
      <c r="DB863" s="14">
        <f t="shared" si="380"/>
        <v>-14130.249666755881</v>
      </c>
      <c r="DC863" s="41"/>
      <c r="DD863" s="41"/>
      <c r="DE863" s="41"/>
    </row>
    <row r="864" spans="105:109">
      <c r="DA864" s="41">
        <f t="shared" si="381"/>
        <v>0.5891804122944414</v>
      </c>
      <c r="DB864" s="14">
        <f t="shared" si="380"/>
        <v>-14163.297579891243</v>
      </c>
      <c r="DC864" s="41"/>
      <c r="DD864" s="41"/>
      <c r="DE864" s="41"/>
    </row>
    <row r="865" spans="105:109">
      <c r="DA865" s="41">
        <f t="shared" si="381"/>
        <v>0.58986790402407319</v>
      </c>
      <c r="DB865" s="14">
        <f t="shared" si="380"/>
        <v>-14196.384077863891</v>
      </c>
      <c r="DC865" s="41"/>
      <c r="DD865" s="41"/>
      <c r="DE865" s="41"/>
    </row>
    <row r="866" spans="105:109">
      <c r="DA866" s="41">
        <f t="shared" si="381"/>
        <v>0.59055539575370497</v>
      </c>
      <c r="DB866" s="14">
        <f t="shared" si="380"/>
        <v>-14229.509160673824</v>
      </c>
      <c r="DC866" s="41"/>
      <c r="DD866" s="41"/>
      <c r="DE866" s="41"/>
    </row>
    <row r="867" spans="105:109">
      <c r="DA867" s="41">
        <f t="shared" si="381"/>
        <v>0.59124288748333675</v>
      </c>
      <c r="DB867" s="14">
        <f t="shared" si="380"/>
        <v>-14262.672828321043</v>
      </c>
      <c r="DC867" s="41"/>
      <c r="DD867" s="41"/>
      <c r="DE867" s="41"/>
    </row>
    <row r="868" spans="105:109">
      <c r="DA868" s="41">
        <f t="shared" si="381"/>
        <v>0.59193037921296854</v>
      </c>
      <c r="DB868" s="14">
        <f t="shared" si="380"/>
        <v>-14295.87508080555</v>
      </c>
      <c r="DC868" s="41"/>
      <c r="DD868" s="41"/>
      <c r="DE868" s="41"/>
    </row>
    <row r="869" spans="105:109">
      <c r="DA869" s="41">
        <f t="shared" si="381"/>
        <v>0.59261787094260032</v>
      </c>
      <c r="DB869" s="14">
        <f t="shared" si="380"/>
        <v>-14329.115918127342</v>
      </c>
      <c r="DC869" s="41"/>
      <c r="DD869" s="41"/>
      <c r="DE869" s="41"/>
    </row>
    <row r="870" spans="105:109">
      <c r="DA870" s="41">
        <f t="shared" si="381"/>
        <v>0.59330536267223211</v>
      </c>
      <c r="DB870" s="14">
        <f t="shared" si="380"/>
        <v>-14362.395340286419</v>
      </c>
      <c r="DC870" s="41"/>
      <c r="DD870" s="41"/>
      <c r="DE870" s="41"/>
    </row>
    <row r="871" spans="105:109">
      <c r="DA871" s="41">
        <f t="shared" si="381"/>
        <v>0.59399285440186389</v>
      </c>
      <c r="DB871" s="14">
        <f t="shared" si="380"/>
        <v>-14395.713347282783</v>
      </c>
      <c r="DC871" s="41"/>
      <c r="DD871" s="41"/>
      <c r="DE871" s="41"/>
    </row>
    <row r="872" spans="105:109">
      <c r="DA872" s="41">
        <f t="shared" si="381"/>
        <v>0.59468034613149567</v>
      </c>
      <c r="DB872" s="14">
        <f t="shared" si="380"/>
        <v>-14429.069939116433</v>
      </c>
      <c r="DC872" s="41"/>
      <c r="DD872" s="41"/>
      <c r="DE872" s="41"/>
    </row>
    <row r="873" spans="105:109">
      <c r="DA873" s="41">
        <f t="shared" si="381"/>
        <v>0.59536783786112746</v>
      </c>
      <c r="DB873" s="14">
        <f t="shared" si="380"/>
        <v>-14462.465115787367</v>
      </c>
      <c r="DC873" s="41"/>
      <c r="DD873" s="41"/>
      <c r="DE873" s="41"/>
    </row>
    <row r="874" spans="105:109">
      <c r="DA874" s="41">
        <f t="shared" si="381"/>
        <v>0.59605532959075924</v>
      </c>
      <c r="DB874" s="14">
        <f t="shared" si="380"/>
        <v>-14495.898877295587</v>
      </c>
      <c r="DC874" s="41"/>
      <c r="DD874" s="41"/>
      <c r="DE874" s="41"/>
    </row>
    <row r="875" spans="105:109">
      <c r="DA875" s="41">
        <f t="shared" si="381"/>
        <v>0.59674282132039103</v>
      </c>
      <c r="DB875" s="14">
        <f t="shared" si="380"/>
        <v>-14529.371223641094</v>
      </c>
      <c r="DC875" s="41"/>
      <c r="DD875" s="41"/>
      <c r="DE875" s="41"/>
    </row>
    <row r="876" spans="105:109">
      <c r="DA876" s="41">
        <f t="shared" si="381"/>
        <v>0.59743031305002281</v>
      </c>
      <c r="DB876" s="14">
        <f t="shared" si="380"/>
        <v>-14562.882154823887</v>
      </c>
      <c r="DC876" s="41"/>
      <c r="DD876" s="41"/>
      <c r="DE876" s="41"/>
    </row>
    <row r="877" spans="105:109">
      <c r="DA877" s="41">
        <f t="shared" si="381"/>
        <v>0.59811780477965459</v>
      </c>
      <c r="DB877" s="14">
        <f t="shared" si="380"/>
        <v>-14596.431670843967</v>
      </c>
      <c r="DC877" s="41"/>
      <c r="DD877" s="41"/>
      <c r="DE877" s="41"/>
    </row>
    <row r="878" spans="105:109">
      <c r="DA878" s="41">
        <f t="shared" si="381"/>
        <v>0.59880529650928638</v>
      </c>
      <c r="DB878" s="14">
        <f t="shared" si="380"/>
        <v>-14630.019771701331</v>
      </c>
      <c r="DC878" s="41"/>
      <c r="DD878" s="41"/>
      <c r="DE878" s="41"/>
    </row>
    <row r="879" spans="105:109">
      <c r="DA879" s="41">
        <f t="shared" si="381"/>
        <v>0.59949278823891816</v>
      </c>
      <c r="DB879" s="14">
        <f t="shared" si="380"/>
        <v>-14663.64645739598</v>
      </c>
      <c r="DC879" s="41"/>
      <c r="DD879" s="41"/>
      <c r="DE879" s="41"/>
    </row>
    <row r="880" spans="105:109">
      <c r="DA880" s="41">
        <f t="shared" si="381"/>
        <v>0.60018027996854995</v>
      </c>
      <c r="DB880" s="14">
        <f t="shared" si="380"/>
        <v>-14697.311727927918</v>
      </c>
      <c r="DC880" s="41"/>
      <c r="DD880" s="41"/>
      <c r="DE880" s="41"/>
    </row>
    <row r="881" spans="105:109">
      <c r="DA881" s="41">
        <f t="shared" si="381"/>
        <v>0.60086777169818173</v>
      </c>
      <c r="DB881" s="14">
        <f t="shared" si="380"/>
        <v>-14731.015583297141</v>
      </c>
      <c r="DC881" s="41"/>
      <c r="DD881" s="41"/>
      <c r="DE881" s="41"/>
    </row>
    <row r="882" spans="105:109">
      <c r="DA882" s="41">
        <f t="shared" si="381"/>
        <v>0.60155526342781351</v>
      </c>
      <c r="DB882" s="14">
        <f t="shared" si="380"/>
        <v>-14764.758023503648</v>
      </c>
      <c r="DC882" s="41"/>
      <c r="DD882" s="41"/>
      <c r="DE882" s="41"/>
    </row>
    <row r="883" spans="105:109">
      <c r="DA883" s="41">
        <f t="shared" si="381"/>
        <v>0.6022427551574453</v>
      </c>
      <c r="DB883" s="14">
        <f t="shared" si="380"/>
        <v>-14798.539048547442</v>
      </c>
      <c r="DC883" s="41"/>
      <c r="DD883" s="41"/>
      <c r="DE883" s="41"/>
    </row>
    <row r="884" spans="105:109">
      <c r="DA884" s="41">
        <f t="shared" si="381"/>
        <v>0.60293024688707708</v>
      </c>
      <c r="DB884" s="14">
        <f t="shared" si="380"/>
        <v>-14832.358658428522</v>
      </c>
      <c r="DC884" s="41"/>
      <c r="DD884" s="41"/>
      <c r="DE884" s="41"/>
    </row>
    <row r="885" spans="105:109">
      <c r="DA885" s="41">
        <f t="shared" si="381"/>
        <v>0.60361773861670887</v>
      </c>
      <c r="DB885" s="14">
        <f t="shared" si="380"/>
        <v>-14866.216853146889</v>
      </c>
      <c r="DC885" s="41"/>
      <c r="DD885" s="41"/>
      <c r="DE885" s="41"/>
    </row>
    <row r="886" spans="105:109">
      <c r="DA886" s="41">
        <f t="shared" si="381"/>
        <v>0.60430523034634065</v>
      </c>
      <c r="DB886" s="14">
        <f t="shared" si="380"/>
        <v>-14900.11363270254</v>
      </c>
      <c r="DC886" s="41"/>
      <c r="DD886" s="41"/>
      <c r="DE886" s="41"/>
    </row>
    <row r="887" spans="105:109">
      <c r="DA887" s="41">
        <f t="shared" si="381"/>
        <v>0.60499272207597243</v>
      </c>
      <c r="DB887" s="14">
        <f t="shared" si="380"/>
        <v>-14934.048997095477</v>
      </c>
      <c r="DC887" s="41"/>
      <c r="DD887" s="41"/>
      <c r="DE887" s="41"/>
    </row>
    <row r="888" spans="105:109">
      <c r="DA888" s="41">
        <f t="shared" si="381"/>
        <v>0.60568021380560422</v>
      </c>
      <c r="DB888" s="14">
        <f t="shared" si="380"/>
        <v>-14968.0229463257</v>
      </c>
      <c r="DC888" s="41"/>
      <c r="DD888" s="41"/>
      <c r="DE888" s="41"/>
    </row>
    <row r="889" spans="105:109">
      <c r="DA889" s="41">
        <f t="shared" si="381"/>
        <v>0.606367705535236</v>
      </c>
      <c r="DB889" s="14">
        <f t="shared" si="380"/>
        <v>-15002.03548039321</v>
      </c>
      <c r="DC889" s="41"/>
      <c r="DD889" s="41"/>
      <c r="DE889" s="41"/>
    </row>
    <row r="890" spans="105:109">
      <c r="DA890" s="41">
        <f t="shared" si="381"/>
        <v>0.60705519726486779</v>
      </c>
      <c r="DB890" s="14">
        <f t="shared" si="380"/>
        <v>-15036.086599298003</v>
      </c>
      <c r="DC890" s="41"/>
      <c r="DD890" s="41"/>
      <c r="DE890" s="41"/>
    </row>
    <row r="891" spans="105:109">
      <c r="DA891" s="41">
        <f t="shared" si="381"/>
        <v>0.60774268899449957</v>
      </c>
      <c r="DB891" s="14">
        <f t="shared" si="380"/>
        <v>-15070.176303040087</v>
      </c>
      <c r="DC891" s="41"/>
      <c r="DD891" s="41"/>
      <c r="DE891" s="41"/>
    </row>
    <row r="892" spans="105:109">
      <c r="DA892" s="41">
        <f t="shared" si="381"/>
        <v>0.60843018072413135</v>
      </c>
      <c r="DB892" s="14">
        <f t="shared" si="380"/>
        <v>-15104.304591619453</v>
      </c>
      <c r="DC892" s="41"/>
      <c r="DD892" s="41"/>
      <c r="DE892" s="41"/>
    </row>
    <row r="893" spans="105:109">
      <c r="DA893" s="41">
        <f t="shared" si="381"/>
        <v>0.60911767245376314</v>
      </c>
      <c r="DB893" s="14">
        <f t="shared" si="380"/>
        <v>-15138.471465036106</v>
      </c>
      <c r="DC893" s="41"/>
      <c r="DD893" s="41"/>
      <c r="DE893" s="41"/>
    </row>
    <row r="894" spans="105:109">
      <c r="DA894" s="41">
        <f t="shared" si="381"/>
        <v>0.60980516418339492</v>
      </c>
      <c r="DB894" s="14">
        <f t="shared" si="380"/>
        <v>-15172.676923290044</v>
      </c>
      <c r="DC894" s="41"/>
      <c r="DD894" s="41"/>
      <c r="DE894" s="41"/>
    </row>
    <row r="895" spans="105:109">
      <c r="DA895" s="41">
        <f t="shared" si="381"/>
        <v>0.6104926559130267</v>
      </c>
      <c r="DB895" s="14">
        <f t="shared" si="380"/>
        <v>-15206.920966381269</v>
      </c>
      <c r="DC895" s="41"/>
      <c r="DD895" s="41"/>
      <c r="DE895" s="41"/>
    </row>
    <row r="896" spans="105:109">
      <c r="DA896" s="41">
        <f t="shared" si="381"/>
        <v>0.61118014764265849</v>
      </c>
      <c r="DB896" s="14">
        <f t="shared" si="380"/>
        <v>-15241.20359430978</v>
      </c>
      <c r="DC896" s="41"/>
      <c r="DD896" s="41"/>
      <c r="DE896" s="41"/>
    </row>
    <row r="897" spans="105:109">
      <c r="DA897" s="41">
        <f t="shared" si="381"/>
        <v>0.61186763937229027</v>
      </c>
      <c r="DB897" s="14">
        <f t="shared" si="380"/>
        <v>-15275.524807075577</v>
      </c>
      <c r="DC897" s="41"/>
      <c r="DD897" s="41"/>
      <c r="DE897" s="41"/>
    </row>
    <row r="898" spans="105:109">
      <c r="DA898" s="41">
        <f t="shared" si="381"/>
        <v>0.61255513110192206</v>
      </c>
      <c r="DB898" s="14">
        <f t="shared" si="380"/>
        <v>-15309.884604678658</v>
      </c>
      <c r="DC898" s="41"/>
      <c r="DD898" s="41"/>
      <c r="DE898" s="41"/>
    </row>
    <row r="899" spans="105:109">
      <c r="DA899" s="41">
        <f t="shared" si="381"/>
        <v>0.61324262283155384</v>
      </c>
      <c r="DB899" s="14">
        <f t="shared" si="380"/>
        <v>-15344.282987119028</v>
      </c>
      <c r="DC899" s="41"/>
      <c r="DD899" s="41"/>
      <c r="DE899" s="41"/>
    </row>
    <row r="900" spans="105:109">
      <c r="DA900" s="41">
        <f t="shared" si="381"/>
        <v>0.61393011456118562</v>
      </c>
      <c r="DB900" s="14">
        <f t="shared" si="380"/>
        <v>-15378.719954396682</v>
      </c>
      <c r="DC900" s="41"/>
      <c r="DD900" s="41"/>
      <c r="DE900" s="41"/>
    </row>
    <row r="901" spans="105:109">
      <c r="DA901" s="41">
        <f t="shared" si="381"/>
        <v>0.61461760629081741</v>
      </c>
      <c r="DB901" s="14">
        <f t="shared" si="380"/>
        <v>-15413.19550651162</v>
      </c>
      <c r="DC901" s="41"/>
      <c r="DD901" s="41"/>
      <c r="DE901" s="41"/>
    </row>
    <row r="902" spans="105:109">
      <c r="DA902" s="41">
        <f t="shared" si="381"/>
        <v>0.61530509802044919</v>
      </c>
      <c r="DB902" s="14">
        <f t="shared" si="380"/>
        <v>-15447.709643463846</v>
      </c>
      <c r="DC902" s="41"/>
      <c r="DD902" s="41"/>
      <c r="DE902" s="41"/>
    </row>
    <row r="903" spans="105:109">
      <c r="DA903" s="41">
        <f t="shared" si="381"/>
        <v>0.61599258975008098</v>
      </c>
      <c r="DB903" s="14">
        <f t="shared" ref="DB903:DB966" si="382">$C$6+$C$7*DA903+$C$8*DA903^2+$C$9*DA903^3+$C$10*DA903^4+$C$11*DA903^5</f>
        <v>-15482.262365253357</v>
      </c>
      <c r="DC903" s="41"/>
      <c r="DD903" s="41"/>
      <c r="DE903" s="41"/>
    </row>
    <row r="904" spans="105:109">
      <c r="DA904" s="41">
        <f t="shared" si="381"/>
        <v>0.61668008147971276</v>
      </c>
      <c r="DB904" s="14">
        <f t="shared" si="382"/>
        <v>-15516.853671880155</v>
      </c>
      <c r="DC904" s="41"/>
      <c r="DD904" s="41"/>
      <c r="DE904" s="41"/>
    </row>
    <row r="905" spans="105:109">
      <c r="DA905" s="41">
        <f t="shared" ref="DA905:DA968" si="383">DA904+$DC$5</f>
        <v>0.61736757320934454</v>
      </c>
      <c r="DB905" s="14">
        <f t="shared" si="382"/>
        <v>-15551.483563344238</v>
      </c>
      <c r="DC905" s="41"/>
      <c r="DD905" s="41"/>
      <c r="DE905" s="41"/>
    </row>
    <row r="906" spans="105:109">
      <c r="DA906" s="41">
        <f t="shared" si="383"/>
        <v>0.61805506493897633</v>
      </c>
      <c r="DB906" s="14">
        <f t="shared" si="382"/>
        <v>-15586.152039645609</v>
      </c>
      <c r="DC906" s="41"/>
      <c r="DD906" s="41"/>
      <c r="DE906" s="41"/>
    </row>
    <row r="907" spans="105:109">
      <c r="DA907" s="41">
        <f t="shared" si="383"/>
        <v>0.61874255666860811</v>
      </c>
      <c r="DB907" s="14">
        <f t="shared" si="382"/>
        <v>-15620.859100784262</v>
      </c>
      <c r="DC907" s="41"/>
      <c r="DD907" s="41"/>
      <c r="DE907" s="41"/>
    </row>
    <row r="908" spans="105:109">
      <c r="DA908" s="41">
        <f t="shared" si="383"/>
        <v>0.6194300483982399</v>
      </c>
      <c r="DB908" s="14">
        <f t="shared" si="382"/>
        <v>-15655.604746760204</v>
      </c>
      <c r="DC908" s="41"/>
      <c r="DD908" s="41"/>
      <c r="DE908" s="41"/>
    </row>
    <row r="909" spans="105:109">
      <c r="DA909" s="41">
        <f t="shared" si="383"/>
        <v>0.62011754012787168</v>
      </c>
      <c r="DB909" s="14">
        <f t="shared" si="382"/>
        <v>-15690.388977573431</v>
      </c>
      <c r="DC909" s="41"/>
      <c r="DD909" s="41"/>
      <c r="DE909" s="41"/>
    </row>
    <row r="910" spans="105:109">
      <c r="DA910" s="41">
        <f t="shared" si="383"/>
        <v>0.62080503185750346</v>
      </c>
      <c r="DB910" s="14">
        <f t="shared" si="382"/>
        <v>-15725.211793223945</v>
      </c>
      <c r="DC910" s="41"/>
      <c r="DD910" s="41"/>
      <c r="DE910" s="41"/>
    </row>
    <row r="911" spans="105:109">
      <c r="DA911" s="41">
        <f t="shared" si="383"/>
        <v>0.62149252358713525</v>
      </c>
      <c r="DB911" s="14">
        <f t="shared" si="382"/>
        <v>-15760.073193711743</v>
      </c>
      <c r="DC911" s="41"/>
      <c r="DD911" s="41"/>
      <c r="DE911" s="41"/>
    </row>
    <row r="912" spans="105:109">
      <c r="DA912" s="41">
        <f t="shared" si="383"/>
        <v>0.62218001531676703</v>
      </c>
      <c r="DB912" s="14">
        <f t="shared" si="382"/>
        <v>-15794.97317903683</v>
      </c>
      <c r="DC912" s="41"/>
      <c r="DD912" s="41"/>
      <c r="DE912" s="41"/>
    </row>
    <row r="913" spans="105:109">
      <c r="DA913" s="41">
        <f t="shared" si="383"/>
        <v>0.62286750704639882</v>
      </c>
      <c r="DB913" s="14">
        <f t="shared" si="382"/>
        <v>-15829.911749199198</v>
      </c>
      <c r="DC913" s="41"/>
      <c r="DD913" s="41"/>
      <c r="DE913" s="41"/>
    </row>
    <row r="914" spans="105:109">
      <c r="DA914" s="41">
        <f t="shared" si="383"/>
        <v>0.6235549987760306</v>
      </c>
      <c r="DB914" s="14">
        <f t="shared" si="382"/>
        <v>-15864.888904198855</v>
      </c>
      <c r="DC914" s="41"/>
      <c r="DD914" s="41"/>
      <c r="DE914" s="41"/>
    </row>
    <row r="915" spans="105:109">
      <c r="DA915" s="41">
        <f t="shared" si="383"/>
        <v>0.62424249050566238</v>
      </c>
      <c r="DB915" s="14">
        <f t="shared" si="382"/>
        <v>-15899.9046440358</v>
      </c>
      <c r="DC915" s="41"/>
      <c r="DD915" s="41"/>
      <c r="DE915" s="41"/>
    </row>
    <row r="916" spans="105:109">
      <c r="DA916" s="41">
        <f t="shared" si="383"/>
        <v>0.62492998223529417</v>
      </c>
      <c r="DB916" s="14">
        <f t="shared" si="382"/>
        <v>-15934.958968710027</v>
      </c>
      <c r="DC916" s="41"/>
      <c r="DD916" s="41"/>
      <c r="DE916" s="41"/>
    </row>
    <row r="917" spans="105:109">
      <c r="DA917" s="41">
        <f t="shared" si="383"/>
        <v>0.62561747396492595</v>
      </c>
      <c r="DB917" s="14">
        <f t="shared" si="382"/>
        <v>-15970.05187822154</v>
      </c>
      <c r="DC917" s="41"/>
      <c r="DD917" s="41"/>
      <c r="DE917" s="41"/>
    </row>
    <row r="918" spans="105:109">
      <c r="DA918" s="41">
        <f t="shared" si="383"/>
        <v>0.62630496569455774</v>
      </c>
      <c r="DB918" s="14">
        <f t="shared" si="382"/>
        <v>-16005.18337257034</v>
      </c>
      <c r="DC918" s="41"/>
      <c r="DD918" s="41"/>
      <c r="DE918" s="41"/>
    </row>
    <row r="919" spans="105:109">
      <c r="DA919" s="41">
        <f t="shared" si="383"/>
        <v>0.62699245742418952</v>
      </c>
      <c r="DB919" s="14">
        <f t="shared" si="382"/>
        <v>-16040.353451756426</v>
      </c>
      <c r="DC919" s="41"/>
      <c r="DD919" s="41"/>
      <c r="DE919" s="41"/>
    </row>
    <row r="920" spans="105:109">
      <c r="DA920" s="41">
        <f t="shared" si="383"/>
        <v>0.6276799491538213</v>
      </c>
      <c r="DB920" s="14">
        <f t="shared" si="382"/>
        <v>-16075.562115779798</v>
      </c>
      <c r="DC920" s="41"/>
      <c r="DD920" s="41"/>
      <c r="DE920" s="41"/>
    </row>
    <row r="921" spans="105:109">
      <c r="DA921" s="41">
        <f t="shared" si="383"/>
        <v>0.62836744088345309</v>
      </c>
      <c r="DB921" s="14">
        <f t="shared" si="382"/>
        <v>-16110.809364640456</v>
      </c>
      <c r="DC921" s="41"/>
      <c r="DD921" s="41"/>
      <c r="DE921" s="41"/>
    </row>
    <row r="922" spans="105:109">
      <c r="DA922" s="41">
        <f t="shared" si="383"/>
        <v>0.62905493261308487</v>
      </c>
      <c r="DB922" s="14">
        <f t="shared" si="382"/>
        <v>-16146.0951983384</v>
      </c>
      <c r="DC922" s="41"/>
      <c r="DD922" s="41"/>
      <c r="DE922" s="41"/>
    </row>
    <row r="923" spans="105:109">
      <c r="DA923" s="41">
        <f t="shared" si="383"/>
        <v>0.62974242434271666</v>
      </c>
      <c r="DB923" s="14">
        <f t="shared" si="382"/>
        <v>-16181.419616873629</v>
      </c>
      <c r="DC923" s="41"/>
      <c r="DD923" s="41"/>
      <c r="DE923" s="41"/>
    </row>
    <row r="924" spans="105:109">
      <c r="DA924" s="41">
        <f t="shared" si="383"/>
        <v>0.63042991607234844</v>
      </c>
      <c r="DB924" s="14">
        <f t="shared" si="382"/>
        <v>-16216.782620246146</v>
      </c>
      <c r="DC924" s="41"/>
      <c r="DD924" s="41"/>
      <c r="DE924" s="41"/>
    </row>
    <row r="925" spans="105:109">
      <c r="DA925" s="41">
        <f t="shared" si="383"/>
        <v>0.63111740780198022</v>
      </c>
      <c r="DB925" s="14">
        <f t="shared" si="382"/>
        <v>-16252.184208455947</v>
      </c>
      <c r="DC925" s="41"/>
      <c r="DD925" s="41"/>
      <c r="DE925" s="41"/>
    </row>
    <row r="926" spans="105:109">
      <c r="DA926" s="41">
        <f t="shared" si="383"/>
        <v>0.63180489953161201</v>
      </c>
      <c r="DB926" s="14">
        <f t="shared" si="382"/>
        <v>-16287.624381503034</v>
      </c>
      <c r="DC926" s="41"/>
      <c r="DD926" s="41"/>
      <c r="DE926" s="41"/>
    </row>
    <row r="927" spans="105:109">
      <c r="DA927" s="41">
        <f t="shared" si="383"/>
        <v>0.63249239126124379</v>
      </c>
      <c r="DB927" s="14">
        <f t="shared" si="382"/>
        <v>-16323.103139387405</v>
      </c>
      <c r="DC927" s="41"/>
      <c r="DD927" s="41"/>
      <c r="DE927" s="41"/>
    </row>
    <row r="928" spans="105:109">
      <c r="DA928" s="41">
        <f t="shared" si="383"/>
        <v>0.63317988299087558</v>
      </c>
      <c r="DB928" s="14">
        <f t="shared" si="382"/>
        <v>-16358.620482109063</v>
      </c>
      <c r="DC928" s="41"/>
      <c r="DD928" s="41"/>
      <c r="DE928" s="41"/>
    </row>
    <row r="929" spans="105:109">
      <c r="DA929" s="41">
        <f t="shared" si="383"/>
        <v>0.63386737472050736</v>
      </c>
      <c r="DB929" s="14">
        <f t="shared" si="382"/>
        <v>-16394.176409668009</v>
      </c>
      <c r="DC929" s="41"/>
      <c r="DD929" s="41"/>
      <c r="DE929" s="41"/>
    </row>
    <row r="930" spans="105:109">
      <c r="DA930" s="41">
        <f t="shared" si="383"/>
        <v>0.63455486645013914</v>
      </c>
      <c r="DB930" s="14">
        <f t="shared" si="382"/>
        <v>-16429.770922064239</v>
      </c>
      <c r="DC930" s="41"/>
      <c r="DD930" s="41"/>
      <c r="DE930" s="41"/>
    </row>
    <row r="931" spans="105:109">
      <c r="DA931" s="41">
        <f t="shared" si="383"/>
        <v>0.63524235817977093</v>
      </c>
      <c r="DB931" s="14">
        <f t="shared" si="382"/>
        <v>-16465.404019297755</v>
      </c>
      <c r="DC931" s="41"/>
      <c r="DD931" s="41"/>
      <c r="DE931" s="41"/>
    </row>
    <row r="932" spans="105:109">
      <c r="DA932" s="41">
        <f t="shared" si="383"/>
        <v>0.63592984990940271</v>
      </c>
      <c r="DB932" s="14">
        <f t="shared" si="382"/>
        <v>-16501.075701368558</v>
      </c>
      <c r="DC932" s="41"/>
      <c r="DD932" s="41"/>
      <c r="DE932" s="41"/>
    </row>
    <row r="933" spans="105:109">
      <c r="DA933" s="41">
        <f t="shared" si="383"/>
        <v>0.6366173416390345</v>
      </c>
      <c r="DB933" s="14">
        <f t="shared" si="382"/>
        <v>-16536.785968276647</v>
      </c>
      <c r="DC933" s="41"/>
      <c r="DD933" s="41"/>
      <c r="DE933" s="41"/>
    </row>
    <row r="934" spans="105:109">
      <c r="DA934" s="41">
        <f t="shared" si="383"/>
        <v>0.63730483336866628</v>
      </c>
      <c r="DB934" s="14">
        <f t="shared" si="382"/>
        <v>-16572.534820022021</v>
      </c>
      <c r="DC934" s="41"/>
      <c r="DD934" s="41"/>
      <c r="DE934" s="41"/>
    </row>
    <row r="935" spans="105:109">
      <c r="DA935" s="41">
        <f t="shared" si="383"/>
        <v>0.63799232509829806</v>
      </c>
      <c r="DB935" s="14">
        <f t="shared" si="382"/>
        <v>-16608.322256604682</v>
      </c>
      <c r="DC935" s="41"/>
      <c r="DD935" s="41"/>
      <c r="DE935" s="41"/>
    </row>
    <row r="936" spans="105:109">
      <c r="DA936" s="41">
        <f t="shared" si="383"/>
        <v>0.63867981682792985</v>
      </c>
      <c r="DB936" s="14">
        <f t="shared" si="382"/>
        <v>-16644.148278024626</v>
      </c>
      <c r="DC936" s="41"/>
      <c r="DD936" s="41"/>
      <c r="DE936" s="41"/>
    </row>
    <row r="937" spans="105:109">
      <c r="DA937" s="41">
        <f t="shared" si="383"/>
        <v>0.63936730855756163</v>
      </c>
      <c r="DB937" s="14">
        <f t="shared" si="382"/>
        <v>-16680.012884281859</v>
      </c>
      <c r="DC937" s="41"/>
      <c r="DD937" s="41"/>
      <c r="DE937" s="41"/>
    </row>
    <row r="938" spans="105:109">
      <c r="DA938" s="41">
        <f t="shared" si="383"/>
        <v>0.64005480028719342</v>
      </c>
      <c r="DB938" s="14">
        <f t="shared" si="382"/>
        <v>-16715.916075376375</v>
      </c>
      <c r="DC938" s="41"/>
      <c r="DD938" s="41"/>
      <c r="DE938" s="41"/>
    </row>
    <row r="939" spans="105:109">
      <c r="DA939" s="41">
        <f t="shared" si="383"/>
        <v>0.6407422920168252</v>
      </c>
      <c r="DB939" s="14">
        <f t="shared" si="382"/>
        <v>-16751.857851308181</v>
      </c>
      <c r="DC939" s="41"/>
      <c r="DD939" s="41"/>
      <c r="DE939" s="41"/>
    </row>
    <row r="940" spans="105:109">
      <c r="DA940" s="41">
        <f t="shared" si="383"/>
        <v>0.64142978374645698</v>
      </c>
      <c r="DB940" s="14">
        <f t="shared" si="382"/>
        <v>-16787.838212077269</v>
      </c>
      <c r="DC940" s="41"/>
      <c r="DD940" s="41"/>
      <c r="DE940" s="41"/>
    </row>
    <row r="941" spans="105:109">
      <c r="DA941" s="41">
        <f t="shared" si="383"/>
        <v>0.64211727547608877</v>
      </c>
      <c r="DB941" s="14">
        <f t="shared" si="382"/>
        <v>-16823.857157683648</v>
      </c>
      <c r="DC941" s="41"/>
      <c r="DD941" s="41"/>
      <c r="DE941" s="41"/>
    </row>
    <row r="942" spans="105:109">
      <c r="DA942" s="41">
        <f t="shared" si="383"/>
        <v>0.64280476720572055</v>
      </c>
      <c r="DB942" s="14">
        <f t="shared" si="382"/>
        <v>-16859.914688127308</v>
      </c>
      <c r="DC942" s="41"/>
      <c r="DD942" s="41"/>
      <c r="DE942" s="41"/>
    </row>
    <row r="943" spans="105:109">
      <c r="DA943" s="41">
        <f t="shared" si="383"/>
        <v>0.64349225893535233</v>
      </c>
      <c r="DB943" s="14">
        <f t="shared" si="382"/>
        <v>-16896.010803408255</v>
      </c>
      <c r="DC943" s="41"/>
      <c r="DD943" s="41"/>
      <c r="DE943" s="41"/>
    </row>
    <row r="944" spans="105:109">
      <c r="DA944" s="41">
        <f t="shared" si="383"/>
        <v>0.64417975066498412</v>
      </c>
      <c r="DB944" s="14">
        <f t="shared" si="382"/>
        <v>-16932.145503526488</v>
      </c>
      <c r="DC944" s="41"/>
      <c r="DD944" s="41"/>
      <c r="DE944" s="41"/>
    </row>
    <row r="945" spans="105:109">
      <c r="DA945" s="41">
        <f t="shared" si="383"/>
        <v>0.6448672423946159</v>
      </c>
      <c r="DB945" s="14">
        <f t="shared" si="382"/>
        <v>-16968.318788482007</v>
      </c>
      <c r="DC945" s="41"/>
      <c r="DD945" s="41"/>
      <c r="DE945" s="41"/>
    </row>
    <row r="946" spans="105:109">
      <c r="DA946" s="41">
        <f t="shared" si="383"/>
        <v>0.64555473412424769</v>
      </c>
      <c r="DB946" s="14">
        <f t="shared" si="382"/>
        <v>-17004.530658274813</v>
      </c>
      <c r="DC946" s="41"/>
      <c r="DD946" s="41"/>
      <c r="DE946" s="41"/>
    </row>
    <row r="947" spans="105:109">
      <c r="DA947" s="41">
        <f t="shared" si="383"/>
        <v>0.64624222585387947</v>
      </c>
      <c r="DB947" s="14">
        <f t="shared" si="382"/>
        <v>-17040.781112904904</v>
      </c>
      <c r="DC947" s="41"/>
      <c r="DD947" s="41"/>
      <c r="DE947" s="41"/>
    </row>
    <row r="948" spans="105:109">
      <c r="DA948" s="41">
        <f t="shared" si="383"/>
        <v>0.64692971758351125</v>
      </c>
      <c r="DB948" s="14">
        <f t="shared" si="382"/>
        <v>-17077.070152372278</v>
      </c>
      <c r="DC948" s="41"/>
      <c r="DD948" s="41"/>
      <c r="DE948" s="41"/>
    </row>
    <row r="949" spans="105:109">
      <c r="DA949" s="41">
        <f t="shared" si="383"/>
        <v>0.64761720931314304</v>
      </c>
      <c r="DB949" s="14">
        <f t="shared" si="382"/>
        <v>-17113.397776676942</v>
      </c>
      <c r="DC949" s="41"/>
      <c r="DD949" s="41"/>
      <c r="DE949" s="41"/>
    </row>
    <row r="950" spans="105:109">
      <c r="DA950" s="41">
        <f t="shared" si="383"/>
        <v>0.64830470104277482</v>
      </c>
      <c r="DB950" s="14">
        <f t="shared" si="382"/>
        <v>-17149.763985818892</v>
      </c>
      <c r="DC950" s="41"/>
      <c r="DD950" s="41"/>
      <c r="DE950" s="41"/>
    </row>
    <row r="951" spans="105:109">
      <c r="DA951" s="41">
        <f t="shared" si="383"/>
        <v>0.64899219277240661</v>
      </c>
      <c r="DB951" s="14">
        <f t="shared" si="382"/>
        <v>-17186.168779798125</v>
      </c>
      <c r="DC951" s="41"/>
      <c r="DD951" s="41"/>
      <c r="DE951" s="41"/>
    </row>
    <row r="952" spans="105:109">
      <c r="DA952" s="41">
        <f t="shared" si="383"/>
        <v>0.64967968450203839</v>
      </c>
      <c r="DB952" s="14">
        <f t="shared" si="382"/>
        <v>-17222.612158614644</v>
      </c>
      <c r="DC952" s="41"/>
      <c r="DD952" s="41"/>
      <c r="DE952" s="41"/>
    </row>
    <row r="953" spans="105:109">
      <c r="DA953" s="41">
        <f t="shared" si="383"/>
        <v>0.65036717623167017</v>
      </c>
      <c r="DB953" s="14">
        <f t="shared" si="382"/>
        <v>-17259.094122268449</v>
      </c>
      <c r="DC953" s="41"/>
      <c r="DD953" s="41"/>
      <c r="DE953" s="41"/>
    </row>
    <row r="954" spans="105:109">
      <c r="DA954" s="41">
        <f t="shared" si="383"/>
        <v>0.65105466796130196</v>
      </c>
      <c r="DB954" s="14">
        <f t="shared" si="382"/>
        <v>-17295.61467075954</v>
      </c>
      <c r="DC954" s="41"/>
      <c r="DD954" s="41"/>
      <c r="DE954" s="41"/>
    </row>
    <row r="955" spans="105:109">
      <c r="DA955" s="41">
        <f t="shared" si="383"/>
        <v>0.65174215969093374</v>
      </c>
      <c r="DB955" s="14">
        <f t="shared" si="382"/>
        <v>-17332.173804087921</v>
      </c>
      <c r="DC955" s="41"/>
      <c r="DD955" s="41"/>
      <c r="DE955" s="41"/>
    </row>
    <row r="956" spans="105:109">
      <c r="DA956" s="41">
        <f t="shared" si="383"/>
        <v>0.65242965142056553</v>
      </c>
      <c r="DB956" s="14">
        <f t="shared" si="382"/>
        <v>-17368.771522253584</v>
      </c>
      <c r="DC956" s="41"/>
      <c r="DD956" s="41"/>
      <c r="DE956" s="41"/>
    </row>
    <row r="957" spans="105:109">
      <c r="DA957" s="41">
        <f t="shared" si="383"/>
        <v>0.65311714315019731</v>
      </c>
      <c r="DB957" s="14">
        <f t="shared" si="382"/>
        <v>-17405.407825256534</v>
      </c>
      <c r="DC957" s="41"/>
      <c r="DD957" s="41"/>
      <c r="DE957" s="41"/>
    </row>
    <row r="958" spans="105:109">
      <c r="DA958" s="41">
        <f t="shared" si="383"/>
        <v>0.65380463487982909</v>
      </c>
      <c r="DB958" s="14">
        <f t="shared" si="382"/>
        <v>-17442.08271309677</v>
      </c>
      <c r="DC958" s="41"/>
      <c r="DD958" s="41"/>
      <c r="DE958" s="41"/>
    </row>
    <row r="959" spans="105:109">
      <c r="DA959" s="41">
        <f t="shared" si="383"/>
        <v>0.65449212660946088</v>
      </c>
      <c r="DB959" s="14">
        <f t="shared" si="382"/>
        <v>-17478.796185774288</v>
      </c>
      <c r="DC959" s="41"/>
      <c r="DD959" s="41"/>
      <c r="DE959" s="41"/>
    </row>
    <row r="960" spans="105:109">
      <c r="DA960" s="41">
        <f t="shared" si="383"/>
        <v>0.65517961833909266</v>
      </c>
      <c r="DB960" s="14">
        <f t="shared" si="382"/>
        <v>-17515.548243289097</v>
      </c>
      <c r="DC960" s="41"/>
      <c r="DD960" s="41"/>
      <c r="DE960" s="41"/>
    </row>
    <row r="961" spans="105:109">
      <c r="DA961" s="41">
        <f t="shared" si="383"/>
        <v>0.65586711006872445</v>
      </c>
      <c r="DB961" s="14">
        <f t="shared" si="382"/>
        <v>-17552.338885641191</v>
      </c>
      <c r="DC961" s="41"/>
      <c r="DD961" s="41"/>
      <c r="DE961" s="41"/>
    </row>
    <row r="962" spans="105:109">
      <c r="DA962" s="41">
        <f t="shared" si="383"/>
        <v>0.65655460179835623</v>
      </c>
      <c r="DB962" s="14">
        <f t="shared" si="382"/>
        <v>-17589.168112830568</v>
      </c>
      <c r="DC962" s="41"/>
      <c r="DD962" s="41"/>
      <c r="DE962" s="41"/>
    </row>
    <row r="963" spans="105:109">
      <c r="DA963" s="41">
        <f t="shared" si="383"/>
        <v>0.65724209352798801</v>
      </c>
      <c r="DB963" s="14">
        <f t="shared" si="382"/>
        <v>-17626.035924857235</v>
      </c>
      <c r="DC963" s="41"/>
      <c r="DD963" s="41"/>
      <c r="DE963" s="41"/>
    </row>
    <row r="964" spans="105:109">
      <c r="DA964" s="41">
        <f t="shared" si="383"/>
        <v>0.6579295852576198</v>
      </c>
      <c r="DB964" s="14">
        <f t="shared" si="382"/>
        <v>-17662.942321721188</v>
      </c>
      <c r="DC964" s="41"/>
      <c r="DD964" s="41"/>
      <c r="DE964" s="41"/>
    </row>
    <row r="965" spans="105:109">
      <c r="DA965" s="41">
        <f t="shared" si="383"/>
        <v>0.65861707698725158</v>
      </c>
      <c r="DB965" s="14">
        <f t="shared" si="382"/>
        <v>-17699.887303422423</v>
      </c>
      <c r="DC965" s="41"/>
      <c r="DD965" s="41"/>
      <c r="DE965" s="41"/>
    </row>
    <row r="966" spans="105:109">
      <c r="DA966" s="41">
        <f t="shared" si="383"/>
        <v>0.65930456871688337</v>
      </c>
      <c r="DB966" s="14">
        <f t="shared" si="382"/>
        <v>-17736.870869960945</v>
      </c>
      <c r="DC966" s="41"/>
      <c r="DD966" s="41"/>
      <c r="DE966" s="41"/>
    </row>
    <row r="967" spans="105:109">
      <c r="DA967" s="41">
        <f t="shared" si="383"/>
        <v>0.65999206044651515</v>
      </c>
      <c r="DB967" s="14">
        <f t="shared" ref="DB967:DB1030" si="384">$C$6+$C$7*DA967+$C$8*DA967^2+$C$9*DA967^3+$C$10*DA967^4+$C$11*DA967^5</f>
        <v>-17773.893021336753</v>
      </c>
      <c r="DC967" s="41"/>
      <c r="DD967" s="41"/>
      <c r="DE967" s="41"/>
    </row>
    <row r="968" spans="105:109">
      <c r="DA968" s="41">
        <f t="shared" si="383"/>
        <v>0.66067955217614693</v>
      </c>
      <c r="DB968" s="14">
        <f t="shared" si="384"/>
        <v>-17810.953757549847</v>
      </c>
      <c r="DC968" s="41"/>
      <c r="DD968" s="41"/>
      <c r="DE968" s="41"/>
    </row>
    <row r="969" spans="105:109">
      <c r="DA969" s="41">
        <f t="shared" ref="DA969:DA1032" si="385">DA968+$DC$5</f>
        <v>0.66136704390577872</v>
      </c>
      <c r="DB969" s="14">
        <f t="shared" si="384"/>
        <v>-17848.053078600227</v>
      </c>
      <c r="DC969" s="41"/>
      <c r="DD969" s="41"/>
      <c r="DE969" s="41"/>
    </row>
    <row r="970" spans="105:109">
      <c r="DA970" s="41">
        <f t="shared" si="385"/>
        <v>0.6620545356354105</v>
      </c>
      <c r="DB970" s="14">
        <f t="shared" si="384"/>
        <v>-17885.190984487894</v>
      </c>
      <c r="DC970" s="41"/>
      <c r="DD970" s="41"/>
      <c r="DE970" s="41"/>
    </row>
    <row r="971" spans="105:109">
      <c r="DA971" s="41">
        <f t="shared" si="385"/>
        <v>0.66274202736504229</v>
      </c>
      <c r="DB971" s="14">
        <f t="shared" si="384"/>
        <v>-17922.367475212846</v>
      </c>
      <c r="DC971" s="41"/>
      <c r="DD971" s="41"/>
      <c r="DE971" s="41"/>
    </row>
    <row r="972" spans="105:109">
      <c r="DA972" s="41">
        <f t="shared" si="385"/>
        <v>0.66342951909467407</v>
      </c>
      <c r="DB972" s="14">
        <f t="shared" si="384"/>
        <v>-17959.582550775081</v>
      </c>
      <c r="DC972" s="41"/>
      <c r="DD972" s="41"/>
      <c r="DE972" s="41"/>
    </row>
    <row r="973" spans="105:109">
      <c r="DA973" s="41">
        <f t="shared" si="385"/>
        <v>0.66411701082430585</v>
      </c>
      <c r="DB973" s="14">
        <f t="shared" si="384"/>
        <v>-17996.836211174606</v>
      </c>
      <c r="DC973" s="41"/>
      <c r="DD973" s="41"/>
      <c r="DE973" s="41"/>
    </row>
    <row r="974" spans="105:109">
      <c r="DA974" s="41">
        <f t="shared" si="385"/>
        <v>0.66480450255393764</v>
      </c>
      <c r="DB974" s="14">
        <f t="shared" si="384"/>
        <v>-18034.128456411418</v>
      </c>
      <c r="DC974" s="41"/>
      <c r="DD974" s="41"/>
      <c r="DE974" s="41"/>
    </row>
    <row r="975" spans="105:109">
      <c r="DA975" s="41">
        <f t="shared" si="385"/>
        <v>0.66549199428356942</v>
      </c>
      <c r="DB975" s="14">
        <f t="shared" si="384"/>
        <v>-18071.459286485511</v>
      </c>
      <c r="DC975" s="41"/>
      <c r="DD975" s="41"/>
      <c r="DE975" s="41"/>
    </row>
    <row r="976" spans="105:109">
      <c r="DA976" s="41">
        <f t="shared" si="385"/>
        <v>0.66617948601320121</v>
      </c>
      <c r="DB976" s="14">
        <f t="shared" si="384"/>
        <v>-18108.828701396895</v>
      </c>
      <c r="DC976" s="41"/>
      <c r="DD976" s="41"/>
      <c r="DE976" s="41"/>
    </row>
    <row r="977" spans="105:109">
      <c r="DA977" s="41">
        <f t="shared" si="385"/>
        <v>0.66686697774283299</v>
      </c>
      <c r="DB977" s="14">
        <f t="shared" si="384"/>
        <v>-18146.236701145564</v>
      </c>
      <c r="DC977" s="41"/>
      <c r="DD977" s="41"/>
      <c r="DE977" s="41"/>
    </row>
    <row r="978" spans="105:109">
      <c r="DA978" s="41">
        <f t="shared" si="385"/>
        <v>0.66755446947246477</v>
      </c>
      <c r="DB978" s="14">
        <f t="shared" si="384"/>
        <v>-18183.683285731517</v>
      </c>
      <c r="DC978" s="41"/>
      <c r="DD978" s="41"/>
      <c r="DE978" s="41"/>
    </row>
    <row r="979" spans="105:109">
      <c r="DA979" s="41">
        <f t="shared" si="385"/>
        <v>0.66824196120209656</v>
      </c>
      <c r="DB979" s="14">
        <f t="shared" si="384"/>
        <v>-18221.168455154755</v>
      </c>
      <c r="DC979" s="41"/>
      <c r="DD979" s="41"/>
      <c r="DE979" s="41"/>
    </row>
    <row r="980" spans="105:109">
      <c r="DA980" s="41">
        <f t="shared" si="385"/>
        <v>0.66892945293172834</v>
      </c>
      <c r="DB980" s="14">
        <f t="shared" si="384"/>
        <v>-18258.69220941528</v>
      </c>
      <c r="DC980" s="41"/>
      <c r="DD980" s="41"/>
      <c r="DE980" s="41"/>
    </row>
    <row r="981" spans="105:109">
      <c r="DA981" s="41">
        <f t="shared" si="385"/>
        <v>0.66961694466136013</v>
      </c>
      <c r="DB981" s="14">
        <f t="shared" si="384"/>
        <v>-18296.25454851309</v>
      </c>
      <c r="DC981" s="41"/>
      <c r="DD981" s="41"/>
      <c r="DE981" s="41"/>
    </row>
    <row r="982" spans="105:109">
      <c r="DA982" s="41">
        <f t="shared" si="385"/>
        <v>0.67030443639099191</v>
      </c>
      <c r="DB982" s="14">
        <f t="shared" si="384"/>
        <v>-18333.855472448187</v>
      </c>
      <c r="DC982" s="41"/>
      <c r="DD982" s="41"/>
      <c r="DE982" s="41"/>
    </row>
    <row r="983" spans="105:109">
      <c r="DA983" s="41">
        <f t="shared" si="385"/>
        <v>0.67099192812062369</v>
      </c>
      <c r="DB983" s="14">
        <f t="shared" si="384"/>
        <v>-18371.49498122057</v>
      </c>
      <c r="DC983" s="41"/>
      <c r="DD983" s="41"/>
      <c r="DE983" s="41"/>
    </row>
    <row r="984" spans="105:109">
      <c r="DA984" s="41">
        <f t="shared" si="385"/>
        <v>0.67167941985025548</v>
      </c>
      <c r="DB984" s="14">
        <f t="shared" si="384"/>
        <v>-18409.17307483024</v>
      </c>
      <c r="DC984" s="41"/>
      <c r="DD984" s="41"/>
      <c r="DE984" s="41"/>
    </row>
    <row r="985" spans="105:109">
      <c r="DA985" s="41">
        <f t="shared" si="385"/>
        <v>0.67236691157988726</v>
      </c>
      <c r="DB985" s="14">
        <f t="shared" si="384"/>
        <v>-18446.889753277192</v>
      </c>
      <c r="DC985" s="41"/>
      <c r="DD985" s="41"/>
      <c r="DE985" s="41"/>
    </row>
    <row r="986" spans="105:109">
      <c r="DA986" s="41">
        <f t="shared" si="385"/>
        <v>0.67305440330951904</v>
      </c>
      <c r="DB986" s="14">
        <f t="shared" si="384"/>
        <v>-18484.645016561433</v>
      </c>
      <c r="DC986" s="41"/>
      <c r="DD986" s="41"/>
      <c r="DE986" s="41"/>
    </row>
    <row r="987" spans="105:109">
      <c r="DA987" s="41">
        <f t="shared" si="385"/>
        <v>0.67374189503915083</v>
      </c>
      <c r="DB987" s="14">
        <f t="shared" si="384"/>
        <v>-18522.438864682961</v>
      </c>
      <c r="DC987" s="41"/>
      <c r="DD987" s="41"/>
      <c r="DE987" s="41"/>
    </row>
    <row r="988" spans="105:109">
      <c r="DA988" s="41">
        <f t="shared" si="385"/>
        <v>0.67442938676878261</v>
      </c>
      <c r="DB988" s="14">
        <f t="shared" si="384"/>
        <v>-18560.271297641772</v>
      </c>
      <c r="DC988" s="41"/>
      <c r="DD988" s="41"/>
      <c r="DE988" s="41"/>
    </row>
    <row r="989" spans="105:109">
      <c r="DA989" s="41">
        <f t="shared" si="385"/>
        <v>0.6751168784984144</v>
      </c>
      <c r="DB989" s="14">
        <f t="shared" si="384"/>
        <v>-18598.142315437868</v>
      </c>
      <c r="DC989" s="41"/>
      <c r="DD989" s="41"/>
      <c r="DE989" s="41"/>
    </row>
    <row r="990" spans="105:109">
      <c r="DA990" s="41">
        <f t="shared" si="385"/>
        <v>0.67580437022804618</v>
      </c>
      <c r="DB990" s="14">
        <f t="shared" si="384"/>
        <v>-18636.051918071254</v>
      </c>
      <c r="DC990" s="41"/>
      <c r="DD990" s="41"/>
      <c r="DE990" s="41"/>
    </row>
    <row r="991" spans="105:109">
      <c r="DA991" s="41">
        <f t="shared" si="385"/>
        <v>0.67649186195767796</v>
      </c>
      <c r="DB991" s="14">
        <f t="shared" si="384"/>
        <v>-18674.000105541923</v>
      </c>
      <c r="DC991" s="41"/>
      <c r="DD991" s="41"/>
      <c r="DE991" s="41"/>
    </row>
    <row r="992" spans="105:109">
      <c r="DA992" s="41">
        <f t="shared" si="385"/>
        <v>0.67717935368730975</v>
      </c>
      <c r="DB992" s="14">
        <f t="shared" si="384"/>
        <v>-18711.986877849879</v>
      </c>
      <c r="DC992" s="41"/>
      <c r="DD992" s="41"/>
      <c r="DE992" s="41"/>
    </row>
    <row r="993" spans="105:109">
      <c r="DA993" s="41">
        <f t="shared" si="385"/>
        <v>0.67786684541694153</v>
      </c>
      <c r="DB993" s="14">
        <f t="shared" si="384"/>
        <v>-18750.01223499512</v>
      </c>
      <c r="DC993" s="41"/>
      <c r="DD993" s="41"/>
      <c r="DE993" s="41"/>
    </row>
    <row r="994" spans="105:109">
      <c r="DA994" s="41">
        <f t="shared" si="385"/>
        <v>0.67855433714657332</v>
      </c>
      <c r="DB994" s="14">
        <f t="shared" si="384"/>
        <v>-18788.076176977647</v>
      </c>
      <c r="DC994" s="41"/>
      <c r="DD994" s="41"/>
      <c r="DE994" s="41"/>
    </row>
    <row r="995" spans="105:109">
      <c r="DA995" s="41">
        <f t="shared" si="385"/>
        <v>0.6792418288762051</v>
      </c>
      <c r="DB995" s="14">
        <f t="shared" si="384"/>
        <v>-18826.178703797461</v>
      </c>
      <c r="DC995" s="41"/>
      <c r="DD995" s="41"/>
      <c r="DE995" s="41"/>
    </row>
    <row r="996" spans="105:109">
      <c r="DA996" s="41">
        <f t="shared" si="385"/>
        <v>0.67992932060583688</v>
      </c>
      <c r="DB996" s="14">
        <f t="shared" si="384"/>
        <v>-18864.319815454561</v>
      </c>
      <c r="DC996" s="41"/>
      <c r="DD996" s="41"/>
      <c r="DE996" s="41"/>
    </row>
    <row r="997" spans="105:109">
      <c r="DA997" s="41">
        <f t="shared" si="385"/>
        <v>0.68061681233546867</v>
      </c>
      <c r="DB997" s="14">
        <f t="shared" si="384"/>
        <v>-18902.499511948947</v>
      </c>
      <c r="DC997" s="41"/>
      <c r="DD997" s="41"/>
      <c r="DE997" s="41"/>
    </row>
    <row r="998" spans="105:109">
      <c r="DA998" s="41">
        <f t="shared" si="385"/>
        <v>0.68130430406510045</v>
      </c>
      <c r="DB998" s="14">
        <f t="shared" si="384"/>
        <v>-18940.717793280615</v>
      </c>
      <c r="DC998" s="41"/>
      <c r="DD998" s="41"/>
      <c r="DE998" s="41"/>
    </row>
    <row r="999" spans="105:109">
      <c r="DA999" s="41">
        <f t="shared" si="385"/>
        <v>0.68199179579473224</v>
      </c>
      <c r="DB999" s="14">
        <f t="shared" si="384"/>
        <v>-18978.974659449574</v>
      </c>
      <c r="DC999" s="41"/>
      <c r="DD999" s="41"/>
      <c r="DE999" s="41"/>
    </row>
    <row r="1000" spans="105:109">
      <c r="DA1000" s="41">
        <f t="shared" si="385"/>
        <v>0.68267928752436402</v>
      </c>
      <c r="DB1000" s="14">
        <f t="shared" si="384"/>
        <v>-19017.270110455818</v>
      </c>
      <c r="DC1000" s="41"/>
      <c r="DD1000" s="41"/>
      <c r="DE1000" s="41"/>
    </row>
    <row r="1001" spans="105:109">
      <c r="DA1001" s="41">
        <f t="shared" si="385"/>
        <v>0.6833667792539958</v>
      </c>
      <c r="DB1001" s="14">
        <f t="shared" si="384"/>
        <v>-19055.604146299345</v>
      </c>
      <c r="DC1001" s="41"/>
      <c r="DD1001" s="41"/>
      <c r="DE1001" s="41"/>
    </row>
    <row r="1002" spans="105:109">
      <c r="DA1002" s="41">
        <f t="shared" si="385"/>
        <v>0.68405427098362759</v>
      </c>
      <c r="DB1002" s="14">
        <f t="shared" si="384"/>
        <v>-19093.976766980159</v>
      </c>
      <c r="DC1002" s="41"/>
      <c r="DD1002" s="41"/>
      <c r="DE1002" s="41"/>
    </row>
    <row r="1003" spans="105:109">
      <c r="DA1003" s="41">
        <f t="shared" si="385"/>
        <v>0.68474176271325937</v>
      </c>
      <c r="DB1003" s="14">
        <f t="shared" si="384"/>
        <v>-19132.387972498258</v>
      </c>
      <c r="DC1003" s="41"/>
      <c r="DD1003" s="41"/>
      <c r="DE1003" s="41"/>
    </row>
    <row r="1004" spans="105:109">
      <c r="DA1004" s="41">
        <f t="shared" si="385"/>
        <v>0.68542925444289116</v>
      </c>
      <c r="DB1004" s="14">
        <f t="shared" si="384"/>
        <v>-19170.837762853644</v>
      </c>
      <c r="DC1004" s="41"/>
      <c r="DD1004" s="41"/>
      <c r="DE1004" s="41"/>
    </row>
    <row r="1005" spans="105:109">
      <c r="DA1005" s="41">
        <f t="shared" si="385"/>
        <v>0.68611674617252294</v>
      </c>
      <c r="DB1005" s="14">
        <f t="shared" si="384"/>
        <v>-19209.326138046319</v>
      </c>
      <c r="DC1005" s="41"/>
      <c r="DD1005" s="41"/>
      <c r="DE1005" s="41"/>
    </row>
    <row r="1006" spans="105:109">
      <c r="DA1006" s="41">
        <f t="shared" si="385"/>
        <v>0.68680423790215472</v>
      </c>
      <c r="DB1006" s="14">
        <f t="shared" si="384"/>
        <v>-19247.853098076277</v>
      </c>
      <c r="DC1006" s="41"/>
      <c r="DD1006" s="41"/>
      <c r="DE1006" s="41"/>
    </row>
    <row r="1007" spans="105:109">
      <c r="DA1007" s="41">
        <f t="shared" si="385"/>
        <v>0.68749172963178651</v>
      </c>
      <c r="DB1007" s="14">
        <f t="shared" si="384"/>
        <v>-19286.418642943521</v>
      </c>
      <c r="DC1007" s="41"/>
      <c r="DD1007" s="41"/>
      <c r="DE1007" s="41"/>
    </row>
    <row r="1008" spans="105:109">
      <c r="DA1008" s="41">
        <f t="shared" si="385"/>
        <v>0.68817922136141829</v>
      </c>
      <c r="DB1008" s="14">
        <f t="shared" si="384"/>
        <v>-19325.022772648048</v>
      </c>
      <c r="DC1008" s="41"/>
      <c r="DD1008" s="41"/>
      <c r="DE1008" s="41"/>
    </row>
    <row r="1009" spans="105:109">
      <c r="DA1009" s="41">
        <f t="shared" si="385"/>
        <v>0.68886671309105008</v>
      </c>
      <c r="DB1009" s="14">
        <f t="shared" si="384"/>
        <v>-19363.665487189865</v>
      </c>
      <c r="DC1009" s="41"/>
      <c r="DD1009" s="41"/>
      <c r="DE1009" s="41"/>
    </row>
    <row r="1010" spans="105:109">
      <c r="DA1010" s="41">
        <f t="shared" si="385"/>
        <v>0.68955420482068186</v>
      </c>
      <c r="DB1010" s="14">
        <f t="shared" si="384"/>
        <v>-19402.346786568967</v>
      </c>
      <c r="DC1010" s="41"/>
      <c r="DD1010" s="41"/>
      <c r="DE1010" s="41"/>
    </row>
    <row r="1011" spans="105:109">
      <c r="DA1011" s="41">
        <f t="shared" si="385"/>
        <v>0.69024169655031364</v>
      </c>
      <c r="DB1011" s="14">
        <f t="shared" si="384"/>
        <v>-19441.066670785356</v>
      </c>
      <c r="DC1011" s="41"/>
      <c r="DD1011" s="41"/>
      <c r="DE1011" s="41"/>
    </row>
    <row r="1012" spans="105:109">
      <c r="DA1012" s="41">
        <f t="shared" si="385"/>
        <v>0.69092918827994543</v>
      </c>
      <c r="DB1012" s="14">
        <f t="shared" si="384"/>
        <v>-19479.825139839028</v>
      </c>
      <c r="DC1012" s="41"/>
      <c r="DD1012" s="41"/>
      <c r="DE1012" s="41"/>
    </row>
    <row r="1013" spans="105:109">
      <c r="DA1013" s="41">
        <f t="shared" si="385"/>
        <v>0.69161668000957721</v>
      </c>
      <c r="DB1013" s="14">
        <f t="shared" si="384"/>
        <v>-19518.622193729989</v>
      </c>
      <c r="DC1013" s="41"/>
      <c r="DD1013" s="41"/>
      <c r="DE1013" s="41"/>
    </row>
    <row r="1014" spans="105:109">
      <c r="DA1014" s="41">
        <f t="shared" si="385"/>
        <v>0.692304171739209</v>
      </c>
      <c r="DB1014" s="14">
        <f t="shared" si="384"/>
        <v>-19557.457832458233</v>
      </c>
      <c r="DC1014" s="41"/>
      <c r="DD1014" s="41"/>
      <c r="DE1014" s="41"/>
    </row>
    <row r="1015" spans="105:109">
      <c r="DA1015" s="41">
        <f t="shared" si="385"/>
        <v>0.69299166346884078</v>
      </c>
      <c r="DB1015" s="14">
        <f t="shared" si="384"/>
        <v>-19596.332056023763</v>
      </c>
      <c r="DC1015" s="41"/>
      <c r="DD1015" s="41"/>
      <c r="DE1015" s="41"/>
    </row>
    <row r="1016" spans="105:109">
      <c r="DA1016" s="41">
        <f t="shared" si="385"/>
        <v>0.69367915519847256</v>
      </c>
      <c r="DB1016" s="14">
        <f t="shared" si="384"/>
        <v>-19635.244864426579</v>
      </c>
      <c r="DC1016" s="41"/>
      <c r="DD1016" s="41"/>
      <c r="DE1016" s="41"/>
    </row>
    <row r="1017" spans="105:109">
      <c r="DA1017" s="41">
        <f t="shared" si="385"/>
        <v>0.69436664692810435</v>
      </c>
      <c r="DB1017" s="14">
        <f t="shared" si="384"/>
        <v>-19674.196257666685</v>
      </c>
      <c r="DC1017" s="41"/>
      <c r="DD1017" s="41"/>
      <c r="DE1017" s="41"/>
    </row>
    <row r="1018" spans="105:109">
      <c r="DA1018" s="41">
        <f t="shared" si="385"/>
        <v>0.69505413865773613</v>
      </c>
      <c r="DB1018" s="14">
        <f t="shared" si="384"/>
        <v>-19713.186235744073</v>
      </c>
      <c r="DC1018" s="41"/>
      <c r="DD1018" s="41"/>
      <c r="DE1018" s="41"/>
    </row>
    <row r="1019" spans="105:109">
      <c r="DA1019" s="41">
        <f t="shared" si="385"/>
        <v>0.69574163038736792</v>
      </c>
      <c r="DB1019" s="14">
        <f t="shared" si="384"/>
        <v>-19752.214798658748</v>
      </c>
      <c r="DC1019" s="41"/>
      <c r="DD1019" s="41"/>
      <c r="DE1019" s="41"/>
    </row>
    <row r="1020" spans="105:109">
      <c r="DA1020" s="41">
        <f t="shared" si="385"/>
        <v>0.6964291221169997</v>
      </c>
      <c r="DB1020" s="14">
        <f t="shared" si="384"/>
        <v>-19791.281946410705</v>
      </c>
      <c r="DC1020" s="41"/>
      <c r="DD1020" s="41"/>
      <c r="DE1020" s="41"/>
    </row>
    <row r="1021" spans="105:109">
      <c r="DA1021" s="41">
        <f t="shared" si="385"/>
        <v>0.69711661384663148</v>
      </c>
      <c r="DB1021" s="14">
        <f t="shared" si="384"/>
        <v>-19830.387678999952</v>
      </c>
      <c r="DC1021" s="41"/>
      <c r="DD1021" s="41"/>
      <c r="DE1021" s="41"/>
    </row>
    <row r="1022" spans="105:109">
      <c r="DA1022" s="41">
        <f t="shared" si="385"/>
        <v>0.69780410557626327</v>
      </c>
      <c r="DB1022" s="14">
        <f t="shared" si="384"/>
        <v>-19869.531996426485</v>
      </c>
      <c r="DC1022" s="41"/>
      <c r="DD1022" s="41"/>
      <c r="DE1022" s="41"/>
    </row>
    <row r="1023" spans="105:109">
      <c r="DA1023" s="41">
        <f t="shared" si="385"/>
        <v>0.69849159730589505</v>
      </c>
      <c r="DB1023" s="14">
        <f t="shared" si="384"/>
        <v>-19908.714898690301</v>
      </c>
      <c r="DC1023" s="41"/>
      <c r="DD1023" s="41"/>
      <c r="DE1023" s="41"/>
    </row>
    <row r="1024" spans="105:109">
      <c r="DA1024" s="41">
        <f t="shared" si="385"/>
        <v>0.69917908903552684</v>
      </c>
      <c r="DB1024" s="14">
        <f t="shared" si="384"/>
        <v>-19947.936385791407</v>
      </c>
      <c r="DC1024" s="41"/>
      <c r="DD1024" s="41"/>
      <c r="DE1024" s="41"/>
    </row>
    <row r="1025" spans="105:109">
      <c r="DA1025" s="41">
        <f t="shared" si="385"/>
        <v>0.69986658076515862</v>
      </c>
      <c r="DB1025" s="14">
        <f t="shared" si="384"/>
        <v>-19987.196457729799</v>
      </c>
      <c r="DC1025" s="41"/>
      <c r="DD1025" s="41"/>
      <c r="DE1025" s="41"/>
    </row>
    <row r="1026" spans="105:109">
      <c r="DA1026" s="41">
        <f t="shared" si="385"/>
        <v>0.7005540724947904</v>
      </c>
      <c r="DB1026" s="14">
        <f t="shared" si="384"/>
        <v>-20026.495114505473</v>
      </c>
      <c r="DC1026" s="41"/>
      <c r="DD1026" s="41"/>
      <c r="DE1026" s="41"/>
    </row>
    <row r="1027" spans="105:109">
      <c r="DA1027" s="41">
        <f t="shared" si="385"/>
        <v>0.70124156422442219</v>
      </c>
      <c r="DB1027" s="14">
        <f t="shared" si="384"/>
        <v>-20065.832356118433</v>
      </c>
      <c r="DC1027" s="41"/>
      <c r="DD1027" s="41"/>
      <c r="DE1027" s="41"/>
    </row>
    <row r="1028" spans="105:109">
      <c r="DA1028" s="41">
        <f t="shared" si="385"/>
        <v>0.70192905595405397</v>
      </c>
      <c r="DB1028" s="14">
        <f t="shared" si="384"/>
        <v>-20105.208182568684</v>
      </c>
      <c r="DC1028" s="41"/>
      <c r="DD1028" s="41"/>
      <c r="DE1028" s="41"/>
    </row>
    <row r="1029" spans="105:109">
      <c r="DA1029" s="41">
        <f t="shared" si="385"/>
        <v>0.70261654768368575</v>
      </c>
      <c r="DB1029" s="14">
        <f t="shared" si="384"/>
        <v>-20144.622593856217</v>
      </c>
      <c r="DC1029" s="41"/>
      <c r="DD1029" s="41"/>
      <c r="DE1029" s="41"/>
    </row>
    <row r="1030" spans="105:109">
      <c r="DA1030" s="41">
        <f t="shared" si="385"/>
        <v>0.70330403941331754</v>
      </c>
      <c r="DB1030" s="14">
        <f t="shared" si="384"/>
        <v>-20184.075589981036</v>
      </c>
      <c r="DC1030" s="41"/>
      <c r="DD1030" s="41"/>
      <c r="DE1030" s="41"/>
    </row>
    <row r="1031" spans="105:109">
      <c r="DA1031" s="41">
        <f t="shared" si="385"/>
        <v>0.70399153114294932</v>
      </c>
      <c r="DB1031" s="14">
        <f t="shared" ref="DB1031:DB1094" si="386">$C$6+$C$7*DA1031+$C$8*DA1031^2+$C$9*DA1031^3+$C$10*DA1031^4+$C$11*DA1031^5</f>
        <v>-20223.567170943141</v>
      </c>
      <c r="DC1031" s="41"/>
      <c r="DD1031" s="41"/>
      <c r="DE1031" s="41"/>
    </row>
    <row r="1032" spans="105:109">
      <c r="DA1032" s="41">
        <f t="shared" si="385"/>
        <v>0.70467902287258111</v>
      </c>
      <c r="DB1032" s="14">
        <f t="shared" si="386"/>
        <v>-20263.097336742532</v>
      </c>
      <c r="DC1032" s="41"/>
      <c r="DD1032" s="41"/>
      <c r="DE1032" s="41"/>
    </row>
    <row r="1033" spans="105:109">
      <c r="DA1033" s="41">
        <f t="shared" ref="DA1033:DA1096" si="387">DA1032+$DC$5</f>
        <v>0.70536651460221289</v>
      </c>
      <c r="DB1033" s="14">
        <f t="shared" si="386"/>
        <v>-20302.66608737921</v>
      </c>
      <c r="DC1033" s="41"/>
      <c r="DD1033" s="41"/>
      <c r="DE1033" s="41"/>
    </row>
    <row r="1034" spans="105:109">
      <c r="DA1034" s="41">
        <f t="shared" si="387"/>
        <v>0.70605400633184467</v>
      </c>
      <c r="DB1034" s="14">
        <f t="shared" si="386"/>
        <v>-20342.273422853174</v>
      </c>
      <c r="DC1034" s="41"/>
      <c r="DD1034" s="41"/>
      <c r="DE1034" s="41"/>
    </row>
    <row r="1035" spans="105:109">
      <c r="DA1035" s="41">
        <f t="shared" si="387"/>
        <v>0.70674149806147646</v>
      </c>
      <c r="DB1035" s="14">
        <f t="shared" si="386"/>
        <v>-20381.91934316442</v>
      </c>
      <c r="DC1035" s="41"/>
      <c r="DD1035" s="41"/>
      <c r="DE1035" s="41"/>
    </row>
    <row r="1036" spans="105:109">
      <c r="DA1036" s="41">
        <f t="shared" si="387"/>
        <v>0.70742898979110824</v>
      </c>
      <c r="DB1036" s="14">
        <f t="shared" si="386"/>
        <v>-20421.603848312956</v>
      </c>
      <c r="DC1036" s="41"/>
      <c r="DD1036" s="41"/>
      <c r="DE1036" s="41"/>
    </row>
    <row r="1037" spans="105:109">
      <c r="DA1037" s="41">
        <f t="shared" si="387"/>
        <v>0.70811648152074003</v>
      </c>
      <c r="DB1037" s="14">
        <f t="shared" si="386"/>
        <v>-20461.326938298778</v>
      </c>
      <c r="DC1037" s="41"/>
      <c r="DD1037" s="41"/>
      <c r="DE1037" s="41"/>
    </row>
    <row r="1038" spans="105:109">
      <c r="DA1038" s="41">
        <f t="shared" si="387"/>
        <v>0.70880397325037181</v>
      </c>
      <c r="DB1038" s="14">
        <f t="shared" si="386"/>
        <v>-20501.088613121879</v>
      </c>
      <c r="DC1038" s="41"/>
      <c r="DD1038" s="41"/>
      <c r="DE1038" s="41"/>
    </row>
    <row r="1039" spans="105:109">
      <c r="DA1039" s="41">
        <f t="shared" si="387"/>
        <v>0.70949146498000359</v>
      </c>
      <c r="DB1039" s="14">
        <f t="shared" si="386"/>
        <v>-20540.888872782274</v>
      </c>
      <c r="DC1039" s="41"/>
      <c r="DD1039" s="41"/>
      <c r="DE1039" s="41"/>
    </row>
    <row r="1040" spans="105:109">
      <c r="DA1040" s="41">
        <f t="shared" si="387"/>
        <v>0.71017895670963538</v>
      </c>
      <c r="DB1040" s="14">
        <f t="shared" si="386"/>
        <v>-20580.727717279951</v>
      </c>
      <c r="DC1040" s="41"/>
      <c r="DD1040" s="41"/>
      <c r="DE1040" s="41"/>
    </row>
    <row r="1041" spans="105:109">
      <c r="DA1041" s="41">
        <f t="shared" si="387"/>
        <v>0.71086644843926716</v>
      </c>
      <c r="DB1041" s="14">
        <f t="shared" si="386"/>
        <v>-20620.605146614918</v>
      </c>
      <c r="DC1041" s="41"/>
      <c r="DD1041" s="41"/>
      <c r="DE1041" s="41"/>
    </row>
    <row r="1042" spans="105:109">
      <c r="DA1042" s="41">
        <f t="shared" si="387"/>
        <v>0.71155394016889895</v>
      </c>
      <c r="DB1042" s="14">
        <f t="shared" si="386"/>
        <v>-20660.521160787168</v>
      </c>
      <c r="DC1042" s="41"/>
      <c r="DD1042" s="41"/>
      <c r="DE1042" s="41"/>
    </row>
    <row r="1043" spans="105:109">
      <c r="DA1043" s="41">
        <f t="shared" si="387"/>
        <v>0.71224143189853073</v>
      </c>
      <c r="DB1043" s="14">
        <f t="shared" si="386"/>
        <v>-20700.475759796704</v>
      </c>
      <c r="DC1043" s="41"/>
      <c r="DD1043" s="41"/>
      <c r="DE1043" s="41"/>
    </row>
    <row r="1044" spans="105:109">
      <c r="DA1044" s="41">
        <f t="shared" si="387"/>
        <v>0.71292892362816251</v>
      </c>
      <c r="DB1044" s="14">
        <f t="shared" si="386"/>
        <v>-20740.468943643526</v>
      </c>
      <c r="DC1044" s="41"/>
      <c r="DD1044" s="41"/>
      <c r="DE1044" s="41"/>
    </row>
    <row r="1045" spans="105:109">
      <c r="DA1045" s="41">
        <f t="shared" si="387"/>
        <v>0.7136164153577943</v>
      </c>
      <c r="DB1045" s="14">
        <f t="shared" si="386"/>
        <v>-20780.500712327634</v>
      </c>
      <c r="DC1045" s="41"/>
      <c r="DD1045" s="41"/>
      <c r="DE1045" s="41"/>
    </row>
    <row r="1046" spans="105:109">
      <c r="DA1046" s="41">
        <f t="shared" si="387"/>
        <v>0.71430390708742608</v>
      </c>
      <c r="DB1046" s="14">
        <f t="shared" si="386"/>
        <v>-20820.571065849028</v>
      </c>
      <c r="DC1046" s="41"/>
      <c r="DD1046" s="41"/>
      <c r="DE1046" s="41"/>
    </row>
    <row r="1047" spans="105:109">
      <c r="DA1047" s="41">
        <f t="shared" si="387"/>
        <v>0.71499139881705787</v>
      </c>
      <c r="DB1047" s="14">
        <f t="shared" si="386"/>
        <v>-20860.680004207705</v>
      </c>
      <c r="DC1047" s="41"/>
      <c r="DD1047" s="41"/>
      <c r="DE1047" s="41"/>
    </row>
    <row r="1048" spans="105:109">
      <c r="DA1048" s="41">
        <f t="shared" si="387"/>
        <v>0.71567889054668965</v>
      </c>
      <c r="DB1048" s="14">
        <f t="shared" si="386"/>
        <v>-20900.827527403671</v>
      </c>
      <c r="DC1048" s="41"/>
      <c r="DD1048" s="41"/>
      <c r="DE1048" s="41"/>
    </row>
    <row r="1049" spans="105:109">
      <c r="DA1049" s="41">
        <f t="shared" si="387"/>
        <v>0.71636638227632143</v>
      </c>
      <c r="DB1049" s="14">
        <f t="shared" si="386"/>
        <v>-20941.013635436921</v>
      </c>
      <c r="DC1049" s="41"/>
      <c r="DD1049" s="41"/>
      <c r="DE1049" s="41"/>
    </row>
    <row r="1050" spans="105:109">
      <c r="DA1050" s="41">
        <f t="shared" si="387"/>
        <v>0.71705387400595322</v>
      </c>
      <c r="DB1050" s="14">
        <f t="shared" si="386"/>
        <v>-20981.238328307456</v>
      </c>
      <c r="DC1050" s="41"/>
      <c r="DD1050" s="41"/>
      <c r="DE1050" s="41"/>
    </row>
    <row r="1051" spans="105:109">
      <c r="DA1051" s="41">
        <f t="shared" si="387"/>
        <v>0.717741365735585</v>
      </c>
      <c r="DB1051" s="14">
        <f t="shared" si="386"/>
        <v>-21021.501606015281</v>
      </c>
      <c r="DC1051" s="41"/>
      <c r="DD1051" s="41"/>
      <c r="DE1051" s="41"/>
    </row>
    <row r="1052" spans="105:109">
      <c r="DA1052" s="41">
        <f t="shared" si="387"/>
        <v>0.71842885746521679</v>
      </c>
      <c r="DB1052" s="14">
        <f t="shared" si="386"/>
        <v>-21061.803468560389</v>
      </c>
      <c r="DC1052" s="41"/>
      <c r="DD1052" s="41"/>
      <c r="DE1052" s="41"/>
    </row>
    <row r="1053" spans="105:109">
      <c r="DA1053" s="41">
        <f t="shared" si="387"/>
        <v>0.71911634919484857</v>
      </c>
      <c r="DB1053" s="14">
        <f t="shared" si="386"/>
        <v>-21102.143915942786</v>
      </c>
      <c r="DC1053" s="41"/>
      <c r="DD1053" s="41"/>
      <c r="DE1053" s="41"/>
    </row>
    <row r="1054" spans="105:109">
      <c r="DA1054" s="41">
        <f t="shared" si="387"/>
        <v>0.71980384092448035</v>
      </c>
      <c r="DB1054" s="14">
        <f t="shared" si="386"/>
        <v>-21142.522948162466</v>
      </c>
      <c r="DC1054" s="41"/>
      <c r="DD1054" s="41"/>
      <c r="DE1054" s="41"/>
    </row>
    <row r="1055" spans="105:109">
      <c r="DA1055" s="41">
        <f t="shared" si="387"/>
        <v>0.72049133265411214</v>
      </c>
      <c r="DB1055" s="14">
        <f t="shared" si="386"/>
        <v>-21182.940565219433</v>
      </c>
      <c r="DC1055" s="41"/>
      <c r="DD1055" s="41"/>
      <c r="DE1055" s="41"/>
    </row>
    <row r="1056" spans="105:109">
      <c r="DA1056" s="41">
        <f t="shared" si="387"/>
        <v>0.72117882438374392</v>
      </c>
      <c r="DB1056" s="14">
        <f t="shared" si="386"/>
        <v>-21223.396767113685</v>
      </c>
      <c r="DC1056" s="41"/>
      <c r="DD1056" s="41"/>
      <c r="DE1056" s="41"/>
    </row>
    <row r="1057" spans="105:109">
      <c r="DA1057" s="41">
        <f t="shared" si="387"/>
        <v>0.72186631611337571</v>
      </c>
      <c r="DB1057" s="14">
        <f t="shared" si="386"/>
        <v>-21263.89155384522</v>
      </c>
      <c r="DC1057" s="41"/>
      <c r="DD1057" s="41"/>
      <c r="DE1057" s="41"/>
    </row>
    <row r="1058" spans="105:109">
      <c r="DA1058" s="41">
        <f t="shared" si="387"/>
        <v>0.72255380784300749</v>
      </c>
      <c r="DB1058" s="14">
        <f t="shared" si="386"/>
        <v>-21304.424925414049</v>
      </c>
      <c r="DC1058" s="41"/>
      <c r="DD1058" s="41"/>
      <c r="DE1058" s="41"/>
    </row>
    <row r="1059" spans="105:109">
      <c r="DA1059" s="41">
        <f t="shared" si="387"/>
        <v>0.72324129957263927</v>
      </c>
      <c r="DB1059" s="14">
        <f t="shared" si="386"/>
        <v>-21344.996881820156</v>
      </c>
      <c r="DC1059" s="41"/>
      <c r="DD1059" s="41"/>
      <c r="DE1059" s="41"/>
    </row>
    <row r="1060" spans="105:109">
      <c r="DA1060" s="41">
        <f t="shared" si="387"/>
        <v>0.72392879130227106</v>
      </c>
      <c r="DB1060" s="14">
        <f t="shared" si="386"/>
        <v>-21385.607423063553</v>
      </c>
      <c r="DC1060" s="41"/>
      <c r="DD1060" s="41"/>
      <c r="DE1060" s="41"/>
    </row>
    <row r="1061" spans="105:109">
      <c r="DA1061" s="41">
        <f t="shared" si="387"/>
        <v>0.72461628303190284</v>
      </c>
      <c r="DB1061" s="14">
        <f t="shared" si="386"/>
        <v>-21426.256549144236</v>
      </c>
      <c r="DC1061" s="41"/>
      <c r="DD1061" s="41"/>
      <c r="DE1061" s="41"/>
    </row>
    <row r="1062" spans="105:109">
      <c r="DA1062" s="41">
        <f t="shared" si="387"/>
        <v>0.72530377476153463</v>
      </c>
      <c r="DB1062" s="14">
        <f t="shared" si="386"/>
        <v>-21466.944260062202</v>
      </c>
      <c r="DC1062" s="41"/>
      <c r="DD1062" s="41"/>
      <c r="DE1062" s="41"/>
    </row>
    <row r="1063" spans="105:109">
      <c r="DA1063" s="41">
        <f t="shared" si="387"/>
        <v>0.72599126649116641</v>
      </c>
      <c r="DB1063" s="14">
        <f t="shared" si="386"/>
        <v>-21507.670555817454</v>
      </c>
      <c r="DC1063" s="41"/>
      <c r="DD1063" s="41"/>
      <c r="DE1063" s="41"/>
    </row>
    <row r="1064" spans="105:109">
      <c r="DA1064" s="41">
        <f t="shared" si="387"/>
        <v>0.72667875822079819</v>
      </c>
      <c r="DB1064" s="14">
        <f t="shared" si="386"/>
        <v>-21548.435436409996</v>
      </c>
      <c r="DC1064" s="41"/>
      <c r="DD1064" s="41"/>
      <c r="DE1064" s="41"/>
    </row>
    <row r="1065" spans="105:109">
      <c r="DA1065" s="41">
        <f t="shared" si="387"/>
        <v>0.72736624995042998</v>
      </c>
      <c r="DB1065" s="14">
        <f t="shared" si="386"/>
        <v>-21589.238901839821</v>
      </c>
      <c r="DC1065" s="41"/>
      <c r="DD1065" s="41"/>
      <c r="DE1065" s="41"/>
    </row>
    <row r="1066" spans="105:109">
      <c r="DA1066" s="41">
        <f t="shared" si="387"/>
        <v>0.72805374168006176</v>
      </c>
      <c r="DB1066" s="14">
        <f t="shared" si="386"/>
        <v>-21630.080952106931</v>
      </c>
      <c r="DC1066" s="41"/>
      <c r="DD1066" s="41"/>
      <c r="DE1066" s="41"/>
    </row>
    <row r="1067" spans="105:109">
      <c r="DA1067" s="41">
        <f t="shared" si="387"/>
        <v>0.72874123340969355</v>
      </c>
      <c r="DB1067" s="14">
        <f t="shared" si="386"/>
        <v>-21670.961587211332</v>
      </c>
      <c r="DC1067" s="41"/>
      <c r="DD1067" s="41"/>
      <c r="DE1067" s="41"/>
    </row>
    <row r="1068" spans="105:109">
      <c r="DA1068" s="41">
        <f t="shared" si="387"/>
        <v>0.72942872513932533</v>
      </c>
      <c r="DB1068" s="14">
        <f t="shared" si="386"/>
        <v>-21711.880807153011</v>
      </c>
      <c r="DC1068" s="41"/>
      <c r="DD1068" s="41"/>
      <c r="DE1068" s="41"/>
    </row>
    <row r="1069" spans="105:109">
      <c r="DA1069" s="41">
        <f t="shared" si="387"/>
        <v>0.73011621686895711</v>
      </c>
      <c r="DB1069" s="14">
        <f t="shared" si="386"/>
        <v>-21752.83861193198</v>
      </c>
      <c r="DC1069" s="41"/>
      <c r="DD1069" s="41"/>
      <c r="DE1069" s="41"/>
    </row>
    <row r="1070" spans="105:109">
      <c r="DA1070" s="41">
        <f t="shared" si="387"/>
        <v>0.7308037085985889</v>
      </c>
      <c r="DB1070" s="14">
        <f t="shared" si="386"/>
        <v>-21793.835001548236</v>
      </c>
      <c r="DC1070" s="41"/>
      <c r="DD1070" s="41"/>
      <c r="DE1070" s="41"/>
    </row>
    <row r="1071" spans="105:109">
      <c r="DA1071" s="41">
        <f t="shared" si="387"/>
        <v>0.73149120032822068</v>
      </c>
      <c r="DB1071" s="14">
        <f t="shared" si="386"/>
        <v>-21834.869976001781</v>
      </c>
      <c r="DC1071" s="41"/>
      <c r="DD1071" s="41"/>
      <c r="DE1071" s="41"/>
    </row>
    <row r="1072" spans="105:109">
      <c r="DA1072" s="41">
        <f t="shared" si="387"/>
        <v>0.73217869205785246</v>
      </c>
      <c r="DB1072" s="14">
        <f t="shared" si="386"/>
        <v>-21875.943535292601</v>
      </c>
      <c r="DC1072" s="41"/>
      <c r="DD1072" s="41"/>
      <c r="DE1072" s="41"/>
    </row>
    <row r="1073" spans="105:109">
      <c r="DA1073" s="41">
        <f t="shared" si="387"/>
        <v>0.73286618378748425</v>
      </c>
      <c r="DB1073" s="14">
        <f t="shared" si="386"/>
        <v>-21917.055679420719</v>
      </c>
      <c r="DC1073" s="41"/>
      <c r="DD1073" s="41"/>
      <c r="DE1073" s="41"/>
    </row>
    <row r="1074" spans="105:109">
      <c r="DA1074" s="41">
        <f t="shared" si="387"/>
        <v>0.73355367551711603</v>
      </c>
      <c r="DB1074" s="14">
        <f t="shared" si="386"/>
        <v>-21958.206408386115</v>
      </c>
      <c r="DC1074" s="41"/>
      <c r="DD1074" s="41"/>
      <c r="DE1074" s="41"/>
    </row>
    <row r="1075" spans="105:109">
      <c r="DA1075" s="41">
        <f t="shared" si="387"/>
        <v>0.73424116724674782</v>
      </c>
      <c r="DB1075" s="14">
        <f t="shared" si="386"/>
        <v>-21999.395722188798</v>
      </c>
      <c r="DC1075" s="41"/>
      <c r="DD1075" s="41"/>
      <c r="DE1075" s="41"/>
    </row>
    <row r="1076" spans="105:109">
      <c r="DA1076" s="41">
        <f t="shared" si="387"/>
        <v>0.7349286589763796</v>
      </c>
      <c r="DB1076" s="14">
        <f t="shared" si="386"/>
        <v>-22040.62362082877</v>
      </c>
      <c r="DC1076" s="41"/>
      <c r="DD1076" s="41"/>
      <c r="DE1076" s="41"/>
    </row>
    <row r="1077" spans="105:109">
      <c r="DA1077" s="41">
        <f t="shared" si="387"/>
        <v>0.73561615070601138</v>
      </c>
      <c r="DB1077" s="14">
        <f t="shared" si="386"/>
        <v>-22081.890104306025</v>
      </c>
      <c r="DC1077" s="41"/>
      <c r="DD1077" s="41"/>
      <c r="DE1077" s="41"/>
    </row>
    <row r="1078" spans="105:109">
      <c r="DA1078" s="41">
        <f t="shared" si="387"/>
        <v>0.73630364243564317</v>
      </c>
      <c r="DB1078" s="14">
        <f t="shared" si="386"/>
        <v>-22123.195172620566</v>
      </c>
      <c r="DC1078" s="41"/>
      <c r="DD1078" s="41"/>
      <c r="DE1078" s="41"/>
    </row>
    <row r="1079" spans="105:109">
      <c r="DA1079" s="41">
        <f t="shared" si="387"/>
        <v>0.73699113416527495</v>
      </c>
      <c r="DB1079" s="14">
        <f t="shared" si="386"/>
        <v>-22164.538825772393</v>
      </c>
      <c r="DC1079" s="41"/>
      <c r="DD1079" s="41"/>
      <c r="DE1079" s="41"/>
    </row>
    <row r="1080" spans="105:109">
      <c r="DA1080" s="41">
        <f t="shared" si="387"/>
        <v>0.73767862589490674</v>
      </c>
      <c r="DB1080" s="14">
        <f t="shared" si="386"/>
        <v>-22205.921063761511</v>
      </c>
      <c r="DC1080" s="41"/>
      <c r="DD1080" s="41"/>
      <c r="DE1080" s="41"/>
    </row>
    <row r="1081" spans="105:109">
      <c r="DA1081" s="41">
        <f t="shared" si="387"/>
        <v>0.73836611762453852</v>
      </c>
      <c r="DB1081" s="14">
        <f t="shared" si="386"/>
        <v>-22247.341886587907</v>
      </c>
      <c r="DC1081" s="41"/>
      <c r="DD1081" s="41"/>
      <c r="DE1081" s="41"/>
    </row>
    <row r="1082" spans="105:109">
      <c r="DA1082" s="41">
        <f t="shared" si="387"/>
        <v>0.7390536093541703</v>
      </c>
      <c r="DB1082" s="14">
        <f t="shared" si="386"/>
        <v>-22288.801294251596</v>
      </c>
      <c r="DC1082" s="41"/>
      <c r="DD1082" s="41"/>
      <c r="DE1082" s="41"/>
    </row>
    <row r="1083" spans="105:109">
      <c r="DA1083" s="41">
        <f t="shared" si="387"/>
        <v>0.73974110108380209</v>
      </c>
      <c r="DB1083" s="14">
        <f t="shared" si="386"/>
        <v>-22330.299286752565</v>
      </c>
      <c r="DC1083" s="41"/>
      <c r="DD1083" s="41"/>
      <c r="DE1083" s="41"/>
    </row>
    <row r="1084" spans="105:109">
      <c r="DA1084" s="41">
        <f t="shared" si="387"/>
        <v>0.74042859281343387</v>
      </c>
      <c r="DB1084" s="14">
        <f t="shared" si="386"/>
        <v>-22371.835864090823</v>
      </c>
      <c r="DC1084" s="41"/>
      <c r="DD1084" s="41"/>
      <c r="DE1084" s="41"/>
    </row>
    <row r="1085" spans="105:109">
      <c r="DA1085" s="41">
        <f t="shared" si="387"/>
        <v>0.74111608454306566</v>
      </c>
      <c r="DB1085" s="14">
        <f t="shared" si="386"/>
        <v>-22413.411026266363</v>
      </c>
      <c r="DC1085" s="41"/>
      <c r="DD1085" s="41"/>
      <c r="DE1085" s="41"/>
    </row>
    <row r="1086" spans="105:109">
      <c r="DA1086" s="41">
        <f t="shared" si="387"/>
        <v>0.74180357627269744</v>
      </c>
      <c r="DB1086" s="14">
        <f t="shared" si="386"/>
        <v>-22455.024773279194</v>
      </c>
      <c r="DC1086" s="41"/>
      <c r="DD1086" s="41"/>
      <c r="DE1086" s="41"/>
    </row>
    <row r="1087" spans="105:109">
      <c r="DA1087" s="41">
        <f t="shared" si="387"/>
        <v>0.74249106800232922</v>
      </c>
      <c r="DB1087" s="14">
        <f t="shared" si="386"/>
        <v>-22496.677105129311</v>
      </c>
      <c r="DC1087" s="41"/>
      <c r="DD1087" s="41"/>
      <c r="DE1087" s="41"/>
    </row>
    <row r="1088" spans="105:109">
      <c r="DA1088" s="41">
        <f t="shared" si="387"/>
        <v>0.74317855973196101</v>
      </c>
      <c r="DB1088" s="14">
        <f t="shared" si="386"/>
        <v>-22538.36802181671</v>
      </c>
      <c r="DC1088" s="41"/>
      <c r="DD1088" s="41"/>
      <c r="DE1088" s="41"/>
    </row>
    <row r="1089" spans="105:109">
      <c r="DA1089" s="41">
        <f t="shared" si="387"/>
        <v>0.74386605146159279</v>
      </c>
      <c r="DB1089" s="14">
        <f t="shared" si="386"/>
        <v>-22580.097523341396</v>
      </c>
      <c r="DC1089" s="41"/>
      <c r="DD1089" s="41"/>
      <c r="DE1089" s="41"/>
    </row>
    <row r="1090" spans="105:109">
      <c r="DA1090" s="41">
        <f t="shared" si="387"/>
        <v>0.74455354319122458</v>
      </c>
      <c r="DB1090" s="14">
        <f t="shared" si="386"/>
        <v>-22621.865609703371</v>
      </c>
      <c r="DC1090" s="41"/>
      <c r="DD1090" s="41"/>
      <c r="DE1090" s="41"/>
    </row>
    <row r="1091" spans="105:109">
      <c r="DA1091" s="41">
        <f t="shared" si="387"/>
        <v>0.74524103492085636</v>
      </c>
      <c r="DB1091" s="14">
        <f t="shared" si="386"/>
        <v>-22663.672280902629</v>
      </c>
      <c r="DC1091" s="41"/>
      <c r="DD1091" s="41"/>
      <c r="DE1091" s="41"/>
    </row>
    <row r="1092" spans="105:109">
      <c r="DA1092" s="41">
        <f t="shared" si="387"/>
        <v>0.74592852665048814</v>
      </c>
      <c r="DB1092" s="14">
        <f t="shared" si="386"/>
        <v>-22705.517536939173</v>
      </c>
      <c r="DC1092" s="41"/>
      <c r="DD1092" s="41"/>
      <c r="DE1092" s="41"/>
    </row>
    <row r="1093" spans="105:109">
      <c r="DA1093" s="41">
        <f t="shared" si="387"/>
        <v>0.74661601838011993</v>
      </c>
      <c r="DB1093" s="14">
        <f t="shared" si="386"/>
        <v>-22747.401377813003</v>
      </c>
      <c r="DC1093" s="41"/>
      <c r="DD1093" s="41"/>
      <c r="DE1093" s="41"/>
    </row>
    <row r="1094" spans="105:109">
      <c r="DA1094" s="41">
        <f t="shared" si="387"/>
        <v>0.74730351010975171</v>
      </c>
      <c r="DB1094" s="14">
        <f t="shared" si="386"/>
        <v>-22789.323803524116</v>
      </c>
      <c r="DC1094" s="41"/>
      <c r="DD1094" s="41"/>
      <c r="DE1094" s="41"/>
    </row>
    <row r="1095" spans="105:109">
      <c r="DA1095" s="41">
        <f t="shared" si="387"/>
        <v>0.7479910018393835</v>
      </c>
      <c r="DB1095" s="14">
        <f t="shared" ref="DB1095:DB1103" si="388">$C$6+$C$7*DA1095+$C$8*DA1095^2+$C$9*DA1095^3+$C$10*DA1095^4+$C$11*DA1095^5</f>
        <v>-22831.284814072522</v>
      </c>
      <c r="DC1095" s="41"/>
      <c r="DD1095" s="41"/>
      <c r="DE1095" s="41"/>
    </row>
    <row r="1096" spans="105:109">
      <c r="DA1096" s="41">
        <f t="shared" si="387"/>
        <v>0.74867849356901528</v>
      </c>
      <c r="DB1096" s="14">
        <f t="shared" si="388"/>
        <v>-22873.284409458211</v>
      </c>
      <c r="DC1096" s="41"/>
      <c r="DD1096" s="41"/>
      <c r="DE1096" s="41"/>
    </row>
    <row r="1097" spans="105:109">
      <c r="DA1097" s="41">
        <f t="shared" ref="DA1097:DA1103" si="389">DA1096+$DC$5</f>
        <v>0.74936598529864706</v>
      </c>
      <c r="DB1097" s="14">
        <f t="shared" si="388"/>
        <v>-22915.322589681182</v>
      </c>
      <c r="DC1097" s="41"/>
      <c r="DD1097" s="41"/>
      <c r="DE1097" s="41"/>
    </row>
    <row r="1098" spans="105:109">
      <c r="DA1098" s="41">
        <f t="shared" si="389"/>
        <v>0.75005347702827885</v>
      </c>
      <c r="DB1098" s="14">
        <f t="shared" si="388"/>
        <v>-22957.399354741443</v>
      </c>
      <c r="DC1098" s="41"/>
      <c r="DD1098" s="41"/>
      <c r="DE1098" s="41"/>
    </row>
    <row r="1099" spans="105:109">
      <c r="DA1099" s="41">
        <f t="shared" si="389"/>
        <v>0.75074096875791063</v>
      </c>
      <c r="DB1099" s="14">
        <f t="shared" si="388"/>
        <v>-22999.514704638987</v>
      </c>
      <c r="DC1099" s="41"/>
      <c r="DD1099" s="41"/>
      <c r="DE1099" s="41"/>
    </row>
    <row r="1100" spans="105:109">
      <c r="DA1100" s="41">
        <f t="shared" si="389"/>
        <v>0.75142846048754242</v>
      </c>
      <c r="DB1100" s="14">
        <f t="shared" si="388"/>
        <v>-23041.668639373816</v>
      </c>
      <c r="DC1100" s="41"/>
      <c r="DD1100" s="41"/>
      <c r="DE1100" s="41"/>
    </row>
    <row r="1101" spans="105:109">
      <c r="DA1101" s="41">
        <f t="shared" si="389"/>
        <v>0.7521159522171742</v>
      </c>
      <c r="DB1101" s="14">
        <f t="shared" si="388"/>
        <v>-23083.861158945936</v>
      </c>
      <c r="DC1101" s="41"/>
      <c r="DD1101" s="41"/>
      <c r="DE1101" s="41"/>
    </row>
    <row r="1102" spans="105:109">
      <c r="DA1102" s="41">
        <f t="shared" si="389"/>
        <v>0.75280344394680598</v>
      </c>
      <c r="DB1102" s="14">
        <f t="shared" si="388"/>
        <v>-23126.092263355342</v>
      </c>
      <c r="DC1102" s="41"/>
      <c r="DD1102" s="41"/>
      <c r="DE1102" s="41"/>
    </row>
    <row r="1103" spans="105:109">
      <c r="DA1103" s="41">
        <f t="shared" si="389"/>
        <v>0.75349093567643777</v>
      </c>
      <c r="DB1103" s="14">
        <f t="shared" si="388"/>
        <v>-23168.361952602027</v>
      </c>
      <c r="DC1103" s="41"/>
      <c r="DD1103" s="41"/>
      <c r="DE1103" s="41"/>
    </row>
  </sheetData>
  <mergeCells count="8">
    <mergeCell ref="CM135:CN135"/>
    <mergeCell ref="CM136:CO136"/>
    <mergeCell ref="CM137:CO137"/>
    <mergeCell ref="CM138:CO138"/>
    <mergeCell ref="CM142:CO142"/>
    <mergeCell ref="CM141:CO141"/>
    <mergeCell ref="CM140:CO140"/>
    <mergeCell ref="CM139:CN139"/>
  </mergeCells>
  <phoneticPr fontId="6" type="noConversion"/>
  <pageMargins left="0.75" right="0.75" top="1" bottom="1" header="0.5" footer="0.5"/>
  <pageSetup orientation="portrait" horizontalDpi="4294967292" verticalDpi="4294967292" r:id="rId1"/>
  <drawing r:id="rId2"/>
  <legacyDrawing r:id="rId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0"/>
  <sheetViews>
    <sheetView workbookViewId="0">
      <selection activeCell="C4" sqref="C4"/>
    </sheetView>
  </sheetViews>
  <sheetFormatPr defaultColWidth="11" defaultRowHeight="12.75"/>
  <sheetData>
    <row r="1" spans="1:13">
      <c r="A1" s="17" t="s">
        <v>0</v>
      </c>
      <c r="B1" s="41"/>
      <c r="C1" s="41"/>
      <c r="D1" s="41"/>
      <c r="E1" s="41"/>
      <c r="F1" s="41"/>
      <c r="G1" s="41"/>
      <c r="H1" s="41"/>
      <c r="I1" s="41"/>
      <c r="J1" s="41"/>
      <c r="K1" s="41"/>
      <c r="L1" s="41"/>
      <c r="M1" s="41"/>
    </row>
    <row r="2" spans="1:13">
      <c r="A2" s="41"/>
      <c r="B2" s="41"/>
      <c r="C2" s="41"/>
      <c r="D2" s="41"/>
      <c r="E2" s="41"/>
      <c r="F2" s="41"/>
      <c r="G2" s="17" t="s">
        <v>306</v>
      </c>
      <c r="H2" s="17" t="s">
        <v>307</v>
      </c>
      <c r="I2" s="17" t="s">
        <v>308</v>
      </c>
      <c r="J2" s="17" t="s">
        <v>309</v>
      </c>
      <c r="K2" s="17" t="s">
        <v>310</v>
      </c>
      <c r="L2" s="17" t="s">
        <v>311</v>
      </c>
      <c r="M2" s="41"/>
    </row>
    <row r="3" spans="1:13">
      <c r="A3" s="17" t="s">
        <v>312</v>
      </c>
      <c r="B3" s="18" t="s">
        <v>313</v>
      </c>
      <c r="C3" s="41"/>
      <c r="D3" s="41"/>
      <c r="E3" s="41"/>
      <c r="F3" s="41"/>
      <c r="G3" s="41"/>
      <c r="H3" s="41"/>
      <c r="I3" s="41"/>
      <c r="J3" s="41"/>
      <c r="K3" s="41"/>
      <c r="L3" s="41"/>
      <c r="M3" s="41"/>
    </row>
    <row r="4" spans="1:13">
      <c r="A4" s="41"/>
      <c r="B4" s="41" t="s">
        <v>49</v>
      </c>
      <c r="C4" s="41"/>
      <c r="D4" s="41"/>
      <c r="E4" s="41"/>
      <c r="F4" s="41"/>
      <c r="G4" s="34">
        <v>999</v>
      </c>
      <c r="H4" s="34">
        <v>1.181</v>
      </c>
      <c r="I4" s="34">
        <v>1.175</v>
      </c>
      <c r="J4" s="34">
        <v>1.1559999999999999</v>
      </c>
      <c r="K4" s="34">
        <v>1.1559999999999999</v>
      </c>
      <c r="L4" s="34">
        <v>0.78</v>
      </c>
      <c r="M4" s="41" t="s">
        <v>314</v>
      </c>
    </row>
    <row r="5" spans="1:13">
      <c r="A5" s="41"/>
      <c r="B5" s="41" t="s">
        <v>54</v>
      </c>
      <c r="C5" s="41"/>
      <c r="D5" s="41"/>
      <c r="E5" s="41"/>
      <c r="F5" s="41"/>
      <c r="G5" s="34">
        <v>18900</v>
      </c>
      <c r="H5" s="34">
        <v>41100</v>
      </c>
      <c r="I5" s="34">
        <v>44000</v>
      </c>
      <c r="J5" s="34">
        <v>8511</v>
      </c>
      <c r="K5" s="34">
        <v>5740</v>
      </c>
      <c r="L5" s="34">
        <v>73000</v>
      </c>
      <c r="M5" s="41" t="s">
        <v>315</v>
      </c>
    </row>
    <row r="6" spans="1:13">
      <c r="A6" s="41"/>
      <c r="B6" s="41" t="s">
        <v>60</v>
      </c>
      <c r="C6" s="41"/>
      <c r="D6" s="41"/>
      <c r="E6" s="41"/>
      <c r="F6" s="41"/>
      <c r="G6" s="34">
        <v>508</v>
      </c>
      <c r="H6" s="34">
        <v>1.9732909999999999</v>
      </c>
      <c r="I6" s="34">
        <v>6</v>
      </c>
      <c r="J6" s="34">
        <v>0.41311300000000001</v>
      </c>
      <c r="K6" s="34">
        <v>1.4503999999999999</v>
      </c>
      <c r="L6" s="34">
        <v>2.8645200000000002</v>
      </c>
      <c r="M6" s="19" t="s">
        <v>61</v>
      </c>
    </row>
    <row r="7" spans="1:13">
      <c r="A7" s="41"/>
      <c r="B7" s="41" t="s">
        <v>65</v>
      </c>
      <c r="C7" s="41"/>
      <c r="D7" s="41"/>
      <c r="E7" s="41"/>
      <c r="F7" s="41"/>
      <c r="G7" s="34">
        <v>116000</v>
      </c>
      <c r="H7" s="34">
        <v>-150.09</v>
      </c>
      <c r="I7" s="34">
        <v>0</v>
      </c>
      <c r="J7" s="34">
        <v>-30.844899999999999</v>
      </c>
      <c r="K7" s="34">
        <v>-4.7441000000000004</v>
      </c>
      <c r="L7" s="34">
        <v>-327.69400000000002</v>
      </c>
      <c r="M7" s="41"/>
    </row>
    <row r="8" spans="1:13">
      <c r="A8" s="41"/>
      <c r="B8" s="41" t="s">
        <v>70</v>
      </c>
      <c r="C8" s="41"/>
      <c r="D8" s="41"/>
      <c r="E8" s="41"/>
      <c r="F8" s="41"/>
      <c r="G8" s="34">
        <v>-586000000</v>
      </c>
      <c r="H8" s="36">
        <v>6199.2070000000003</v>
      </c>
      <c r="I8" s="36">
        <v>-40818</v>
      </c>
      <c r="J8" s="34">
        <v>1574.595</v>
      </c>
      <c r="K8" s="34">
        <v>-0.42259999999999998</v>
      </c>
      <c r="L8" s="34">
        <v>180558</v>
      </c>
      <c r="M8" s="41"/>
    </row>
    <row r="9" spans="1:13">
      <c r="A9" s="41"/>
      <c r="B9" s="41" t="s">
        <v>72</v>
      </c>
      <c r="C9" s="41"/>
      <c r="D9" s="41"/>
      <c r="E9" s="41"/>
      <c r="F9" s="41"/>
      <c r="G9" s="34">
        <v>-4760000000000</v>
      </c>
      <c r="H9" s="36">
        <v>-73321.100000000006</v>
      </c>
      <c r="I9" s="36">
        <v>0</v>
      </c>
      <c r="J9" s="34">
        <v>-30072.2</v>
      </c>
      <c r="K9" s="34">
        <v>397.04</v>
      </c>
      <c r="L9" s="34">
        <v>-25973400</v>
      </c>
      <c r="M9" s="41"/>
    </row>
    <row r="10" spans="1:13">
      <c r="A10" s="41"/>
      <c r="B10" s="41" t="s">
        <v>73</v>
      </c>
      <c r="C10" s="41"/>
      <c r="D10" s="41"/>
      <c r="E10" s="41"/>
      <c r="F10" s="41"/>
      <c r="G10" s="34">
        <v>2.82E+16</v>
      </c>
      <c r="H10" s="36">
        <v>0</v>
      </c>
      <c r="I10" s="36">
        <v>0</v>
      </c>
      <c r="J10" s="34">
        <v>242099.8</v>
      </c>
      <c r="K10" s="34">
        <v>-2505.4</v>
      </c>
      <c r="L10" s="34">
        <v>0</v>
      </c>
      <c r="M10" s="41"/>
    </row>
    <row r="11" spans="1:13">
      <c r="A11" s="41"/>
      <c r="B11" s="41" t="s">
        <v>91</v>
      </c>
      <c r="C11" s="41"/>
      <c r="D11" s="41"/>
      <c r="E11" s="41"/>
      <c r="F11" s="41"/>
      <c r="G11" s="34">
        <v>-4.28E+19</v>
      </c>
      <c r="H11" s="36">
        <v>0</v>
      </c>
      <c r="I11" s="36">
        <v>0</v>
      </c>
      <c r="J11" s="34">
        <v>-745590</v>
      </c>
      <c r="K11" s="34">
        <v>3832.6</v>
      </c>
      <c r="L11" s="34">
        <v>0</v>
      </c>
      <c r="M11" s="41"/>
    </row>
    <row r="12" spans="1:13">
      <c r="A12" s="41"/>
      <c r="B12" s="41" t="s">
        <v>93</v>
      </c>
      <c r="C12" s="41"/>
      <c r="D12" s="41"/>
      <c r="E12" s="41"/>
      <c r="F12" s="41"/>
      <c r="G12" s="34">
        <v>0.86</v>
      </c>
      <c r="H12" s="34">
        <v>0.8</v>
      </c>
      <c r="I12" s="34">
        <v>0.71</v>
      </c>
      <c r="J12" s="34">
        <v>0.53600000000000003</v>
      </c>
      <c r="K12" s="34">
        <v>0.85</v>
      </c>
      <c r="L12" s="34">
        <v>0.85</v>
      </c>
      <c r="M12" s="41"/>
    </row>
    <row r="13" spans="1:13">
      <c r="A13" s="19"/>
      <c r="B13" s="41"/>
      <c r="C13" s="41"/>
      <c r="D13" s="41"/>
      <c r="E13" s="41"/>
      <c r="F13" s="41"/>
      <c r="G13" s="41"/>
      <c r="H13" s="41"/>
      <c r="I13" s="41"/>
      <c r="J13" s="41"/>
      <c r="K13" s="41"/>
      <c r="L13" s="41"/>
      <c r="M13" s="41"/>
    </row>
    <row r="14" spans="1:13">
      <c r="A14" s="17" t="s">
        <v>316</v>
      </c>
      <c r="B14" s="18" t="s">
        <v>317</v>
      </c>
      <c r="C14" s="41"/>
      <c r="D14" s="41"/>
      <c r="E14" s="41"/>
      <c r="F14" s="41"/>
      <c r="G14" s="41"/>
      <c r="H14" s="41"/>
      <c r="I14" s="41"/>
      <c r="J14" s="41"/>
      <c r="K14" s="41"/>
      <c r="L14" s="41"/>
      <c r="M14" s="41"/>
    </row>
    <row r="15" spans="1:13">
      <c r="A15" s="41"/>
      <c r="B15" s="41" t="s">
        <v>318</v>
      </c>
      <c r="C15" s="41"/>
      <c r="D15" s="41"/>
      <c r="E15" s="41"/>
      <c r="F15" s="41"/>
      <c r="G15" s="34">
        <v>120</v>
      </c>
      <c r="H15" s="34">
        <v>124</v>
      </c>
      <c r="I15" s="34">
        <v>124</v>
      </c>
      <c r="J15" s="34">
        <v>124</v>
      </c>
      <c r="K15" s="34">
        <v>124</v>
      </c>
      <c r="L15" s="34">
        <v>124</v>
      </c>
      <c r="M15" s="41" t="s">
        <v>319</v>
      </c>
    </row>
    <row r="16" spans="1:13">
      <c r="A16" s="41"/>
      <c r="B16" s="41" t="s">
        <v>320</v>
      </c>
      <c r="C16" s="41"/>
      <c r="D16" s="41"/>
      <c r="E16" s="41"/>
      <c r="F16" s="41"/>
      <c r="G16" s="34">
        <v>27.5</v>
      </c>
      <c r="H16" s="34">
        <v>3.4</v>
      </c>
      <c r="I16" s="34">
        <v>3.4</v>
      </c>
      <c r="J16" s="34">
        <v>3.5</v>
      </c>
      <c r="K16" s="34">
        <v>20</v>
      </c>
      <c r="L16" s="34">
        <v>0.9</v>
      </c>
      <c r="M16" s="41" t="s">
        <v>321</v>
      </c>
    </row>
    <row r="17" spans="1:13">
      <c r="A17" s="41"/>
      <c r="B17" s="41" t="s">
        <v>322</v>
      </c>
      <c r="C17" s="41"/>
      <c r="D17" s="41"/>
      <c r="E17" s="41"/>
      <c r="F17" s="41"/>
      <c r="G17" s="34">
        <v>999</v>
      </c>
      <c r="H17" s="34">
        <v>1.181</v>
      </c>
      <c r="I17" s="34">
        <v>1.175</v>
      </c>
      <c r="J17" s="34">
        <v>1.1559999999999999</v>
      </c>
      <c r="K17" s="34">
        <v>1.1559999999999999</v>
      </c>
      <c r="L17" s="34">
        <v>1.18</v>
      </c>
      <c r="M17" s="41" t="s">
        <v>314</v>
      </c>
    </row>
    <row r="18" spans="1:13">
      <c r="A18" s="41"/>
      <c r="B18" s="41"/>
      <c r="C18" s="41"/>
      <c r="D18" s="41"/>
      <c r="E18" s="41"/>
      <c r="F18" s="41"/>
      <c r="G18" s="41"/>
      <c r="H18" s="41"/>
      <c r="I18" s="41"/>
      <c r="J18" s="41"/>
      <c r="K18" s="41"/>
      <c r="L18" s="41"/>
      <c r="M18" s="41"/>
    </row>
    <row r="19" spans="1:13">
      <c r="A19" s="17" t="s">
        <v>323</v>
      </c>
      <c r="B19" s="18" t="s">
        <v>324</v>
      </c>
      <c r="C19" s="41"/>
      <c r="D19" s="41"/>
      <c r="E19" s="41"/>
      <c r="F19" s="41"/>
      <c r="G19" s="41"/>
      <c r="H19" s="41"/>
      <c r="I19" s="41"/>
      <c r="J19" s="41"/>
      <c r="K19" s="41"/>
      <c r="L19" s="41"/>
      <c r="M19" s="41"/>
    </row>
    <row r="20" spans="1:13">
      <c r="A20" s="41"/>
      <c r="B20" s="41" t="s">
        <v>325</v>
      </c>
      <c r="C20" s="41"/>
      <c r="D20" s="41"/>
      <c r="E20" s="41"/>
      <c r="F20" s="41"/>
      <c r="G20" s="34">
        <v>18900</v>
      </c>
      <c r="H20" s="34">
        <v>50000</v>
      </c>
      <c r="I20" s="34">
        <v>44000</v>
      </c>
      <c r="J20" s="34">
        <v>8511</v>
      </c>
      <c r="K20" s="34">
        <v>5740</v>
      </c>
      <c r="L20" s="34">
        <v>67200</v>
      </c>
      <c r="M20" s="41" t="s">
        <v>315</v>
      </c>
    </row>
    <row r="21" spans="1:13">
      <c r="A21" s="41"/>
      <c r="B21" s="41" t="s">
        <v>326</v>
      </c>
      <c r="C21" s="41"/>
      <c r="D21" s="41"/>
      <c r="E21" s="41"/>
      <c r="F21" s="41"/>
      <c r="G21" s="34">
        <v>453</v>
      </c>
      <c r="H21" s="34">
        <v>200</v>
      </c>
      <c r="I21" s="34">
        <v>88</v>
      </c>
      <c r="J21" s="34">
        <v>52.5</v>
      </c>
      <c r="K21" s="34">
        <v>310</v>
      </c>
      <c r="L21" s="34">
        <v>34.5</v>
      </c>
      <c r="M21" s="41" t="s">
        <v>147</v>
      </c>
    </row>
    <row r="22" spans="1:13">
      <c r="A22" s="41"/>
      <c r="B22" s="41" t="s">
        <v>327</v>
      </c>
      <c r="C22" s="41"/>
      <c r="D22" s="41"/>
      <c r="E22" s="41"/>
      <c r="F22" s="41"/>
      <c r="G22" s="34">
        <v>3.7827078666341534E-4</v>
      </c>
      <c r="H22" s="34">
        <v>6.6070000000000004E-2</v>
      </c>
      <c r="I22" s="34">
        <v>7.0800000000000004E-3</v>
      </c>
      <c r="J22" s="34">
        <v>6.6100000000000006E-2</v>
      </c>
      <c r="K22" s="34">
        <v>0.20300000000000001</v>
      </c>
      <c r="L22" s="34">
        <v>4.28E-3</v>
      </c>
      <c r="M22" s="41" t="s">
        <v>117</v>
      </c>
    </row>
    <row r="23" spans="1:13">
      <c r="A23" s="41"/>
      <c r="B23" s="41" t="s">
        <v>328</v>
      </c>
      <c r="C23" s="41"/>
      <c r="D23" s="41"/>
      <c r="E23" s="41"/>
      <c r="F23" s="41"/>
      <c r="G23" s="34">
        <v>10</v>
      </c>
      <c r="H23" s="34">
        <v>5</v>
      </c>
      <c r="I23" s="34">
        <v>5</v>
      </c>
      <c r="J23" s="34">
        <v>5</v>
      </c>
      <c r="K23" s="34">
        <v>5</v>
      </c>
      <c r="L23" s="34">
        <v>10</v>
      </c>
      <c r="M23" s="41" t="s">
        <v>329</v>
      </c>
    </row>
    <row r="24" spans="1:13">
      <c r="A24" s="41"/>
      <c r="B24" s="41"/>
      <c r="C24" s="41"/>
      <c r="D24" s="41"/>
      <c r="E24" s="41"/>
      <c r="F24" s="41"/>
      <c r="G24" s="41"/>
      <c r="H24" s="41"/>
      <c r="I24" s="41"/>
      <c r="J24" s="41"/>
      <c r="K24" s="41"/>
      <c r="L24" s="41"/>
      <c r="M24" s="41"/>
    </row>
    <row r="25" spans="1:13">
      <c r="A25" s="17" t="s">
        <v>330</v>
      </c>
      <c r="B25" s="18" t="s">
        <v>331</v>
      </c>
      <c r="C25" s="41"/>
      <c r="D25" s="41"/>
      <c r="E25" s="41"/>
      <c r="F25" s="41"/>
      <c r="G25" s="41"/>
      <c r="H25" s="41"/>
      <c r="I25" s="41"/>
      <c r="J25" s="41"/>
      <c r="K25" s="41"/>
      <c r="L25" s="41"/>
      <c r="M25" s="41"/>
    </row>
    <row r="26" spans="1:13">
      <c r="A26" s="41"/>
      <c r="B26" s="41" t="s">
        <v>325</v>
      </c>
      <c r="C26" s="41"/>
      <c r="D26" s="41"/>
      <c r="E26" s="41"/>
      <c r="F26" s="41"/>
      <c r="G26" s="34">
        <v>15120</v>
      </c>
      <c r="H26" s="34">
        <v>30000</v>
      </c>
      <c r="I26" s="34">
        <v>30000</v>
      </c>
      <c r="J26" s="34">
        <v>7500</v>
      </c>
      <c r="K26" s="34">
        <v>3400</v>
      </c>
      <c r="L26" s="34">
        <v>73000</v>
      </c>
      <c r="M26" s="41" t="s">
        <v>315</v>
      </c>
    </row>
    <row r="27" spans="1:13">
      <c r="A27" s="41"/>
      <c r="B27" s="41" t="s">
        <v>326</v>
      </c>
      <c r="C27" s="41"/>
      <c r="D27" s="41"/>
      <c r="E27" s="41"/>
      <c r="F27" s="41"/>
      <c r="G27" s="34">
        <v>235</v>
      </c>
      <c r="H27" s="34">
        <v>45</v>
      </c>
      <c r="I27" s="34">
        <v>37.200000000000003</v>
      </c>
      <c r="J27" s="34">
        <v>37.9</v>
      </c>
      <c r="K27" s="34">
        <v>90</v>
      </c>
      <c r="L27" s="34">
        <v>45</v>
      </c>
      <c r="M27" s="41" t="s">
        <v>147</v>
      </c>
    </row>
    <row r="28" spans="1:13">
      <c r="A28" s="41"/>
      <c r="B28" s="41"/>
      <c r="C28" s="41"/>
      <c r="D28" s="41"/>
      <c r="E28" s="41"/>
      <c r="F28" s="41"/>
      <c r="G28" s="41"/>
      <c r="H28" s="41"/>
      <c r="I28" s="41"/>
      <c r="J28" s="41"/>
      <c r="K28" s="41"/>
      <c r="L28" s="41"/>
      <c r="M28" s="41"/>
    </row>
    <row r="29" spans="1:13">
      <c r="A29" s="17" t="s">
        <v>332</v>
      </c>
      <c r="B29" s="18" t="s">
        <v>333</v>
      </c>
      <c r="C29" s="41"/>
      <c r="D29" s="41"/>
      <c r="E29" s="41"/>
      <c r="F29" s="41"/>
      <c r="G29" s="41"/>
      <c r="H29" s="41"/>
      <c r="I29" s="41"/>
      <c r="J29" s="41"/>
      <c r="K29" s="41"/>
      <c r="L29" s="41"/>
      <c r="M29" s="41"/>
    </row>
    <row r="30" spans="1:13">
      <c r="A30" s="41"/>
      <c r="B30" s="41" t="s">
        <v>334</v>
      </c>
      <c r="C30" s="41"/>
      <c r="D30" s="41"/>
      <c r="E30" s="41"/>
      <c r="F30" s="41"/>
      <c r="G30" s="34">
        <v>11.5</v>
      </c>
      <c r="H30" s="34">
        <v>12</v>
      </c>
      <c r="I30" s="34">
        <v>17</v>
      </c>
      <c r="J30" s="34">
        <v>5</v>
      </c>
      <c r="K30" s="34">
        <v>35</v>
      </c>
      <c r="L30" s="34">
        <v>0</v>
      </c>
      <c r="M30" s="41" t="s">
        <v>147</v>
      </c>
    </row>
    <row r="31" spans="1:13">
      <c r="A31" s="41"/>
      <c r="B31" s="41"/>
      <c r="C31" s="41"/>
      <c r="D31" s="41"/>
      <c r="E31" s="41"/>
      <c r="F31" s="41"/>
      <c r="G31" s="41"/>
      <c r="H31" s="41"/>
      <c r="I31" s="41"/>
      <c r="J31" s="41"/>
      <c r="K31" s="41"/>
      <c r="L31" s="41"/>
      <c r="M31" s="41"/>
    </row>
    <row r="32" spans="1:13">
      <c r="A32" s="17" t="s">
        <v>335</v>
      </c>
      <c r="B32" s="18" t="s">
        <v>336</v>
      </c>
      <c r="C32" s="41"/>
      <c r="D32" s="41"/>
      <c r="E32" s="41"/>
      <c r="F32" s="41"/>
      <c r="G32" s="41"/>
      <c r="H32" s="41"/>
      <c r="I32" s="41"/>
      <c r="J32" s="41"/>
      <c r="K32" s="41"/>
      <c r="L32" s="41"/>
      <c r="M32" s="41"/>
    </row>
    <row r="33" spans="1:13">
      <c r="A33" s="41"/>
      <c r="B33" s="41" t="s">
        <v>138</v>
      </c>
      <c r="C33" s="41"/>
      <c r="D33" s="41"/>
      <c r="E33" s="41"/>
      <c r="F33" s="41"/>
      <c r="G33" s="37">
        <v>3.7870021857858285E-4</v>
      </c>
      <c r="H33" s="37">
        <v>4.2764657169077902E-2</v>
      </c>
      <c r="I33" s="37">
        <v>5.6695830840618709E-3</v>
      </c>
      <c r="J33" s="37">
        <v>5.5919802739720283E-2</v>
      </c>
      <c r="K33" s="37">
        <v>0.1700694317465915</v>
      </c>
      <c r="L33" s="37">
        <v>4.6498041337354086E-3</v>
      </c>
      <c r="M33" s="41" t="s">
        <v>117</v>
      </c>
    </row>
    <row r="34" spans="1:13">
      <c r="A34" s="41"/>
      <c r="B34" s="41"/>
      <c r="C34" s="41"/>
      <c r="D34" s="41"/>
      <c r="E34" s="41"/>
      <c r="F34" s="41"/>
      <c r="G34" s="41"/>
      <c r="H34" s="41"/>
      <c r="I34" s="41"/>
      <c r="J34" s="41"/>
      <c r="K34" s="41"/>
      <c r="L34" s="41"/>
      <c r="M34" s="41"/>
    </row>
    <row r="35" spans="1:13">
      <c r="A35" s="41"/>
      <c r="B35" s="18" t="s">
        <v>337</v>
      </c>
      <c r="C35" s="41"/>
      <c r="D35" s="41"/>
      <c r="E35" s="41"/>
      <c r="F35" s="41"/>
      <c r="G35" s="41"/>
      <c r="H35" s="41"/>
      <c r="I35" s="41"/>
      <c r="J35" s="41"/>
      <c r="K35" s="41"/>
      <c r="L35" s="41"/>
      <c r="M35" s="41"/>
    </row>
    <row r="36" spans="1:13">
      <c r="A36" s="41"/>
      <c r="B36" s="41" t="s">
        <v>146</v>
      </c>
      <c r="C36" s="41"/>
      <c r="D36" s="41"/>
      <c r="E36" s="41"/>
      <c r="F36" s="41"/>
      <c r="G36" s="37">
        <v>11.5</v>
      </c>
      <c r="H36" s="37">
        <v>12</v>
      </c>
      <c r="I36" s="37">
        <v>17</v>
      </c>
      <c r="J36" s="37">
        <v>5</v>
      </c>
      <c r="K36" s="37">
        <v>35</v>
      </c>
      <c r="L36" s="37">
        <v>0</v>
      </c>
      <c r="M36" s="19" t="s">
        <v>147</v>
      </c>
    </row>
    <row r="37" spans="1:13">
      <c r="A37" s="41"/>
      <c r="B37" s="41"/>
      <c r="C37" s="41"/>
      <c r="D37" s="41"/>
      <c r="E37" s="41"/>
      <c r="F37" s="41"/>
      <c r="G37" s="41"/>
      <c r="H37" s="41"/>
      <c r="I37" s="41"/>
      <c r="J37" s="41"/>
      <c r="K37" s="41"/>
      <c r="L37" s="41"/>
      <c r="M37" s="41"/>
    </row>
    <row r="38" spans="1:13">
      <c r="A38" s="41"/>
      <c r="B38" s="18" t="s">
        <v>338</v>
      </c>
      <c r="C38" s="41"/>
      <c r="D38" s="41"/>
      <c r="E38" s="41"/>
      <c r="F38" s="41"/>
      <c r="G38" s="41"/>
      <c r="H38" s="41"/>
      <c r="I38" s="41"/>
      <c r="J38" s="41"/>
      <c r="K38" s="41"/>
      <c r="L38" s="41"/>
      <c r="M38" s="41"/>
    </row>
    <row r="39" spans="1:13">
      <c r="A39" s="41"/>
      <c r="B39" s="41" t="s">
        <v>153</v>
      </c>
      <c r="C39" s="41"/>
      <c r="D39" s="41"/>
      <c r="E39" s="41"/>
      <c r="F39" s="41"/>
      <c r="G39" s="37">
        <v>4.3636363636363633</v>
      </c>
      <c r="H39" s="37">
        <v>36.470588235294116</v>
      </c>
      <c r="I39" s="37">
        <v>36.470588235294116</v>
      </c>
      <c r="J39" s="37">
        <v>35.428571428571431</v>
      </c>
      <c r="K39" s="37">
        <v>6.2</v>
      </c>
      <c r="L39" s="37">
        <v>137.77777777777777</v>
      </c>
      <c r="M39" s="41" t="s">
        <v>339</v>
      </c>
    </row>
    <row r="40" spans="1:13">
      <c r="A40" s="41"/>
      <c r="B40" s="41" t="s">
        <v>157</v>
      </c>
      <c r="C40" s="41"/>
      <c r="D40" s="41"/>
      <c r="E40" s="41"/>
      <c r="F40" s="41"/>
      <c r="G40" s="37">
        <v>2.0246971706541834E-2</v>
      </c>
      <c r="H40" s="37">
        <v>1.0457678439284235E-2</v>
      </c>
      <c r="I40" s="37">
        <v>1.0422208220830367E-2</v>
      </c>
      <c r="J40" s="37">
        <v>9.9737483086586767E-2</v>
      </c>
      <c r="K40" s="37">
        <v>0.13346239688888523</v>
      </c>
      <c r="L40" s="37">
        <v>8.8718899031121207E-3</v>
      </c>
      <c r="M40" s="41" t="s">
        <v>158</v>
      </c>
    </row>
    <row r="41" spans="1:13">
      <c r="A41" s="41"/>
      <c r="B41" s="41" t="s">
        <v>161</v>
      </c>
      <c r="C41" s="41"/>
      <c r="D41" s="41"/>
      <c r="E41" s="41"/>
      <c r="F41" s="41"/>
      <c r="G41" s="37">
        <v>1.5609943196125289E-6</v>
      </c>
      <c r="H41" s="37">
        <v>9.9702143695521051E-9</v>
      </c>
      <c r="I41" s="37">
        <v>9.9175815378440263E-9</v>
      </c>
      <c r="J41" s="37">
        <v>1.065930257646373E-6</v>
      </c>
      <c r="K41" s="37">
        <v>3.2290178285070778E-6</v>
      </c>
      <c r="L41" s="37">
        <v>6.6595416161295629E-9</v>
      </c>
      <c r="M41" s="41" t="s">
        <v>162</v>
      </c>
    </row>
    <row r="42" spans="1:13">
      <c r="A42" s="41"/>
      <c r="B42" s="41" t="s">
        <v>166</v>
      </c>
      <c r="C42" s="41"/>
      <c r="D42" s="41"/>
      <c r="E42" s="41"/>
      <c r="F42" s="41"/>
      <c r="G42" s="37"/>
      <c r="H42" s="37"/>
      <c r="I42" s="37"/>
      <c r="J42" s="37"/>
      <c r="K42" s="37"/>
      <c r="L42" s="37"/>
      <c r="M42" s="41" t="s">
        <v>315</v>
      </c>
    </row>
    <row r="43" spans="1:13">
      <c r="A43" s="41"/>
      <c r="B43" s="41" t="s">
        <v>169</v>
      </c>
      <c r="C43" s="41"/>
      <c r="D43" s="41"/>
      <c r="E43" s="41"/>
      <c r="F43" s="41"/>
      <c r="G43" s="37">
        <v>2.0127842753129791E-3</v>
      </c>
      <c r="H43" s="37">
        <v>1.826501227325319E-5</v>
      </c>
      <c r="I43" s="37">
        <v>2.6005569926539402E-5</v>
      </c>
      <c r="J43" s="37">
        <v>1.1297484052411474E-3</v>
      </c>
      <c r="K43" s="37">
        <v>1.3458239973106776E-2</v>
      </c>
      <c r="L43" s="37">
        <v>6.4556502054917674E-6</v>
      </c>
      <c r="M43" s="41" t="s">
        <v>170</v>
      </c>
    </row>
    <row r="44" spans="1:13">
      <c r="A44" s="41"/>
      <c r="B44" s="41"/>
      <c r="C44" s="41"/>
      <c r="D44" s="41"/>
      <c r="E44" s="41"/>
      <c r="F44" s="41"/>
      <c r="G44" s="41"/>
      <c r="H44" s="41"/>
      <c r="I44" s="41"/>
      <c r="J44" s="41"/>
      <c r="K44" s="41"/>
      <c r="L44" s="41"/>
      <c r="M44" s="41"/>
    </row>
    <row r="45" spans="1:13">
      <c r="A45" s="17" t="s">
        <v>340</v>
      </c>
      <c r="B45" s="18" t="s">
        <v>341</v>
      </c>
      <c r="C45" s="41"/>
      <c r="D45" s="41"/>
      <c r="E45" s="41"/>
      <c r="F45" s="41"/>
      <c r="G45" s="41">
        <v>0.39001694552129162</v>
      </c>
      <c r="H45" s="41">
        <v>5.0807757674197376</v>
      </c>
      <c r="I45" s="41">
        <v>0.69111255152886253</v>
      </c>
      <c r="J45" s="41">
        <v>3.1560650824925411</v>
      </c>
      <c r="K45" s="41">
        <v>1.5158866343910775</v>
      </c>
      <c r="L45" s="41">
        <v>1.1769214120305191</v>
      </c>
      <c r="M45" s="41" t="s">
        <v>342</v>
      </c>
    </row>
    <row r="46" spans="1:13">
      <c r="A46" s="41"/>
      <c r="B46" s="41" t="s">
        <v>343</v>
      </c>
      <c r="C46" s="41"/>
      <c r="D46" s="41"/>
      <c r="E46" s="41"/>
      <c r="F46" s="41"/>
      <c r="G46" s="41" t="s">
        <v>344</v>
      </c>
      <c r="H46" s="41" t="s">
        <v>345</v>
      </c>
      <c r="I46" s="41" t="s">
        <v>344</v>
      </c>
      <c r="J46" s="41" t="s">
        <v>345</v>
      </c>
      <c r="K46" s="41" t="s">
        <v>346</v>
      </c>
      <c r="L46" s="41" t="s">
        <v>346</v>
      </c>
      <c r="M46" s="41" t="s">
        <v>347</v>
      </c>
    </row>
    <row r="47" spans="1:13">
      <c r="A47" s="41"/>
      <c r="B47" s="41" t="s">
        <v>179</v>
      </c>
      <c r="C47" s="41"/>
      <c r="D47" s="41"/>
      <c r="E47" s="41"/>
      <c r="F47" s="41"/>
      <c r="G47" s="41">
        <v>28548.788746444388</v>
      </c>
      <c r="H47" s="41">
        <v>52676.193076566124</v>
      </c>
      <c r="I47" s="41">
        <v>59766.439863803134</v>
      </c>
      <c r="J47" s="41">
        <v>9865.8988328197211</v>
      </c>
      <c r="K47" s="41">
        <v>7020.6640851740995</v>
      </c>
      <c r="L47" s="41">
        <v>74926.874259785778</v>
      </c>
      <c r="M47" s="41" t="s">
        <v>315</v>
      </c>
    </row>
    <row r="48" spans="1:13">
      <c r="A48" s="41"/>
      <c r="B48" s="41" t="s">
        <v>348</v>
      </c>
      <c r="C48" s="41"/>
      <c r="D48" s="41"/>
      <c r="E48" s="41"/>
      <c r="F48" s="41"/>
      <c r="G48" s="41">
        <v>3300</v>
      </c>
      <c r="H48" s="41">
        <v>421.59999999999997</v>
      </c>
      <c r="I48" s="41">
        <v>421.59999999999997</v>
      </c>
      <c r="J48" s="41">
        <v>434</v>
      </c>
      <c r="K48" s="41">
        <v>2480</v>
      </c>
      <c r="L48" s="41">
        <v>111.60000000000001</v>
      </c>
      <c r="M48" s="41" t="s">
        <v>147</v>
      </c>
    </row>
    <row r="49" spans="2:13">
      <c r="B49" s="41" t="s">
        <v>349</v>
      </c>
      <c r="C49" s="41"/>
      <c r="D49" s="41"/>
      <c r="E49" s="41"/>
      <c r="F49" s="41"/>
      <c r="G49" s="41">
        <v>232.31669690585457</v>
      </c>
      <c r="H49" s="41">
        <v>295.21301114934732</v>
      </c>
      <c r="I49" s="41">
        <v>49.731562101958019</v>
      </c>
      <c r="J49" s="41">
        <v>71.486446555617661</v>
      </c>
      <c r="K49" s="41">
        <v>256.50119433244885</v>
      </c>
      <c r="L49" s="41">
        <v>24.531869940186066</v>
      </c>
      <c r="M49" s="41" t="s">
        <v>147</v>
      </c>
    </row>
    <row r="50" spans="2:13">
      <c r="B50" s="41" t="s">
        <v>350</v>
      </c>
      <c r="C50" s="41"/>
      <c r="D50" s="41"/>
      <c r="E50" s="41"/>
      <c r="F50" s="41"/>
      <c r="G50" s="41">
        <v>1.9359724742154547</v>
      </c>
      <c r="H50" s="41">
        <v>2.3807500899140912</v>
      </c>
      <c r="I50" s="41">
        <v>0.40106098469320983</v>
      </c>
      <c r="J50" s="41">
        <v>0.57650360125498112</v>
      </c>
      <c r="K50" s="41">
        <v>2.0685580188100712</v>
      </c>
      <c r="L50" s="41">
        <v>0.19783766080795215</v>
      </c>
      <c r="M50" s="41" t="s">
        <v>321</v>
      </c>
    </row>
  </sheetData>
  <phoneticPr fontId="6"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88"/>
  <sheetViews>
    <sheetView workbookViewId="0"/>
  </sheetViews>
  <sheetFormatPr defaultColWidth="11" defaultRowHeight="12.75"/>
  <cols>
    <col min="1" max="1" width="17.25" customWidth="1"/>
    <col min="2" max="2" width="18.25" customWidth="1"/>
    <col min="3" max="3" width="2.875" customWidth="1"/>
  </cols>
  <sheetData>
    <row r="1" spans="1:13">
      <c r="A1" s="17" t="s">
        <v>351</v>
      </c>
      <c r="B1" s="18" t="s">
        <v>352</v>
      </c>
      <c r="C1" s="41"/>
      <c r="D1" s="41"/>
      <c r="E1" s="41"/>
      <c r="F1" s="41"/>
      <c r="G1" s="41"/>
      <c r="H1" s="41"/>
      <c r="I1" s="41"/>
      <c r="J1" s="41"/>
      <c r="K1" s="41"/>
      <c r="L1" s="41" t="s">
        <v>353</v>
      </c>
      <c r="M1" s="41" t="s">
        <v>354</v>
      </c>
    </row>
    <row r="2" spans="1:13">
      <c r="A2" s="41"/>
      <c r="B2" s="18" t="s">
        <v>355</v>
      </c>
      <c r="C2" s="41"/>
      <c r="D2" s="41"/>
      <c r="E2" s="41"/>
      <c r="F2" s="41"/>
      <c r="G2" s="41"/>
      <c r="H2" s="41"/>
      <c r="I2" s="41"/>
      <c r="J2" s="41"/>
      <c r="K2" s="41"/>
      <c r="L2" s="41"/>
      <c r="M2" s="41" t="s">
        <v>356</v>
      </c>
    </row>
    <row r="3" spans="1:13">
      <c r="A3" s="41"/>
      <c r="B3" s="41"/>
      <c r="C3" s="41"/>
      <c r="D3" s="41" t="s">
        <v>357</v>
      </c>
      <c r="E3" s="41" t="s">
        <v>358</v>
      </c>
      <c r="F3" s="41"/>
      <c r="G3" s="41"/>
      <c r="H3" s="41"/>
      <c r="I3" s="41"/>
      <c r="J3" s="41"/>
      <c r="K3" s="41"/>
      <c r="L3" s="41"/>
      <c r="M3" s="41" t="s">
        <v>359</v>
      </c>
    </row>
    <row r="4" spans="1:13">
      <c r="A4" s="41"/>
      <c r="B4" s="41" t="s">
        <v>360</v>
      </c>
      <c r="C4" s="41">
        <v>0</v>
      </c>
      <c r="D4" s="32">
        <v>1.4503999999999999</v>
      </c>
      <c r="E4" s="31">
        <f t="shared" ref="E4:E9" si="0">D4*(E$11/D$11)*(E$10/D$10)^(-C4)</f>
        <v>3.5068151370226852</v>
      </c>
      <c r="F4" s="41" t="s">
        <v>361</v>
      </c>
      <c r="G4" s="41"/>
      <c r="H4" s="41" t="s">
        <v>362</v>
      </c>
      <c r="I4" s="41"/>
      <c r="J4" s="41"/>
      <c r="K4" s="41"/>
      <c r="L4" s="41"/>
      <c r="M4" s="41"/>
    </row>
    <row r="5" spans="1:13">
      <c r="A5" s="41"/>
      <c r="B5" s="41"/>
      <c r="C5" s="41">
        <v>1</v>
      </c>
      <c r="D5" s="32">
        <v>-4.7441000000000004</v>
      </c>
      <c r="E5" s="31">
        <f t="shared" si="0"/>
        <v>-4.8749239650499598</v>
      </c>
      <c r="F5" s="41"/>
      <c r="G5" s="41"/>
      <c r="H5" s="41"/>
      <c r="I5" s="41"/>
      <c r="J5" s="41"/>
      <c r="K5" s="41"/>
      <c r="L5" s="41"/>
      <c r="M5" s="41"/>
    </row>
    <row r="6" spans="1:13">
      <c r="A6" s="41"/>
      <c r="B6" s="41"/>
      <c r="C6" s="41">
        <v>2</v>
      </c>
      <c r="D6" s="32">
        <v>-0.42259999999999998</v>
      </c>
      <c r="E6" s="31">
        <f t="shared" si="0"/>
        <v>-0.18455781259728882</v>
      </c>
      <c r="F6" s="41"/>
      <c r="G6" s="41"/>
      <c r="H6" s="41"/>
      <c r="I6" s="41"/>
      <c r="J6" s="41"/>
      <c r="K6" s="41"/>
      <c r="L6" s="41"/>
      <c r="M6" s="41"/>
    </row>
    <row r="7" spans="1:13">
      <c r="A7" s="41"/>
      <c r="B7" s="41"/>
      <c r="C7" s="41">
        <v>3</v>
      </c>
      <c r="D7" s="32">
        <v>397.04</v>
      </c>
      <c r="E7" s="31">
        <f t="shared" si="0"/>
        <v>73.692982520803866</v>
      </c>
      <c r="F7" s="41"/>
      <c r="G7" s="41"/>
      <c r="H7" s="41"/>
      <c r="I7" s="41"/>
      <c r="J7" s="41"/>
      <c r="K7" s="41"/>
      <c r="L7" s="41"/>
      <c r="M7" s="41"/>
    </row>
    <row r="8" spans="1:13">
      <c r="A8" s="41"/>
      <c r="B8" s="41"/>
      <c r="C8" s="41">
        <v>4</v>
      </c>
      <c r="D8" s="32">
        <v>-2505.4</v>
      </c>
      <c r="E8" s="31">
        <f t="shared" si="0"/>
        <v>-197.6322771590755</v>
      </c>
      <c r="F8" s="41"/>
      <c r="G8" s="41"/>
      <c r="H8" s="41"/>
      <c r="I8" s="41"/>
      <c r="J8" s="41"/>
      <c r="K8" s="41"/>
      <c r="L8" s="41"/>
      <c r="M8" s="41"/>
    </row>
    <row r="9" spans="1:13">
      <c r="A9" s="41"/>
      <c r="B9" s="41"/>
      <c r="C9" s="41">
        <v>5</v>
      </c>
      <c r="D9" s="32">
        <v>3832.6</v>
      </c>
      <c r="E9" s="31">
        <f t="shared" si="0"/>
        <v>128.48819462438971</v>
      </c>
      <c r="F9" s="41"/>
      <c r="G9" s="41"/>
      <c r="H9" s="41"/>
      <c r="I9" s="41"/>
      <c r="J9" s="41"/>
      <c r="K9" s="41"/>
      <c r="L9" s="41"/>
      <c r="M9" s="41"/>
    </row>
    <row r="10" spans="1:13">
      <c r="A10" s="41"/>
      <c r="B10" s="41" t="s">
        <v>363</v>
      </c>
      <c r="C10" s="41"/>
      <c r="D10" s="32">
        <v>0.17</v>
      </c>
      <c r="E10" s="32">
        <v>0.4</v>
      </c>
      <c r="F10" s="41" t="s">
        <v>59</v>
      </c>
      <c r="G10" s="41"/>
      <c r="H10" s="41"/>
      <c r="I10" s="41"/>
      <c r="J10" s="41"/>
      <c r="K10" s="41"/>
      <c r="L10" s="41"/>
      <c r="M10" s="41"/>
    </row>
    <row r="11" spans="1:13">
      <c r="A11" s="41"/>
      <c r="B11" s="41" t="s">
        <v>364</v>
      </c>
      <c r="C11" s="41"/>
      <c r="D11" s="41">
        <f>D4+D5*D10+D6*D10^2+D7*D10^3+D8*D10^4+D9*D10^5</f>
        <v>1.0339866398200002</v>
      </c>
      <c r="E11" s="32">
        <v>2.5</v>
      </c>
      <c r="F11" s="41" t="s">
        <v>152</v>
      </c>
      <c r="G11" s="41"/>
      <c r="H11" s="41"/>
      <c r="I11" s="41"/>
      <c r="J11" s="41"/>
      <c r="K11" s="41"/>
      <c r="L11" s="41"/>
      <c r="M11" s="41"/>
    </row>
    <row r="18" spans="1:8">
      <c r="A18" s="17" t="s">
        <v>365</v>
      </c>
      <c r="B18" s="18" t="s">
        <v>366</v>
      </c>
      <c r="C18" s="41"/>
      <c r="D18" s="41"/>
      <c r="E18" s="41"/>
      <c r="F18" s="41"/>
      <c r="G18" s="41"/>
      <c r="H18" s="41"/>
    </row>
    <row r="19" spans="1:8">
      <c r="A19" s="41"/>
      <c r="B19" s="18" t="s">
        <v>355</v>
      </c>
      <c r="C19" s="41"/>
      <c r="D19" s="41"/>
      <c r="E19" s="41"/>
      <c r="F19" s="41"/>
      <c r="G19" s="41"/>
      <c r="H19" s="41"/>
    </row>
    <row r="20" spans="1:8">
      <c r="A20" s="41"/>
      <c r="B20" s="41"/>
      <c r="C20" s="41"/>
      <c r="D20" s="41" t="s">
        <v>357</v>
      </c>
      <c r="E20" s="41" t="s">
        <v>358</v>
      </c>
      <c r="F20" s="41"/>
      <c r="G20" s="41"/>
      <c r="H20" s="41"/>
    </row>
    <row r="21" spans="1:8">
      <c r="A21" s="41"/>
      <c r="B21" s="41" t="s">
        <v>360</v>
      </c>
      <c r="C21" s="41">
        <v>0</v>
      </c>
      <c r="D21" s="32">
        <v>1.4503999999999999</v>
      </c>
      <c r="E21" s="31">
        <f>D21*(E$28/D$28)*(E$29/D$29)^(2-C21)</f>
        <v>2.7093734368856901</v>
      </c>
      <c r="F21" s="41" t="s">
        <v>361</v>
      </c>
      <c r="G21" s="41"/>
      <c r="H21" s="41" t="s">
        <v>367</v>
      </c>
    </row>
    <row r="22" spans="1:8">
      <c r="A22" s="41"/>
      <c r="B22" s="41"/>
      <c r="C22" s="41">
        <v>1</v>
      </c>
      <c r="D22" s="32">
        <v>-4.7441000000000004</v>
      </c>
      <c r="E22" s="31">
        <f t="shared" ref="E22:E26" si="1">D22*(E$28/D$28)*(E$29/D$29)^(2-C22)</f>
        <v>-6.6062663515908531</v>
      </c>
      <c r="F22" s="41"/>
      <c r="G22" s="41"/>
      <c r="H22" s="41"/>
    </row>
    <row r="23" spans="1:8">
      <c r="A23" s="41"/>
      <c r="B23" s="41"/>
      <c r="C23" s="41">
        <v>2</v>
      </c>
      <c r="D23" s="32">
        <v>-0.42259999999999998</v>
      </c>
      <c r="E23" s="31">
        <f t="shared" si="1"/>
        <v>-0.43868512110726648</v>
      </c>
      <c r="F23" s="41"/>
      <c r="G23" s="41"/>
      <c r="H23" s="41"/>
    </row>
    <row r="24" spans="1:8">
      <c r="A24" s="41"/>
      <c r="B24" s="41"/>
      <c r="C24" s="41">
        <v>3</v>
      </c>
      <c r="D24" s="32">
        <v>397.04</v>
      </c>
      <c r="E24" s="31">
        <f t="shared" si="1"/>
        <v>307.24076753696136</v>
      </c>
      <c r="F24" s="41"/>
      <c r="G24" s="41"/>
      <c r="H24" s="41"/>
    </row>
    <row r="25" spans="1:8">
      <c r="A25" s="41"/>
      <c r="B25" s="41"/>
      <c r="C25" s="41">
        <v>4</v>
      </c>
      <c r="D25" s="32">
        <v>-2505.4</v>
      </c>
      <c r="E25" s="31">
        <f t="shared" si="1"/>
        <v>-1445.249472389831</v>
      </c>
      <c r="F25" s="41"/>
      <c r="G25" s="41"/>
      <c r="H25" s="41"/>
    </row>
    <row r="26" spans="1:8">
      <c r="A26" s="41"/>
      <c r="B26" s="41"/>
      <c r="C26" s="41">
        <v>5</v>
      </c>
      <c r="D26" s="32">
        <v>3832.6</v>
      </c>
      <c r="E26" s="31">
        <f t="shared" si="1"/>
        <v>1648.0880443197743</v>
      </c>
      <c r="F26" s="41"/>
      <c r="G26" s="41"/>
      <c r="H26" s="41"/>
    </row>
    <row r="27" spans="1:8">
      <c r="A27" s="41"/>
      <c r="B27" s="41" t="s">
        <v>368</v>
      </c>
      <c r="C27" s="41"/>
      <c r="D27" s="32">
        <v>0.17</v>
      </c>
      <c r="E27" s="33">
        <f>D27*(E29/D29)</f>
        <v>0.22804878048780491</v>
      </c>
      <c r="F27" s="41" t="s">
        <v>59</v>
      </c>
      <c r="G27" s="41"/>
      <c r="H27" s="41"/>
    </row>
    <row r="28" spans="1:8">
      <c r="A28" s="41"/>
      <c r="B28" s="41" t="s">
        <v>369</v>
      </c>
      <c r="C28" s="41"/>
      <c r="D28" s="32">
        <v>1.1559999999999999</v>
      </c>
      <c r="E28" s="32">
        <v>1.2</v>
      </c>
      <c r="F28" s="41" t="s">
        <v>50</v>
      </c>
      <c r="G28" s="41"/>
      <c r="H28" s="41"/>
    </row>
    <row r="29" spans="1:8">
      <c r="A29" s="41"/>
      <c r="B29" s="41" t="s">
        <v>370</v>
      </c>
      <c r="C29" s="41"/>
      <c r="D29" s="32">
        <v>5740</v>
      </c>
      <c r="E29" s="32">
        <v>7700</v>
      </c>
      <c r="F29" s="41" t="s">
        <v>371</v>
      </c>
      <c r="G29" s="41"/>
      <c r="H29" s="41"/>
    </row>
    <row r="37" spans="1:13">
      <c r="A37" s="41" t="s">
        <v>372</v>
      </c>
      <c r="B37" s="41"/>
      <c r="C37" s="41"/>
      <c r="D37" s="41"/>
      <c r="E37" s="41"/>
      <c r="F37" s="41"/>
      <c r="G37" s="41"/>
      <c r="H37" s="41"/>
      <c r="I37" s="41"/>
      <c r="J37" s="41"/>
      <c r="K37" s="41"/>
      <c r="L37" s="41" t="s">
        <v>353</v>
      </c>
      <c r="M37" s="41" t="s">
        <v>373</v>
      </c>
    </row>
    <row r="38" spans="1:13">
      <c r="A38" s="41"/>
      <c r="B38" s="41"/>
      <c r="C38" s="41"/>
      <c r="D38" s="41" t="s">
        <v>374</v>
      </c>
      <c r="E38" s="41" t="s">
        <v>375</v>
      </c>
      <c r="F38" s="41" t="s">
        <v>376</v>
      </c>
      <c r="G38" s="41" t="s">
        <v>377</v>
      </c>
      <c r="H38" s="41"/>
      <c r="I38" s="41"/>
      <c r="J38" s="41"/>
      <c r="K38" s="41"/>
      <c r="L38" s="41"/>
      <c r="M38" s="41" t="s">
        <v>378</v>
      </c>
    </row>
    <row r="39" spans="1:13">
      <c r="A39" s="41"/>
      <c r="B39" s="41" t="s">
        <v>60</v>
      </c>
      <c r="C39" s="41"/>
      <c r="D39" s="41">
        <v>1.9732909999999999</v>
      </c>
      <c r="E39" s="41">
        <v>0.41311300000000001</v>
      </c>
      <c r="F39" s="41">
        <v>1.4503999999999999</v>
      </c>
      <c r="G39" s="41">
        <v>508</v>
      </c>
      <c r="H39" s="41"/>
      <c r="I39" s="41"/>
      <c r="J39" s="41"/>
      <c r="K39" s="41"/>
      <c r="L39" s="41"/>
      <c r="M39" s="41" t="s">
        <v>379</v>
      </c>
    </row>
    <row r="40" spans="1:13">
      <c r="A40" s="41"/>
      <c r="B40" s="41" t="s">
        <v>65</v>
      </c>
      <c r="C40" s="41"/>
      <c r="D40" s="41">
        <v>-150.09</v>
      </c>
      <c r="E40" s="41">
        <v>-30.844899999999999</v>
      </c>
      <c r="F40" s="41">
        <v>-4.7441000000000004</v>
      </c>
      <c r="G40" s="41">
        <v>116000</v>
      </c>
      <c r="H40" s="41"/>
      <c r="I40" s="41"/>
      <c r="J40" s="41"/>
      <c r="K40" s="41"/>
      <c r="L40" s="41"/>
      <c r="M40" s="41" t="s">
        <v>380</v>
      </c>
    </row>
    <row r="41" spans="1:13">
      <c r="A41" s="41"/>
      <c r="B41" s="41" t="s">
        <v>70</v>
      </c>
      <c r="C41" s="41"/>
      <c r="D41" s="14">
        <v>6199.2070000000003</v>
      </c>
      <c r="E41" s="41">
        <v>1574.595</v>
      </c>
      <c r="F41" s="41">
        <v>-0.42259999999999998</v>
      </c>
      <c r="G41" s="41">
        <v>-586000000</v>
      </c>
      <c r="H41" s="41"/>
      <c r="I41" s="41"/>
      <c r="J41" s="41"/>
      <c r="K41" s="41"/>
      <c r="L41" s="41"/>
      <c r="M41" s="41" t="s">
        <v>381</v>
      </c>
    </row>
    <row r="42" spans="1:13">
      <c r="A42" s="41"/>
      <c r="B42" s="41" t="s">
        <v>72</v>
      </c>
      <c r="C42" s="41"/>
      <c r="D42" s="14">
        <v>-73321.100000000006</v>
      </c>
      <c r="E42" s="41">
        <v>-30072.2</v>
      </c>
      <c r="F42" s="41">
        <v>397.04</v>
      </c>
      <c r="G42" s="41">
        <v>-4760000000000</v>
      </c>
      <c r="H42" s="41"/>
      <c r="I42" s="41"/>
      <c r="J42" s="41"/>
      <c r="K42" s="41"/>
      <c r="L42" s="41"/>
      <c r="M42" s="41"/>
    </row>
    <row r="43" spans="1:13">
      <c r="A43" s="41"/>
      <c r="B43" s="41" t="s">
        <v>73</v>
      </c>
      <c r="C43" s="41"/>
      <c r="D43" s="14">
        <v>0</v>
      </c>
      <c r="E43" s="41">
        <v>242099.8</v>
      </c>
      <c r="F43" s="41">
        <v>-2505.4</v>
      </c>
      <c r="G43" s="41">
        <v>2.82E+16</v>
      </c>
      <c r="H43" s="41"/>
      <c r="I43" s="41"/>
      <c r="J43" s="41"/>
      <c r="K43" s="41"/>
      <c r="L43" s="41"/>
      <c r="M43" s="41"/>
    </row>
    <row r="44" spans="1:13">
      <c r="A44" s="41"/>
      <c r="B44" s="41" t="s">
        <v>91</v>
      </c>
      <c r="C44" s="41"/>
      <c r="D44" s="14">
        <v>0</v>
      </c>
      <c r="E44" s="41">
        <v>-745590</v>
      </c>
      <c r="F44" s="41">
        <v>3832.6</v>
      </c>
      <c r="G44" s="41">
        <v>-4.28E+19</v>
      </c>
      <c r="H44" s="41"/>
      <c r="I44" s="41"/>
      <c r="J44" s="41"/>
      <c r="K44" s="41"/>
      <c r="L44" s="41"/>
      <c r="M44" s="41"/>
    </row>
    <row r="45" spans="1:13">
      <c r="A45" s="41"/>
      <c r="B45" s="41" t="s">
        <v>382</v>
      </c>
      <c r="C45" s="41"/>
      <c r="D45" s="41">
        <v>4.2764657169077902E-2</v>
      </c>
      <c r="E45" s="41">
        <v>5.5919802739720283E-2</v>
      </c>
      <c r="F45" s="41">
        <v>0.1700694317465915</v>
      </c>
      <c r="G45" s="41">
        <v>3.7870021857858285E-4</v>
      </c>
      <c r="H45" s="41"/>
      <c r="I45" s="41"/>
      <c r="J45" s="41"/>
      <c r="K45" s="41"/>
      <c r="L45" s="41"/>
      <c r="M45" s="41"/>
    </row>
    <row r="46" spans="1:13">
      <c r="A46" s="41"/>
      <c r="B46" s="41" t="s">
        <v>383</v>
      </c>
      <c r="C46" s="41"/>
      <c r="D46" s="41">
        <v>1.1576051300916106</v>
      </c>
      <c r="E46" s="41">
        <v>0.3131982057285741</v>
      </c>
      <c r="F46" s="41">
        <v>1.0337298486861459</v>
      </c>
      <c r="G46" s="41">
        <v>456.00729037901959</v>
      </c>
      <c r="H46" s="41"/>
      <c r="I46" s="41"/>
      <c r="J46" s="41"/>
      <c r="K46" s="41"/>
      <c r="L46" s="41"/>
      <c r="M46" s="41"/>
    </row>
    <row r="47" spans="1:13">
      <c r="A47" s="41"/>
      <c r="B47" s="41" t="s">
        <v>155</v>
      </c>
      <c r="C47" s="41"/>
      <c r="D47" s="41">
        <v>5.08</v>
      </c>
      <c r="E47" s="41">
        <v>3.16</v>
      </c>
      <c r="F47" s="41">
        <v>1.52</v>
      </c>
      <c r="G47" s="41">
        <v>0.39</v>
      </c>
      <c r="H47" s="41"/>
      <c r="I47" s="41"/>
      <c r="J47" s="41"/>
      <c r="K47" s="41"/>
      <c r="L47" s="41"/>
      <c r="M47" s="41"/>
    </row>
    <row r="49" spans="1:23">
      <c r="A49" s="41"/>
      <c r="B49" s="41" t="s">
        <v>18</v>
      </c>
      <c r="C49" s="41"/>
      <c r="D49" s="41"/>
      <c r="E49" s="41"/>
      <c r="F49" s="41" t="s">
        <v>384</v>
      </c>
      <c r="G49" s="41"/>
      <c r="H49" s="41" t="s">
        <v>385</v>
      </c>
      <c r="I49" s="41"/>
      <c r="J49" s="41" t="s">
        <v>63</v>
      </c>
      <c r="K49" s="41"/>
      <c r="L49" s="41"/>
      <c r="M49" s="41"/>
      <c r="N49" s="41" t="s">
        <v>384</v>
      </c>
      <c r="O49" s="41"/>
      <c r="P49" s="41" t="s">
        <v>385</v>
      </c>
      <c r="Q49" s="41"/>
      <c r="R49" s="41" t="s">
        <v>386</v>
      </c>
      <c r="S49" s="41"/>
      <c r="T49" s="41"/>
      <c r="U49" s="41"/>
      <c r="V49" s="41"/>
      <c r="W49" s="41"/>
    </row>
    <row r="50" spans="1:23">
      <c r="A50" s="41" t="s">
        <v>17</v>
      </c>
      <c r="B50" s="41" t="s">
        <v>374</v>
      </c>
      <c r="C50" s="41" t="s">
        <v>375</v>
      </c>
      <c r="D50" s="41" t="s">
        <v>376</v>
      </c>
      <c r="E50" s="41" t="s">
        <v>377</v>
      </c>
      <c r="F50" s="41" t="s">
        <v>387</v>
      </c>
      <c r="G50" s="41" t="s">
        <v>388</v>
      </c>
      <c r="H50" s="41" t="s">
        <v>387</v>
      </c>
      <c r="I50" s="41" t="s">
        <v>388</v>
      </c>
      <c r="J50" s="41" t="s">
        <v>374</v>
      </c>
      <c r="K50" s="41" t="s">
        <v>375</v>
      </c>
      <c r="L50" s="41" t="s">
        <v>376</v>
      </c>
      <c r="M50" s="41" t="s">
        <v>377</v>
      </c>
      <c r="N50" s="41" t="s">
        <v>387</v>
      </c>
      <c r="O50" s="41" t="s">
        <v>388</v>
      </c>
      <c r="P50" s="41" t="s">
        <v>387</v>
      </c>
      <c r="Q50" s="41" t="s">
        <v>388</v>
      </c>
      <c r="R50" s="41" t="s">
        <v>389</v>
      </c>
      <c r="S50" s="41" t="s">
        <v>390</v>
      </c>
      <c r="T50" s="41" t="s">
        <v>391</v>
      </c>
      <c r="U50" s="41" t="s">
        <v>392</v>
      </c>
      <c r="V50" s="41" t="s">
        <v>387</v>
      </c>
      <c r="W50" s="41" t="s">
        <v>388</v>
      </c>
    </row>
    <row r="51" spans="1:23">
      <c r="A51" s="41">
        <v>0</v>
      </c>
      <c r="B51" s="41">
        <f t="shared" ref="B51:B84" si="2">$A51*D$45</f>
        <v>0</v>
      </c>
      <c r="C51" s="41">
        <f t="shared" ref="C51:C84" si="3">$A51*E$45</f>
        <v>0</v>
      </c>
      <c r="D51" s="41">
        <f t="shared" ref="D51:D84" si="4">$A51*F$45</f>
        <v>0</v>
      </c>
      <c r="E51" s="41">
        <f t="shared" ref="E51:E84" si="5">$A51*G$45</f>
        <v>0</v>
      </c>
      <c r="F51" s="41">
        <f t="shared" ref="F51:F84" si="6">$A51*D$10</f>
        <v>0</v>
      </c>
      <c r="G51" s="41">
        <f t="shared" ref="G51:G84" si="7">$A51*E$10</f>
        <v>0</v>
      </c>
      <c r="H51" s="41">
        <f>$A51*D$27</f>
        <v>0</v>
      </c>
      <c r="I51" s="41">
        <f>$A51*E$27</f>
        <v>0</v>
      </c>
      <c r="J51" s="41">
        <f t="shared" ref="J51:J84" si="8">D$39+D$40*B51+D$41*B51^2+D$42*B51^3+D$43*B51^4+D$44*B51^5</f>
        <v>1.9732909999999999</v>
      </c>
      <c r="K51" s="41">
        <f t="shared" ref="K51:K84" si="9">E$39+E$40*C51+E$41*C51^2+E$42*C51^3+E$43*C51^4+E$44*C51^5</f>
        <v>0.41311300000000001</v>
      </c>
      <c r="L51" s="41">
        <f t="shared" ref="L51:L84" si="10">F$39+F$40*D51+F$41*D51^2+F$42*D51^3+F$43*D51^4+F$44*D51^5</f>
        <v>1.4503999999999999</v>
      </c>
      <c r="M51" s="41">
        <f t="shared" ref="M51:M84" si="11">G$39+G$40*E51+G$41*E51^2+G$42*E51^3+G$43*E51^4+G$44*E51^5</f>
        <v>508</v>
      </c>
      <c r="N51" s="41">
        <f t="shared" ref="N51:N84" si="12">MAX(0,D$4+D$5*F51+D$6*F51^2+D$7*F51^3+D$8*F51^4+D$9*F51^5)</f>
        <v>1.4503999999999999</v>
      </c>
      <c r="O51" s="41">
        <f t="shared" ref="O51:O84" si="13">MAX(0,E$4+E$5*G51+E$6*G51^2+E$7*G51^3+E$8*G51^4+E$9*G51^5)</f>
        <v>3.5068151370226852</v>
      </c>
      <c r="P51" s="41">
        <f t="shared" ref="P51:P84" si="14">MAX(0,D$21+D$22*H51+D$23*H51^2+D$24*H51^3+D$25*H51^4+D$26*H51^5)</f>
        <v>1.4503999999999999</v>
      </c>
      <c r="Q51" s="41">
        <f t="shared" ref="Q51:Q84" si="15">MAX(0,E$21+E$22*I51+E$23*I51^2+E$24*I51^3+E$25*I51^4+E$26*I51^5)</f>
        <v>2.7093734368856901</v>
      </c>
      <c r="R51" s="41">
        <f t="shared" ref="R51:R77" si="16">J51/D$46</f>
        <v>1.7046322175885982</v>
      </c>
      <c r="S51" s="41">
        <f t="shared" ref="S51:S77" si="17">K51/E$46</f>
        <v>1.3190145806838203</v>
      </c>
      <c r="T51" s="41">
        <f t="shared" ref="T51:T77" si="18">L51/F$46</f>
        <v>1.4030745091122552</v>
      </c>
      <c r="U51" s="41">
        <f t="shared" ref="U51:U77" si="19">M51/G$46</f>
        <v>1.114017277175033</v>
      </c>
      <c r="V51" s="41">
        <f t="shared" ref="V51:V84" si="20">IF(N51&gt;0,N51/D$11,"")</f>
        <v>1.4027260548090741</v>
      </c>
      <c r="W51" s="41">
        <f t="shared" ref="W51:W84" si="21">IF(O51&gt;0,O51/E$11,"")</f>
        <v>1.4027260548090741</v>
      </c>
    </row>
    <row r="52" spans="1:23">
      <c r="A52" s="41">
        <f>A51+0.05</f>
        <v>0.05</v>
      </c>
      <c r="B52" s="41">
        <f t="shared" si="2"/>
        <v>2.1382328584538951E-3</v>
      </c>
      <c r="C52" s="41">
        <f t="shared" si="3"/>
        <v>2.7959901369860145E-3</v>
      </c>
      <c r="D52" s="41">
        <f t="shared" si="4"/>
        <v>8.5034715873295759E-3</v>
      </c>
      <c r="E52" s="41">
        <f t="shared" si="5"/>
        <v>1.8935010928929142E-5</v>
      </c>
      <c r="F52" s="41">
        <f t="shared" si="6"/>
        <v>8.5000000000000006E-3</v>
      </c>
      <c r="G52" s="41">
        <f t="shared" si="7"/>
        <v>2.0000000000000004E-2</v>
      </c>
      <c r="H52" s="41">
        <f t="shared" ref="H52:I84" si="22">$A52*D$27</f>
        <v>8.5000000000000006E-3</v>
      </c>
      <c r="I52" s="41">
        <f t="shared" si="22"/>
        <v>1.1402439024390247E-2</v>
      </c>
      <c r="J52" s="41">
        <f t="shared" si="8"/>
        <v>1.6799898577876431</v>
      </c>
      <c r="K52" s="41">
        <f t="shared" si="9"/>
        <v>0.33853781156567769</v>
      </c>
      <c r="L52" s="41">
        <f t="shared" si="10"/>
        <v>1.4102593243966706</v>
      </c>
      <c r="M52" s="41">
        <f t="shared" si="11"/>
        <v>509.95756585952608</v>
      </c>
      <c r="N52" s="41">
        <f t="shared" si="12"/>
        <v>1.4102755410499104</v>
      </c>
      <c r="O52" s="41">
        <f t="shared" si="13"/>
        <v>3.4098011684546909</v>
      </c>
      <c r="P52" s="41">
        <f t="shared" si="14"/>
        <v>1.4102755410499104</v>
      </c>
      <c r="Q52" s="41">
        <f t="shared" si="15"/>
        <v>2.634420221738984</v>
      </c>
      <c r="R52" s="41">
        <f t="shared" si="16"/>
        <v>1.4512633143347351</v>
      </c>
      <c r="S52" s="41">
        <f t="shared" si="17"/>
        <v>1.080905973832633</v>
      </c>
      <c r="T52" s="41">
        <f t="shared" si="18"/>
        <v>1.3642435943869546</v>
      </c>
      <c r="U52" s="41">
        <f t="shared" si="19"/>
        <v>1.1183101161292062</v>
      </c>
      <c r="V52" s="41">
        <f t="shared" si="20"/>
        <v>1.3639204673818763</v>
      </c>
      <c r="W52" s="41">
        <f t="shared" si="21"/>
        <v>1.3639204673818763</v>
      </c>
    </row>
    <row r="53" spans="1:23">
      <c r="A53" s="41">
        <f t="shared" ref="A53:A83" si="23">A52+0.05</f>
        <v>0.1</v>
      </c>
      <c r="B53" s="41">
        <f t="shared" si="2"/>
        <v>4.2764657169077902E-3</v>
      </c>
      <c r="C53" s="41">
        <f t="shared" si="3"/>
        <v>5.591980273972029E-3</v>
      </c>
      <c r="D53" s="41">
        <f t="shared" si="4"/>
        <v>1.7006943174659152E-2</v>
      </c>
      <c r="E53" s="41">
        <f t="shared" si="5"/>
        <v>3.7870021857858285E-5</v>
      </c>
      <c r="F53" s="41">
        <f t="shared" si="6"/>
        <v>1.7000000000000001E-2</v>
      </c>
      <c r="G53" s="41">
        <f t="shared" si="7"/>
        <v>4.0000000000000008E-2</v>
      </c>
      <c r="H53" s="41">
        <f t="shared" si="22"/>
        <v>1.7000000000000001E-2</v>
      </c>
      <c r="I53" s="41">
        <f t="shared" si="22"/>
        <v>2.2804878048780494E-2</v>
      </c>
      <c r="J53" s="41">
        <f t="shared" si="8"/>
        <v>1.4390739971904234</v>
      </c>
      <c r="K53" s="41">
        <f t="shared" si="9"/>
        <v>0.28484104903552965</v>
      </c>
      <c r="L53" s="41">
        <f t="shared" si="10"/>
        <v>1.3713440355610569</v>
      </c>
      <c r="M53" s="41">
        <f t="shared" si="11"/>
        <v>511.34866443969076</v>
      </c>
      <c r="N53" s="41">
        <f t="shared" si="12"/>
        <v>1.3713750143505381</v>
      </c>
      <c r="O53" s="41">
        <f t="shared" si="13"/>
        <v>3.3157464553634646</v>
      </c>
      <c r="P53" s="41">
        <f t="shared" si="14"/>
        <v>1.3713750143505381</v>
      </c>
      <c r="Q53" s="41">
        <f t="shared" si="15"/>
        <v>2.5617533341768342</v>
      </c>
      <c r="R53" s="41">
        <f t="shared" si="16"/>
        <v>1.2431475636917209</v>
      </c>
      <c r="S53" s="41">
        <f t="shared" si="17"/>
        <v>0.90945938969516471</v>
      </c>
      <c r="T53" s="41">
        <f t="shared" si="18"/>
        <v>1.3265980829556321</v>
      </c>
      <c r="U53" s="41">
        <f t="shared" si="19"/>
        <v>1.1213607221381769</v>
      </c>
      <c r="V53" s="41">
        <f t="shared" si="20"/>
        <v>1.3262985821453859</v>
      </c>
      <c r="W53" s="41">
        <f t="shared" si="21"/>
        <v>1.3262985821453859</v>
      </c>
    </row>
    <row r="54" spans="1:23">
      <c r="A54" s="41">
        <f t="shared" si="23"/>
        <v>0.15000000000000002</v>
      </c>
      <c r="B54" s="41">
        <f t="shared" si="2"/>
        <v>6.4146985753616862E-3</v>
      </c>
      <c r="C54" s="41">
        <f t="shared" si="3"/>
        <v>8.3879704109580434E-3</v>
      </c>
      <c r="D54" s="41">
        <f t="shared" si="4"/>
        <v>2.5510414761988728E-2</v>
      </c>
      <c r="E54" s="41">
        <f t="shared" si="5"/>
        <v>5.6805032786787434E-5</v>
      </c>
      <c r="F54" s="41">
        <f t="shared" si="6"/>
        <v>2.5500000000000005E-2</v>
      </c>
      <c r="G54" s="41">
        <f t="shared" si="7"/>
        <v>6.0000000000000012E-2</v>
      </c>
      <c r="H54" s="41">
        <f t="shared" si="22"/>
        <v>2.5500000000000005E-2</v>
      </c>
      <c r="I54" s="41">
        <f t="shared" si="22"/>
        <v>3.4207317073170741E-2</v>
      </c>
      <c r="J54" s="41">
        <f t="shared" si="8"/>
        <v>1.2462426580920789</v>
      </c>
      <c r="K54" s="41">
        <f t="shared" si="9"/>
        <v>0.24859237205201065</v>
      </c>
      <c r="L54" s="41">
        <f t="shared" si="10"/>
        <v>1.3346728901788636</v>
      </c>
      <c r="M54" s="41">
        <f t="shared" si="11"/>
        <v>512.0942804388236</v>
      </c>
      <c r="N54" s="41">
        <f t="shared" si="12"/>
        <v>1.334716100811443</v>
      </c>
      <c r="O54" s="41">
        <f t="shared" si="13"/>
        <v>3.2271115733269888</v>
      </c>
      <c r="P54" s="41">
        <f t="shared" si="14"/>
        <v>1.334716100811443</v>
      </c>
      <c r="Q54" s="41">
        <f t="shared" si="15"/>
        <v>2.4932738205475506</v>
      </c>
      <c r="R54" s="41">
        <f t="shared" si="16"/>
        <v>1.0765697435994031</v>
      </c>
      <c r="S54" s="41">
        <f t="shared" si="17"/>
        <v>0.7937222101056588</v>
      </c>
      <c r="T54" s="41">
        <f t="shared" si="18"/>
        <v>1.2911234902186597</v>
      </c>
      <c r="U54" s="41">
        <f t="shared" si="19"/>
        <v>1.1229958188019016</v>
      </c>
      <c r="V54" s="41">
        <f t="shared" si="20"/>
        <v>1.2908446293307956</v>
      </c>
      <c r="W54" s="41">
        <f t="shared" si="21"/>
        <v>1.2908446293307956</v>
      </c>
    </row>
    <row r="55" spans="1:23">
      <c r="A55" s="41">
        <f t="shared" si="23"/>
        <v>0.2</v>
      </c>
      <c r="B55" s="41">
        <f t="shared" si="2"/>
        <v>8.5529314338155804E-3</v>
      </c>
      <c r="C55" s="41">
        <f t="shared" si="3"/>
        <v>1.1183960547944058E-2</v>
      </c>
      <c r="D55" s="41">
        <f t="shared" si="4"/>
        <v>3.4013886349318304E-2</v>
      </c>
      <c r="E55" s="41">
        <f t="shared" si="5"/>
        <v>7.574004371571657E-5</v>
      </c>
      <c r="F55" s="41">
        <f t="shared" si="6"/>
        <v>3.4000000000000002E-2</v>
      </c>
      <c r="G55" s="41">
        <f t="shared" si="7"/>
        <v>8.0000000000000016E-2</v>
      </c>
      <c r="H55" s="41">
        <f t="shared" si="22"/>
        <v>3.4000000000000002E-2</v>
      </c>
      <c r="I55" s="41">
        <f t="shared" si="22"/>
        <v>4.5609756097560988E-2</v>
      </c>
      <c r="J55" s="41">
        <f t="shared" si="8"/>
        <v>1.0971950803763495</v>
      </c>
      <c r="K55" s="41">
        <f t="shared" si="9"/>
        <v>0.22668596162538215</v>
      </c>
      <c r="L55" s="41">
        <f t="shared" si="10"/>
        <v>1.300991148061432</v>
      </c>
      <c r="M55" s="41">
        <f t="shared" si="11"/>
        <v>512.17739675988173</v>
      </c>
      <c r="N55" s="41">
        <f t="shared" si="12"/>
        <v>1.3010434141516223</v>
      </c>
      <c r="O55" s="41">
        <f t="shared" si="13"/>
        <v>3.1456968689124265</v>
      </c>
      <c r="P55" s="41">
        <f t="shared" si="14"/>
        <v>1.3010434141516223</v>
      </c>
      <c r="Q55" s="41">
        <f t="shared" si="15"/>
        <v>2.4303726327478441</v>
      </c>
      <c r="R55" s="41">
        <f t="shared" si="16"/>
        <v>0.94781463199763083</v>
      </c>
      <c r="S55" s="41">
        <f t="shared" si="17"/>
        <v>0.72377797024110102</v>
      </c>
      <c r="T55" s="41">
        <f t="shared" si="18"/>
        <v>1.2585407587049662</v>
      </c>
      <c r="U55" s="41">
        <f t="shared" si="19"/>
        <v>1.1231780885217322</v>
      </c>
      <c r="V55" s="41">
        <f t="shared" si="20"/>
        <v>1.2582787475649706</v>
      </c>
      <c r="W55" s="41">
        <f t="shared" si="21"/>
        <v>1.2582787475649706</v>
      </c>
    </row>
    <row r="56" spans="1:23">
      <c r="A56" s="41">
        <f t="shared" si="23"/>
        <v>0.25</v>
      </c>
      <c r="B56" s="41">
        <f t="shared" si="2"/>
        <v>1.0691164292269476E-2</v>
      </c>
      <c r="C56" s="41">
        <f t="shared" si="3"/>
        <v>1.3979950684930071E-2</v>
      </c>
      <c r="D56" s="41">
        <f t="shared" si="4"/>
        <v>4.2517357936647876E-2</v>
      </c>
      <c r="E56" s="41">
        <f t="shared" si="5"/>
        <v>9.4675054644645712E-5</v>
      </c>
      <c r="F56" s="41">
        <f t="shared" si="6"/>
        <v>4.2500000000000003E-2</v>
      </c>
      <c r="G56" s="41">
        <f t="shared" si="7"/>
        <v>0.1</v>
      </c>
      <c r="H56" s="41">
        <f t="shared" si="22"/>
        <v>4.2500000000000003E-2</v>
      </c>
      <c r="I56" s="41">
        <f t="shared" si="22"/>
        <v>5.7012195121951229E-2</v>
      </c>
      <c r="J56" s="41">
        <f t="shared" si="8"/>
        <v>0.98763050392697471</v>
      </c>
      <c r="K56" s="41">
        <f t="shared" si="9"/>
        <v>0.21632523182316024</v>
      </c>
      <c r="L56" s="41">
        <f t="shared" si="10"/>
        <v>1.2707910203919666</v>
      </c>
      <c r="M56" s="41">
        <f t="shared" si="11"/>
        <v>511.63049327842822</v>
      </c>
      <c r="N56" s="41">
        <f t="shared" si="12"/>
        <v>1.2708489074392773</v>
      </c>
      <c r="O56" s="41">
        <f t="shared" si="13"/>
        <v>3.0726917991428566</v>
      </c>
      <c r="P56" s="41">
        <f t="shared" si="14"/>
        <v>1.2708489074392773</v>
      </c>
      <c r="Q56" s="41">
        <f t="shared" si="15"/>
        <v>2.373968748008259</v>
      </c>
      <c r="R56" s="41">
        <f t="shared" si="16"/>
        <v>0.85316700682625313</v>
      </c>
      <c r="S56" s="41">
        <f t="shared" si="17"/>
        <v>0.69069754508949344</v>
      </c>
      <c r="T56" s="41">
        <f t="shared" si="18"/>
        <v>1.22932603910695</v>
      </c>
      <c r="U56" s="41">
        <f t="shared" si="19"/>
        <v>1.1219787579562079</v>
      </c>
      <c r="V56" s="41">
        <f t="shared" si="20"/>
        <v>1.2290767196571426</v>
      </c>
      <c r="W56" s="41">
        <f t="shared" si="21"/>
        <v>1.2290767196571426</v>
      </c>
    </row>
    <row r="57" spans="1:23">
      <c r="A57" s="41">
        <f t="shared" si="23"/>
        <v>0.3</v>
      </c>
      <c r="B57" s="41">
        <f t="shared" si="2"/>
        <v>1.2829397150723371E-2</v>
      </c>
      <c r="C57" s="41">
        <f t="shared" si="3"/>
        <v>1.6775940821916083E-2</v>
      </c>
      <c r="D57" s="41">
        <f t="shared" si="4"/>
        <v>5.1020829523977448E-2</v>
      </c>
      <c r="E57" s="41">
        <f t="shared" si="5"/>
        <v>1.1361006557357485E-4</v>
      </c>
      <c r="F57" s="41">
        <f t="shared" si="6"/>
        <v>5.1000000000000004E-2</v>
      </c>
      <c r="G57" s="41">
        <f t="shared" si="7"/>
        <v>0.12</v>
      </c>
      <c r="H57" s="41">
        <f t="shared" si="22"/>
        <v>5.1000000000000004E-2</v>
      </c>
      <c r="I57" s="41">
        <f t="shared" si="22"/>
        <v>6.8414634146341469E-2</v>
      </c>
      <c r="J57" s="41">
        <f t="shared" si="8"/>
        <v>0.91324816862769365</v>
      </c>
      <c r="K57" s="41">
        <f t="shared" si="9"/>
        <v>0.21500754145956322</v>
      </c>
      <c r="L57" s="41">
        <f t="shared" si="10"/>
        <v>1.2443321179717579</v>
      </c>
      <c r="M57" s="41">
        <f t="shared" si="11"/>
        <v>510.52304561061271</v>
      </c>
      <c r="N57" s="41">
        <f t="shared" si="12"/>
        <v>1.2443922796315825</v>
      </c>
      <c r="O57" s="41">
        <f t="shared" si="13"/>
        <v>3.0087242709640099</v>
      </c>
      <c r="P57" s="41">
        <f t="shared" si="14"/>
        <v>1.2443922796315825</v>
      </c>
      <c r="Q57" s="41">
        <f t="shared" si="15"/>
        <v>2.3245472886785987</v>
      </c>
      <c r="R57" s="41">
        <f t="shared" si="16"/>
        <v>0.78891164602511821</v>
      </c>
      <c r="S57" s="41">
        <f t="shared" si="17"/>
        <v>0.68649033591812614</v>
      </c>
      <c r="T57" s="41">
        <f t="shared" si="18"/>
        <v>1.2037304713153869</v>
      </c>
      <c r="U57" s="41">
        <f t="shared" si="19"/>
        <v>1.1195501834768502</v>
      </c>
      <c r="V57" s="41">
        <f t="shared" si="20"/>
        <v>1.203489708385604</v>
      </c>
      <c r="W57" s="41">
        <f t="shared" si="21"/>
        <v>1.203489708385604</v>
      </c>
    </row>
    <row r="58" spans="1:23">
      <c r="A58" s="41">
        <f t="shared" si="23"/>
        <v>0.35</v>
      </c>
      <c r="B58" s="41">
        <f t="shared" si="2"/>
        <v>1.4967630009177264E-2</v>
      </c>
      <c r="C58" s="41">
        <f t="shared" si="3"/>
        <v>1.9571930958902098E-2</v>
      </c>
      <c r="D58" s="41">
        <f t="shared" si="4"/>
        <v>5.9524301111307021E-2</v>
      </c>
      <c r="E58" s="41">
        <f t="shared" si="5"/>
        <v>1.3254507650250398E-4</v>
      </c>
      <c r="F58" s="41">
        <f t="shared" si="6"/>
        <v>5.9499999999999997E-2</v>
      </c>
      <c r="G58" s="41">
        <f t="shared" si="7"/>
        <v>0.13999999999999999</v>
      </c>
      <c r="H58" s="41">
        <f t="shared" si="22"/>
        <v>5.9499999999999997E-2</v>
      </c>
      <c r="I58" s="41">
        <f t="shared" si="22"/>
        <v>7.9817073170731709E-2</v>
      </c>
      <c r="J58" s="41">
        <f t="shared" si="8"/>
        <v>0.86974731436224584</v>
      </c>
      <c r="K58" s="41">
        <f t="shared" si="9"/>
        <v>0.22050890578496013</v>
      </c>
      <c r="L58" s="41">
        <f t="shared" si="10"/>
        <v>1.2216618994664095</v>
      </c>
      <c r="M58" s="41">
        <f t="shared" si="11"/>
        <v>508.94902388114957</v>
      </c>
      <c r="N58" s="41">
        <f t="shared" si="12"/>
        <v>1.2217213821144541</v>
      </c>
      <c r="O58" s="41">
        <f t="shared" si="13"/>
        <v>2.9539099807110061</v>
      </c>
      <c r="P58" s="41">
        <f t="shared" si="14"/>
        <v>1.2217213821144541</v>
      </c>
      <c r="Q58" s="41">
        <f t="shared" si="15"/>
        <v>2.2821976420133576</v>
      </c>
      <c r="R58" s="41">
        <f t="shared" si="16"/>
        <v>0.75133332753407522</v>
      </c>
      <c r="S58" s="41">
        <f t="shared" si="17"/>
        <v>0.70405545674185321</v>
      </c>
      <c r="T58" s="41">
        <f t="shared" si="18"/>
        <v>1.1817999654543421</v>
      </c>
      <c r="U58" s="41">
        <f t="shared" si="19"/>
        <v>1.1160984366239548</v>
      </c>
      <c r="V58" s="41">
        <f t="shared" si="20"/>
        <v>1.1815639922844028</v>
      </c>
      <c r="W58" s="41">
        <f t="shared" si="21"/>
        <v>1.1815639922844023</v>
      </c>
    </row>
    <row r="59" spans="1:23">
      <c r="A59" s="41">
        <f t="shared" si="23"/>
        <v>0.39999999999999997</v>
      </c>
      <c r="B59" s="41">
        <f t="shared" si="2"/>
        <v>1.7105862867631161E-2</v>
      </c>
      <c r="C59" s="41">
        <f t="shared" si="3"/>
        <v>2.2367921095888112E-2</v>
      </c>
      <c r="D59" s="41">
        <f t="shared" si="4"/>
        <v>6.8027772698636593E-2</v>
      </c>
      <c r="E59" s="41">
        <f t="shared" si="5"/>
        <v>1.5148008743143314E-4</v>
      </c>
      <c r="F59" s="41">
        <f t="shared" si="6"/>
        <v>6.8000000000000005E-2</v>
      </c>
      <c r="G59" s="41">
        <f t="shared" si="7"/>
        <v>0.16</v>
      </c>
      <c r="H59" s="41">
        <f t="shared" si="22"/>
        <v>6.8000000000000005E-2</v>
      </c>
      <c r="I59" s="41">
        <f t="shared" si="22"/>
        <v>9.1219512195121963E-2</v>
      </c>
      <c r="J59" s="41">
        <f t="shared" si="8"/>
        <v>0.85282718101436961</v>
      </c>
      <c r="K59" s="41">
        <f t="shared" si="9"/>
        <v>0.23086870817531785</v>
      </c>
      <c r="L59" s="41">
        <f t="shared" si="10"/>
        <v>1.2026361196520612</v>
      </c>
      <c r="M59" s="41">
        <f t="shared" si="11"/>
        <v>507.01439149129874</v>
      </c>
      <c r="N59" s="41">
        <f t="shared" si="12"/>
        <v>1.2026926252423167</v>
      </c>
      <c r="O59" s="41">
        <f t="shared" si="13"/>
        <v>2.907901753575088</v>
      </c>
      <c r="P59" s="41">
        <f t="shared" si="14"/>
        <v>1.2026926252423167</v>
      </c>
      <c r="Q59" s="41">
        <f t="shared" si="15"/>
        <v>2.2466515799571489</v>
      </c>
      <c r="R59" s="41">
        <f t="shared" si="16"/>
        <v>0.73671682929297189</v>
      </c>
      <c r="S59" s="41">
        <f t="shared" si="17"/>
        <v>0.73713292079136239</v>
      </c>
      <c r="T59" s="41">
        <f t="shared" si="18"/>
        <v>1.1633949829160806</v>
      </c>
      <c r="U59" s="41">
        <f t="shared" si="19"/>
        <v>1.1118558895623873</v>
      </c>
      <c r="V59" s="41">
        <f t="shared" si="20"/>
        <v>1.1631607014300354</v>
      </c>
      <c r="W59" s="41">
        <f t="shared" si="21"/>
        <v>1.1631607014300351</v>
      </c>
    </row>
    <row r="60" spans="1:23">
      <c r="A60" s="41">
        <f t="shared" si="23"/>
        <v>0.44999999999999996</v>
      </c>
      <c r="B60" s="41">
        <f t="shared" si="2"/>
        <v>1.9244095726085052E-2</v>
      </c>
      <c r="C60" s="41">
        <f t="shared" si="3"/>
        <v>2.5163911232874123E-2</v>
      </c>
      <c r="D60" s="41">
        <f t="shared" si="4"/>
        <v>7.6531244285966166E-2</v>
      </c>
      <c r="E60" s="41">
        <f t="shared" si="5"/>
        <v>1.7041509836036227E-4</v>
      </c>
      <c r="F60" s="41">
        <f t="shared" si="6"/>
        <v>7.6499999999999999E-2</v>
      </c>
      <c r="G60" s="41">
        <f t="shared" si="7"/>
        <v>0.18</v>
      </c>
      <c r="H60" s="41">
        <f t="shared" si="22"/>
        <v>7.6499999999999999E-2</v>
      </c>
      <c r="I60" s="41">
        <f t="shared" si="22"/>
        <v>0.1026219512195122</v>
      </c>
      <c r="J60" s="41">
        <f t="shared" si="8"/>
        <v>0.85818700846780605</v>
      </c>
      <c r="K60" s="41">
        <f t="shared" si="9"/>
        <v>0.2443744118216496</v>
      </c>
      <c r="L60" s="41">
        <f t="shared" si="10"/>
        <v>1.186939277661615</v>
      </c>
      <c r="M60" s="41">
        <f t="shared" si="11"/>
        <v>504.82460388684376</v>
      </c>
      <c r="N60" s="41">
        <f t="shared" si="12"/>
        <v>1.1869913848778737</v>
      </c>
      <c r="O60" s="41">
        <f t="shared" si="13"/>
        <v>2.8699388830703589</v>
      </c>
      <c r="P60" s="41">
        <f t="shared" si="14"/>
        <v>1.1869913848778737</v>
      </c>
      <c r="Q60" s="41">
        <f t="shared" si="15"/>
        <v>2.2173213789301371</v>
      </c>
      <c r="R60" s="41">
        <f t="shared" si="16"/>
        <v>0.74134692924165846</v>
      </c>
      <c r="S60" s="41">
        <f t="shared" si="17"/>
        <v>0.78025482698145132</v>
      </c>
      <c r="T60" s="41">
        <f t="shared" si="18"/>
        <v>1.148210317395977</v>
      </c>
      <c r="U60" s="41">
        <f t="shared" si="19"/>
        <v>1.1070538005373745</v>
      </c>
      <c r="V60" s="41">
        <f t="shared" si="20"/>
        <v>1.1479755532281433</v>
      </c>
      <c r="W60" s="41">
        <f t="shared" si="21"/>
        <v>1.1479755532281435</v>
      </c>
    </row>
    <row r="61" spans="1:23">
      <c r="A61" s="41">
        <f t="shared" si="23"/>
        <v>0.49999999999999994</v>
      </c>
      <c r="B61" s="41">
        <f t="shared" si="2"/>
        <v>2.1382328584538948E-2</v>
      </c>
      <c r="C61" s="41">
        <f t="shared" si="3"/>
        <v>2.7959901369860138E-2</v>
      </c>
      <c r="D61" s="41">
        <f t="shared" si="4"/>
        <v>8.5034715873295738E-2</v>
      </c>
      <c r="E61" s="41">
        <f t="shared" si="5"/>
        <v>1.893501092892914E-4</v>
      </c>
      <c r="F61" s="41">
        <f t="shared" si="6"/>
        <v>8.4999999999999992E-2</v>
      </c>
      <c r="G61" s="41">
        <f t="shared" si="7"/>
        <v>0.19999999999999998</v>
      </c>
      <c r="H61" s="41">
        <f t="shared" si="22"/>
        <v>8.4999999999999992E-2</v>
      </c>
      <c r="I61" s="41">
        <f t="shared" si="22"/>
        <v>0.11402439024390244</v>
      </c>
      <c r="J61" s="41">
        <f t="shared" si="8"/>
        <v>0.88152603660629258</v>
      </c>
      <c r="K61" s="41">
        <f t="shared" si="9"/>
        <v>0.2595462714194629</v>
      </c>
      <c r="L61" s="41">
        <f t="shared" si="10"/>
        <v>1.1741050652309597</v>
      </c>
      <c r="M61" s="41">
        <f t="shared" si="11"/>
        <v>502.47210732607198</v>
      </c>
      <c r="N61" s="41">
        <f t="shared" si="12"/>
        <v>1.1741524089318751</v>
      </c>
      <c r="O61" s="41">
        <f t="shared" si="13"/>
        <v>2.8388964705005164</v>
      </c>
      <c r="P61" s="41">
        <f t="shared" si="14"/>
        <v>1.1741524089318751</v>
      </c>
      <c r="Q61" s="41">
        <f t="shared" si="15"/>
        <v>2.1933379396134627</v>
      </c>
      <c r="R61" s="41">
        <f t="shared" si="16"/>
        <v>0.76150840531998187</v>
      </c>
      <c r="S61" s="41">
        <f t="shared" si="17"/>
        <v>0.82869654637930013</v>
      </c>
      <c r="T61" s="41">
        <f t="shared" si="18"/>
        <v>1.1357948759274277</v>
      </c>
      <c r="U61" s="41">
        <f t="shared" si="19"/>
        <v>1.1018948993302984</v>
      </c>
      <c r="V61" s="41">
        <f t="shared" si="20"/>
        <v>1.1355585882002068</v>
      </c>
      <c r="W61" s="41">
        <f t="shared" si="21"/>
        <v>1.1355585882002066</v>
      </c>
    </row>
    <row r="62" spans="1:23">
      <c r="A62" s="41">
        <f t="shared" si="23"/>
        <v>0.54999999999999993</v>
      </c>
      <c r="B62" s="41">
        <f t="shared" si="2"/>
        <v>2.3520561442992843E-2</v>
      </c>
      <c r="C62" s="41">
        <f t="shared" si="3"/>
        <v>3.0755891506846152E-2</v>
      </c>
      <c r="D62" s="41">
        <f t="shared" si="4"/>
        <v>9.3538187460625311E-2</v>
      </c>
      <c r="E62" s="41">
        <f t="shared" si="5"/>
        <v>2.0828512021822055E-4</v>
      </c>
      <c r="F62" s="41">
        <f t="shared" si="6"/>
        <v>9.35E-2</v>
      </c>
      <c r="G62" s="41">
        <f t="shared" si="7"/>
        <v>0.21999999999999997</v>
      </c>
      <c r="H62" s="41">
        <f t="shared" si="22"/>
        <v>9.35E-2</v>
      </c>
      <c r="I62" s="41">
        <f t="shared" si="22"/>
        <v>0.12542682926829268</v>
      </c>
      <c r="J62" s="41">
        <f t="shared" si="8"/>
        <v>0.91854350531356976</v>
      </c>
      <c r="K62" s="41">
        <f t="shared" si="9"/>
        <v>0.27512204485820663</v>
      </c>
      <c r="L62" s="41">
        <f t="shared" si="10"/>
        <v>1.1635368149451957</v>
      </c>
      <c r="M62" s="41">
        <f t="shared" si="11"/>
        <v>500.02383764775357</v>
      </c>
      <c r="N62" s="41">
        <f t="shared" si="12"/>
        <v>1.1635802239028827</v>
      </c>
      <c r="O62" s="41">
        <f t="shared" si="13"/>
        <v>2.8133347644255897</v>
      </c>
      <c r="P62" s="41">
        <f t="shared" si="14"/>
        <v>1.1635802239028827</v>
      </c>
      <c r="Q62" s="41">
        <f t="shared" si="15"/>
        <v>2.1735889067346763</v>
      </c>
      <c r="R62" s="41">
        <f t="shared" si="16"/>
        <v>0.79348603546779206</v>
      </c>
      <c r="S62" s="41">
        <f t="shared" si="17"/>
        <v>0.87842790867274223</v>
      </c>
      <c r="T62" s="41">
        <f t="shared" si="18"/>
        <v>1.125571459916759</v>
      </c>
      <c r="U62" s="41">
        <f t="shared" si="19"/>
        <v>1.0965259727144905</v>
      </c>
      <c r="V62" s="41">
        <f t="shared" si="20"/>
        <v>1.1253339057702356</v>
      </c>
      <c r="W62" s="41">
        <f t="shared" si="21"/>
        <v>1.1253339057702358</v>
      </c>
    </row>
    <row r="63" spans="1:23">
      <c r="A63" s="41">
        <f t="shared" si="23"/>
        <v>0.6</v>
      </c>
      <c r="B63" s="41">
        <f t="shared" si="2"/>
        <v>2.5658794301446741E-2</v>
      </c>
      <c r="C63" s="41">
        <f t="shared" si="3"/>
        <v>3.3551881643832167E-2</v>
      </c>
      <c r="D63" s="41">
        <f t="shared" si="4"/>
        <v>0.1020416590479549</v>
      </c>
      <c r="E63" s="41">
        <f t="shared" si="5"/>
        <v>2.2722013114714971E-4</v>
      </c>
      <c r="F63" s="41">
        <f t="shared" si="6"/>
        <v>0.10200000000000001</v>
      </c>
      <c r="G63" s="41">
        <f t="shared" si="7"/>
        <v>0.24</v>
      </c>
      <c r="H63" s="41">
        <f t="shared" si="22"/>
        <v>0.10200000000000001</v>
      </c>
      <c r="I63" s="41">
        <f t="shared" si="22"/>
        <v>0.13682926829268294</v>
      </c>
      <c r="J63" s="41">
        <f t="shared" si="8"/>
        <v>0.96493865447337646</v>
      </c>
      <c r="K63" s="41">
        <f t="shared" si="9"/>
        <v>0.29004170491071984</v>
      </c>
      <c r="L63" s="41">
        <f t="shared" si="10"/>
        <v>1.1545279484848592</v>
      </c>
      <c r="M63" s="41">
        <f t="shared" si="11"/>
        <v>497.50871903912162</v>
      </c>
      <c r="N63" s="41">
        <f t="shared" si="12"/>
        <v>1.1545695414170432</v>
      </c>
      <c r="O63" s="41">
        <f t="shared" si="13"/>
        <v>2.7915485001286733</v>
      </c>
      <c r="P63" s="41">
        <f t="shared" si="14"/>
        <v>1.1545695414170432</v>
      </c>
      <c r="Q63" s="41">
        <f t="shared" si="15"/>
        <v>2.1567567888531642</v>
      </c>
      <c r="R63" s="41">
        <f t="shared" si="16"/>
        <v>0.83356459762493718</v>
      </c>
      <c r="S63" s="41">
        <f t="shared" si="17"/>
        <v>0.92606438863854068</v>
      </c>
      <c r="T63" s="41">
        <f t="shared" si="18"/>
        <v>1.116856546178139</v>
      </c>
      <c r="U63" s="41">
        <f t="shared" si="19"/>
        <v>1.0910104499110251</v>
      </c>
      <c r="V63" s="41">
        <f t="shared" si="20"/>
        <v>1.1166194000514691</v>
      </c>
      <c r="W63" s="41">
        <f t="shared" si="21"/>
        <v>1.1166194000514693</v>
      </c>
    </row>
    <row r="64" spans="1:23">
      <c r="A64" s="41">
        <f t="shared" si="23"/>
        <v>0.65</v>
      </c>
      <c r="B64" s="41">
        <f t="shared" si="2"/>
        <v>2.7797027159900636E-2</v>
      </c>
      <c r="C64" s="41">
        <f t="shared" si="3"/>
        <v>3.6347871780818185E-2</v>
      </c>
      <c r="D64" s="41">
        <f t="shared" si="4"/>
        <v>0.11054513063528448</v>
      </c>
      <c r="E64" s="41">
        <f t="shared" si="5"/>
        <v>2.4615514207607884E-4</v>
      </c>
      <c r="F64" s="41">
        <f t="shared" si="6"/>
        <v>0.11050000000000001</v>
      </c>
      <c r="G64" s="41">
        <f t="shared" si="7"/>
        <v>0.26</v>
      </c>
      <c r="H64" s="41">
        <f t="shared" si="22"/>
        <v>0.11050000000000001</v>
      </c>
      <c r="I64" s="41">
        <f t="shared" si="22"/>
        <v>0.14823170731707319</v>
      </c>
      <c r="J64" s="41">
        <f t="shared" si="8"/>
        <v>1.0164107239694515</v>
      </c>
      <c r="K64" s="41">
        <f t="shared" si="9"/>
        <v>0.30343215092267861</v>
      </c>
      <c r="L64" s="41">
        <f t="shared" si="10"/>
        <v>1.146282424872149</v>
      </c>
      <c r="M64" s="41">
        <f t="shared" si="11"/>
        <v>494.90516280385077</v>
      </c>
      <c r="N64" s="41">
        <f t="shared" si="12"/>
        <v>1.1463256647678528</v>
      </c>
      <c r="O64" s="41">
        <f t="shared" si="13"/>
        <v>2.7716162390826664</v>
      </c>
      <c r="P64" s="41">
        <f t="shared" si="14"/>
        <v>1.1463256647678528</v>
      </c>
      <c r="Q64" s="41">
        <f t="shared" si="15"/>
        <v>2.1413570781455809</v>
      </c>
      <c r="R64" s="41">
        <f t="shared" si="16"/>
        <v>0.87802886973126559</v>
      </c>
      <c r="S64" s="41">
        <f t="shared" si="17"/>
        <v>0.96881829261065755</v>
      </c>
      <c r="T64" s="41">
        <f t="shared" si="18"/>
        <v>1.1088800679684887</v>
      </c>
      <c r="U64" s="41">
        <f t="shared" si="19"/>
        <v>1.0853009880445124</v>
      </c>
      <c r="V64" s="41">
        <f t="shared" si="20"/>
        <v>1.1086464956330664</v>
      </c>
      <c r="W64" s="41">
        <f t="shared" si="21"/>
        <v>1.1086464956330666</v>
      </c>
    </row>
    <row r="65" spans="1:23">
      <c r="A65" s="41">
        <f t="shared" si="23"/>
        <v>0.70000000000000007</v>
      </c>
      <c r="B65" s="41">
        <f t="shared" si="2"/>
        <v>2.9935260018354535E-2</v>
      </c>
      <c r="C65" s="41">
        <f t="shared" si="3"/>
        <v>3.9143861917804203E-2</v>
      </c>
      <c r="D65" s="41">
        <f t="shared" si="4"/>
        <v>0.11904860222261407</v>
      </c>
      <c r="E65" s="41">
        <f t="shared" si="5"/>
        <v>2.6509015300500802E-4</v>
      </c>
      <c r="F65" s="41">
        <f t="shared" si="6"/>
        <v>0.11900000000000002</v>
      </c>
      <c r="G65" s="41">
        <f t="shared" si="7"/>
        <v>0.28000000000000003</v>
      </c>
      <c r="H65" s="41">
        <f t="shared" si="22"/>
        <v>0.11900000000000002</v>
      </c>
      <c r="I65" s="41">
        <f t="shared" si="22"/>
        <v>0.15963414634146345</v>
      </c>
      <c r="J65" s="41">
        <f t="shared" si="8"/>
        <v>1.0686589536855355</v>
      </c>
      <c r="K65" s="41">
        <f t="shared" si="9"/>
        <v>0.31459192050204698</v>
      </c>
      <c r="L65" s="41">
        <f t="shared" si="10"/>
        <v>1.1379351887171489</v>
      </c>
      <c r="M65" s="41">
        <f t="shared" si="11"/>
        <v>492.12856613003692</v>
      </c>
      <c r="N65" s="41">
        <f t="shared" si="12"/>
        <v>1.1379848954559273</v>
      </c>
      <c r="O65" s="41">
        <f t="shared" si="13"/>
        <v>2.7514497084170055</v>
      </c>
      <c r="P65" s="41">
        <f t="shared" si="14"/>
        <v>1.1379848954559273</v>
      </c>
      <c r="Q65" s="41">
        <f t="shared" si="15"/>
        <v>2.1257763701912773</v>
      </c>
      <c r="R65" s="41">
        <f t="shared" si="16"/>
        <v>0.92316362972662702</v>
      </c>
      <c r="S65" s="41">
        <f t="shared" si="17"/>
        <v>1.0044499449485376</v>
      </c>
      <c r="T65" s="41">
        <f t="shared" si="18"/>
        <v>1.1008051960223906</v>
      </c>
      <c r="U65" s="41">
        <f t="shared" si="19"/>
        <v>1.0792120575988915</v>
      </c>
      <c r="V65" s="41">
        <f t="shared" si="20"/>
        <v>1.1005798833668019</v>
      </c>
      <c r="W65" s="41">
        <f t="shared" si="21"/>
        <v>1.1005798833668021</v>
      </c>
    </row>
    <row r="66" spans="1:23">
      <c r="A66" s="41">
        <f t="shared" si="23"/>
        <v>0.75000000000000011</v>
      </c>
      <c r="B66" s="41">
        <f t="shared" si="2"/>
        <v>3.2073492876808433E-2</v>
      </c>
      <c r="C66" s="41">
        <f t="shared" si="3"/>
        <v>4.1939852054790221E-2</v>
      </c>
      <c r="D66" s="41">
        <f t="shared" si="4"/>
        <v>0.12755207380994366</v>
      </c>
      <c r="E66" s="41">
        <f t="shared" si="5"/>
        <v>2.840251639339372E-4</v>
      </c>
      <c r="F66" s="41">
        <f t="shared" si="6"/>
        <v>0.12750000000000003</v>
      </c>
      <c r="G66" s="41">
        <f t="shared" si="7"/>
        <v>0.30000000000000004</v>
      </c>
      <c r="H66" s="41">
        <f t="shared" si="22"/>
        <v>0.12750000000000003</v>
      </c>
      <c r="I66" s="41">
        <f t="shared" si="22"/>
        <v>0.1710365853658537</v>
      </c>
      <c r="J66" s="41">
        <f t="shared" si="8"/>
        <v>1.1173825835053672</v>
      </c>
      <c r="K66" s="41">
        <f t="shared" si="9"/>
        <v>0.32297590120851827</v>
      </c>
      <c r="L66" s="41">
        <f t="shared" si="10"/>
        <v>1.1285726184640554</v>
      </c>
      <c r="M66" s="41">
        <f t="shared" si="11"/>
        <v>489.01881085817672</v>
      </c>
      <c r="N66" s="41">
        <f t="shared" si="12"/>
        <v>1.1286349397287692</v>
      </c>
      <c r="O66" s="41">
        <f t="shared" si="13"/>
        <v>2.7288431403844005</v>
      </c>
      <c r="P66" s="41">
        <f t="shared" si="14"/>
        <v>1.1286349397287692</v>
      </c>
      <c r="Q66" s="41">
        <f t="shared" si="15"/>
        <v>2.1083104837577284</v>
      </c>
      <c r="R66" s="41">
        <f t="shared" si="16"/>
        <v>0.96525365555086973</v>
      </c>
      <c r="S66" s="41">
        <f t="shared" si="17"/>
        <v>1.0312188745053597</v>
      </c>
      <c r="T66" s="41">
        <f t="shared" si="18"/>
        <v>1.0917481195870016</v>
      </c>
      <c r="U66" s="41">
        <f t="shared" si="19"/>
        <v>1.0723925278732254</v>
      </c>
      <c r="V66" s="41">
        <f t="shared" si="20"/>
        <v>1.09153725615376</v>
      </c>
      <c r="W66" s="41">
        <f t="shared" si="21"/>
        <v>1.0915372561537602</v>
      </c>
    </row>
    <row r="67" spans="1:23">
      <c r="A67" s="41">
        <f t="shared" si="23"/>
        <v>0.80000000000000016</v>
      </c>
      <c r="B67" s="41">
        <f t="shared" si="2"/>
        <v>3.4211725735262329E-2</v>
      </c>
      <c r="C67" s="41">
        <f t="shared" si="3"/>
        <v>4.4735842191776232E-2</v>
      </c>
      <c r="D67" s="41">
        <f t="shared" si="4"/>
        <v>0.13605554539727324</v>
      </c>
      <c r="E67" s="41">
        <f t="shared" si="5"/>
        <v>3.0296017486286633E-4</v>
      </c>
      <c r="F67" s="41">
        <f t="shared" si="6"/>
        <v>0.13600000000000004</v>
      </c>
      <c r="G67" s="41">
        <f t="shared" si="7"/>
        <v>0.32000000000000006</v>
      </c>
      <c r="H67" s="41">
        <f t="shared" si="22"/>
        <v>0.13600000000000004</v>
      </c>
      <c r="I67" s="41">
        <f t="shared" si="22"/>
        <v>0.18243902439024395</v>
      </c>
      <c r="J67" s="41">
        <f t="shared" si="8"/>
        <v>1.1582808533126854</v>
      </c>
      <c r="K67" s="41">
        <f t="shared" si="9"/>
        <v>0.32818004224297143</v>
      </c>
      <c r="L67" s="41">
        <f t="shared" si="10"/>
        <v>1.1172529746373991</v>
      </c>
      <c r="M67" s="41">
        <f t="shared" si="11"/>
        <v>485.32776224914699</v>
      </c>
      <c r="N67" s="41">
        <f t="shared" si="12"/>
        <v>1.1173353151205376</v>
      </c>
      <c r="O67" s="41">
        <f t="shared" si="13"/>
        <v>2.7015226118275741</v>
      </c>
      <c r="P67" s="41">
        <f t="shared" si="14"/>
        <v>1.1173353151205376</v>
      </c>
      <c r="Q67" s="41">
        <f t="shared" si="15"/>
        <v>2.0872025805859669</v>
      </c>
      <c r="R67" s="41">
        <f t="shared" si="16"/>
        <v>1.0005837251438419</v>
      </c>
      <c r="S67" s="41">
        <f t="shared" si="17"/>
        <v>1.0478350010963378</v>
      </c>
      <c r="T67" s="41">
        <f t="shared" si="18"/>
        <v>1.0807978274569605</v>
      </c>
      <c r="U67" s="41">
        <f t="shared" si="19"/>
        <v>1.0642982524374931</v>
      </c>
      <c r="V67" s="41">
        <f t="shared" si="20"/>
        <v>1.0806090447310297</v>
      </c>
      <c r="W67" s="41">
        <f t="shared" si="21"/>
        <v>1.0806090447310297</v>
      </c>
    </row>
    <row r="68" spans="1:23">
      <c r="A68" s="41">
        <f t="shared" si="23"/>
        <v>0.8500000000000002</v>
      </c>
      <c r="B68" s="41">
        <f t="shared" si="2"/>
        <v>3.6349958593716224E-2</v>
      </c>
      <c r="C68" s="41">
        <f t="shared" si="3"/>
        <v>4.753183232876225E-2</v>
      </c>
      <c r="D68" s="41">
        <f t="shared" si="4"/>
        <v>0.1445590169846028</v>
      </c>
      <c r="E68" s="41">
        <f t="shared" si="5"/>
        <v>3.2189518579179552E-4</v>
      </c>
      <c r="F68" s="41">
        <f t="shared" si="6"/>
        <v>0.14450000000000005</v>
      </c>
      <c r="G68" s="41">
        <f t="shared" si="7"/>
        <v>0.34000000000000008</v>
      </c>
      <c r="H68" s="41">
        <f t="shared" si="22"/>
        <v>0.14450000000000005</v>
      </c>
      <c r="I68" s="41">
        <f t="shared" si="22"/>
        <v>0.19384146341463424</v>
      </c>
      <c r="J68" s="41">
        <f t="shared" si="8"/>
        <v>1.1870530029912296</v>
      </c>
      <c r="K68" s="41">
        <f t="shared" si="9"/>
        <v>0.32992606613691278</v>
      </c>
      <c r="L68" s="41">
        <f t="shared" si="10"/>
        <v>1.1030268480882739</v>
      </c>
      <c r="M68" s="41">
        <f t="shared" si="11"/>
        <v>480.70676775218413</v>
      </c>
      <c r="N68" s="41">
        <f t="shared" si="12"/>
        <v>1.1031377569918135</v>
      </c>
      <c r="O68" s="41">
        <f t="shared" si="13"/>
        <v>2.6671953836459905</v>
      </c>
      <c r="P68" s="41">
        <f t="shared" si="14"/>
        <v>1.1031377569918135</v>
      </c>
      <c r="Q68" s="41">
        <f t="shared" si="15"/>
        <v>2.0606812851760075</v>
      </c>
      <c r="R68" s="41">
        <f t="shared" si="16"/>
        <v>1.0254386164453924</v>
      </c>
      <c r="S68" s="41">
        <f t="shared" si="17"/>
        <v>1.0534098219669734</v>
      </c>
      <c r="T68" s="41">
        <f t="shared" si="18"/>
        <v>1.067035889009303</v>
      </c>
      <c r="U68" s="41">
        <f t="shared" si="19"/>
        <v>1.054164654588384</v>
      </c>
      <c r="V68" s="41">
        <f t="shared" si="20"/>
        <v>1.0668781534583962</v>
      </c>
      <c r="W68" s="41">
        <f t="shared" si="21"/>
        <v>1.0668781534583962</v>
      </c>
    </row>
    <row r="69" spans="1:23">
      <c r="A69" s="41">
        <f t="shared" si="23"/>
        <v>0.90000000000000024</v>
      </c>
      <c r="B69" s="41">
        <f t="shared" si="2"/>
        <v>3.8488191452170126E-2</v>
      </c>
      <c r="C69" s="41">
        <f t="shared" si="3"/>
        <v>5.0327822465748268E-2</v>
      </c>
      <c r="D69" s="41">
        <f t="shared" si="4"/>
        <v>0.15306248857193239</v>
      </c>
      <c r="E69" s="41">
        <f t="shared" si="5"/>
        <v>3.4083019672072465E-4</v>
      </c>
      <c r="F69" s="41">
        <f t="shared" si="6"/>
        <v>0.15300000000000005</v>
      </c>
      <c r="G69" s="41">
        <f t="shared" si="7"/>
        <v>0.3600000000000001</v>
      </c>
      <c r="H69" s="41">
        <f t="shared" si="22"/>
        <v>0.15300000000000005</v>
      </c>
      <c r="I69" s="41">
        <f t="shared" si="22"/>
        <v>0.20524390243902449</v>
      </c>
      <c r="J69" s="41">
        <f t="shared" si="8"/>
        <v>1.1993982724247392</v>
      </c>
      <c r="K69" s="41">
        <f t="shared" si="9"/>
        <v>0.32804618044192524</v>
      </c>
      <c r="L69" s="41">
        <f t="shared" si="10"/>
        <v>1.0849576082405576</v>
      </c>
      <c r="M69" s="41">
        <f t="shared" si="11"/>
        <v>474.69415577286327</v>
      </c>
      <c r="N69" s="41">
        <f t="shared" si="12"/>
        <v>1.0851066250693717</v>
      </c>
      <c r="O69" s="41">
        <f t="shared" si="13"/>
        <v>2.6235992402625983</v>
      </c>
      <c r="P69" s="41">
        <f t="shared" si="14"/>
        <v>1.0851066250693717</v>
      </c>
      <c r="Q69" s="41">
        <f t="shared" si="15"/>
        <v>2.0269988045722802</v>
      </c>
      <c r="R69" s="41">
        <f t="shared" si="16"/>
        <v>1.0361031073953699</v>
      </c>
      <c r="S69" s="41">
        <f t="shared" si="17"/>
        <v>1.0474075982613349</v>
      </c>
      <c r="T69" s="41">
        <f t="shared" si="18"/>
        <v>1.0495562352383665</v>
      </c>
      <c r="U69" s="41">
        <f t="shared" si="19"/>
        <v>1.0409793128050908</v>
      </c>
      <c r="V69" s="41">
        <f t="shared" si="20"/>
        <v>1.0494396961050394</v>
      </c>
      <c r="W69" s="41">
        <f t="shared" si="21"/>
        <v>1.0494396961050394</v>
      </c>
    </row>
    <row r="70" spans="1:23">
      <c r="A70" s="41">
        <f t="shared" si="23"/>
        <v>0.95000000000000029</v>
      </c>
      <c r="B70" s="41">
        <f t="shared" si="2"/>
        <v>4.0626424310624021E-2</v>
      </c>
      <c r="C70" s="41">
        <f t="shared" si="3"/>
        <v>5.3123812602734286E-2</v>
      </c>
      <c r="D70" s="41">
        <f t="shared" si="4"/>
        <v>0.16156596015926197</v>
      </c>
      <c r="E70" s="41">
        <f t="shared" si="5"/>
        <v>3.5976520764965383E-4</v>
      </c>
      <c r="F70" s="41">
        <f t="shared" si="6"/>
        <v>0.16150000000000006</v>
      </c>
      <c r="G70" s="41">
        <f t="shared" si="7"/>
        <v>0.38000000000000012</v>
      </c>
      <c r="H70" s="41">
        <f t="shared" si="22"/>
        <v>0.16150000000000006</v>
      </c>
      <c r="I70" s="41">
        <f t="shared" si="22"/>
        <v>0.21664634146341474</v>
      </c>
      <c r="J70" s="41">
        <f t="shared" si="8"/>
        <v>1.1910159014969528</v>
      </c>
      <c r="K70" s="41">
        <f t="shared" si="9"/>
        <v>0.32246778941911819</v>
      </c>
      <c r="L70" s="41">
        <f t="shared" si="10"/>
        <v>1.0621418513371399</v>
      </c>
      <c r="M70" s="41">
        <f t="shared" si="11"/>
        <v>466.70273444107795</v>
      </c>
      <c r="N70" s="41">
        <f t="shared" si="12"/>
        <v>1.0623393099859459</v>
      </c>
      <c r="O70" s="41">
        <f t="shared" si="13"/>
        <v>2.5685518290905627</v>
      </c>
      <c r="P70" s="41">
        <f t="shared" si="14"/>
        <v>1.0623393099859459</v>
      </c>
      <c r="Q70" s="41">
        <f t="shared" si="15"/>
        <v>1.9844690481490592</v>
      </c>
      <c r="R70" s="41">
        <f t="shared" si="16"/>
        <v>1.0288619759336226</v>
      </c>
      <c r="S70" s="41">
        <f t="shared" si="17"/>
        <v>1.0295965414903345</v>
      </c>
      <c r="T70" s="41">
        <f t="shared" si="18"/>
        <v>1.0274849397907055</v>
      </c>
      <c r="U70" s="41">
        <f t="shared" si="19"/>
        <v>1.0234545462051026</v>
      </c>
      <c r="V70" s="41">
        <f t="shared" si="20"/>
        <v>1.0274207316362245</v>
      </c>
      <c r="W70" s="41">
        <f t="shared" si="21"/>
        <v>1.0274207316362252</v>
      </c>
    </row>
    <row r="71" spans="1:23">
      <c r="A71" s="41">
        <f t="shared" si="23"/>
        <v>1.0000000000000002</v>
      </c>
      <c r="B71" s="41">
        <f t="shared" si="2"/>
        <v>4.2764657169077909E-2</v>
      </c>
      <c r="C71" s="41">
        <f t="shared" si="3"/>
        <v>5.5919802739720297E-2</v>
      </c>
      <c r="D71" s="41">
        <f t="shared" si="4"/>
        <v>0.17006943174659153</v>
      </c>
      <c r="E71" s="41">
        <f t="shared" si="5"/>
        <v>3.7870021857858296E-4</v>
      </c>
      <c r="F71" s="41">
        <f t="shared" si="6"/>
        <v>0.17000000000000004</v>
      </c>
      <c r="G71" s="41">
        <f t="shared" si="7"/>
        <v>0.40000000000000013</v>
      </c>
      <c r="H71" s="41">
        <f t="shared" si="22"/>
        <v>0.17000000000000004</v>
      </c>
      <c r="I71" s="41">
        <f t="shared" si="22"/>
        <v>0.22804878048780497</v>
      </c>
      <c r="J71" s="41">
        <f t="shared" si="8"/>
        <v>1.1576051300916106</v>
      </c>
      <c r="K71" s="41">
        <f t="shared" si="9"/>
        <v>0.31319820572857454</v>
      </c>
      <c r="L71" s="41">
        <f t="shared" si="10"/>
        <v>1.0337298486861459</v>
      </c>
      <c r="M71" s="41">
        <f t="shared" si="11"/>
        <v>456.00729037901954</v>
      </c>
      <c r="N71" s="41">
        <f t="shared" si="12"/>
        <v>1.0339866398199997</v>
      </c>
      <c r="O71" s="41">
        <f t="shared" si="13"/>
        <v>2.5</v>
      </c>
      <c r="P71" s="41">
        <f t="shared" si="14"/>
        <v>1.0339866398199997</v>
      </c>
      <c r="Q71" s="41">
        <f t="shared" si="15"/>
        <v>1.9315057473958908</v>
      </c>
      <c r="R71" s="41">
        <f t="shared" si="16"/>
        <v>1</v>
      </c>
      <c r="S71" s="41">
        <f t="shared" si="17"/>
        <v>1.0000000000000013</v>
      </c>
      <c r="T71" s="41">
        <f t="shared" si="18"/>
        <v>1</v>
      </c>
      <c r="U71" s="41">
        <f t="shared" si="19"/>
        <v>0.99999999999999989</v>
      </c>
      <c r="V71" s="41">
        <f t="shared" si="20"/>
        <v>0.99999999999999956</v>
      </c>
      <c r="W71" s="41">
        <f t="shared" si="21"/>
        <v>1</v>
      </c>
    </row>
    <row r="72" spans="1:23">
      <c r="A72" s="41">
        <f t="shared" si="23"/>
        <v>1.0500000000000003</v>
      </c>
      <c r="B72" s="41">
        <f t="shared" si="2"/>
        <v>4.4902890027531811E-2</v>
      </c>
      <c r="C72" s="41">
        <f t="shared" si="3"/>
        <v>5.8715792876706314E-2</v>
      </c>
      <c r="D72" s="41">
        <f t="shared" si="4"/>
        <v>0.17857290333392112</v>
      </c>
      <c r="E72" s="41">
        <f t="shared" si="5"/>
        <v>3.9763522950751209E-4</v>
      </c>
      <c r="F72" s="41">
        <f t="shared" si="6"/>
        <v>0.17850000000000005</v>
      </c>
      <c r="G72" s="41">
        <f t="shared" si="7"/>
        <v>0.42000000000000015</v>
      </c>
      <c r="H72" s="41">
        <f t="shared" si="22"/>
        <v>0.17850000000000005</v>
      </c>
      <c r="I72" s="41">
        <f t="shared" si="22"/>
        <v>0.23945121951219522</v>
      </c>
      <c r="J72" s="41">
        <f t="shared" si="8"/>
        <v>1.0948651980924513</v>
      </c>
      <c r="K72" s="41">
        <f t="shared" si="9"/>
        <v>0.30030936211879455</v>
      </c>
      <c r="L72" s="41">
        <f t="shared" si="10"/>
        <v>0.99894599490716007</v>
      </c>
      <c r="M72" s="41">
        <f t="shared" si="11"/>
        <v>441.73208746915668</v>
      </c>
      <c r="N72" s="41">
        <f t="shared" si="12"/>
        <v>0.99927328663549164</v>
      </c>
      <c r="O72" s="41">
        <f t="shared" si="13"/>
        <v>2.4160691447847165</v>
      </c>
      <c r="P72" s="41">
        <f t="shared" si="14"/>
        <v>0.99927328663549164</v>
      </c>
      <c r="Q72" s="41">
        <f t="shared" si="15"/>
        <v>1.8666605757030224</v>
      </c>
      <c r="R72" s="41">
        <f t="shared" si="16"/>
        <v>0.94580195753435015</v>
      </c>
      <c r="S72" s="41">
        <f t="shared" si="17"/>
        <v>0.95884764543973999</v>
      </c>
      <c r="T72" s="41">
        <f t="shared" si="18"/>
        <v>0.96635111792196426</v>
      </c>
      <c r="U72" s="41">
        <f t="shared" si="19"/>
        <v>0.96869523095124688</v>
      </c>
      <c r="V72" s="41">
        <f t="shared" si="20"/>
        <v>0.96642765791388607</v>
      </c>
      <c r="W72" s="41">
        <f t="shared" si="21"/>
        <v>0.96642765791388663</v>
      </c>
    </row>
    <row r="73" spans="1:23">
      <c r="A73" s="41">
        <f t="shared" si="23"/>
        <v>1.1000000000000003</v>
      </c>
      <c r="B73" s="41">
        <f t="shared" si="2"/>
        <v>4.7041122885985706E-2</v>
      </c>
      <c r="C73" s="41">
        <f t="shared" si="3"/>
        <v>6.1511783013692325E-2</v>
      </c>
      <c r="D73" s="41">
        <f t="shared" si="4"/>
        <v>0.1870763749212507</v>
      </c>
      <c r="E73" s="41">
        <f t="shared" si="5"/>
        <v>4.1657024043644127E-4</v>
      </c>
      <c r="F73" s="41">
        <f t="shared" si="6"/>
        <v>0.18700000000000006</v>
      </c>
      <c r="G73" s="41">
        <f t="shared" si="7"/>
        <v>0.44000000000000017</v>
      </c>
      <c r="H73" s="41">
        <f t="shared" si="22"/>
        <v>0.18700000000000006</v>
      </c>
      <c r="I73" s="41">
        <f t="shared" si="22"/>
        <v>0.25085365853658548</v>
      </c>
      <c r="J73" s="41">
        <f t="shared" si="8"/>
        <v>0.99849534538321461</v>
      </c>
      <c r="K73" s="41">
        <f t="shared" si="9"/>
        <v>0.28392252311614907</v>
      </c>
      <c r="L73" s="41">
        <f t="shared" si="10"/>
        <v>0.95710925617745568</v>
      </c>
      <c r="M73" s="41">
        <f t="shared" si="11"/>
        <v>422.83836562221461</v>
      </c>
      <c r="N73" s="41">
        <f t="shared" si="12"/>
        <v>0.95751817302164788</v>
      </c>
      <c r="O73" s="41">
        <f t="shared" si="13"/>
        <v>2.3151125366289458</v>
      </c>
      <c r="P73" s="41">
        <f t="shared" si="14"/>
        <v>0.95751817302164788</v>
      </c>
      <c r="Q73" s="41">
        <f t="shared" si="15"/>
        <v>1.7886612681468352</v>
      </c>
      <c r="R73" s="41">
        <f t="shared" si="16"/>
        <v>0.86255262647652198</v>
      </c>
      <c r="S73" s="41">
        <f t="shared" si="17"/>
        <v>0.90652665923062115</v>
      </c>
      <c r="T73" s="41">
        <f t="shared" si="18"/>
        <v>0.92587948136926312</v>
      </c>
      <c r="U73" s="41">
        <f t="shared" si="19"/>
        <v>0.92726229282598538</v>
      </c>
      <c r="V73" s="41">
        <f t="shared" si="20"/>
        <v>0.92604501465157796</v>
      </c>
      <c r="W73" s="41">
        <f t="shared" si="21"/>
        <v>0.92604501465157829</v>
      </c>
    </row>
    <row r="74" spans="1:23">
      <c r="A74" s="41">
        <f t="shared" si="23"/>
        <v>1.1500000000000004</v>
      </c>
      <c r="B74" s="41">
        <f t="shared" si="2"/>
        <v>4.9179355744439601E-2</v>
      </c>
      <c r="C74" s="41">
        <f t="shared" si="3"/>
        <v>6.4307773150678343E-2</v>
      </c>
      <c r="D74" s="41">
        <f t="shared" si="4"/>
        <v>0.19557984650858029</v>
      </c>
      <c r="E74" s="41">
        <f t="shared" si="5"/>
        <v>4.355052513653704E-4</v>
      </c>
      <c r="F74" s="41">
        <f t="shared" si="6"/>
        <v>0.19550000000000006</v>
      </c>
      <c r="G74" s="41">
        <f t="shared" si="7"/>
        <v>0.46000000000000019</v>
      </c>
      <c r="H74" s="41">
        <f t="shared" si="22"/>
        <v>0.19550000000000006</v>
      </c>
      <c r="I74" s="41">
        <f t="shared" si="22"/>
        <v>0.26225609756097573</v>
      </c>
      <c r="J74" s="41">
        <f t="shared" si="8"/>
        <v>0.86419481184764102</v>
      </c>
      <c r="K74" s="41">
        <f t="shared" si="9"/>
        <v>0.26419299671432805</v>
      </c>
      <c r="L74" s="41">
        <f t="shared" si="10"/>
        <v>0.90765361847821158</v>
      </c>
      <c r="M74" s="41">
        <f t="shared" si="11"/>
        <v>398.11183954515411</v>
      </c>
      <c r="N74" s="41">
        <f t="shared" si="12"/>
        <v>0.9081548786327247</v>
      </c>
      <c r="O74" s="41">
        <f t="shared" si="13"/>
        <v>2.1957606695740752</v>
      </c>
      <c r="P74" s="41">
        <f t="shared" si="14"/>
        <v>0.9081548786327247</v>
      </c>
      <c r="Q74" s="41">
        <f t="shared" si="15"/>
        <v>1.6964497412752717</v>
      </c>
      <c r="R74" s="41">
        <f t="shared" si="16"/>
        <v>0.74653678476636531</v>
      </c>
      <c r="S74" s="41">
        <f t="shared" si="17"/>
        <v>0.84353291903365735</v>
      </c>
      <c r="T74" s="41">
        <f t="shared" si="18"/>
        <v>0.87803754494641395</v>
      </c>
      <c r="U74" s="41">
        <f t="shared" si="19"/>
        <v>0.87303832185282715</v>
      </c>
      <c r="V74" s="41">
        <f t="shared" si="20"/>
        <v>0.87830426782963011</v>
      </c>
      <c r="W74" s="41">
        <f t="shared" si="21"/>
        <v>0.87830426782963011</v>
      </c>
    </row>
    <row r="75" spans="1:23">
      <c r="A75" s="41">
        <f t="shared" si="23"/>
        <v>1.2000000000000004</v>
      </c>
      <c r="B75" s="41">
        <f t="shared" si="2"/>
        <v>5.1317588602893496E-2</v>
      </c>
      <c r="C75" s="41">
        <f t="shared" si="3"/>
        <v>6.7103763287664361E-2</v>
      </c>
      <c r="D75" s="41">
        <f t="shared" si="4"/>
        <v>0.20408331809590988</v>
      </c>
      <c r="E75" s="41">
        <f t="shared" si="5"/>
        <v>4.5444026229429958E-4</v>
      </c>
      <c r="F75" s="41">
        <f t="shared" si="6"/>
        <v>0.20400000000000007</v>
      </c>
      <c r="G75" s="41">
        <f t="shared" si="7"/>
        <v>0.4800000000000002</v>
      </c>
      <c r="H75" s="41">
        <f t="shared" si="22"/>
        <v>0.20400000000000007</v>
      </c>
      <c r="I75" s="41">
        <f t="shared" si="22"/>
        <v>0.27365853658536599</v>
      </c>
      <c r="J75" s="41">
        <f t="shared" si="8"/>
        <v>0.68766283736947109</v>
      </c>
      <c r="K75" s="41">
        <f t="shared" si="9"/>
        <v>0.24129484606378537</v>
      </c>
      <c r="L75" s="41">
        <f t="shared" si="10"/>
        <v>0.85014853584074612</v>
      </c>
      <c r="M75" s="41">
        <f t="shared" si="11"/>
        <v>366.15019750915212</v>
      </c>
      <c r="N75" s="41">
        <f t="shared" si="12"/>
        <v>0.8507520467277816</v>
      </c>
      <c r="O75" s="41">
        <f t="shared" si="13"/>
        <v>2.0569705979853965</v>
      </c>
      <c r="P75" s="41">
        <f t="shared" si="14"/>
        <v>0.8507520467277816</v>
      </c>
      <c r="Q75" s="41">
        <f t="shared" si="15"/>
        <v>1.5892202128932618</v>
      </c>
      <c r="R75" s="41">
        <f t="shared" si="16"/>
        <v>0.59403921034372986</v>
      </c>
      <c r="S75" s="41">
        <f t="shared" si="17"/>
        <v>0.77042218521806571</v>
      </c>
      <c r="T75" s="41">
        <f t="shared" si="18"/>
        <v>0.82240881108470587</v>
      </c>
      <c r="U75" s="41">
        <f t="shared" si="19"/>
        <v>0.80294812217764999</v>
      </c>
      <c r="V75" s="41">
        <f t="shared" si="20"/>
        <v>0.82278823919415767</v>
      </c>
      <c r="W75" s="41">
        <f t="shared" si="21"/>
        <v>0.82278823919415855</v>
      </c>
    </row>
    <row r="76" spans="1:23">
      <c r="A76" s="41">
        <f t="shared" si="23"/>
        <v>1.2500000000000004</v>
      </c>
      <c r="B76" s="41">
        <f t="shared" si="2"/>
        <v>5.3455821461347398E-2</v>
      </c>
      <c r="C76" s="41">
        <f t="shared" si="3"/>
        <v>6.9899753424650379E-2</v>
      </c>
      <c r="D76" s="41">
        <f t="shared" si="4"/>
        <v>0.21258678968323946</v>
      </c>
      <c r="E76" s="41">
        <f t="shared" si="5"/>
        <v>4.7337527322322871E-4</v>
      </c>
      <c r="F76" s="41">
        <f t="shared" si="6"/>
        <v>0.21250000000000008</v>
      </c>
      <c r="G76" s="41">
        <f t="shared" si="7"/>
        <v>0.50000000000000022</v>
      </c>
      <c r="H76" s="41">
        <f t="shared" si="22"/>
        <v>0.21250000000000008</v>
      </c>
      <c r="I76" s="41">
        <f t="shared" si="22"/>
        <v>0.28506097560975624</v>
      </c>
      <c r="J76" s="41">
        <f t="shared" si="8"/>
        <v>0.46459866183243648</v>
      </c>
      <c r="K76" s="41">
        <f t="shared" si="9"/>
        <v>0.21540560116118201</v>
      </c>
      <c r="L76" s="41">
        <f t="shared" si="10"/>
        <v>0.78431937859273404</v>
      </c>
      <c r="M76" s="41">
        <f t="shared" si="11"/>
        <v>325.35060011758014</v>
      </c>
      <c r="N76" s="41">
        <f t="shared" si="12"/>
        <v>0.78503379071044899</v>
      </c>
      <c r="O76" s="41">
        <f t="shared" si="13"/>
        <v>1.8980752760188251</v>
      </c>
      <c r="P76" s="41">
        <f t="shared" si="14"/>
        <v>0.78503379071044899</v>
      </c>
      <c r="Q76" s="41">
        <f t="shared" si="15"/>
        <v>1.4664573218481611</v>
      </c>
      <c r="R76" s="41">
        <f t="shared" si="16"/>
        <v>0.40134468114845784</v>
      </c>
      <c r="S76" s="41">
        <f t="shared" si="17"/>
        <v>0.68776128732952657</v>
      </c>
      <c r="T76" s="41">
        <f t="shared" si="18"/>
        <v>0.7587276110771024</v>
      </c>
      <c r="U76" s="41">
        <f t="shared" si="19"/>
        <v>0.71347675131938892</v>
      </c>
      <c r="V76" s="41">
        <f t="shared" si="20"/>
        <v>0.7592301104075293</v>
      </c>
      <c r="W76" s="41">
        <f t="shared" si="21"/>
        <v>0.75923011040753008</v>
      </c>
    </row>
    <row r="77" spans="1:23">
      <c r="A77" s="41">
        <f t="shared" si="23"/>
        <v>1.3000000000000005</v>
      </c>
      <c r="B77" s="41">
        <f t="shared" si="2"/>
        <v>5.5594054319801293E-2</v>
      </c>
      <c r="C77" s="41">
        <f t="shared" si="3"/>
        <v>7.2695743561636397E-2</v>
      </c>
      <c r="D77" s="41">
        <f t="shared" si="4"/>
        <v>0.22109026127056905</v>
      </c>
      <c r="E77" s="41">
        <f t="shared" si="5"/>
        <v>4.9231028415215789E-4</v>
      </c>
      <c r="F77" s="41">
        <f t="shared" si="6"/>
        <v>0.22100000000000009</v>
      </c>
      <c r="G77" s="41">
        <f t="shared" si="7"/>
        <v>0.52000000000000024</v>
      </c>
      <c r="H77" s="41">
        <f t="shared" si="22"/>
        <v>0.22100000000000009</v>
      </c>
      <c r="I77" s="41">
        <f t="shared" si="22"/>
        <v>0.29646341463414649</v>
      </c>
      <c r="J77" s="41">
        <f t="shared" si="8"/>
        <v>0.19070152512028393</v>
      </c>
      <c r="K77" s="41">
        <f t="shared" si="9"/>
        <v>0.18669097053884576</v>
      </c>
      <c r="L77" s="41">
        <f t="shared" si="10"/>
        <v>0.71006788160443834</v>
      </c>
      <c r="M77" s="41">
        <f t="shared" si="11"/>
        <v>273.89717907398358</v>
      </c>
      <c r="N77" s="41">
        <f t="shared" si="12"/>
        <v>0.71090010066869125</v>
      </c>
      <c r="O77" s="41">
        <f t="shared" si="13"/>
        <v>1.7188328970876476</v>
      </c>
      <c r="P77" s="41">
        <f t="shared" si="14"/>
        <v>0.71090010066869125</v>
      </c>
      <c r="Q77" s="41">
        <f t="shared" si="15"/>
        <v>1.3279742478151673</v>
      </c>
      <c r="R77" s="41">
        <f t="shared" si="16"/>
        <v>0.16473797512040414</v>
      </c>
      <c r="S77" s="41">
        <f t="shared" si="17"/>
        <v>0.59607931055849384</v>
      </c>
      <c r="T77" s="41">
        <f t="shared" si="18"/>
        <v>0.6868988861131593</v>
      </c>
      <c r="U77" s="41">
        <f t="shared" si="19"/>
        <v>0.60064210562582987</v>
      </c>
      <c r="V77" s="41">
        <f t="shared" si="20"/>
        <v>0.68753315883505717</v>
      </c>
      <c r="W77" s="41">
        <f t="shared" si="21"/>
        <v>0.68753315883505906</v>
      </c>
    </row>
    <row r="78" spans="1:23">
      <c r="A78" s="41">
        <f t="shared" si="23"/>
        <v>1.3500000000000005</v>
      </c>
      <c r="B78" s="41">
        <f t="shared" si="2"/>
        <v>5.7732287178255189E-2</v>
      </c>
      <c r="C78" s="41">
        <f t="shared" si="3"/>
        <v>7.5491733698622415E-2</v>
      </c>
      <c r="D78" s="41">
        <f t="shared" si="4"/>
        <v>0.22959373285789861</v>
      </c>
      <c r="E78" s="41">
        <f t="shared" si="5"/>
        <v>5.1124529508108708E-4</v>
      </c>
      <c r="F78" s="41">
        <f t="shared" si="6"/>
        <v>0.22950000000000012</v>
      </c>
      <c r="G78" s="41">
        <f t="shared" si="7"/>
        <v>0.54000000000000026</v>
      </c>
      <c r="H78" s="41">
        <f t="shared" si="22"/>
        <v>0.22950000000000012</v>
      </c>
      <c r="I78" s="41">
        <f t="shared" si="22"/>
        <v>0.30786585365853675</v>
      </c>
      <c r="J78" s="41">
        <f t="shared" si="8"/>
        <v>-0.13832933288325044</v>
      </c>
      <c r="K78" s="41">
        <f t="shared" si="9"/>
        <v>0.15528955295420999</v>
      </c>
      <c r="L78" s="41">
        <f t="shared" si="10"/>
        <v>0.62749259253493195</v>
      </c>
      <c r="M78" s="41">
        <f t="shared" si="11"/>
        <v>209.74853595006243</v>
      </c>
      <c r="N78" s="41">
        <f t="shared" si="12"/>
        <v>0.62844724991458367</v>
      </c>
      <c r="O78" s="41">
        <f t="shared" si="13"/>
        <v>1.5194762333292529</v>
      </c>
      <c r="P78" s="41">
        <f t="shared" si="14"/>
        <v>0.62844724991458367</v>
      </c>
      <c r="Q78" s="41">
        <f t="shared" si="15"/>
        <v>1.173950831082764</v>
      </c>
      <c r="R78" s="41"/>
      <c r="S78" s="41">
        <f t="shared" ref="S78:U80" si="24">K78/E$46</f>
        <v>0.49581878220843972</v>
      </c>
      <c r="T78" s="41">
        <f t="shared" si="24"/>
        <v>0.60701796831393129</v>
      </c>
      <c r="U78" s="41">
        <f t="shared" si="24"/>
        <v>0.45996750572940565</v>
      </c>
      <c r="V78" s="41">
        <f t="shared" si="20"/>
        <v>0.60779049333169899</v>
      </c>
      <c r="W78" s="41">
        <f t="shared" si="21"/>
        <v>0.6077904933317011</v>
      </c>
    </row>
    <row r="79" spans="1:23">
      <c r="A79" s="41">
        <f t="shared" si="23"/>
        <v>1.4000000000000006</v>
      </c>
      <c r="B79" s="41">
        <f t="shared" si="2"/>
        <v>5.9870520036709091E-2</v>
      </c>
      <c r="C79" s="41">
        <f t="shared" si="3"/>
        <v>7.8287723835608433E-2</v>
      </c>
      <c r="D79" s="41">
        <f t="shared" si="4"/>
        <v>0.23809720444522819</v>
      </c>
      <c r="E79" s="41">
        <f t="shared" si="5"/>
        <v>5.3018030601001626E-4</v>
      </c>
      <c r="F79" s="41">
        <f t="shared" si="6"/>
        <v>0.23800000000000013</v>
      </c>
      <c r="G79" s="41">
        <f t="shared" si="7"/>
        <v>0.56000000000000028</v>
      </c>
      <c r="H79" s="41">
        <f t="shared" si="22"/>
        <v>0.23800000000000013</v>
      </c>
      <c r="I79" s="41">
        <f t="shared" si="22"/>
        <v>0.319268292682927</v>
      </c>
      <c r="J79" s="41">
        <f t="shared" si="8"/>
        <v>-0.526794672294427</v>
      </c>
      <c r="K79" s="41">
        <f t="shared" si="9"/>
        <v>0.12129754907926493</v>
      </c>
      <c r="L79" s="41">
        <f t="shared" si="10"/>
        <v>0.53690932007831993</v>
      </c>
      <c r="M79" s="41">
        <f t="shared" si="11"/>
        <v>130.62524095364756</v>
      </c>
      <c r="N79" s="41">
        <f t="shared" si="12"/>
        <v>0.53798820152407423</v>
      </c>
      <c r="O79" s="41">
        <f t="shared" si="13"/>
        <v>1.3007619750718717</v>
      </c>
      <c r="P79" s="41">
        <f t="shared" si="14"/>
        <v>0.53798820152407423</v>
      </c>
      <c r="Q79" s="41">
        <f t="shared" si="15"/>
        <v>1.0049716923381418</v>
      </c>
      <c r="R79" s="41"/>
      <c r="S79" s="41">
        <f t="shared" si="24"/>
        <v>0.38728685816413844</v>
      </c>
      <c r="T79" s="41">
        <f t="shared" si="24"/>
        <v>0.51939036176688047</v>
      </c>
      <c r="U79" s="41">
        <f t="shared" si="24"/>
        <v>0.2864542820029824</v>
      </c>
      <c r="V79" s="41">
        <f t="shared" si="20"/>
        <v>0.52030479002874641</v>
      </c>
      <c r="W79" s="41">
        <f t="shared" si="21"/>
        <v>0.52030479002874874</v>
      </c>
    </row>
    <row r="80" spans="1:23">
      <c r="A80" s="41">
        <f t="shared" si="23"/>
        <v>1.4500000000000006</v>
      </c>
      <c r="B80" s="41">
        <f t="shared" si="2"/>
        <v>6.2008752895162986E-2</v>
      </c>
      <c r="C80" s="41">
        <f t="shared" si="3"/>
        <v>8.1083713972594451E-2</v>
      </c>
      <c r="D80" s="41">
        <f t="shared" si="4"/>
        <v>0.24660067603255778</v>
      </c>
      <c r="E80" s="41">
        <f t="shared" si="5"/>
        <v>5.4911531693894533E-4</v>
      </c>
      <c r="F80" s="41">
        <f t="shared" si="6"/>
        <v>0.24650000000000014</v>
      </c>
      <c r="G80" s="41">
        <f t="shared" si="7"/>
        <v>0.58000000000000029</v>
      </c>
      <c r="H80" s="41">
        <f t="shared" si="22"/>
        <v>0.24650000000000014</v>
      </c>
      <c r="I80" s="41">
        <f t="shared" si="22"/>
        <v>0.33067073170731726</v>
      </c>
      <c r="J80" s="41">
        <f t="shared" si="8"/>
        <v>-0.97899525322950254</v>
      </c>
      <c r="K80" s="41">
        <f t="shared" si="9"/>
        <v>8.475347319000015E-2</v>
      </c>
      <c r="L80" s="41">
        <f t="shared" si="10"/>
        <v>0.43887158220996714</v>
      </c>
      <c r="M80" s="41">
        <f t="shared" si="11"/>
        <v>33.99733169668616</v>
      </c>
      <c r="N80" s="41">
        <f t="shared" si="12"/>
        <v>0.44007301487675443</v>
      </c>
      <c r="O80" s="41">
        <f t="shared" si="13"/>
        <v>1.064020070301309</v>
      </c>
      <c r="P80" s="41">
        <f t="shared" si="14"/>
        <v>0.44007301487675443</v>
      </c>
      <c r="Q80" s="41">
        <f t="shared" si="15"/>
        <v>0.82206435245261922</v>
      </c>
      <c r="R80" s="41"/>
      <c r="S80" s="41">
        <f t="shared" si="24"/>
        <v>0.27060650935992198</v>
      </c>
      <c r="T80" s="41">
        <f t="shared" si="24"/>
        <v>0.42455152356078901</v>
      </c>
      <c r="U80" s="41">
        <f t="shared" si="24"/>
        <v>7.4554360015666843E-2</v>
      </c>
      <c r="V80" s="41">
        <f t="shared" si="20"/>
        <v>0.42560802812052173</v>
      </c>
      <c r="W80" s="41">
        <f t="shared" si="21"/>
        <v>0.42560802812052356</v>
      </c>
    </row>
    <row r="81" spans="1:23">
      <c r="A81" s="41">
        <f t="shared" si="23"/>
        <v>1.5000000000000007</v>
      </c>
      <c r="B81" s="41">
        <f t="shared" si="2"/>
        <v>6.4146985753616881E-2</v>
      </c>
      <c r="C81" s="41">
        <f t="shared" si="3"/>
        <v>8.3879704109580455E-2</v>
      </c>
      <c r="D81" s="41">
        <f t="shared" si="4"/>
        <v>0.25510414761988737</v>
      </c>
      <c r="E81" s="41">
        <f t="shared" si="5"/>
        <v>5.6805032786787452E-4</v>
      </c>
      <c r="F81" s="41">
        <f t="shared" si="6"/>
        <v>0.25500000000000012</v>
      </c>
      <c r="G81" s="41">
        <f t="shared" si="7"/>
        <v>0.60000000000000031</v>
      </c>
      <c r="H81" s="41">
        <f t="shared" si="22"/>
        <v>0.25500000000000012</v>
      </c>
      <c r="I81" s="41">
        <f t="shared" si="22"/>
        <v>0.34207317073170751</v>
      </c>
      <c r="J81" s="41">
        <f t="shared" si="8"/>
        <v>-1.4992318358047463</v>
      </c>
      <c r="K81" s="41">
        <f t="shared" si="9"/>
        <v>4.5622864855868084E-2</v>
      </c>
      <c r="L81" s="41">
        <f t="shared" si="10"/>
        <v>0.33419105443272556</v>
      </c>
      <c r="M81" s="41">
        <f t="shared" si="11"/>
        <v>-82.928188036786196</v>
      </c>
      <c r="N81" s="41">
        <f t="shared" si="12"/>
        <v>0.33550925219562533</v>
      </c>
      <c r="O81" s="41">
        <f t="shared" si="13"/>
        <v>0.81120306412767285</v>
      </c>
      <c r="P81" s="41">
        <f t="shared" si="14"/>
        <v>0.33550925219562533</v>
      </c>
      <c r="Q81" s="41">
        <f t="shared" si="15"/>
        <v>0.6267373522671047</v>
      </c>
      <c r="R81" s="41"/>
      <c r="S81" s="41">
        <f>K81/E$46</f>
        <v>0.1456677082480034</v>
      </c>
      <c r="T81" s="41">
        <f>L81/F$46</f>
        <v>0.32328664482067249</v>
      </c>
      <c r="U81" s="41"/>
      <c r="V81" s="41">
        <f t="shared" si="20"/>
        <v>0.32448122565107018</v>
      </c>
      <c r="W81" s="41">
        <f t="shared" si="21"/>
        <v>0.32448122565106913</v>
      </c>
    </row>
    <row r="82" spans="1:23">
      <c r="A82" s="41">
        <f t="shared" si="23"/>
        <v>1.5500000000000007</v>
      </c>
      <c r="B82" s="41">
        <f t="shared" si="2"/>
        <v>6.6285218612070776E-2</v>
      </c>
      <c r="C82" s="41">
        <f t="shared" si="3"/>
        <v>8.6675694246566473E-2</v>
      </c>
      <c r="D82" s="41">
        <f t="shared" si="4"/>
        <v>0.26360761920721693</v>
      </c>
      <c r="E82" s="41">
        <f t="shared" si="5"/>
        <v>5.869853387968037E-4</v>
      </c>
      <c r="F82" s="41">
        <f t="shared" si="6"/>
        <v>0.26350000000000012</v>
      </c>
      <c r="G82" s="41">
        <f t="shared" si="7"/>
        <v>0.62000000000000033</v>
      </c>
      <c r="H82" s="41">
        <f t="shared" si="22"/>
        <v>0.26350000000000012</v>
      </c>
      <c r="I82" s="41">
        <f t="shared" si="22"/>
        <v>0.35347560975609776</v>
      </c>
      <c r="J82" s="41">
        <f t="shared" si="8"/>
        <v>-2.0918051801364115</v>
      </c>
      <c r="K82" s="41">
        <f t="shared" si="9"/>
        <v>3.7830006292116636E-3</v>
      </c>
      <c r="L82" s="41">
        <f t="shared" si="10"/>
        <v>0.22395801802315507</v>
      </c>
      <c r="M82" s="41">
        <f t="shared" si="11"/>
        <v>-223.21984952266166</v>
      </c>
      <c r="N82" s="41">
        <f t="shared" si="12"/>
        <v>0.22538238508686259</v>
      </c>
      <c r="O82" s="41">
        <f t="shared" si="13"/>
        <v>0.54493543825213564</v>
      </c>
      <c r="P82" s="41">
        <f t="shared" si="14"/>
        <v>0.22538238508686259</v>
      </c>
      <c r="Q82" s="41">
        <f t="shared" si="15"/>
        <v>0.4210183723774783</v>
      </c>
      <c r="R82" s="41"/>
      <c r="S82" s="41">
        <f>K82/E$46</f>
        <v>1.2078615266685508E-2</v>
      </c>
      <c r="T82" s="41">
        <f>L82/F$46</f>
        <v>0.21665043174268608</v>
      </c>
      <c r="U82" s="41"/>
      <c r="V82" s="41">
        <f t="shared" si="20"/>
        <v>0.217974175300851</v>
      </c>
      <c r="W82" s="41">
        <f t="shared" si="21"/>
        <v>0.21797417530085425</v>
      </c>
    </row>
    <row r="83" spans="1:23">
      <c r="A83" s="41">
        <f t="shared" si="23"/>
        <v>1.6000000000000008</v>
      </c>
      <c r="B83" s="41">
        <f t="shared" si="2"/>
        <v>6.8423451470524671E-2</v>
      </c>
      <c r="C83" s="41">
        <f t="shared" si="3"/>
        <v>8.9471684383552491E-2</v>
      </c>
      <c r="D83" s="41">
        <f t="shared" si="4"/>
        <v>0.27211109079454654</v>
      </c>
      <c r="E83" s="41">
        <f t="shared" si="5"/>
        <v>6.0592034972573288E-4</v>
      </c>
      <c r="F83" s="41">
        <f t="shared" si="6"/>
        <v>0.27200000000000013</v>
      </c>
      <c r="G83" s="41">
        <f t="shared" si="7"/>
        <v>0.64000000000000035</v>
      </c>
      <c r="H83" s="41">
        <f t="shared" si="22"/>
        <v>0.27200000000000013</v>
      </c>
      <c r="I83" s="41">
        <f t="shared" si="22"/>
        <v>0.36487804878048802</v>
      </c>
      <c r="J83" s="41">
        <f t="shared" si="8"/>
        <v>-2.7610160463407603</v>
      </c>
      <c r="K83" s="41">
        <f t="shared" si="9"/>
        <v>-4.099239426527479E-2</v>
      </c>
      <c r="L83" s="41">
        <f t="shared" si="10"/>
        <v>0.10956180827774897</v>
      </c>
      <c r="M83" s="41">
        <f t="shared" si="11"/>
        <v>-390.23422032878034</v>
      </c>
      <c r="N83" s="41">
        <f t="shared" si="12"/>
        <v>0.11107620107960159</v>
      </c>
      <c r="O83" s="41">
        <f t="shared" si="13"/>
        <v>0.26856295043362266</v>
      </c>
      <c r="P83" s="41">
        <f t="shared" si="14"/>
        <v>0.11107620107960159</v>
      </c>
      <c r="Q83" s="41">
        <f t="shared" si="15"/>
        <v>0.2074923529200543</v>
      </c>
      <c r="R83" s="41"/>
      <c r="S83" s="41"/>
      <c r="T83" s="41">
        <f>L83/F$46</f>
        <v>0.1059868866290359</v>
      </c>
      <c r="U83" s="41"/>
      <c r="V83" s="41">
        <f t="shared" si="20"/>
        <v>0.10742518017344799</v>
      </c>
      <c r="W83" s="41">
        <f t="shared" si="21"/>
        <v>0.10742518017344907</v>
      </c>
    </row>
    <row r="84" spans="1:23">
      <c r="A84" s="41">
        <f t="shared" ref="A84" si="25">A83+0.05</f>
        <v>1.6500000000000008</v>
      </c>
      <c r="B84" s="41">
        <f t="shared" si="2"/>
        <v>7.0561684328978566E-2</v>
      </c>
      <c r="C84" s="41">
        <f t="shared" si="3"/>
        <v>9.2267674520538509E-2</v>
      </c>
      <c r="D84" s="41">
        <f t="shared" si="4"/>
        <v>0.2806145623818761</v>
      </c>
      <c r="E84" s="41">
        <f t="shared" si="5"/>
        <v>6.2485536065466196E-4</v>
      </c>
      <c r="F84" s="41">
        <f t="shared" si="6"/>
        <v>0.28050000000000014</v>
      </c>
      <c r="G84" s="41">
        <f t="shared" si="7"/>
        <v>0.66000000000000036</v>
      </c>
      <c r="H84" s="41">
        <f t="shared" si="22"/>
        <v>0.28050000000000014</v>
      </c>
      <c r="I84" s="41">
        <f t="shared" si="22"/>
        <v>0.37628048780487827</v>
      </c>
      <c r="J84" s="41">
        <f t="shared" si="8"/>
        <v>-3.5111651945340476</v>
      </c>
      <c r="K84" s="41">
        <f t="shared" si="9"/>
        <v>-8.9048434241110641E-2</v>
      </c>
      <c r="L84" s="41">
        <f t="shared" si="10"/>
        <v>-7.2887372408363404E-3</v>
      </c>
      <c r="M84" s="41">
        <f t="shared" si="11"/>
        <v>-587.62840554695231</v>
      </c>
      <c r="N84" s="41">
        <f t="shared" si="12"/>
        <v>0</v>
      </c>
      <c r="O84" s="41">
        <f t="shared" si="13"/>
        <v>0</v>
      </c>
      <c r="P84" s="41">
        <f t="shared" si="14"/>
        <v>0</v>
      </c>
      <c r="Q84" s="41">
        <f t="shared" si="15"/>
        <v>0</v>
      </c>
      <c r="R84" s="41"/>
      <c r="S84" s="41"/>
      <c r="T84" s="41"/>
      <c r="U84" s="41"/>
      <c r="V84" s="41" t="str">
        <f t="shared" si="20"/>
        <v/>
      </c>
      <c r="W84" s="41" t="str">
        <f t="shared" si="21"/>
        <v/>
      </c>
    </row>
    <row r="85" spans="1:23">
      <c r="A85" s="41"/>
      <c r="B85" s="41"/>
      <c r="C85" s="41"/>
      <c r="D85" s="41"/>
      <c r="E85" s="41"/>
      <c r="F85" s="41"/>
      <c r="G85" s="41"/>
      <c r="H85" s="41"/>
      <c r="I85" s="41"/>
      <c r="J85" s="41"/>
      <c r="K85" s="41"/>
      <c r="L85" s="41"/>
      <c r="M85" s="41"/>
      <c r="N85" s="41"/>
      <c r="O85" s="41"/>
      <c r="P85" s="41"/>
      <c r="Q85" s="41"/>
      <c r="R85" s="41"/>
      <c r="S85" s="41"/>
      <c r="T85" s="41" t="str">
        <f>IF(N85&gt;0,N85/D$11,"")</f>
        <v/>
      </c>
      <c r="U85" s="41"/>
      <c r="V85" s="41"/>
      <c r="W85" s="41"/>
    </row>
    <row r="86" spans="1:23">
      <c r="A86" s="41"/>
      <c r="B86" s="41"/>
      <c r="C86" s="41"/>
      <c r="D86" s="41"/>
      <c r="E86" s="41"/>
      <c r="F86" s="41"/>
      <c r="G86" s="41"/>
      <c r="H86" s="41"/>
      <c r="I86" s="41"/>
      <c r="J86" s="41"/>
      <c r="K86" s="41"/>
      <c r="L86" s="41"/>
      <c r="M86" s="41"/>
      <c r="N86" s="41"/>
      <c r="O86" s="41"/>
      <c r="P86" s="41"/>
      <c r="Q86" s="41"/>
      <c r="R86" s="41"/>
      <c r="S86" s="41"/>
      <c r="T86" s="41"/>
      <c r="U86" s="41"/>
      <c r="V86" s="41"/>
      <c r="W86" s="41"/>
    </row>
    <row r="88" spans="1:23">
      <c r="A88" s="41"/>
      <c r="B88" s="41"/>
      <c r="C88" s="41"/>
      <c r="D88" s="41"/>
      <c r="E88" s="41"/>
      <c r="F88" s="41"/>
      <c r="G88" s="41"/>
      <c r="H88" s="41"/>
      <c r="I88" s="41"/>
      <c r="J88" s="41"/>
      <c r="K88" s="41"/>
      <c r="L88" s="41"/>
      <c r="M88" s="41"/>
      <c r="N88" s="41"/>
      <c r="O88" s="41"/>
      <c r="P88" s="41"/>
      <c r="Q88" s="41"/>
      <c r="R88" s="41"/>
      <c r="S88" s="41"/>
      <c r="T88" s="41"/>
      <c r="U88" s="41"/>
      <c r="V88" s="41"/>
      <c r="W88" s="41"/>
    </row>
  </sheetData>
  <phoneticPr fontId="6" type="noConversion"/>
  <pageMargins left="0.75" right="0.75" top="1" bottom="1" header="0.5" footer="0.5"/>
  <pageSetup paperSize="0" orientation="portrait" horizontalDpi="4294967292" verticalDpi="4294967292"/>
  <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jharvey</dc:creator>
  <cp:keywords/>
  <dc:description/>
  <cp:lastModifiedBy>Harvey, Jason L. (JSC-ER7)[CACI NSS, INC]</cp:lastModifiedBy>
  <cp:revision/>
  <dcterms:created xsi:type="dcterms:W3CDTF">2014-03-07T19:39:37Z</dcterms:created>
  <dcterms:modified xsi:type="dcterms:W3CDTF">2019-10-28T12:06:42Z</dcterms:modified>
  <cp:category/>
  <cp:contentStatus/>
</cp:coreProperties>
</file>