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44\AC\Temp\"/>
    </mc:Choice>
  </mc:AlternateContent>
  <xr:revisionPtr revIDLastSave="0" documentId="8_{43CCF64E-C6B6-41FB-B106-C776F04F89EC}" xr6:coauthVersionLast="45" xr6:coauthVersionMax="45" xr10:uidLastSave="{00000000-0000-0000-0000-000000000000}"/>
  <bookViews>
    <workbookView xWindow="-120" yWindow="-120" windowWidth="15600" windowHeight="11760" activeTab="1" xr2:uid="{00000000-000D-0000-FFFF-FFFF00000000}"/>
  </bookViews>
  <sheets>
    <sheet name="Atelier 3" sheetId="1" r:id="rId1"/>
    <sheet name="Atelier 3 Bi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" l="1"/>
  <c r="I12" i="2"/>
  <c r="F3" i="1" l="1"/>
  <c r="H3" i="1" s="1"/>
  <c r="G9" i="1" s="1"/>
  <c r="G3" i="1"/>
  <c r="J3" i="1"/>
  <c r="I14" i="2"/>
  <c r="I15" i="2"/>
  <c r="I16" i="2"/>
  <c r="I17" i="2"/>
  <c r="I6" i="2"/>
  <c r="I7" i="2"/>
  <c r="I8" i="2"/>
  <c r="I9" i="2"/>
  <c r="C18" i="2"/>
  <c r="I18" i="2" s="1"/>
  <c r="G3" i="2"/>
  <c r="F3" i="2"/>
  <c r="J9" i="1" l="1"/>
  <c r="J12" i="1"/>
  <c r="J25" i="1"/>
  <c r="J31" i="1"/>
  <c r="J17" i="1"/>
  <c r="J20" i="1"/>
  <c r="F9" i="1"/>
  <c r="F12" i="1"/>
  <c r="F15" i="1"/>
  <c r="F17" i="1"/>
  <c r="F20" i="1"/>
  <c r="F23" i="1"/>
  <c r="F25" i="1"/>
  <c r="J5" i="1"/>
  <c r="G5" i="1"/>
  <c r="F5" i="1"/>
  <c r="F31" i="1"/>
  <c r="H5" i="1" l="1"/>
  <c r="G7" i="1" s="1"/>
  <c r="C41" i="1"/>
  <c r="B27" i="2"/>
  <c r="B26" i="2"/>
  <c r="I2" i="2"/>
  <c r="F2" i="2"/>
  <c r="E2" i="2"/>
  <c r="G2" i="2" s="1"/>
  <c r="E4" i="2"/>
  <c r="I4" i="2"/>
  <c r="C5" i="2"/>
  <c r="E6" i="2"/>
  <c r="C7" i="2"/>
  <c r="E7" i="2" s="1"/>
  <c r="F7" i="2"/>
  <c r="C8" i="2"/>
  <c r="E8" i="2" s="1"/>
  <c r="F8" i="2"/>
  <c r="E9" i="2"/>
  <c r="C10" i="2"/>
  <c r="E12" i="2"/>
  <c r="C13" i="2"/>
  <c r="E14" i="2"/>
  <c r="C15" i="2"/>
  <c r="E15" i="2" s="1"/>
  <c r="C16" i="2"/>
  <c r="E16" i="2" s="1"/>
  <c r="E17" i="2"/>
  <c r="E18" i="2"/>
  <c r="G8" i="2" l="1"/>
  <c r="F9" i="2" s="1"/>
  <c r="G9" i="2" s="1"/>
  <c r="G7" i="2"/>
  <c r="F15" i="2" s="1"/>
  <c r="G15" i="2"/>
  <c r="F14" i="2"/>
  <c r="G14" i="2" s="1"/>
  <c r="F16" i="2"/>
  <c r="G16" i="2" s="1"/>
  <c r="F17" i="2" s="1"/>
  <c r="G17" i="2" s="1"/>
  <c r="F18" i="2" s="1"/>
  <c r="G18" i="2" s="1"/>
  <c r="F6" i="2"/>
  <c r="G6" i="2" s="1"/>
  <c r="G10" i="1"/>
  <c r="F7" i="1"/>
  <c r="H7" i="1" s="1"/>
  <c r="G8" i="1" s="1"/>
  <c r="D19" i="1"/>
  <c r="D18" i="1"/>
  <c r="D11" i="1"/>
  <c r="D10" i="1"/>
  <c r="D29" i="1"/>
  <c r="D28" i="1"/>
  <c r="D27" i="1"/>
  <c r="D26" i="1"/>
  <c r="D24" i="1"/>
  <c r="D13" i="1"/>
  <c r="D21" i="1"/>
  <c r="D16" i="1"/>
  <c r="D8" i="1"/>
  <c r="J16" i="1" l="1"/>
  <c r="F16" i="1"/>
  <c r="J13" i="1"/>
  <c r="F13" i="1"/>
  <c r="F28" i="1"/>
  <c r="J28" i="1"/>
  <c r="F18" i="1"/>
  <c r="J18" i="1"/>
  <c r="J8" i="1"/>
  <c r="F8" i="1"/>
  <c r="J21" i="1"/>
  <c r="F21" i="1"/>
  <c r="F24" i="1"/>
  <c r="J24" i="1"/>
  <c r="J27" i="1"/>
  <c r="F27" i="1"/>
  <c r="J29" i="1"/>
  <c r="F29" i="1"/>
  <c r="J11" i="1"/>
  <c r="F11" i="1"/>
  <c r="J19" i="1"/>
  <c r="F19" i="1"/>
  <c r="F26" i="1"/>
  <c r="J26" i="1"/>
  <c r="J10" i="1"/>
  <c r="F10" i="1"/>
  <c r="H10" i="1"/>
  <c r="G18" i="1" s="1"/>
  <c r="G11" i="1"/>
  <c r="H8" i="1" l="1"/>
  <c r="C33" i="1"/>
  <c r="J32" i="1"/>
  <c r="C40" i="1"/>
  <c r="H11" i="1"/>
  <c r="G12" i="1" s="1"/>
  <c r="H12" i="1" s="1"/>
  <c r="G13" i="1" s="1"/>
  <c r="H13" i="1" s="1"/>
  <c r="C38" i="1"/>
  <c r="C39" i="1"/>
  <c r="H18" i="1"/>
  <c r="G26" i="1" s="1"/>
  <c r="G17" i="1"/>
  <c r="H17" i="1" s="1"/>
  <c r="G19" i="1"/>
  <c r="H19" i="1" s="1"/>
  <c r="G20" i="1" s="1"/>
  <c r="H20" i="1" s="1"/>
  <c r="G21" i="1" s="1"/>
  <c r="H21" i="1" s="1"/>
  <c r="H9" i="1"/>
  <c r="C52" i="1" l="1"/>
  <c r="H26" i="1"/>
  <c r="G25" i="1"/>
  <c r="H25" i="1" s="1"/>
  <c r="G27" i="1"/>
  <c r="H27" i="1" s="1"/>
  <c r="G28" i="1" s="1"/>
  <c r="H28" i="1" s="1"/>
  <c r="G29" i="1" s="1"/>
  <c r="H29" i="1" s="1"/>
</calcChain>
</file>

<file path=xl/sharedStrings.xml><?xml version="1.0" encoding="utf-8"?>
<sst xmlns="http://schemas.openxmlformats.org/spreadsheetml/2006/main" count="78" uniqueCount="34">
  <si>
    <t>Charge (j.h)</t>
  </si>
  <si>
    <t>ETP</t>
  </si>
  <si>
    <t>Durée J</t>
  </si>
  <si>
    <t>Début</t>
  </si>
  <si>
    <t>Fin</t>
  </si>
  <si>
    <t>TJM (€/j)</t>
  </si>
  <si>
    <t>Montant à facturer</t>
  </si>
  <si>
    <t>Approximation</t>
  </si>
  <si>
    <t>Initialisation</t>
  </si>
  <si>
    <t>Application “Service Métier”</t>
  </si>
  <si>
    <t>Charge de pilotage</t>
  </si>
  <si>
    <t>Les spécifications, réalisation et tests du socle technique</t>
  </si>
  <si>
    <t>Les spécifications fonctionnelles détaillées</t>
  </si>
  <si>
    <t>Le développement</t>
  </si>
  <si>
    <t>Les tests associés</t>
  </si>
  <si>
    <t>Charge de recette</t>
  </si>
  <si>
    <t>Application “Prise de commande Web”</t>
  </si>
  <si>
    <t>Application “Prise de commande IPhone”</t>
  </si>
  <si>
    <t>Finalisation</t>
  </si>
  <si>
    <t>Total</t>
  </si>
  <si>
    <t>Durée du projet :</t>
  </si>
  <si>
    <t>Taux d'occupation du Chef de Projet :</t>
  </si>
  <si>
    <t>Coût Application Métier :</t>
  </si>
  <si>
    <t>ETP : Equivalent Temps Plein : personne travaillent à temps plein</t>
  </si>
  <si>
    <t>Coût Application Web :</t>
  </si>
  <si>
    <t>TJM : Taux Journalier Moyen</t>
  </si>
  <si>
    <t>Coût Application IPhone :</t>
  </si>
  <si>
    <t>Coût autres</t>
  </si>
  <si>
    <t>Coût Autres :</t>
  </si>
  <si>
    <t>Cout Total :</t>
  </si>
  <si>
    <t xml:space="preserve">                                                                                                                                                                                 </t>
  </si>
  <si>
    <t>Application “Java”</t>
  </si>
  <si>
    <t xml:space="preserve">Légende : </t>
  </si>
  <si>
    <t>Coût Application Java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</si>
</sst>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1" xfId="0" applyBorder="1"/>
    <xf numFmtId="14" fontId="2" fillId="0" borderId="1" xfId="0" applyNumberFormat="1" applyFont="1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0" borderId="1" xfId="0" applyNumberFormat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0" borderId="0" xfId="0" applyFont="1"/>
    <xf numFmtId="0" fontId="3" fillId="0" borderId="0" xfId="0" applyFont="1"/>
    <xf numFmtId="0" fontId="3" fillId="5" borderId="1" xfId="0" applyFont="1" applyFill="1" applyBorder="1"/>
    <xf numFmtId="14" fontId="3" fillId="0" borderId="1" xfId="0" applyNumberFormat="1" applyFont="1" applyBorder="1"/>
    <xf numFmtId="14" fontId="4" fillId="0" borderId="1" xfId="0" applyNumberFormat="1" applyFont="1" applyBorder="1"/>
    <xf numFmtId="0" fontId="0" fillId="6" borderId="2" xfId="0" applyFont="1" applyFill="1" applyBorder="1"/>
    <xf numFmtId="164" fontId="0" fillId="6" borderId="2" xfId="0" applyNumberFormat="1" applyFont="1" applyFill="1" applyBorder="1"/>
    <xf numFmtId="9" fontId="0" fillId="6" borderId="1" xfId="1" applyFont="1" applyFill="1" applyBorder="1"/>
    <xf numFmtId="0" fontId="0" fillId="6" borderId="1" xfId="0" applyFill="1" applyBorder="1"/>
    <xf numFmtId="0" fontId="0" fillId="0" borderId="2" xfId="0" applyBorder="1"/>
    <xf numFmtId="14" fontId="0" fillId="0" borderId="2" xfId="0" applyNumberFormat="1" applyBorder="1"/>
    <xf numFmtId="0" fontId="0" fillId="7" borderId="0" xfId="0" applyFill="1"/>
    <xf numFmtId="0" fontId="0" fillId="7" borderId="1" xfId="0" applyFill="1" applyBorder="1"/>
    <xf numFmtId="14" fontId="2" fillId="7" borderId="1" xfId="0" applyNumberFormat="1" applyFont="1" applyFill="1" applyBorder="1"/>
    <xf numFmtId="14" fontId="4" fillId="7" borderId="1" xfId="0" applyNumberFormat="1" applyFont="1" applyFill="1" applyBorder="1"/>
    <xf numFmtId="0" fontId="0" fillId="8" borderId="1" xfId="0" applyFill="1" applyBorder="1"/>
    <xf numFmtId="14" fontId="2" fillId="8" borderId="1" xfId="0" applyNumberFormat="1" applyFont="1" applyFill="1" applyBorder="1"/>
    <xf numFmtId="14" fontId="4" fillId="8" borderId="1" xfId="0" applyNumberFormat="1" applyFont="1" applyFill="1" applyBorder="1"/>
    <xf numFmtId="0" fontId="0" fillId="0" borderId="3" xfId="0" applyBorder="1"/>
    <xf numFmtId="0" fontId="0" fillId="0" borderId="4" xfId="0" applyBorder="1"/>
    <xf numFmtId="0" fontId="2" fillId="5" borderId="2" xfId="0" applyFont="1" applyFill="1" applyBorder="1"/>
    <xf numFmtId="0" fontId="0" fillId="5" borderId="2" xfId="0" applyFill="1" applyBorder="1"/>
    <xf numFmtId="1" fontId="1" fillId="0" borderId="3" xfId="1" applyNumberFormat="1" applyFont="1" applyFill="1" applyBorder="1"/>
    <xf numFmtId="0" fontId="0" fillId="0" borderId="5" xfId="0" applyBorder="1"/>
    <xf numFmtId="0" fontId="2" fillId="9" borderId="2" xfId="0" applyFont="1" applyFill="1" applyBorder="1"/>
    <xf numFmtId="2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zoomScale="85" zoomScaleNormal="85" workbookViewId="0">
      <selection activeCell="A4" sqref="A4"/>
    </sheetView>
  </sheetViews>
  <sheetFormatPr defaultColWidth="0" defaultRowHeight="15" zeroHeight="1"/>
  <cols>
    <col min="1" max="1" width="3.140625" customWidth="1"/>
    <col min="2" max="2" width="45.85546875" bestFit="1" customWidth="1"/>
    <col min="3" max="3" width="11.42578125" bestFit="1" customWidth="1"/>
    <col min="4" max="4" width="11.7109375" customWidth="1"/>
    <col min="5" max="5" width="8" customWidth="1"/>
    <col min="6" max="6" width="9.42578125" bestFit="1" customWidth="1"/>
    <col min="7" max="7" width="11.42578125" style="12" customWidth="1"/>
    <col min="8" max="8" width="11.42578125" style="13" customWidth="1"/>
    <col min="9" max="9" width="7.7109375" customWidth="1"/>
    <col min="10" max="10" width="17.5703125" bestFit="1" customWidth="1"/>
    <col min="11" max="11" width="3.5703125" customWidth="1"/>
    <col min="12" max="16384" width="11.42578125" hidden="1"/>
  </cols>
  <sheetData>
    <row r="1" spans="1:11">
      <c r="K1" s="1"/>
    </row>
    <row r="2" spans="1:11">
      <c r="B2" s="2"/>
      <c r="C2" s="2"/>
      <c r="D2" s="8" t="s">
        <v>0</v>
      </c>
      <c r="E2" s="8" t="s">
        <v>1</v>
      </c>
      <c r="F2" s="8" t="s">
        <v>2</v>
      </c>
      <c r="G2" s="10" t="s">
        <v>3</v>
      </c>
      <c r="H2" s="14" t="s">
        <v>4</v>
      </c>
      <c r="I2" s="8" t="s">
        <v>5</v>
      </c>
      <c r="J2" s="8" t="s">
        <v>6</v>
      </c>
    </row>
    <row r="3" spans="1:11">
      <c r="B3" s="2" t="s">
        <v>7</v>
      </c>
      <c r="C3" s="2"/>
      <c r="D3" s="2">
        <v>800</v>
      </c>
      <c r="E3" s="2">
        <v>20</v>
      </c>
      <c r="F3" s="2">
        <f>D3/E3</f>
        <v>40</v>
      </c>
      <c r="G3" s="3">
        <f>DATE(2011,4,(4))</f>
        <v>40637</v>
      </c>
      <c r="H3" s="16">
        <f>DATE(2011,4,(4+F3))</f>
        <v>40677</v>
      </c>
      <c r="I3" s="2">
        <v>800</v>
      </c>
      <c r="J3" s="2">
        <f>D3*I3</f>
        <v>640000</v>
      </c>
    </row>
    <row r="4" spans="1:11" s="23" customFormat="1">
      <c r="A4" s="38"/>
      <c r="B4" s="24"/>
      <c r="C4" s="24"/>
      <c r="D4" s="24"/>
      <c r="E4" s="24"/>
      <c r="F4" s="24"/>
      <c r="G4" s="25"/>
      <c r="H4" s="26"/>
      <c r="I4" s="24"/>
      <c r="J4" s="24"/>
      <c r="K4" s="38"/>
    </row>
    <row r="5" spans="1:11">
      <c r="B5" s="2" t="s">
        <v>8</v>
      </c>
      <c r="C5" s="2"/>
      <c r="D5" s="2">
        <v>10</v>
      </c>
      <c r="E5" s="2">
        <v>5</v>
      </c>
      <c r="F5" s="2">
        <f>D5/E5</f>
        <v>2</v>
      </c>
      <c r="G5" s="3">
        <f>DATE(2011,4,(4))</f>
        <v>40637</v>
      </c>
      <c r="H5" s="16">
        <f>DATE(2011,4,(4+F5))</f>
        <v>40639</v>
      </c>
      <c r="I5" s="2">
        <v>600</v>
      </c>
      <c r="J5" s="2">
        <f>D5*I5</f>
        <v>6000</v>
      </c>
    </row>
    <row r="6" spans="1:11">
      <c r="B6" s="2"/>
      <c r="C6" s="2"/>
      <c r="D6" s="2"/>
      <c r="E6" s="2"/>
      <c r="F6" s="2"/>
      <c r="G6" s="3"/>
      <c r="H6" s="16"/>
      <c r="I6" s="2"/>
      <c r="J6" s="2"/>
    </row>
    <row r="7" spans="1:11">
      <c r="B7" s="27" t="s">
        <v>9</v>
      </c>
      <c r="C7" s="27"/>
      <c r="D7" s="27">
        <v>300</v>
      </c>
      <c r="E7" s="27">
        <v>10</v>
      </c>
      <c r="F7" s="27">
        <f>D7/E7</f>
        <v>30</v>
      </c>
      <c r="G7" s="28">
        <f>H5</f>
        <v>40639</v>
      </c>
      <c r="H7" s="29">
        <f>DATE(2011,4,(4+F7))</f>
        <v>40667</v>
      </c>
      <c r="I7" s="27">
        <v>600</v>
      </c>
      <c r="J7" s="27"/>
    </row>
    <row r="8" spans="1:11">
      <c r="B8" s="5" t="s">
        <v>10</v>
      </c>
      <c r="C8" s="2"/>
      <c r="D8" s="2">
        <f>D7*0.15+10+5</f>
        <v>60</v>
      </c>
      <c r="E8" s="2">
        <v>4</v>
      </c>
      <c r="F8" s="2">
        <f t="shared" ref="F8:F29" si="0">D8/E8</f>
        <v>15</v>
      </c>
      <c r="G8" s="3">
        <f>H7</f>
        <v>40667</v>
      </c>
      <c r="H8" s="16">
        <f>DATE(2011,4,(4+F8))</f>
        <v>40652</v>
      </c>
      <c r="I8" s="2">
        <v>600</v>
      </c>
      <c r="J8" s="2">
        <f t="shared" ref="J8:J12" si="1">D8*I8</f>
        <v>36000</v>
      </c>
    </row>
    <row r="9" spans="1:11">
      <c r="B9" s="5" t="s">
        <v>11</v>
      </c>
      <c r="C9" s="2"/>
      <c r="D9" s="2">
        <v>50</v>
      </c>
      <c r="E9" s="2">
        <v>4</v>
      </c>
      <c r="F9" s="2">
        <f t="shared" si="0"/>
        <v>12.5</v>
      </c>
      <c r="G9" s="3">
        <f>H3</f>
        <v>40677</v>
      </c>
      <c r="H9" s="15">
        <f>G9+F9</f>
        <v>40689.5</v>
      </c>
      <c r="I9" s="2">
        <v>600</v>
      </c>
      <c r="J9" s="2">
        <f t="shared" si="1"/>
        <v>30000</v>
      </c>
    </row>
    <row r="10" spans="1:11">
      <c r="B10" s="5" t="s">
        <v>12</v>
      </c>
      <c r="C10" s="2"/>
      <c r="D10" s="2">
        <f>(D7-D9)*0.3</f>
        <v>75</v>
      </c>
      <c r="E10" s="2">
        <v>4</v>
      </c>
      <c r="F10" s="2">
        <f t="shared" si="0"/>
        <v>18.75</v>
      </c>
      <c r="G10" s="3">
        <f>G3</f>
        <v>40637</v>
      </c>
      <c r="H10" s="15">
        <f>G10+F10</f>
        <v>40655.75</v>
      </c>
      <c r="I10" s="2">
        <v>600</v>
      </c>
      <c r="J10" s="2">
        <f t="shared" si="1"/>
        <v>45000</v>
      </c>
    </row>
    <row r="11" spans="1:11">
      <c r="B11" s="5" t="s">
        <v>13</v>
      </c>
      <c r="C11" s="2"/>
      <c r="D11" s="2">
        <f>(D7-D9)*0.6</f>
        <v>150</v>
      </c>
      <c r="E11" s="2">
        <v>5</v>
      </c>
      <c r="F11" s="2">
        <f t="shared" si="0"/>
        <v>30</v>
      </c>
      <c r="G11" s="3">
        <f>G10</f>
        <v>40637</v>
      </c>
      <c r="H11" s="15">
        <f>G11+F11</f>
        <v>40667</v>
      </c>
      <c r="I11" s="2">
        <v>600</v>
      </c>
      <c r="J11" s="2">
        <f t="shared" si="1"/>
        <v>90000</v>
      </c>
    </row>
    <row r="12" spans="1:11">
      <c r="B12" s="5" t="s">
        <v>14</v>
      </c>
      <c r="C12" s="2"/>
      <c r="D12" s="2">
        <v>25</v>
      </c>
      <c r="E12" s="2">
        <v>3</v>
      </c>
      <c r="F12" s="2">
        <f t="shared" si="0"/>
        <v>8.3333333333333339</v>
      </c>
      <c r="G12" s="3">
        <f>H11</f>
        <v>40667</v>
      </c>
      <c r="H12" s="15">
        <f>G12+F12</f>
        <v>40675.333333333336</v>
      </c>
      <c r="I12" s="2">
        <v>600</v>
      </c>
      <c r="J12" s="2">
        <f t="shared" si="1"/>
        <v>15000</v>
      </c>
    </row>
    <row r="13" spans="1:11">
      <c r="B13" s="5" t="s">
        <v>15</v>
      </c>
      <c r="C13" s="2"/>
      <c r="D13" s="2">
        <f>D7*0.2</f>
        <v>60</v>
      </c>
      <c r="E13" s="2">
        <v>3</v>
      </c>
      <c r="F13" s="2">
        <f t="shared" si="0"/>
        <v>20</v>
      </c>
      <c r="G13" s="3">
        <f>H12</f>
        <v>40675.333333333336</v>
      </c>
      <c r="H13" s="15">
        <f>G13+F13</f>
        <v>40695.333333333336</v>
      </c>
      <c r="I13" s="2">
        <v>600</v>
      </c>
      <c r="J13" s="2">
        <f>D13*I13</f>
        <v>36000</v>
      </c>
    </row>
    <row r="14" spans="1:11">
      <c r="B14" s="2"/>
      <c r="C14" s="2"/>
      <c r="D14" s="2"/>
      <c r="E14" s="2"/>
      <c r="F14" s="2"/>
      <c r="G14" s="3"/>
      <c r="H14" s="15"/>
      <c r="I14" s="2"/>
      <c r="J14" s="2"/>
    </row>
    <row r="15" spans="1:11">
      <c r="B15" s="6" t="s">
        <v>16</v>
      </c>
      <c r="C15" s="2"/>
      <c r="D15" s="2">
        <v>300</v>
      </c>
      <c r="E15" s="2">
        <v>5</v>
      </c>
      <c r="F15" s="2">
        <f t="shared" si="0"/>
        <v>60</v>
      </c>
      <c r="G15" s="3"/>
      <c r="H15" s="15"/>
      <c r="I15" s="2">
        <v>600</v>
      </c>
      <c r="J15" s="2"/>
    </row>
    <row r="16" spans="1:11">
      <c r="B16" s="6" t="s">
        <v>10</v>
      </c>
      <c r="C16" s="2"/>
      <c r="D16" s="2">
        <f>D15*0.15+10+5</f>
        <v>60</v>
      </c>
      <c r="E16" s="2">
        <v>4</v>
      </c>
      <c r="F16" s="2">
        <f t="shared" si="0"/>
        <v>15</v>
      </c>
      <c r="G16" s="3"/>
      <c r="H16" s="15"/>
      <c r="I16" s="2">
        <v>600</v>
      </c>
      <c r="J16" s="2">
        <f t="shared" ref="J16:J21" si="2">D16*I16</f>
        <v>36000</v>
      </c>
    </row>
    <row r="17" spans="2:10">
      <c r="B17" s="6" t="s">
        <v>11</v>
      </c>
      <c r="C17" s="2"/>
      <c r="D17" s="2">
        <v>50</v>
      </c>
      <c r="E17" s="2">
        <v>3</v>
      </c>
      <c r="F17" s="2">
        <f t="shared" si="0"/>
        <v>16.666666666666668</v>
      </c>
      <c r="G17" s="3">
        <f>G18</f>
        <v>40655.75</v>
      </c>
      <c r="H17" s="15">
        <f>G17+F17</f>
        <v>40672.416666666664</v>
      </c>
      <c r="I17" s="2">
        <v>600</v>
      </c>
      <c r="J17" s="2">
        <f t="shared" si="2"/>
        <v>30000</v>
      </c>
    </row>
    <row r="18" spans="2:10">
      <c r="B18" s="6" t="s">
        <v>12</v>
      </c>
      <c r="C18" s="2"/>
      <c r="D18" s="2">
        <f>(D15-D17)*0.3</f>
        <v>75</v>
      </c>
      <c r="E18" s="2">
        <v>3</v>
      </c>
      <c r="F18" s="2">
        <f t="shared" si="0"/>
        <v>25</v>
      </c>
      <c r="G18" s="3">
        <f>H10</f>
        <v>40655.75</v>
      </c>
      <c r="H18" s="15">
        <f>G18+F18</f>
        <v>40680.75</v>
      </c>
      <c r="I18" s="2">
        <v>600</v>
      </c>
      <c r="J18" s="2">
        <f t="shared" si="2"/>
        <v>45000</v>
      </c>
    </row>
    <row r="19" spans="2:10">
      <c r="B19" s="6" t="s">
        <v>13</v>
      </c>
      <c r="C19" s="2"/>
      <c r="D19" s="2">
        <f>(D15-D17)*0.6</f>
        <v>150</v>
      </c>
      <c r="E19" s="2">
        <v>3</v>
      </c>
      <c r="F19" s="2">
        <f t="shared" si="0"/>
        <v>50</v>
      </c>
      <c r="G19" s="3">
        <f>G18</f>
        <v>40655.75</v>
      </c>
      <c r="H19" s="15">
        <f>G19+F19</f>
        <v>40705.75</v>
      </c>
      <c r="I19" s="2">
        <v>600</v>
      </c>
      <c r="J19" s="2">
        <f t="shared" si="2"/>
        <v>90000</v>
      </c>
    </row>
    <row r="20" spans="2:10">
      <c r="B20" s="6" t="s">
        <v>14</v>
      </c>
      <c r="C20" s="2"/>
      <c r="D20" s="2">
        <v>25</v>
      </c>
      <c r="E20" s="2">
        <v>2</v>
      </c>
      <c r="F20" s="2">
        <f t="shared" si="0"/>
        <v>12.5</v>
      </c>
      <c r="G20" s="3">
        <f>H19</f>
        <v>40705.75</v>
      </c>
      <c r="H20" s="15">
        <f>G20+F20</f>
        <v>40718.25</v>
      </c>
      <c r="I20" s="2">
        <v>600</v>
      </c>
      <c r="J20" s="2">
        <f t="shared" si="2"/>
        <v>15000</v>
      </c>
    </row>
    <row r="21" spans="2:10">
      <c r="B21" s="6" t="s">
        <v>15</v>
      </c>
      <c r="C21" s="2"/>
      <c r="D21" s="2">
        <f>D15*0.2</f>
        <v>60</v>
      </c>
      <c r="E21" s="2">
        <v>3</v>
      </c>
      <c r="F21" s="2">
        <f t="shared" si="0"/>
        <v>20</v>
      </c>
      <c r="G21" s="3">
        <f>H20</f>
        <v>40718.25</v>
      </c>
      <c r="H21" s="15">
        <f>G21+F21</f>
        <v>40738.25</v>
      </c>
      <c r="I21" s="2">
        <v>600</v>
      </c>
      <c r="J21" s="2">
        <f t="shared" si="2"/>
        <v>36000</v>
      </c>
    </row>
    <row r="22" spans="2:10">
      <c r="B22" s="2"/>
      <c r="C22" s="2"/>
      <c r="D22" s="2"/>
      <c r="E22" s="2"/>
      <c r="F22" s="2"/>
      <c r="G22" s="3"/>
      <c r="H22" s="15"/>
      <c r="I22" s="2"/>
      <c r="J22" s="2"/>
    </row>
    <row r="23" spans="2:10">
      <c r="B23" s="7" t="s">
        <v>17</v>
      </c>
      <c r="C23" s="2"/>
      <c r="D23" s="2">
        <v>200</v>
      </c>
      <c r="E23" s="2">
        <v>5</v>
      </c>
      <c r="F23" s="2">
        <f t="shared" si="0"/>
        <v>40</v>
      </c>
      <c r="G23" s="3"/>
      <c r="H23" s="15"/>
      <c r="I23" s="2">
        <v>600</v>
      </c>
      <c r="J23" s="2"/>
    </row>
    <row r="24" spans="2:10">
      <c r="B24" s="7" t="s">
        <v>10</v>
      </c>
      <c r="C24" s="2"/>
      <c r="D24" s="2">
        <f>D23*0.15+10+5</f>
        <v>45</v>
      </c>
      <c r="E24" s="2">
        <v>4</v>
      </c>
      <c r="F24" s="2">
        <f t="shared" si="0"/>
        <v>11.25</v>
      </c>
      <c r="G24" s="3"/>
      <c r="H24" s="15"/>
      <c r="I24" s="2">
        <v>600</v>
      </c>
      <c r="J24" s="2">
        <f t="shared" ref="J24:J31" si="3">D24*I24</f>
        <v>27000</v>
      </c>
    </row>
    <row r="25" spans="2:10">
      <c r="B25" s="7" t="s">
        <v>11</v>
      </c>
      <c r="C25" s="2"/>
      <c r="D25" s="2">
        <v>50</v>
      </c>
      <c r="E25" s="2">
        <v>3</v>
      </c>
      <c r="F25" s="2">
        <f t="shared" si="0"/>
        <v>16.666666666666668</v>
      </c>
      <c r="G25" s="3">
        <f>G26</f>
        <v>40680.75</v>
      </c>
      <c r="H25" s="15">
        <f>G25+F25</f>
        <v>40697.416666666664</v>
      </c>
      <c r="I25" s="2">
        <v>600</v>
      </c>
      <c r="J25" s="2">
        <f t="shared" si="3"/>
        <v>30000</v>
      </c>
    </row>
    <row r="26" spans="2:10">
      <c r="B26" s="7" t="s">
        <v>12</v>
      </c>
      <c r="C26" s="2"/>
      <c r="D26" s="2">
        <f>(D23-D25)*0.3</f>
        <v>45</v>
      </c>
      <c r="E26" s="2">
        <v>3</v>
      </c>
      <c r="F26" s="2">
        <f t="shared" si="0"/>
        <v>15</v>
      </c>
      <c r="G26" s="3">
        <f>H18</f>
        <v>40680.75</v>
      </c>
      <c r="H26" s="15">
        <f>G26+F26</f>
        <v>40695.75</v>
      </c>
      <c r="I26" s="2">
        <v>600</v>
      </c>
      <c r="J26" s="2">
        <f t="shared" si="3"/>
        <v>27000</v>
      </c>
    </row>
    <row r="27" spans="2:10">
      <c r="B27" s="7" t="s">
        <v>13</v>
      </c>
      <c r="C27" s="2"/>
      <c r="D27" s="2">
        <f>(D23-D25)*0.6</f>
        <v>90</v>
      </c>
      <c r="E27" s="2">
        <v>3</v>
      </c>
      <c r="F27" s="2">
        <f t="shared" si="0"/>
        <v>30</v>
      </c>
      <c r="G27" s="3">
        <f>G26</f>
        <v>40680.75</v>
      </c>
      <c r="H27" s="15">
        <f>G27+F27</f>
        <v>40710.75</v>
      </c>
      <c r="I27" s="2">
        <v>600</v>
      </c>
      <c r="J27" s="2">
        <f t="shared" si="3"/>
        <v>54000</v>
      </c>
    </row>
    <row r="28" spans="2:10">
      <c r="B28" s="7" t="s">
        <v>14</v>
      </c>
      <c r="C28" s="2"/>
      <c r="D28" s="2">
        <f>(D23-D25)*0.1</f>
        <v>15</v>
      </c>
      <c r="E28" s="2">
        <v>2</v>
      </c>
      <c r="F28" s="2">
        <f t="shared" si="0"/>
        <v>7.5</v>
      </c>
      <c r="G28" s="3">
        <f>H27</f>
        <v>40710.75</v>
      </c>
      <c r="H28" s="15">
        <f>G28+F28</f>
        <v>40718.25</v>
      </c>
      <c r="I28" s="2">
        <v>600</v>
      </c>
      <c r="J28" s="2">
        <f t="shared" si="3"/>
        <v>9000</v>
      </c>
    </row>
    <row r="29" spans="2:10">
      <c r="B29" s="7" t="s">
        <v>15</v>
      </c>
      <c r="C29" s="2"/>
      <c r="D29" s="2">
        <f>D23*0.2</f>
        <v>40</v>
      </c>
      <c r="E29" s="2">
        <v>3</v>
      </c>
      <c r="F29" s="2">
        <f t="shared" si="0"/>
        <v>13.333333333333334</v>
      </c>
      <c r="G29" s="3">
        <f>H28</f>
        <v>40718.25</v>
      </c>
      <c r="H29" s="15">
        <f>G29+F29</f>
        <v>40731.583333333336</v>
      </c>
      <c r="I29" s="2">
        <v>600</v>
      </c>
      <c r="J29" s="2">
        <f t="shared" si="3"/>
        <v>24000</v>
      </c>
    </row>
    <row r="30" spans="2:10">
      <c r="B30" s="20"/>
      <c r="C30" s="2"/>
      <c r="D30" s="2"/>
      <c r="E30" s="2"/>
      <c r="F30" s="2"/>
      <c r="G30" s="3"/>
      <c r="H30" s="15"/>
      <c r="I30" s="2"/>
      <c r="J30" s="2"/>
    </row>
    <row r="31" spans="2:10">
      <c r="B31" s="2" t="s">
        <v>18</v>
      </c>
      <c r="C31" s="2"/>
      <c r="D31" s="2">
        <v>5</v>
      </c>
      <c r="E31" s="2">
        <v>1</v>
      </c>
      <c r="F31" s="2">
        <f t="shared" ref="F31" si="4">D31/E31</f>
        <v>5</v>
      </c>
      <c r="G31" s="3"/>
      <c r="H31" s="15"/>
      <c r="I31" s="2">
        <v>600</v>
      </c>
      <c r="J31" s="2">
        <f t="shared" si="3"/>
        <v>3000</v>
      </c>
    </row>
    <row r="32" spans="2:10">
      <c r="B32" s="31"/>
      <c r="I32" s="10" t="s">
        <v>19</v>
      </c>
      <c r="J32" s="11">
        <f>SUM(J5:J31)</f>
        <v>684000</v>
      </c>
    </row>
    <row r="33" spans="2:8">
      <c r="B33" s="2" t="s">
        <v>20</v>
      </c>
      <c r="C33" s="37">
        <f>SUM(F5,F8:F13,F16:F21,F24:F29,F31)</f>
        <v>344.5</v>
      </c>
    </row>
    <row r="34" spans="2:8">
      <c r="B34" s="2" t="s">
        <v>21</v>
      </c>
      <c r="C34" s="9"/>
    </row>
    <row r="35" spans="2:8">
      <c r="E35" s="12"/>
      <c r="F35" s="13"/>
      <c r="G35"/>
      <c r="H35"/>
    </row>
    <row r="36" spans="2:8">
      <c r="E36" s="12"/>
      <c r="F36" s="13"/>
      <c r="G36"/>
      <c r="H36"/>
    </row>
    <row r="37" spans="2:8">
      <c r="C37" s="12"/>
      <c r="E37" s="12"/>
      <c r="F37" s="13"/>
      <c r="G37"/>
      <c r="H37"/>
    </row>
    <row r="38" spans="2:8">
      <c r="B38" s="2" t="s">
        <v>22</v>
      </c>
      <c r="C38" s="21">
        <f>SUM(J8:J13)</f>
        <v>252000</v>
      </c>
      <c r="E38" t="s">
        <v>23</v>
      </c>
    </row>
    <row r="39" spans="2:8">
      <c r="B39" s="2" t="s">
        <v>24</v>
      </c>
      <c r="C39" s="2">
        <f>SUM(J16:J21)</f>
        <v>252000</v>
      </c>
      <c r="E39" t="s">
        <v>25</v>
      </c>
    </row>
    <row r="40" spans="2:8">
      <c r="B40" s="30" t="s">
        <v>26</v>
      </c>
      <c r="C40" s="34">
        <f>SUM(J24:J29)</f>
        <v>171000</v>
      </c>
    </row>
    <row r="41" spans="2:8">
      <c r="B41" s="21" t="s">
        <v>27</v>
      </c>
      <c r="C41" s="21">
        <f>J31+J5</f>
        <v>9000</v>
      </c>
    </row>
    <row r="42" spans="2:8" hidden="1">
      <c r="B42" s="21" t="s">
        <v>28</v>
      </c>
      <c r="C42" s="21"/>
    </row>
    <row r="43" spans="2:8" hidden="1">
      <c r="B43" s="32" t="s">
        <v>29</v>
      </c>
      <c r="C43" s="21"/>
    </row>
    <row r="44" spans="2:8" hidden="1">
      <c r="B44" s="21"/>
      <c r="C44" s="21"/>
    </row>
    <row r="45" spans="2:8" hidden="1">
      <c r="B45" s="21" t="s">
        <v>20</v>
      </c>
      <c r="C45" s="21"/>
    </row>
    <row r="46" spans="2:8" hidden="1">
      <c r="B46" s="33" t="s">
        <v>21</v>
      </c>
      <c r="C46" s="21"/>
    </row>
    <row r="47" spans="2:8" hidden="1">
      <c r="B47" s="21"/>
      <c r="C47" s="21"/>
    </row>
    <row r="48" spans="2:8" hidden="1">
      <c r="B48" s="21"/>
      <c r="C48" s="21"/>
    </row>
    <row r="49" spans="2:3" hidden="1">
      <c r="B49" s="21"/>
      <c r="C49" s="21"/>
    </row>
    <row r="50" spans="2:3" hidden="1">
      <c r="B50" s="21"/>
      <c r="C50" s="21"/>
    </row>
    <row r="51" spans="2:3" hidden="1">
      <c r="B51" s="35"/>
      <c r="C51" s="35"/>
    </row>
    <row r="52" spans="2:3">
      <c r="B52" s="36" t="s">
        <v>19</v>
      </c>
      <c r="C52" s="36">
        <f>SUM(C38:C41)</f>
        <v>684000</v>
      </c>
    </row>
    <row r="53" spans="2:3"/>
    <row r="54" spans="2:3"/>
    <row r="55" spans="2:3"/>
    <row r="56" spans="2:3"/>
    <row r="57" spans="2:3"/>
    <row r="58" spans="2:3"/>
    <row r="59" spans="2:3"/>
    <row r="60" spans="2:3"/>
    <row r="61" spans="2: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8FC8-6837-42C0-B51A-3F8F6744836E}">
  <dimension ref="A1:I54"/>
  <sheetViews>
    <sheetView tabSelected="1" workbookViewId="0">
      <selection activeCell="I16" sqref="I16"/>
    </sheetView>
  </sheetViews>
  <sheetFormatPr defaultColWidth="9.140625" defaultRowHeight="15" zeroHeight="1"/>
  <cols>
    <col min="1" max="1" width="45.85546875" bestFit="1" customWidth="1"/>
    <col min="2" max="2" width="11.42578125" bestFit="1" customWidth="1"/>
    <col min="3" max="3" width="11.7109375" customWidth="1"/>
    <col min="4" max="4" width="8" customWidth="1"/>
    <col min="5" max="5" width="9.42578125" bestFit="1" customWidth="1"/>
    <col min="6" max="7" width="11.42578125" customWidth="1"/>
    <col min="8" max="8" width="7.7109375" customWidth="1"/>
    <col min="9" max="9" width="17.5703125" bestFit="1" customWidth="1"/>
    <col min="10" max="10" width="3.5703125" customWidth="1"/>
  </cols>
  <sheetData>
    <row r="1" spans="1:9">
      <c r="A1" s="2"/>
      <c r="B1" s="2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>
      <c r="A2" s="2"/>
      <c r="B2" s="2"/>
      <c r="C2" s="2">
        <v>1000</v>
      </c>
      <c r="D2" s="2">
        <v>12</v>
      </c>
      <c r="E2" s="2">
        <f>C2/D2</f>
        <v>83.333333333333329</v>
      </c>
      <c r="F2" s="3">
        <f>DATE(2020,4,(4))</f>
        <v>43925</v>
      </c>
      <c r="G2" s="4">
        <f>DATE(2020,7,(4+E2))</f>
        <v>44099</v>
      </c>
      <c r="H2" s="2">
        <v>750</v>
      </c>
      <c r="I2" s="2">
        <f>C2*H2</f>
        <v>750000</v>
      </c>
    </row>
    <row r="3" spans="1:9">
      <c r="A3" s="2" t="s">
        <v>8</v>
      </c>
      <c r="B3" s="2"/>
      <c r="C3" s="2">
        <v>10</v>
      </c>
      <c r="D3" s="2">
        <v>5</v>
      </c>
      <c r="E3" s="2">
        <v>2</v>
      </c>
      <c r="F3" s="3">
        <f>DATE(2020,4,(4))</f>
        <v>43925</v>
      </c>
      <c r="G3" s="4">
        <f>DATE(2010,4,6)</f>
        <v>40274</v>
      </c>
      <c r="H3" s="2">
        <v>750</v>
      </c>
      <c r="I3" s="2">
        <v>5500</v>
      </c>
    </row>
    <row r="4" spans="1:9">
      <c r="A4" s="5" t="s">
        <v>9</v>
      </c>
      <c r="B4" s="2"/>
      <c r="C4" s="2">
        <v>300</v>
      </c>
      <c r="D4" s="2">
        <v>5</v>
      </c>
      <c r="E4" s="2">
        <f>C4/D4</f>
        <v>60</v>
      </c>
      <c r="F4" s="22" t="s">
        <v>30</v>
      </c>
      <c r="G4" s="4"/>
      <c r="H4" s="2">
        <v>750</v>
      </c>
      <c r="I4" s="2">
        <f>C4*H4</f>
        <v>225000</v>
      </c>
    </row>
    <row r="5" spans="1:9">
      <c r="A5" s="5" t="s">
        <v>10</v>
      </c>
      <c r="B5" s="2"/>
      <c r="C5" s="2">
        <f>C4*0.15+10+5</f>
        <v>60</v>
      </c>
      <c r="D5" s="2"/>
      <c r="E5" s="2"/>
      <c r="F5" s="4"/>
      <c r="G5" s="4"/>
      <c r="H5" s="2">
        <v>750</v>
      </c>
      <c r="I5" s="2"/>
    </row>
    <row r="6" spans="1:9">
      <c r="A6" s="5" t="s">
        <v>11</v>
      </c>
      <c r="B6" s="2"/>
      <c r="C6" s="2">
        <v>50</v>
      </c>
      <c r="D6" s="2">
        <v>4</v>
      </c>
      <c r="E6" s="2">
        <f>C6/D6</f>
        <v>12.5</v>
      </c>
      <c r="F6" s="4">
        <f>F7</f>
        <v>43925</v>
      </c>
      <c r="G6" s="4">
        <f>F6+E6</f>
        <v>43937.5</v>
      </c>
      <c r="H6" s="2">
        <v>750</v>
      </c>
      <c r="I6" s="2">
        <f>H6*C6</f>
        <v>37500</v>
      </c>
    </row>
    <row r="7" spans="1:9">
      <c r="A7" s="5" t="s">
        <v>12</v>
      </c>
      <c r="B7" s="2"/>
      <c r="C7" s="2">
        <f>(C4-C6)*0.3</f>
        <v>75</v>
      </c>
      <c r="D7" s="2">
        <v>4</v>
      </c>
      <c r="E7" s="2">
        <f>C7/D7</f>
        <v>18.75</v>
      </c>
      <c r="F7" s="4">
        <f>F2</f>
        <v>43925</v>
      </c>
      <c r="G7" s="4">
        <f>F7+E7</f>
        <v>43943.75</v>
      </c>
      <c r="H7" s="2">
        <v>750</v>
      </c>
      <c r="I7" s="2">
        <f>H7*C7</f>
        <v>56250</v>
      </c>
    </row>
    <row r="8" spans="1:9">
      <c r="A8" s="5" t="s">
        <v>13</v>
      </c>
      <c r="B8" s="2"/>
      <c r="C8" s="2">
        <f>(C4-C6)*0.6</f>
        <v>150</v>
      </c>
      <c r="D8" s="2">
        <v>5</v>
      </c>
      <c r="E8" s="2">
        <f>C8/D8</f>
        <v>30</v>
      </c>
      <c r="F8" s="4">
        <f>F7</f>
        <v>43925</v>
      </c>
      <c r="G8" s="4">
        <f>F8+E8</f>
        <v>43955</v>
      </c>
      <c r="H8" s="2">
        <v>750</v>
      </c>
      <c r="I8" s="2">
        <f>H8*C8</f>
        <v>112500</v>
      </c>
    </row>
    <row r="9" spans="1:9">
      <c r="A9" s="5" t="s">
        <v>14</v>
      </c>
      <c r="B9" s="2"/>
      <c r="C9" s="2">
        <v>25</v>
      </c>
      <c r="D9" s="2">
        <v>3</v>
      </c>
      <c r="E9" s="2">
        <f>C9/D9</f>
        <v>8.3333333333333339</v>
      </c>
      <c r="F9" s="4">
        <f>G8</f>
        <v>43955</v>
      </c>
      <c r="G9" s="4">
        <f>F9+E9</f>
        <v>43963.333333333336</v>
      </c>
      <c r="H9" s="2">
        <v>750</v>
      </c>
      <c r="I9" s="2">
        <f>H9*C9</f>
        <v>18750</v>
      </c>
    </row>
    <row r="10" spans="1:9">
      <c r="A10" s="5" t="s">
        <v>15</v>
      </c>
      <c r="B10" s="2"/>
      <c r="C10" s="2">
        <f>C4*0.2</f>
        <v>60</v>
      </c>
      <c r="D10" s="2"/>
      <c r="E10" s="2"/>
      <c r="F10" s="4"/>
      <c r="G10" s="4"/>
      <c r="H10" s="2">
        <v>750</v>
      </c>
      <c r="I10" s="2"/>
    </row>
    <row r="11" spans="1:9">
      <c r="A11" s="2"/>
      <c r="B11" s="2"/>
      <c r="C11" s="2"/>
      <c r="D11" s="2"/>
      <c r="E11" s="2"/>
      <c r="F11" s="4"/>
      <c r="G11" s="4"/>
      <c r="H11" s="2"/>
      <c r="I11" s="2"/>
    </row>
    <row r="12" spans="1:9">
      <c r="A12" s="6" t="s">
        <v>31</v>
      </c>
      <c r="B12" s="2"/>
      <c r="C12" s="2">
        <v>700</v>
      </c>
      <c r="D12" s="2">
        <v>5</v>
      </c>
      <c r="E12" s="2">
        <f>C12/D12</f>
        <v>140</v>
      </c>
      <c r="F12" s="4"/>
      <c r="G12" s="4"/>
      <c r="H12" s="2">
        <v>750</v>
      </c>
      <c r="I12" s="2">
        <f>C12*H12</f>
        <v>525000</v>
      </c>
    </row>
    <row r="13" spans="1:9">
      <c r="A13" s="6" t="s">
        <v>10</v>
      </c>
      <c r="B13" s="2"/>
      <c r="C13" s="2">
        <f>C12*0.15+10+5</f>
        <v>120</v>
      </c>
      <c r="D13" s="2"/>
      <c r="E13" s="2"/>
      <c r="F13" s="4"/>
      <c r="G13" s="4"/>
      <c r="H13" s="2">
        <v>750</v>
      </c>
      <c r="I13" s="2"/>
    </row>
    <row r="14" spans="1:9">
      <c r="A14" s="6" t="s">
        <v>11</v>
      </c>
      <c r="B14" s="2"/>
      <c r="C14" s="2">
        <v>50</v>
      </c>
      <c r="D14" s="2">
        <v>3</v>
      </c>
      <c r="E14" s="2">
        <f>C14/D14</f>
        <v>16.666666666666668</v>
      </c>
      <c r="F14" s="4">
        <f>F15</f>
        <v>43943.75</v>
      </c>
      <c r="G14" s="4">
        <f>F14+E14</f>
        <v>43960.416666666664</v>
      </c>
      <c r="H14" s="2">
        <v>750</v>
      </c>
      <c r="I14" s="2">
        <f>H14*C14</f>
        <v>37500</v>
      </c>
    </row>
    <row r="15" spans="1:9">
      <c r="A15" s="6" t="s">
        <v>12</v>
      </c>
      <c r="B15" s="2"/>
      <c r="C15" s="2">
        <f>(C12-C14)*0.3</f>
        <v>195</v>
      </c>
      <c r="D15" s="2">
        <v>3</v>
      </c>
      <c r="E15" s="2">
        <f>C15/D15</f>
        <v>65</v>
      </c>
      <c r="F15" s="4">
        <f>G7</f>
        <v>43943.75</v>
      </c>
      <c r="G15" s="4">
        <f>F15+E15</f>
        <v>44008.75</v>
      </c>
      <c r="H15" s="2">
        <v>750</v>
      </c>
      <c r="I15" s="2">
        <f>H15*C15</f>
        <v>146250</v>
      </c>
    </row>
    <row r="16" spans="1:9">
      <c r="A16" s="6" t="s">
        <v>13</v>
      </c>
      <c r="B16" s="2"/>
      <c r="C16" s="2">
        <f>(C12-C14)*0.6</f>
        <v>390</v>
      </c>
      <c r="D16" s="2">
        <v>3</v>
      </c>
      <c r="E16" s="2">
        <f>C16/D16</f>
        <v>130</v>
      </c>
      <c r="F16" s="4">
        <f>F15</f>
        <v>43943.75</v>
      </c>
      <c r="G16" s="4">
        <f>F16+E16</f>
        <v>44073.75</v>
      </c>
      <c r="H16" s="2">
        <v>750</v>
      </c>
      <c r="I16" s="2">
        <f>H16*C16</f>
        <v>292500</v>
      </c>
    </row>
    <row r="17" spans="1:9">
      <c r="A17" s="6" t="s">
        <v>14</v>
      </c>
      <c r="B17" s="2"/>
      <c r="C17" s="2">
        <v>25</v>
      </c>
      <c r="D17" s="2">
        <v>2</v>
      </c>
      <c r="E17" s="2">
        <f>C17/D17</f>
        <v>12.5</v>
      </c>
      <c r="F17" s="4">
        <f>G16</f>
        <v>44073.75</v>
      </c>
      <c r="G17" s="4">
        <f>F17+E17</f>
        <v>44086.25</v>
      </c>
      <c r="H17" s="2">
        <v>750</v>
      </c>
      <c r="I17" s="2">
        <f>H17*C17</f>
        <v>18750</v>
      </c>
    </row>
    <row r="18" spans="1:9">
      <c r="A18" s="6" t="s">
        <v>15</v>
      </c>
      <c r="B18" s="2"/>
      <c r="C18" s="2">
        <f>C12*0.2</f>
        <v>140</v>
      </c>
      <c r="D18" s="2">
        <v>12</v>
      </c>
      <c r="E18" s="2">
        <f>C18/D18</f>
        <v>11.666666666666666</v>
      </c>
      <c r="F18" s="4">
        <f>G17</f>
        <v>44086.25</v>
      </c>
      <c r="G18" s="4">
        <f>F18+E18</f>
        <v>44097.916666666664</v>
      </c>
      <c r="H18" s="2">
        <v>750</v>
      </c>
      <c r="I18" s="2">
        <f>H18*C18</f>
        <v>105000</v>
      </c>
    </row>
    <row r="19" spans="1:9">
      <c r="A19" s="2"/>
      <c r="B19" s="2"/>
      <c r="C19" s="2"/>
      <c r="D19" s="2"/>
      <c r="E19" s="2"/>
      <c r="F19" s="4"/>
      <c r="G19" s="4"/>
      <c r="H19" s="2"/>
      <c r="I19" s="2"/>
    </row>
    <row r="20" spans="1:9">
      <c r="A20" s="17"/>
      <c r="B20" s="17"/>
      <c r="H20" s="10" t="s">
        <v>19</v>
      </c>
      <c r="I20" s="11">
        <f>SUM(I3,I6:I10,I13:I18)</f>
        <v>830500</v>
      </c>
    </row>
    <row r="21" spans="1:9">
      <c r="A21" s="17"/>
      <c r="B21" s="18"/>
    </row>
    <row r="22" spans="1:9">
      <c r="A22" s="17"/>
      <c r="B22" s="18"/>
    </row>
    <row r="23" spans="1:9">
      <c r="A23" s="17"/>
      <c r="B23" s="18"/>
    </row>
    <row r="24" spans="1:9">
      <c r="A24" s="17"/>
      <c r="B24" s="18"/>
    </row>
    <row r="25" spans="1:9">
      <c r="A25" s="17"/>
      <c r="B25" s="18"/>
      <c r="D25" s="12" t="s">
        <v>32</v>
      </c>
    </row>
    <row r="26" spans="1:9">
      <c r="A26" s="2" t="s">
        <v>22</v>
      </c>
      <c r="B26" s="21">
        <f>C4*H4</f>
        <v>225000</v>
      </c>
      <c r="D26" t="s">
        <v>23</v>
      </c>
    </row>
    <row r="27" spans="1:9">
      <c r="A27" s="2" t="s">
        <v>33</v>
      </c>
      <c r="B27" s="2">
        <f>C12*H12</f>
        <v>525000</v>
      </c>
      <c r="D27" t="s">
        <v>25</v>
      </c>
    </row>
    <row r="28" spans="1:9">
      <c r="A28" s="2"/>
      <c r="B28" s="19"/>
    </row>
    <row r="29" spans="1:9" hidden="1">
      <c r="A29" s="2" t="s">
        <v>28</v>
      </c>
    </row>
    <row r="30" spans="1:9" hidden="1">
      <c r="A30" s="10" t="s">
        <v>29</v>
      </c>
    </row>
    <row r="31" spans="1:9" hidden="1"/>
    <row r="32" spans="1:9" hidden="1">
      <c r="A32" s="2" t="s">
        <v>20</v>
      </c>
    </row>
    <row r="33" spans="1:1" hidden="1">
      <c r="A33" s="8" t="s">
        <v>21</v>
      </c>
    </row>
    <row r="34" spans="1:1" hidden="1"/>
    <row r="35" spans="1:1" hidden="1"/>
    <row r="36" spans="1:1" hidden="1"/>
    <row r="37" spans="1:1" hidden="1"/>
    <row r="38" spans="1:1" hidden="1"/>
    <row r="39" spans="1:1"/>
    <row r="40" spans="1:1"/>
    <row r="41" spans="1:1"/>
    <row r="42" spans="1:1"/>
    <row r="43" spans="1:1"/>
    <row r="44" spans="1:1"/>
    <row r="45" spans="1:1"/>
    <row r="46" spans="1:1"/>
    <row r="47" spans="1:1"/>
    <row r="48" spans="1:1"/>
    <row r="49"/>
    <row r="50"/>
    <row r="51"/>
    <row r="52"/>
    <row r="53"/>
    <row r="5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CHALLER</dc:creator>
  <cp:keywords/>
  <dc:description/>
  <cp:lastModifiedBy/>
  <cp:revision/>
  <dcterms:created xsi:type="dcterms:W3CDTF">2011-04-08T19:07:18Z</dcterms:created>
  <dcterms:modified xsi:type="dcterms:W3CDTF">2020-03-10T14:45:01Z</dcterms:modified>
  <cp:category/>
  <cp:contentStatus/>
</cp:coreProperties>
</file>