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980" tabRatio="500" activeTab="3"/>
  </bookViews>
  <sheets>
    <sheet name="Company A" sheetId="1" r:id="rId1"/>
    <sheet name="Company B" sheetId="2" r:id="rId2"/>
    <sheet name="Model Answer (Comparables)" sheetId="3" r:id="rId3"/>
    <sheet name="Model Answer (Forecast)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5" i="1"/>
  <c r="B16" i="1"/>
  <c r="B5" i="1"/>
  <c r="B10" i="3"/>
  <c r="D16" i="1"/>
  <c r="D5" i="1"/>
  <c r="C10" i="3"/>
  <c r="D10" i="3"/>
  <c r="C8" i="4"/>
  <c r="D8" i="4"/>
  <c r="D10" i="4"/>
  <c r="D20" i="4"/>
  <c r="D13" i="4"/>
  <c r="D21" i="4"/>
  <c r="D22" i="4"/>
  <c r="D26" i="4"/>
  <c r="C10" i="4"/>
  <c r="C20" i="4"/>
  <c r="C13" i="4"/>
  <c r="C21" i="4"/>
  <c r="C22" i="4"/>
  <c r="C26" i="4"/>
  <c r="D27" i="4"/>
  <c r="C5" i="2"/>
  <c r="B5" i="2"/>
  <c r="B3" i="3"/>
  <c r="D5" i="2"/>
  <c r="C3" i="3"/>
  <c r="D3" i="3"/>
  <c r="I8" i="4"/>
  <c r="J8" i="4"/>
  <c r="J10" i="4"/>
  <c r="J20" i="4"/>
  <c r="J13" i="4"/>
  <c r="J21" i="4"/>
  <c r="J22" i="4"/>
  <c r="J26" i="4"/>
  <c r="I10" i="4"/>
  <c r="I20" i="4"/>
  <c r="I13" i="4"/>
  <c r="I21" i="4"/>
  <c r="I22" i="4"/>
  <c r="I26" i="4"/>
  <c r="J27" i="4"/>
  <c r="P27" i="4"/>
  <c r="B22" i="4"/>
  <c r="B26" i="4"/>
  <c r="C27" i="4"/>
  <c r="H22" i="4"/>
  <c r="H26" i="4"/>
  <c r="I27" i="4"/>
  <c r="O27" i="4"/>
  <c r="N27" i="4"/>
  <c r="P22" i="4"/>
  <c r="P23" i="4"/>
  <c r="P24" i="4"/>
  <c r="P25" i="4"/>
  <c r="P26" i="4"/>
  <c r="O22" i="4"/>
  <c r="O23" i="4"/>
  <c r="O24" i="4"/>
  <c r="O25" i="4"/>
  <c r="O26" i="4"/>
  <c r="N26" i="4"/>
  <c r="N25" i="4"/>
  <c r="N24" i="4"/>
  <c r="N23" i="4"/>
  <c r="N20" i="4"/>
  <c r="N21" i="4"/>
  <c r="N22" i="4"/>
  <c r="P21" i="4"/>
  <c r="O21" i="4"/>
  <c r="P20" i="4"/>
  <c r="O20" i="4"/>
  <c r="B12" i="3"/>
  <c r="C12" i="3"/>
  <c r="D12" i="3"/>
  <c r="C15" i="4"/>
  <c r="D15" i="4"/>
  <c r="D16" i="4"/>
  <c r="B5" i="3"/>
  <c r="C5" i="3"/>
  <c r="D5" i="3"/>
  <c r="I15" i="4"/>
  <c r="J15" i="4"/>
  <c r="J16" i="4"/>
  <c r="P16" i="4"/>
  <c r="C16" i="4"/>
  <c r="I16" i="4"/>
  <c r="O16" i="4"/>
  <c r="B16" i="4"/>
  <c r="H16" i="4"/>
  <c r="N16" i="4"/>
  <c r="P15" i="4"/>
  <c r="O15" i="4"/>
  <c r="N15" i="4"/>
  <c r="P13" i="4"/>
  <c r="O13" i="4"/>
  <c r="N13" i="4"/>
  <c r="D11" i="4"/>
  <c r="J11" i="4"/>
  <c r="P11" i="4"/>
  <c r="B10" i="4"/>
  <c r="C11" i="4"/>
  <c r="H10" i="4"/>
  <c r="I11" i="4"/>
  <c r="O11" i="4"/>
  <c r="P8" i="4"/>
  <c r="P9" i="4"/>
  <c r="P10" i="4"/>
  <c r="O8" i="4"/>
  <c r="O9" i="4"/>
  <c r="O10" i="4"/>
  <c r="N10" i="4"/>
  <c r="N9" i="4"/>
  <c r="N8" i="4"/>
  <c r="J19" i="3"/>
  <c r="I19" i="3"/>
  <c r="H19" i="3"/>
  <c r="B19" i="3"/>
  <c r="C19" i="3"/>
  <c r="D19" i="3"/>
  <c r="J17" i="3"/>
  <c r="I17" i="3"/>
  <c r="H17" i="3"/>
  <c r="B17" i="3"/>
  <c r="C17" i="3"/>
  <c r="D17" i="3"/>
  <c r="J12" i="3"/>
  <c r="I12" i="3"/>
  <c r="H12" i="3"/>
  <c r="J10" i="3"/>
  <c r="I10" i="3"/>
  <c r="H10" i="3"/>
  <c r="H5" i="3"/>
  <c r="I5" i="3"/>
  <c r="J5" i="3"/>
  <c r="C6" i="1"/>
  <c r="C7" i="1"/>
  <c r="C9" i="1"/>
  <c r="C11" i="1"/>
  <c r="C6" i="2"/>
  <c r="C7" i="2"/>
  <c r="C11" i="2"/>
  <c r="B6" i="1"/>
  <c r="B7" i="1"/>
  <c r="B9" i="1"/>
  <c r="B11" i="1"/>
  <c r="B6" i="2"/>
  <c r="B7" i="2"/>
  <c r="B11" i="2"/>
  <c r="H4" i="3"/>
  <c r="D6" i="1"/>
  <c r="D7" i="1"/>
  <c r="D9" i="1"/>
  <c r="D11" i="1"/>
  <c r="D6" i="2"/>
  <c r="D7" i="2"/>
  <c r="D11" i="2"/>
  <c r="I4" i="3"/>
  <c r="J4" i="3"/>
  <c r="H3" i="3"/>
  <c r="I3" i="3"/>
  <c r="J3" i="3"/>
  <c r="D21" i="2"/>
  <c r="C21" i="2"/>
  <c r="B21" i="2"/>
  <c r="D21" i="1"/>
  <c r="C21" i="1"/>
  <c r="B21" i="1"/>
</calcChain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<sst xmlns="http://schemas.openxmlformats.org/spreadsheetml/2006/main" count="232" uniqueCount="70">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</sst>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7" tint="-0.249977111117893"/>
        <bgColor rgb="FFC2211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rgb="FF3F3F3F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8" xfId="0" applyFont="1" applyFill="1" applyBorder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6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164" fontId="7" fillId="4" borderId="14" xfId="0" applyNumberFormat="1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4" fontId="7" fillId="4" borderId="15" xfId="0" applyNumberFormat="1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0" fontId="6" fillId="4" borderId="11" xfId="0" applyNumberFormat="1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10" fontId="6" fillId="7" borderId="11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left" vertical="center" wrapText="1"/>
    </xf>
    <xf numFmtId="0" fontId="0" fillId="4" borderId="17" xfId="0" applyFont="1" applyFill="1" applyBorder="1"/>
    <xf numFmtId="0" fontId="0" fillId="4" borderId="11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10" fontId="7" fillId="4" borderId="11" xfId="0" applyNumberFormat="1" applyFont="1" applyFill="1" applyBorder="1" applyAlignment="1">
      <alignment vertical="center"/>
    </xf>
    <xf numFmtId="164" fontId="6" fillId="4" borderId="14" xfId="0" applyNumberFormat="1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164" fontId="7" fillId="4" borderId="2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 wrapText="1"/>
    </xf>
    <xf numFmtId="0" fontId="9" fillId="4" borderId="22" xfId="0" applyFont="1" applyFill="1" applyBorder="1" applyAlignment="1">
      <alignment horizontal="left" vertical="center"/>
    </xf>
    <xf numFmtId="164" fontId="6" fillId="4" borderId="16" xfId="0" applyNumberFormat="1" applyFont="1" applyFill="1" applyBorder="1" applyAlignment="1">
      <alignment vertical="center"/>
    </xf>
    <xf numFmtId="165" fontId="7" fillId="4" borderId="11" xfId="0" applyNumberFormat="1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165" fontId="6" fillId="4" borderId="11" xfId="0" applyNumberFormat="1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164" fontId="6" fillId="4" borderId="24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164" fontId="4" fillId="4" borderId="9" xfId="0" applyNumberFormat="1" applyFont="1" applyFill="1" applyBorder="1" applyAlignment="1">
      <alignment vertical="center"/>
    </xf>
    <xf numFmtId="164" fontId="6" fillId="4" borderId="11" xfId="0" applyNumberFormat="1" applyFont="1" applyFill="1" applyBorder="1" applyAlignment="1">
      <alignment horizontal="right" vertical="center"/>
    </xf>
    <xf numFmtId="0" fontId="10" fillId="0" borderId="25" xfId="0" applyFont="1" applyBorder="1" applyAlignment="1"/>
    <xf numFmtId="10" fontId="7" fillId="4" borderId="8" xfId="0" applyNumberFormat="1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164" fontId="6" fillId="4" borderId="14" xfId="0" applyNumberFormat="1" applyFont="1" applyFill="1" applyBorder="1" applyAlignment="1">
      <alignment horizontal="right" vertical="center"/>
    </xf>
    <xf numFmtId="164" fontId="6" fillId="4" borderId="15" xfId="0" applyNumberFormat="1" applyFont="1" applyFill="1" applyBorder="1" applyAlignment="1">
      <alignment horizontal="right" vertical="center"/>
    </xf>
    <xf numFmtId="0" fontId="4" fillId="4" borderId="27" xfId="0" applyFont="1" applyFill="1" applyBorder="1" applyAlignment="1">
      <alignment vertical="center"/>
    </xf>
    <xf numFmtId="0" fontId="0" fillId="4" borderId="24" xfId="0" applyFont="1" applyFill="1" applyBorder="1"/>
    <xf numFmtId="164" fontId="6" fillId="4" borderId="11" xfId="0" applyNumberFormat="1" applyFont="1" applyFill="1" applyBorder="1" applyAlignment="1">
      <alignment vertical="center"/>
    </xf>
    <xf numFmtId="3" fontId="7" fillId="4" borderId="8" xfId="0" applyNumberFormat="1" applyFont="1" applyFill="1" applyBorder="1" applyAlignment="1">
      <alignment vertical="center"/>
    </xf>
    <xf numFmtId="0" fontId="11" fillId="0" borderId="0" xfId="0" applyFont="1"/>
    <xf numFmtId="3" fontId="7" fillId="4" borderId="11" xfId="0" applyNumberFormat="1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12" fillId="8" borderId="11" xfId="0" applyFont="1" applyFill="1" applyBorder="1" applyAlignment="1"/>
    <xf numFmtId="164" fontId="6" fillId="4" borderId="29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4" borderId="11" xfId="0" applyFont="1" applyFill="1" applyBorder="1" applyAlignment="1">
      <alignment horizontal="left" vertical="center" wrapText="1"/>
    </xf>
    <xf numFmtId="10" fontId="13" fillId="4" borderId="11" xfId="0" applyNumberFormat="1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vertical="center"/>
    </xf>
    <xf numFmtId="0" fontId="7" fillId="0" borderId="0" xfId="0" applyFont="1"/>
    <xf numFmtId="0" fontId="7" fillId="4" borderId="17" xfId="0" applyFont="1" applyFill="1" applyBorder="1" applyAlignment="1">
      <alignment vertical="center"/>
    </xf>
    <xf numFmtId="0" fontId="0" fillId="4" borderId="19" xfId="0" applyFont="1" applyFill="1" applyBorder="1"/>
    <xf numFmtId="0" fontId="7" fillId="0" borderId="0" xfId="0" applyFont="1" applyAlignment="1">
      <alignment vertical="center" wrapText="1"/>
    </xf>
    <xf numFmtId="1" fontId="3" fillId="3" borderId="9" xfId="0" applyNumberFormat="1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6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0" fontId="4" fillId="4" borderId="14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horizontal="right" vertical="center"/>
    </xf>
    <xf numFmtId="10" fontId="6" fillId="4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left" vertical="center"/>
    </xf>
    <xf numFmtId="0" fontId="0" fillId="4" borderId="19" xfId="0" applyFont="1" applyFill="1" applyBorder="1" applyAlignment="1">
      <alignment vertical="center"/>
    </xf>
    <xf numFmtId="1" fontId="7" fillId="4" borderId="8" xfId="0" applyNumberFormat="1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0" fillId="4" borderId="11" xfId="0" applyNumberFormat="1" applyFont="1" applyFill="1" applyBorder="1" applyAlignment="1">
      <alignment vertical="center"/>
    </xf>
    <xf numFmtId="0" fontId="0" fillId="4" borderId="3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164" fontId="7" fillId="4" borderId="18" xfId="0" applyNumberFormat="1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35" xfId="0" applyFont="1" applyFill="1" applyBorder="1" applyAlignment="1">
      <alignment vertical="center"/>
    </xf>
    <xf numFmtId="164" fontId="6" fillId="4" borderId="36" xfId="0" applyNumberFormat="1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7" fillId="4" borderId="37" xfId="0" applyFont="1" applyFill="1" applyBorder="1" applyAlignment="1">
      <alignment vertical="center"/>
    </xf>
    <xf numFmtId="0" fontId="0" fillId="4" borderId="35" xfId="0" applyFont="1" applyFill="1" applyBorder="1" applyAlignment="1">
      <alignment vertical="center"/>
    </xf>
    <xf numFmtId="0" fontId="6" fillId="4" borderId="34" xfId="0" applyFont="1" applyFill="1" applyBorder="1" applyAlignment="1">
      <alignment vertical="center"/>
    </xf>
    <xf numFmtId="164" fontId="6" fillId="4" borderId="12" xfId="0" applyNumberFormat="1" applyFont="1" applyFill="1" applyBorder="1" applyAlignment="1">
      <alignment vertical="center"/>
    </xf>
    <xf numFmtId="164" fontId="17" fillId="8" borderId="11" xfId="0" applyNumberFormat="1" applyFont="1" applyFill="1" applyBorder="1" applyAlignment="1"/>
    <xf numFmtId="164" fontId="11" fillId="8" borderId="11" xfId="0" applyNumberFormat="1" applyFont="1" applyFill="1" applyBorder="1"/>
    <xf numFmtId="10" fontId="6" fillId="4" borderId="11" xfId="0" applyNumberFormat="1" applyFont="1" applyFill="1" applyBorder="1" applyAlignment="1">
      <alignment horizontal="right" vertical="center"/>
    </xf>
    <xf numFmtId="0" fontId="15" fillId="0" borderId="11" xfId="0" applyFont="1" applyBorder="1" applyAlignment="1"/>
    <xf numFmtId="0" fontId="15" fillId="9" borderId="31" xfId="0" applyFont="1" applyFill="1" applyBorder="1" applyAlignment="1"/>
    <xf numFmtId="164" fontId="15" fillId="9" borderId="17" xfId="0" applyNumberFormat="1" applyFont="1" applyFill="1" applyBorder="1" applyAlignment="1"/>
    <xf numFmtId="1" fontId="7" fillId="0" borderId="0" xfId="0" applyNumberFormat="1" applyFont="1" applyAlignment="1">
      <alignment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12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>
      <alignment vertical="center"/>
    </xf>
    <xf numFmtId="10" fontId="6" fillId="4" borderId="20" xfId="0" applyNumberFormat="1" applyFont="1" applyFill="1" applyBorder="1" applyAlignment="1">
      <alignment vertical="center"/>
    </xf>
    <xf numFmtId="164" fontId="6" fillId="4" borderId="15" xfId="0" applyNumberFormat="1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/>
    </xf>
    <xf numFmtId="0" fontId="2" fillId="13" borderId="2" xfId="0" applyFont="1" applyFill="1" applyBorder="1"/>
    <xf numFmtId="0" fontId="2" fillId="13" borderId="4" xfId="0" applyFont="1" applyFill="1" applyBorder="1"/>
    <xf numFmtId="0" fontId="3" fillId="10" borderId="3" xfId="0" applyFont="1" applyFill="1" applyBorder="1" applyAlignment="1">
      <alignment vertical="center"/>
    </xf>
    <xf numFmtId="0" fontId="2" fillId="11" borderId="10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2" borderId="28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3" xfId="0" applyFont="1" applyFill="1" applyBorder="1" applyAlignment="1">
      <alignment vertical="center"/>
    </xf>
    <xf numFmtId="0" fontId="2" fillId="0" borderId="10" xfId="0" applyFont="1" applyBorder="1"/>
    <xf numFmtId="0" fontId="3" fillId="3" borderId="18" xfId="0" applyFont="1" applyFill="1" applyBorder="1" applyAlignment="1">
      <alignment vertical="center"/>
    </xf>
    <xf numFmtId="0" fontId="2" fillId="0" borderId="23" xfId="0" applyFont="1" applyBorder="1"/>
    <xf numFmtId="0" fontId="1" fillId="2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2" fillId="0" borderId="13" xfId="0" applyFont="1" applyBorder="1"/>
    <xf numFmtId="0" fontId="3" fillId="2" borderId="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4" fillId="4" borderId="18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" fontId="1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72"/>
  <sheetViews>
    <sheetView zoomScale="145" zoomScaleNormal="145" zoomScalePageLayoutView="145" workbookViewId="0">
      <selection activeCell="A23" sqref="A23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26" width="10.6640625" customWidth="1"/>
  </cols>
  <sheetData>
    <row r="1" spans="1:26" ht="14" customHeight="1">
      <c r="A1" s="127" t="s">
        <v>2</v>
      </c>
      <c r="B1" s="128"/>
      <c r="C1" s="128"/>
      <c r="D1" s="129"/>
      <c r="E1" s="1"/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30" t="s">
        <v>8</v>
      </c>
      <c r="B2" s="121" t="s">
        <v>9</v>
      </c>
      <c r="C2" s="121" t="s">
        <v>11</v>
      </c>
      <c r="D2" s="121" t="s">
        <v>12</v>
      </c>
      <c r="E2" s="6"/>
      <c r="F2" s="8"/>
      <c r="G2" s="1" t="s">
        <v>14</v>
      </c>
      <c r="H2" s="1"/>
      <c r="I2" s="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131"/>
      <c r="B3" s="122" t="s">
        <v>15</v>
      </c>
      <c r="C3" s="122" t="s">
        <v>15</v>
      </c>
      <c r="D3" s="122" t="s">
        <v>15</v>
      </c>
      <c r="E3" s="6"/>
      <c r="F3" s="8"/>
      <c r="G3" s="1"/>
      <c r="H3" s="1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2" t="s">
        <v>18</v>
      </c>
      <c r="B4" s="13"/>
      <c r="C4" s="13"/>
      <c r="D4" s="13"/>
      <c r="E4" s="6"/>
      <c r="F4" s="8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8" t="s">
        <v>19</v>
      </c>
      <c r="B5" s="13">
        <f t="shared" ref="B5:D5" si="0">B16</f>
        <v>8537</v>
      </c>
      <c r="C5" s="13">
        <f t="shared" si="0"/>
        <v>9233</v>
      </c>
      <c r="D5" s="13">
        <f t="shared" si="0"/>
        <v>9670</v>
      </c>
      <c r="E5" s="6"/>
      <c r="F5" s="8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1" t="s">
        <v>21</v>
      </c>
      <c r="B6" s="22">
        <f t="shared" ref="B6:D6" si="1">-B18</f>
        <v>-6183.95</v>
      </c>
      <c r="C6" s="22">
        <f t="shared" si="1"/>
        <v>-6269.5499999999993</v>
      </c>
      <c r="D6" s="22">
        <f t="shared" si="1"/>
        <v>-6415.5</v>
      </c>
      <c r="E6" s="6"/>
      <c r="F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7" t="s">
        <v>23</v>
      </c>
      <c r="B7" s="29">
        <f t="shared" ref="B7:D7" si="2">SUM(B5:B6)</f>
        <v>2353.0500000000002</v>
      </c>
      <c r="C7" s="29">
        <f t="shared" si="2"/>
        <v>2963.4500000000007</v>
      </c>
      <c r="D7" s="29">
        <f t="shared" si="2"/>
        <v>3254.5</v>
      </c>
      <c r="E7" s="8"/>
      <c r="F7" s="1"/>
      <c r="G7" s="1"/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18" t="s">
        <v>25</v>
      </c>
      <c r="B8" s="13">
        <v>-130</v>
      </c>
      <c r="C8" s="13">
        <v>-143</v>
      </c>
      <c r="D8" s="13">
        <v>-148</v>
      </c>
      <c r="E8" s="6"/>
      <c r="F8" s="1"/>
      <c r="G8" s="1"/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30" t="s">
        <v>26</v>
      </c>
      <c r="B9" s="13">
        <f t="shared" ref="B9:D9" si="3">-0.267*B10</f>
        <v>198.381</v>
      </c>
      <c r="C9" s="13">
        <f t="shared" si="3"/>
        <v>201.05100000000002</v>
      </c>
      <c r="D9" s="13">
        <f t="shared" si="3"/>
        <v>202.65300000000002</v>
      </c>
      <c r="E9" s="6"/>
      <c r="F9" s="1"/>
      <c r="G9" s="1"/>
      <c r="H9" s="1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32" t="s">
        <v>28</v>
      </c>
      <c r="B10" s="33">
        <v>-743</v>
      </c>
      <c r="C10" s="33">
        <v>-753</v>
      </c>
      <c r="D10" s="33">
        <v>-759</v>
      </c>
      <c r="E10" s="6"/>
      <c r="F10" s="1"/>
      <c r="G10" s="1"/>
      <c r="H10" s="1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34" t="s">
        <v>29</v>
      </c>
      <c r="B11" s="29">
        <f t="shared" ref="B11:D11" si="4">SUM(B7:B10)</f>
        <v>1678.431</v>
      </c>
      <c r="C11" s="29">
        <f t="shared" si="4"/>
        <v>2268.5010000000007</v>
      </c>
      <c r="D11" s="29">
        <f t="shared" si="4"/>
        <v>2550.1530000000002</v>
      </c>
      <c r="E11" s="6"/>
      <c r="F11" s="1"/>
      <c r="G11" s="1"/>
      <c r="H11" s="1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5"/>
      <c r="B12" s="36"/>
      <c r="C12" s="36"/>
      <c r="D12" s="36"/>
      <c r="E12" s="6"/>
      <c r="F12" s="1"/>
      <c r="G12" s="1"/>
      <c r="H12" s="1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38" t="s">
        <v>33</v>
      </c>
      <c r="B13" s="44"/>
      <c r="C13" s="44"/>
      <c r="D13" s="44"/>
      <c r="E13" s="6"/>
      <c r="F13" s="1"/>
      <c r="G13" s="1"/>
      <c r="H13" s="1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41" t="s">
        <v>20</v>
      </c>
      <c r="B14" s="47">
        <v>2812</v>
      </c>
      <c r="C14" s="47">
        <v>3375</v>
      </c>
      <c r="D14" s="47">
        <v>3690</v>
      </c>
      <c r="E14" s="49"/>
      <c r="F14" s="1"/>
      <c r="G14" s="1"/>
      <c r="H14" s="1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51" t="s">
        <v>34</v>
      </c>
      <c r="B15" s="22">
        <v>5725</v>
      </c>
      <c r="C15" s="22">
        <v>5858</v>
      </c>
      <c r="D15" s="15">
        <v>5980</v>
      </c>
      <c r="E15" s="49"/>
      <c r="F15" s="6"/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45" t="s">
        <v>19</v>
      </c>
      <c r="B16" s="57">
        <f t="shared" ref="B16:D16" si="5">SUM(B14:B15)</f>
        <v>8537</v>
      </c>
      <c r="C16" s="57">
        <f t="shared" si="5"/>
        <v>9233</v>
      </c>
      <c r="D16" s="57">
        <f t="shared" si="5"/>
        <v>9670</v>
      </c>
      <c r="E16" s="59"/>
      <c r="F16" s="6"/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61"/>
      <c r="B17" s="63"/>
      <c r="C17" s="65"/>
      <c r="D17" s="65"/>
      <c r="E17" s="59"/>
      <c r="F17" s="6"/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55" t="s">
        <v>21</v>
      </c>
      <c r="B18" s="57">
        <v>6183.95</v>
      </c>
      <c r="C18" s="57">
        <v>6269.5499999999993</v>
      </c>
      <c r="D18" s="57">
        <v>6415.5</v>
      </c>
      <c r="E18" s="49"/>
      <c r="F18" s="6"/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30"/>
      <c r="B19" s="58"/>
      <c r="C19" s="58"/>
      <c r="D19" s="58"/>
      <c r="E19" s="6"/>
      <c r="F19" s="6"/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6" t="s">
        <v>30</v>
      </c>
      <c r="B20" s="60">
        <v>4085</v>
      </c>
      <c r="C20" s="60">
        <v>4195</v>
      </c>
      <c r="D20" s="60">
        <v>4409</v>
      </c>
      <c r="E20" s="6"/>
      <c r="F20" s="6"/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2" t="s">
        <v>38</v>
      </c>
      <c r="B21" s="60">
        <f t="shared" ref="B21:D21" si="6">B14*1000/B20/12</f>
        <v>57.36434108527132</v>
      </c>
      <c r="C21" s="60">
        <f t="shared" si="6"/>
        <v>67.044100119189508</v>
      </c>
      <c r="D21" s="60">
        <f t="shared" si="6"/>
        <v>69.743706055794959</v>
      </c>
      <c r="E21" s="6"/>
      <c r="F21" s="6"/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6"/>
      <c r="C22" s="66"/>
      <c r="D22" s="66"/>
      <c r="E22" s="6"/>
      <c r="F22" s="6"/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6"/>
      <c r="C197" s="66"/>
      <c r="D197" s="66"/>
      <c r="E197" s="6"/>
      <c r="F197" s="6"/>
      <c r="G197" s="6"/>
      <c r="H197" s="6"/>
      <c r="I197" s="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6"/>
      <c r="C198" s="66"/>
      <c r="D198" s="66"/>
      <c r="E198" s="6"/>
      <c r="F198" s="6"/>
      <c r="G198" s="6"/>
      <c r="H198" s="6"/>
      <c r="I198" s="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6"/>
      <c r="C199" s="66"/>
      <c r="D199" s="66"/>
      <c r="E199" s="6"/>
      <c r="F199" s="6"/>
      <c r="G199" s="6"/>
      <c r="H199" s="6"/>
      <c r="I199" s="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6"/>
      <c r="C200" s="66"/>
      <c r="D200" s="66"/>
      <c r="E200" s="6"/>
      <c r="F200" s="6"/>
      <c r="G200" s="6"/>
      <c r="H200" s="6"/>
      <c r="I200" s="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6"/>
      <c r="C201" s="66"/>
      <c r="D201" s="66"/>
      <c r="E201" s="6"/>
      <c r="F201" s="6"/>
      <c r="G201" s="6"/>
      <c r="H201" s="6"/>
      <c r="I201" s="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6"/>
      <c r="C202" s="66"/>
      <c r="D202" s="66"/>
      <c r="E202" s="6"/>
      <c r="F202" s="6"/>
      <c r="G202" s="6"/>
      <c r="H202" s="6"/>
      <c r="I202" s="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6"/>
      <c r="C203" s="66"/>
      <c r="D203" s="66"/>
      <c r="E203" s="6"/>
      <c r="F203" s="6"/>
      <c r="G203" s="6"/>
      <c r="H203" s="6"/>
      <c r="I203" s="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6"/>
      <c r="C204" s="66"/>
      <c r="D204" s="66"/>
      <c r="E204" s="6"/>
      <c r="F204" s="6"/>
      <c r="G204" s="6"/>
      <c r="H204" s="6"/>
      <c r="I204" s="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6"/>
      <c r="C205" s="66"/>
      <c r="D205" s="66"/>
      <c r="E205" s="6"/>
      <c r="F205" s="6"/>
      <c r="G205" s="6"/>
      <c r="H205" s="6"/>
      <c r="I205" s="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6"/>
      <c r="C206" s="66"/>
      <c r="D206" s="66"/>
      <c r="E206" s="6"/>
      <c r="F206" s="6"/>
      <c r="G206" s="6"/>
      <c r="H206" s="6"/>
      <c r="I206" s="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6"/>
      <c r="C207" s="66"/>
      <c r="D207" s="66"/>
      <c r="E207" s="6"/>
      <c r="F207" s="6"/>
      <c r="G207" s="6"/>
      <c r="H207" s="6"/>
      <c r="I207" s="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6"/>
      <c r="C208" s="66"/>
      <c r="D208" s="66"/>
      <c r="E208" s="6"/>
      <c r="F208" s="6"/>
      <c r="G208" s="6"/>
      <c r="H208" s="6"/>
      <c r="I208" s="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6"/>
      <c r="C209" s="66"/>
      <c r="D209" s="66"/>
      <c r="E209" s="6"/>
      <c r="F209" s="6"/>
      <c r="G209" s="6"/>
      <c r="H209" s="6"/>
      <c r="I209" s="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6"/>
      <c r="C210" s="66"/>
      <c r="D210" s="66"/>
      <c r="E210" s="6"/>
      <c r="F210" s="6"/>
      <c r="G210" s="6"/>
      <c r="H210" s="6"/>
      <c r="I210" s="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6"/>
      <c r="C211" s="66"/>
      <c r="D211" s="66"/>
      <c r="E211" s="6"/>
      <c r="F211" s="6"/>
      <c r="G211" s="6"/>
      <c r="H211" s="6"/>
      <c r="I211" s="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6"/>
      <c r="C212" s="66"/>
      <c r="D212" s="66"/>
      <c r="E212" s="6"/>
      <c r="F212" s="1"/>
      <c r="G212" s="1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6"/>
      <c r="C213" s="66"/>
      <c r="D213" s="66"/>
      <c r="E213" s="6"/>
      <c r="F213" s="1"/>
      <c r="G213" s="1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6"/>
      <c r="C214" s="66"/>
      <c r="D214" s="66"/>
      <c r="E214" s="6"/>
      <c r="F214" s="1"/>
      <c r="G214" s="1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6"/>
      <c r="C215" s="66"/>
      <c r="D215" s="66"/>
      <c r="E215" s="6"/>
      <c r="F215" s="1"/>
      <c r="G215" s="1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6"/>
      <c r="C216" s="66"/>
      <c r="D216" s="66"/>
      <c r="E216" s="6"/>
      <c r="F216" s="1"/>
      <c r="G216" s="1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6"/>
      <c r="C217" s="66"/>
      <c r="D217" s="66"/>
      <c r="E217" s="6"/>
      <c r="F217" s="1"/>
      <c r="G217" s="1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6"/>
      <c r="C218" s="66"/>
      <c r="D218" s="66"/>
      <c r="E218" s="6"/>
      <c r="F218" s="1"/>
      <c r="G218" s="1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6"/>
      <c r="C219" s="66"/>
      <c r="D219" s="66"/>
      <c r="E219" s="6"/>
      <c r="F219" s="1"/>
      <c r="G219" s="1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6"/>
      <c r="C220" s="66"/>
      <c r="D220" s="66"/>
      <c r="E220" s="6"/>
      <c r="F220" s="1"/>
      <c r="G220" s="1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1"/>
  <sheetViews>
    <sheetView zoomScale="145" zoomScaleNormal="145" zoomScalePageLayoutView="145" workbookViewId="0">
      <selection activeCell="D18" sqref="D18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26" width="10.6640625" customWidth="1"/>
  </cols>
  <sheetData>
    <row r="1" spans="1:26" ht="14" customHeight="1">
      <c r="A1" s="127" t="s">
        <v>0</v>
      </c>
      <c r="B1" s="128"/>
      <c r="C1" s="128"/>
      <c r="D1" s="129"/>
      <c r="E1" s="1"/>
      <c r="F1" s="2" t="s">
        <v>4</v>
      </c>
      <c r="G1" s="5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30" t="s">
        <v>8</v>
      </c>
      <c r="B2" s="121" t="s">
        <v>9</v>
      </c>
      <c r="C2" s="121" t="s">
        <v>11</v>
      </c>
      <c r="D2" s="121" t="s">
        <v>12</v>
      </c>
      <c r="E2" s="6"/>
      <c r="F2" s="6" t="s">
        <v>13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131"/>
      <c r="B3" s="122" t="s">
        <v>15</v>
      </c>
      <c r="C3" s="122" t="s">
        <v>15</v>
      </c>
      <c r="D3" s="122" t="s">
        <v>15</v>
      </c>
      <c r="E3" s="6"/>
      <c r="F3" s="1"/>
      <c r="G3" s="1"/>
      <c r="H3" s="6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2" t="s">
        <v>18</v>
      </c>
      <c r="B4" s="13"/>
      <c r="C4" s="13"/>
      <c r="D4" s="15"/>
      <c r="E4" s="6"/>
      <c r="F4" s="6" t="s">
        <v>13</v>
      </c>
      <c r="G4" s="6"/>
      <c r="H4" s="6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8" t="s">
        <v>19</v>
      </c>
      <c r="B5" s="13">
        <f t="shared" ref="B5:D5" si="0">B16</f>
        <v>8783.9</v>
      </c>
      <c r="C5" s="13">
        <f t="shared" si="0"/>
        <v>9033</v>
      </c>
      <c r="D5" s="13">
        <f t="shared" si="0"/>
        <v>9006.2999999999993</v>
      </c>
      <c r="E5" s="6"/>
      <c r="F5" s="6" t="s">
        <v>13</v>
      </c>
      <c r="G5" s="6"/>
      <c r="H5" s="6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1" t="s">
        <v>21</v>
      </c>
      <c r="B6" s="22">
        <f t="shared" ref="B6:D6" si="1">-B18</f>
        <v>-6153</v>
      </c>
      <c r="C6" s="22">
        <f t="shared" si="1"/>
        <v>-6372</v>
      </c>
      <c r="D6" s="22">
        <f t="shared" si="1"/>
        <v>-6470</v>
      </c>
      <c r="E6" s="6"/>
      <c r="F6" s="6" t="s">
        <v>13</v>
      </c>
      <c r="G6" s="6"/>
      <c r="H6" s="6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7" t="s">
        <v>23</v>
      </c>
      <c r="B7" s="29">
        <f t="shared" ref="B7:D7" si="2">SUM(B5:B6)</f>
        <v>2630.8999999999996</v>
      </c>
      <c r="C7" s="29">
        <f t="shared" si="2"/>
        <v>2661</v>
      </c>
      <c r="D7" s="29">
        <f t="shared" si="2"/>
        <v>2536.2999999999993</v>
      </c>
      <c r="E7" s="6"/>
      <c r="F7" s="6" t="s">
        <v>13</v>
      </c>
      <c r="G7" s="6"/>
      <c r="H7" s="6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18" t="s">
        <v>25</v>
      </c>
      <c r="B8" s="13">
        <v>-158</v>
      </c>
      <c r="C8" s="13">
        <v>-194</v>
      </c>
      <c r="D8" s="13">
        <v>-189</v>
      </c>
      <c r="E8" s="6"/>
      <c r="F8" s="6" t="s">
        <v>13</v>
      </c>
      <c r="G8" s="6"/>
      <c r="H8" s="6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30" t="s">
        <v>26</v>
      </c>
      <c r="B9" s="13">
        <v>-356</v>
      </c>
      <c r="C9" s="13">
        <v>-341</v>
      </c>
      <c r="D9" s="13">
        <v>-304.89999999999998</v>
      </c>
      <c r="E9" s="6"/>
      <c r="F9" s="6" t="s">
        <v>13</v>
      </c>
      <c r="G9" s="6"/>
      <c r="H9" s="6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32" t="s">
        <v>28</v>
      </c>
      <c r="B10" s="33">
        <v>-1416</v>
      </c>
      <c r="C10" s="33">
        <v>-1507</v>
      </c>
      <c r="D10" s="33">
        <v>-1469</v>
      </c>
      <c r="E10" s="6"/>
      <c r="F10" s="6" t="s">
        <v>13</v>
      </c>
      <c r="G10" s="6"/>
      <c r="H10" s="6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34" t="s">
        <v>29</v>
      </c>
      <c r="B11" s="29">
        <f t="shared" ref="B11:D11" si="3">SUM(B7:B9)</f>
        <v>2116.8999999999996</v>
      </c>
      <c r="C11" s="29">
        <f t="shared" si="3"/>
        <v>2126</v>
      </c>
      <c r="D11" s="29">
        <f t="shared" si="3"/>
        <v>2042.3999999999992</v>
      </c>
      <c r="E11" s="6"/>
      <c r="F11" s="6" t="s">
        <v>13</v>
      </c>
      <c r="G11" s="6"/>
      <c r="H11" s="6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5"/>
      <c r="B12" s="36"/>
      <c r="C12" s="36"/>
      <c r="D12" s="36"/>
      <c r="E12" s="6"/>
      <c r="F12" s="6" t="s">
        <v>13</v>
      </c>
      <c r="G12" s="6"/>
      <c r="H12" s="6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38" t="s">
        <v>33</v>
      </c>
      <c r="B13" s="39"/>
      <c r="C13" s="39"/>
      <c r="D13" s="39"/>
      <c r="E13" s="6"/>
      <c r="F13" s="6" t="s">
        <v>13</v>
      </c>
      <c r="G13" s="6"/>
      <c r="H13" s="6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41" t="s">
        <v>20</v>
      </c>
      <c r="B14" s="29">
        <v>5465</v>
      </c>
      <c r="C14" s="29">
        <v>5641</v>
      </c>
      <c r="D14" s="29">
        <v>5764</v>
      </c>
      <c r="E14" s="6"/>
      <c r="F14" s="6" t="s">
        <v>13</v>
      </c>
      <c r="G14" s="6"/>
      <c r="H14" s="6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43" t="s">
        <v>34</v>
      </c>
      <c r="B15" s="22">
        <v>3371.2000000000003</v>
      </c>
      <c r="C15" s="22">
        <v>3363</v>
      </c>
      <c r="D15" s="22">
        <v>3101.5000000000005</v>
      </c>
      <c r="E15" s="6"/>
      <c r="F15" s="6" t="s">
        <v>13</v>
      </c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45" t="s">
        <v>19</v>
      </c>
      <c r="B16" s="57">
        <v>8783.9</v>
      </c>
      <c r="C16" s="57">
        <v>9033</v>
      </c>
      <c r="D16" s="123">
        <v>9006.2999999999993</v>
      </c>
      <c r="E16" s="6"/>
      <c r="F16" s="6" t="s">
        <v>13</v>
      </c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43"/>
      <c r="B17" s="53"/>
      <c r="C17" s="53"/>
      <c r="D17" s="54"/>
      <c r="E17" s="6"/>
      <c r="F17" s="6" t="s">
        <v>13</v>
      </c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55" t="s">
        <v>21</v>
      </c>
      <c r="B18" s="57">
        <v>6153</v>
      </c>
      <c r="C18" s="57">
        <v>6372</v>
      </c>
      <c r="D18" s="123">
        <v>6470</v>
      </c>
      <c r="E18" s="6"/>
      <c r="F18" s="6" t="s">
        <v>13</v>
      </c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30"/>
      <c r="B19" s="58"/>
      <c r="C19" s="58"/>
      <c r="D19" s="58"/>
      <c r="E19" s="6"/>
      <c r="F19" s="6" t="s">
        <v>13</v>
      </c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6" t="s">
        <v>30</v>
      </c>
      <c r="B20" s="60">
        <v>9106</v>
      </c>
      <c r="C20" s="60">
        <v>9281</v>
      </c>
      <c r="D20" s="60">
        <v>9324</v>
      </c>
      <c r="E20" s="6"/>
      <c r="F20" s="6" t="s">
        <v>13</v>
      </c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2" t="s">
        <v>38</v>
      </c>
      <c r="B21" s="60">
        <f t="shared" ref="B21:D21" si="4">B14*1000/B20/12</f>
        <v>50.012812065304928</v>
      </c>
      <c r="C21" s="60">
        <f t="shared" si="4"/>
        <v>50.650073627123511</v>
      </c>
      <c r="D21" s="60">
        <f t="shared" si="4"/>
        <v>51.515801515801513</v>
      </c>
      <c r="E21" s="6"/>
      <c r="F21" s="6" t="s">
        <v>13</v>
      </c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6"/>
      <c r="C22" s="66"/>
      <c r="D22" s="66"/>
      <c r="E22" s="6"/>
      <c r="F22" s="6" t="s">
        <v>13</v>
      </c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6"/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6"/>
      <c r="C197" s="66"/>
      <c r="D197" s="66"/>
      <c r="E197" s="6"/>
      <c r="F197" s="6"/>
      <c r="G197" s="6"/>
      <c r="H197" s="1"/>
      <c r="I197" s="1"/>
      <c r="J197" s="1"/>
      <c r="K197" s="1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6"/>
      <c r="C198" s="66"/>
      <c r="D198" s="66"/>
      <c r="E198" s="6"/>
      <c r="F198" s="6"/>
      <c r="G198" s="6"/>
      <c r="H198" s="1"/>
      <c r="I198" s="1"/>
      <c r="J198" s="1"/>
      <c r="K198" s="1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6"/>
      <c r="C199" s="66"/>
      <c r="D199" s="66"/>
      <c r="E199" s="6"/>
      <c r="F199" s="6"/>
      <c r="G199" s="6"/>
      <c r="H199" s="1"/>
      <c r="I199" s="1"/>
      <c r="J199" s="1"/>
      <c r="K199" s="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6"/>
      <c r="C200" s="66"/>
      <c r="D200" s="66"/>
      <c r="E200" s="6"/>
      <c r="F200" s="6"/>
      <c r="G200" s="6"/>
      <c r="H200" s="1"/>
      <c r="I200" s="1"/>
      <c r="J200" s="1"/>
      <c r="K200" s="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6"/>
      <c r="C201" s="66"/>
      <c r="D201" s="66"/>
      <c r="E201" s="6"/>
      <c r="F201" s="6"/>
      <c r="G201" s="6"/>
      <c r="H201" s="1"/>
      <c r="I201" s="1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6"/>
      <c r="C202" s="66"/>
      <c r="D202" s="66"/>
      <c r="E202" s="6"/>
      <c r="F202" s="6"/>
      <c r="G202" s="6"/>
      <c r="H202" s="1"/>
      <c r="I202" s="1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6"/>
      <c r="C203" s="66"/>
      <c r="D203" s="66"/>
      <c r="E203" s="6"/>
      <c r="F203" s="6"/>
      <c r="G203" s="6"/>
      <c r="H203" s="1"/>
      <c r="I203" s="1"/>
      <c r="J203" s="1"/>
      <c r="K203" s="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6"/>
      <c r="C204" s="66"/>
      <c r="D204" s="66"/>
      <c r="E204" s="6"/>
      <c r="F204" s="6"/>
      <c r="G204" s="6"/>
      <c r="H204" s="1"/>
      <c r="I204" s="1"/>
      <c r="J204" s="1"/>
      <c r="K204" s="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6"/>
      <c r="C205" s="66"/>
      <c r="D205" s="66"/>
      <c r="E205" s="6"/>
      <c r="F205" s="6"/>
      <c r="G205" s="6"/>
      <c r="H205" s="1"/>
      <c r="I205" s="1"/>
      <c r="J205" s="1"/>
      <c r="K205" s="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6"/>
      <c r="C206" s="66"/>
      <c r="D206" s="66"/>
      <c r="E206" s="6"/>
      <c r="F206" s="6"/>
      <c r="G206" s="6"/>
      <c r="H206" s="1"/>
      <c r="I206" s="1"/>
      <c r="J206" s="1"/>
      <c r="K206" s="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6"/>
      <c r="C207" s="66"/>
      <c r="D207" s="66"/>
      <c r="E207" s="6"/>
      <c r="F207" s="6"/>
      <c r="G207" s="6"/>
      <c r="H207" s="1"/>
      <c r="I207" s="1"/>
      <c r="J207" s="1"/>
      <c r="K207" s="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6"/>
      <c r="C208" s="66"/>
      <c r="D208" s="66"/>
      <c r="E208" s="6"/>
      <c r="F208" s="6"/>
      <c r="G208" s="6"/>
      <c r="H208" s="1"/>
      <c r="I208" s="1"/>
      <c r="J208" s="1"/>
      <c r="K208" s="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6"/>
      <c r="C209" s="66"/>
      <c r="D209" s="66"/>
      <c r="E209" s="6"/>
      <c r="F209" s="6"/>
      <c r="G209" s="6"/>
      <c r="H209" s="1"/>
      <c r="I209" s="1"/>
      <c r="J209" s="1"/>
      <c r="K209" s="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6"/>
      <c r="C210" s="66"/>
      <c r="D210" s="66"/>
      <c r="E210" s="6"/>
      <c r="F210" s="6"/>
      <c r="G210" s="6"/>
      <c r="H210" s="1"/>
      <c r="I210" s="1"/>
      <c r="J210" s="1"/>
      <c r="K210" s="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6"/>
      <c r="C211" s="66"/>
      <c r="D211" s="66"/>
      <c r="E211" s="6"/>
      <c r="F211" s="6"/>
      <c r="G211" s="6"/>
      <c r="H211" s="1"/>
      <c r="I211" s="1"/>
      <c r="J211" s="1"/>
      <c r="K211" s="1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6"/>
      <c r="C212" s="66"/>
      <c r="D212" s="66"/>
      <c r="E212" s="6"/>
      <c r="F212" s="6"/>
      <c r="G212" s="6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6"/>
      <c r="C213" s="66"/>
      <c r="D213" s="66"/>
      <c r="E213" s="6"/>
      <c r="F213" s="6"/>
      <c r="G213" s="6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6"/>
      <c r="C214" s="66"/>
      <c r="D214" s="66"/>
      <c r="E214" s="6"/>
      <c r="F214" s="6"/>
      <c r="G214" s="6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6"/>
      <c r="C215" s="66"/>
      <c r="D215" s="66"/>
      <c r="E215" s="6"/>
      <c r="F215" s="6"/>
      <c r="G215" s="6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6"/>
      <c r="C216" s="66"/>
      <c r="D216" s="66"/>
      <c r="E216" s="6"/>
      <c r="F216" s="6"/>
      <c r="G216" s="6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6"/>
      <c r="C217" s="66"/>
      <c r="D217" s="66"/>
      <c r="E217" s="6"/>
      <c r="F217" s="6"/>
      <c r="G217" s="6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6"/>
      <c r="C218" s="66"/>
      <c r="D218" s="66"/>
      <c r="E218" s="6"/>
      <c r="F218" s="6"/>
      <c r="G218" s="6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6"/>
      <c r="C219" s="66"/>
      <c r="D219" s="66"/>
      <c r="E219" s="6"/>
      <c r="F219" s="6"/>
      <c r="G219" s="6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6"/>
      <c r="C220" s="66"/>
      <c r="D220" s="66"/>
      <c r="E220" s="6"/>
      <c r="F220" s="6"/>
      <c r="G220" s="6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1"/>
      <c r="B221" s="1"/>
      <c r="C221" s="1"/>
      <c r="D221" s="1"/>
      <c r="E221" s="6"/>
      <c r="F221" s="6"/>
      <c r="G221" s="6"/>
      <c r="H221" s="1"/>
      <c r="I221" s="1"/>
      <c r="J221" s="1"/>
      <c r="K221" s="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1"/>
      <c r="B222" s="1"/>
      <c r="C222" s="1"/>
      <c r="D222" s="1"/>
      <c r="E222" s="6"/>
      <c r="F222" s="6"/>
      <c r="G222" s="6"/>
      <c r="H222" s="1"/>
      <c r="I222" s="1"/>
      <c r="J222" s="1"/>
      <c r="K222" s="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1"/>
      <c r="B223" s="1"/>
      <c r="C223" s="1"/>
      <c r="D223" s="1"/>
      <c r="E223" s="6"/>
      <c r="F223" s="6"/>
      <c r="G223" s="6"/>
      <c r="H223" s="1"/>
      <c r="I223" s="1"/>
      <c r="J223" s="1"/>
      <c r="K223" s="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1"/>
      <c r="B224" s="1"/>
      <c r="C224" s="1"/>
      <c r="D224" s="1"/>
      <c r="E224" s="6"/>
      <c r="F224" s="6"/>
      <c r="G224" s="6"/>
      <c r="H224" s="1"/>
      <c r="I224" s="1"/>
      <c r="J224" s="1"/>
      <c r="K224" s="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  <outlinePr summaryBelow="0" summaryRight="0"/>
  </sheetPr>
  <dimension ref="A1:Z996"/>
  <sheetViews>
    <sheetView topLeftCell="B1" zoomScale="130" zoomScaleNormal="130" zoomScalePageLayoutView="130" workbookViewId="0">
      <selection activeCell="G25" sqref="G25"/>
    </sheetView>
  </sheetViews>
  <sheetFormatPr baseColWidth="10" defaultColWidth="14.5" defaultRowHeight="15" customHeight="1" x14ac:dyDescent="0"/>
  <cols>
    <col min="1" max="1" width="21.6640625" customWidth="1"/>
    <col min="2" max="3" width="7.6640625" customWidth="1"/>
    <col min="4" max="4" width="8" customWidth="1"/>
    <col min="5" max="5" width="53.33203125" bestFit="1" customWidth="1"/>
    <col min="6" max="6" width="4.83203125" customWidth="1"/>
    <col min="7" max="7" width="23.83203125" customWidth="1"/>
    <col min="8" max="8" width="11.1640625" customWidth="1"/>
    <col min="9" max="10" width="8.5" customWidth="1"/>
    <col min="11" max="11" width="32.6640625" customWidth="1"/>
    <col min="12" max="26" width="10.83203125" customWidth="1"/>
  </cols>
  <sheetData>
    <row r="1" spans="1:26" ht="12.75" customHeight="1">
      <c r="A1" s="137" t="s">
        <v>1</v>
      </c>
      <c r="B1" s="141" t="s">
        <v>3</v>
      </c>
      <c r="C1" s="133"/>
      <c r="D1" s="133"/>
      <c r="E1" s="134"/>
      <c r="F1" s="4"/>
      <c r="G1" s="142" t="s">
        <v>6</v>
      </c>
      <c r="H1" s="144" t="s">
        <v>10</v>
      </c>
      <c r="I1" s="133"/>
      <c r="J1" s="133"/>
      <c r="K1" s="13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38"/>
      <c r="B2" s="9" t="s">
        <v>11</v>
      </c>
      <c r="C2" s="9" t="s">
        <v>12</v>
      </c>
      <c r="D2" s="10" t="s">
        <v>16</v>
      </c>
      <c r="E2" s="11" t="s">
        <v>17</v>
      </c>
      <c r="F2" s="4"/>
      <c r="G2" s="143"/>
      <c r="H2" s="14" t="s">
        <v>11</v>
      </c>
      <c r="I2" s="14" t="s">
        <v>12</v>
      </c>
      <c r="J2" s="16" t="s">
        <v>16</v>
      </c>
      <c r="K2" s="17" t="s">
        <v>17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19" t="s">
        <v>20</v>
      </c>
      <c r="B3" s="20">
        <f>('Company A'!C5+'Company B'!C5-'Company A'!B5-'Company B'!B5)/('Company A'!B5+'Company B'!B5)</f>
        <v>5.4564139276827434E-2</v>
      </c>
      <c r="C3" s="20">
        <f>('Company A'!D5+'Company B'!D5-'Company A'!C5-'Company B'!C5)/('Company A'!C5+'Company B'!C5)</f>
        <v>2.2462498631336869E-2</v>
      </c>
      <c r="D3" s="23">
        <f>AVERAGE(B3:C3)</f>
        <v>3.8513318954082151E-2</v>
      </c>
      <c r="E3" s="24"/>
      <c r="F3" s="25"/>
      <c r="G3" s="26" t="s">
        <v>22</v>
      </c>
      <c r="H3" s="28">
        <f>('Company A'!C16+'Company B'!C16-'Company A'!B16-'Company B'!B16)/('Company A'!B16+'Company B'!B16)</f>
        <v>5.4564139276827434E-2</v>
      </c>
      <c r="I3" s="28">
        <f>('Company A'!D16+'Company B'!D16-'Company A'!C16-'Company B'!C16)/('Company A'!C16+'Company B'!C16)</f>
        <v>2.2462498631336869E-2</v>
      </c>
      <c r="J3" s="20">
        <f t="shared" ref="J3:J5" si="0">AVERAGE(H3:I3)</f>
        <v>3.8513318954082151E-2</v>
      </c>
      <c r="K3" s="145" t="s">
        <v>24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18"/>
      <c r="B4" s="18"/>
      <c r="C4" s="18"/>
      <c r="D4" s="18"/>
      <c r="E4" s="31"/>
      <c r="F4" s="25"/>
      <c r="G4" s="26" t="s">
        <v>27</v>
      </c>
      <c r="H4" s="28">
        <f>('Company A'!C11+'Company B'!C11-'Company A'!B11-'Company B'!B11)/('Company A'!B11+'Company B'!B11)</f>
        <v>0.15787028852028995</v>
      </c>
      <c r="I4" s="28">
        <f>('Company A'!D11+'Company B'!D11-'Company A'!C11-'Company B'!C11)/('Company A'!C11+'Company B'!C11)</f>
        <v>4.506814311795565E-2</v>
      </c>
      <c r="J4" s="20">
        <f t="shared" si="0"/>
        <v>0.1014692158191228</v>
      </c>
      <c r="K4" s="14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6" t="s">
        <v>30</v>
      </c>
      <c r="B5" s="28">
        <f>('Company A'!C20+'Company B'!C20-'Company A'!B20-'Company B'!B20)/('Company A'!B20+'Company B'!B20)</f>
        <v>2.1605640209233567E-2</v>
      </c>
      <c r="C5" s="28">
        <f>('Company A'!D20+'Company B'!D20-'Company A'!C20-'Company B'!C20)/('Company A'!C20+'Company B'!C20)</f>
        <v>1.9070940932027308E-2</v>
      </c>
      <c r="D5" s="23">
        <f>AVERAGE(B5:C5)</f>
        <v>2.0338290570630437E-2</v>
      </c>
      <c r="E5" s="37" t="s">
        <v>31</v>
      </c>
      <c r="F5" s="25"/>
      <c r="G5" s="26" t="s">
        <v>32</v>
      </c>
      <c r="H5" s="40">
        <f>('Company A'!C14+'Company B'!C14)*1000/('Company A'!C20+'Company B'!C20)/12</f>
        <v>55.753438211140796</v>
      </c>
      <c r="I5" s="40">
        <f>('Company A'!D14+'Company B'!D14)*1000/('Company A'!D20+'Company B'!D20)/12</f>
        <v>57.367897279060173</v>
      </c>
      <c r="J5" s="42">
        <f t="shared" si="0"/>
        <v>56.560667745100488</v>
      </c>
      <c r="K5" s="14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46"/>
      <c r="B6" s="50"/>
      <c r="C6" s="50"/>
      <c r="D6" s="50"/>
      <c r="E6" s="52"/>
      <c r="F6" s="25"/>
      <c r="G6" s="18" t="s">
        <v>35</v>
      </c>
      <c r="H6" s="4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56"/>
      <c r="B7" s="56"/>
      <c r="C7" s="56"/>
      <c r="D7" s="56"/>
      <c r="E7" s="56"/>
      <c r="F7" s="4"/>
      <c r="G7" s="4"/>
      <c r="H7" s="4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37" t="s">
        <v>1</v>
      </c>
      <c r="B8" s="132" t="s">
        <v>36</v>
      </c>
      <c r="C8" s="133"/>
      <c r="D8" s="133"/>
      <c r="E8" s="134"/>
      <c r="F8" s="4"/>
      <c r="G8" s="139" t="s">
        <v>37</v>
      </c>
      <c r="H8" s="135" t="s">
        <v>36</v>
      </c>
      <c r="I8" s="136"/>
      <c r="J8" s="136"/>
      <c r="K8" s="13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138"/>
      <c r="B9" s="64" t="s">
        <v>11</v>
      </c>
      <c r="C9" s="9" t="s">
        <v>12</v>
      </c>
      <c r="D9" s="10" t="s">
        <v>16</v>
      </c>
      <c r="E9" s="11" t="s">
        <v>17</v>
      </c>
      <c r="F9" s="4"/>
      <c r="G9" s="140"/>
      <c r="H9" s="9" t="s">
        <v>9</v>
      </c>
      <c r="I9" s="9" t="s">
        <v>11</v>
      </c>
      <c r="J9" s="9" t="s">
        <v>12</v>
      </c>
      <c r="K9" s="11" t="s">
        <v>17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19" t="s">
        <v>20</v>
      </c>
      <c r="B10" s="20">
        <f>('Company A'!C5-'Company A'!B5)/'Company A'!B5</f>
        <v>8.1527468665807665E-2</v>
      </c>
      <c r="C10" s="20">
        <f>('Company A'!D5-'Company A'!C5)/'Company A'!C5</f>
        <v>4.7330228528105707E-2</v>
      </c>
      <c r="D10" s="23">
        <f>AVERAGE(B10:C10)</f>
        <v>6.4428848596956689E-2</v>
      </c>
      <c r="E10" s="67"/>
      <c r="F10" s="4"/>
      <c r="G10" s="19" t="s">
        <v>20</v>
      </c>
      <c r="H10" s="68">
        <f>'Company A'!B14/('Company A'!B14+'Company B'!B14)</f>
        <v>0.33973661954814549</v>
      </c>
      <c r="I10" s="68">
        <f>'Company A'!C14/('Company A'!C14+'Company B'!C14)</f>
        <v>0.37433451641526178</v>
      </c>
      <c r="J10" s="68">
        <f>'Company A'!D14/('Company A'!D14+'Company B'!D14)</f>
        <v>0.39031097947958537</v>
      </c>
      <c r="K10" s="6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8"/>
      <c r="B11" s="18"/>
      <c r="C11" s="18"/>
      <c r="D11" s="18"/>
      <c r="E11" s="52"/>
      <c r="F11" s="69"/>
      <c r="G11" s="18"/>
      <c r="H11" s="18"/>
      <c r="I11" s="18"/>
      <c r="J11" s="18"/>
      <c r="K11" s="4"/>
      <c r="L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26" t="s">
        <v>30</v>
      </c>
      <c r="B12" s="28">
        <f>('Company A'!C20-'Company A'!B20)/'Company A'!B20</f>
        <v>2.6927784577723379E-2</v>
      </c>
      <c r="C12" s="28">
        <f>('Company A'!D20-'Company A'!C20)/'Company A'!C20</f>
        <v>5.1013110846245532E-2</v>
      </c>
      <c r="D12" s="23">
        <f>AVERAGE(B12:C12)</f>
        <v>3.8970447711984456E-2</v>
      </c>
      <c r="E12" s="37"/>
      <c r="F12" s="70"/>
      <c r="G12" s="71" t="s">
        <v>38</v>
      </c>
      <c r="H12" s="72">
        <f>'Company A'!B14*1000/'Company A'!B20/12</f>
        <v>57.36434108527132</v>
      </c>
      <c r="I12" s="72">
        <f>'Company A'!C14*1000/'Company A'!C20/12</f>
        <v>67.044100119189508</v>
      </c>
      <c r="J12" s="72">
        <f>'Company A'!D14*1000/'Company A'!D20/12</f>
        <v>69.743706055794959</v>
      </c>
      <c r="K12" s="37" t="s">
        <v>39</v>
      </c>
      <c r="L12" s="7"/>
      <c r="M12" s="7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8"/>
      <c r="B13" s="18"/>
      <c r="C13" s="18"/>
      <c r="D13" s="18"/>
      <c r="E13" s="52"/>
      <c r="F13" s="18"/>
      <c r="G13" s="18" t="s">
        <v>35</v>
      </c>
      <c r="H13" s="18"/>
      <c r="I13" s="18"/>
      <c r="J13" s="18"/>
      <c r="K13" s="4"/>
      <c r="L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18"/>
      <c r="B14" s="18"/>
      <c r="C14" s="18"/>
      <c r="D14" s="18"/>
      <c r="E14" s="52"/>
      <c r="F14" s="18"/>
      <c r="G14" s="18"/>
      <c r="H14" s="18"/>
      <c r="I14" s="18"/>
      <c r="J14" s="18"/>
      <c r="K14" s="4"/>
      <c r="L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137" t="s">
        <v>1</v>
      </c>
      <c r="B15" s="132" t="s">
        <v>40</v>
      </c>
      <c r="C15" s="133"/>
      <c r="D15" s="133"/>
      <c r="E15" s="134"/>
      <c r="F15" s="18"/>
      <c r="G15" s="139" t="s">
        <v>37</v>
      </c>
      <c r="H15" s="135" t="s">
        <v>40</v>
      </c>
      <c r="I15" s="136"/>
      <c r="J15" s="136"/>
      <c r="K15" s="136"/>
      <c r="L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38"/>
      <c r="B16" s="64" t="s">
        <v>11</v>
      </c>
      <c r="C16" s="9" t="s">
        <v>12</v>
      </c>
      <c r="D16" s="9" t="s">
        <v>16</v>
      </c>
      <c r="E16" s="11" t="s">
        <v>17</v>
      </c>
      <c r="F16" s="18"/>
      <c r="G16" s="140"/>
      <c r="H16" s="9" t="s">
        <v>9</v>
      </c>
      <c r="I16" s="9" t="s">
        <v>11</v>
      </c>
      <c r="J16" s="9" t="s">
        <v>12</v>
      </c>
      <c r="K16" s="11" t="s">
        <v>17</v>
      </c>
      <c r="L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19" t="s">
        <v>20</v>
      </c>
      <c r="B17" s="20">
        <f>('Company B'!C5-'Company B'!B5)/'Company B'!B5</f>
        <v>2.8358701715638882E-2</v>
      </c>
      <c r="C17" s="20">
        <f>('Company B'!D5-'Company B'!C5)/'Company B'!C5</f>
        <v>-2.9558286283627509E-3</v>
      </c>
      <c r="D17" s="20">
        <f>AVERAGE(B17:C17)</f>
        <v>1.2701436543638065E-2</v>
      </c>
      <c r="E17" s="24" t="s">
        <v>41</v>
      </c>
      <c r="F17" s="74"/>
      <c r="G17" s="19" t="s">
        <v>20</v>
      </c>
      <c r="H17" s="68">
        <f>'Company B'!B14/('Company A'!B14+'Company B'!B14)</f>
        <v>0.66026338045185451</v>
      </c>
      <c r="I17" s="68">
        <f>'Company B'!C14/('Company A'!C14+'Company B'!C14)</f>
        <v>0.62566548358473828</v>
      </c>
      <c r="J17" s="68">
        <f>'Company B'!D14/('Company A'!D14+'Company B'!D14)</f>
        <v>0.60968902052041463</v>
      </c>
      <c r="K17" s="67" t="s">
        <v>42</v>
      </c>
      <c r="L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8"/>
      <c r="B18" s="18"/>
      <c r="C18" s="18"/>
      <c r="D18" s="18"/>
      <c r="E18" s="31"/>
      <c r="F18" s="69"/>
      <c r="G18" s="18"/>
      <c r="H18" s="18"/>
      <c r="I18" s="18"/>
      <c r="J18" s="18"/>
      <c r="K18" s="75"/>
      <c r="L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26" t="s">
        <v>30</v>
      </c>
      <c r="B19" s="28">
        <f>('Company B'!C20-'Company B'!B20)/'Company B'!B20</f>
        <v>1.9218097957390733E-2</v>
      </c>
      <c r="C19" s="28">
        <f>('Company B'!D20-'Company B'!C20)/'Company B'!C20</f>
        <v>4.6331214308802928E-3</v>
      </c>
      <c r="D19" s="28">
        <f>AVERAGE(B19:C19)</f>
        <v>1.1925609694135513E-2</v>
      </c>
      <c r="E19" s="37"/>
      <c r="F19" s="69"/>
      <c r="G19" s="71" t="s">
        <v>38</v>
      </c>
      <c r="H19" s="72">
        <f>'Company B'!B14*1000/'Company B'!B20/12</f>
        <v>50.012812065304928</v>
      </c>
      <c r="I19" s="72">
        <f>'Company B'!C14*1000/'Company B'!C20/12</f>
        <v>50.650073627123511</v>
      </c>
      <c r="J19" s="72">
        <f>'Company B'!D14*1000/'Company B'!D20/12</f>
        <v>51.515801515801513</v>
      </c>
      <c r="K19" s="37" t="s">
        <v>43</v>
      </c>
      <c r="L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6"/>
      <c r="B20" s="6"/>
      <c r="C20" s="6"/>
      <c r="D20" s="6"/>
      <c r="E20" s="6"/>
      <c r="F20" s="6"/>
      <c r="G20" s="6" t="s">
        <v>35</v>
      </c>
      <c r="H20" s="6"/>
      <c r="I20" s="6"/>
      <c r="J20" s="6"/>
      <c r="K20" s="6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76"/>
      <c r="F34" s="6"/>
      <c r="G34" s="6"/>
      <c r="H34" s="6"/>
      <c r="I34" s="6"/>
      <c r="J34" s="6"/>
      <c r="K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76"/>
      <c r="F35" s="6"/>
      <c r="G35" s="6"/>
      <c r="H35" s="6"/>
      <c r="I35" s="6"/>
      <c r="J35" s="6"/>
      <c r="K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76"/>
      <c r="F36" s="6"/>
      <c r="G36" s="6"/>
      <c r="H36" s="6"/>
      <c r="I36" s="6"/>
      <c r="J36" s="6"/>
      <c r="K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76"/>
      <c r="F37" s="6"/>
      <c r="G37" s="6"/>
      <c r="H37" s="6"/>
      <c r="I37" s="6"/>
      <c r="J37" s="6"/>
      <c r="K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76"/>
      <c r="F38" s="6"/>
      <c r="G38" s="6"/>
      <c r="H38" s="6"/>
      <c r="I38" s="6"/>
      <c r="J38" s="6"/>
      <c r="K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76"/>
      <c r="F39" s="6"/>
      <c r="G39" s="6"/>
      <c r="H39" s="6"/>
      <c r="I39" s="6"/>
      <c r="J39" s="6"/>
      <c r="K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76"/>
      <c r="F40" s="6"/>
      <c r="G40" s="6"/>
      <c r="H40" s="6"/>
      <c r="I40" s="6"/>
      <c r="J40" s="6"/>
      <c r="K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76"/>
      <c r="F41" s="6"/>
      <c r="G41" s="6"/>
      <c r="H41" s="6"/>
      <c r="I41" s="6"/>
      <c r="J41" s="6"/>
      <c r="K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76"/>
      <c r="F42" s="6"/>
      <c r="G42" s="6"/>
      <c r="H42" s="6"/>
      <c r="I42" s="6"/>
      <c r="J42" s="6"/>
      <c r="K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76"/>
      <c r="F43" s="6"/>
      <c r="G43" s="6"/>
      <c r="H43" s="6"/>
      <c r="I43" s="6"/>
      <c r="J43" s="6"/>
      <c r="K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76"/>
      <c r="F44" s="6"/>
      <c r="G44" s="6"/>
      <c r="H44" s="6"/>
      <c r="I44" s="6"/>
      <c r="J44" s="6"/>
      <c r="K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76"/>
      <c r="F45" s="6"/>
      <c r="G45" s="6"/>
      <c r="H45" s="6"/>
      <c r="I45" s="6"/>
      <c r="J45" s="6"/>
      <c r="K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76"/>
      <c r="F46" s="6"/>
      <c r="G46" s="6"/>
      <c r="H46" s="6"/>
      <c r="I46" s="6"/>
      <c r="J46" s="6"/>
      <c r="K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76"/>
      <c r="F47" s="6"/>
      <c r="G47" s="6"/>
      <c r="H47" s="6"/>
      <c r="I47" s="6"/>
      <c r="J47" s="6"/>
      <c r="K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76"/>
      <c r="F48" s="6"/>
      <c r="G48" s="6"/>
      <c r="H48" s="6"/>
      <c r="I48" s="6"/>
      <c r="J48" s="6"/>
      <c r="K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76"/>
      <c r="F49" s="6"/>
      <c r="G49" s="6"/>
      <c r="H49" s="6"/>
      <c r="I49" s="6"/>
      <c r="J49" s="6"/>
      <c r="K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76"/>
      <c r="F50" s="6"/>
      <c r="G50" s="6"/>
      <c r="H50" s="6"/>
      <c r="I50" s="6"/>
      <c r="J50" s="6"/>
      <c r="K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76"/>
      <c r="F51" s="6"/>
      <c r="G51" s="6"/>
      <c r="H51" s="6"/>
      <c r="I51" s="6"/>
      <c r="J51" s="6"/>
      <c r="K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76"/>
      <c r="F52" s="6"/>
      <c r="G52" s="6"/>
      <c r="H52" s="6"/>
      <c r="I52" s="6"/>
      <c r="J52" s="6"/>
      <c r="K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7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7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7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7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7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7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7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7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7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7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7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7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7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7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7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7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7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7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7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7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7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7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7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7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7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7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7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7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7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7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7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7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7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7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7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7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7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7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7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7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7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7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7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7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7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7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7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7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7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7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7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7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7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7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7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7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7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7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7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7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7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7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7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7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7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7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7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7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7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7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7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7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7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7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7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7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7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7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7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7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7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7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7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7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7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7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7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7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7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7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7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7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7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7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7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7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7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7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7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7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7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7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7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7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7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7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7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7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7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7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7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7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7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7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7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7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7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7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7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7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7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7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7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7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7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7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7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7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7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7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7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7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7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7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7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7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7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7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7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7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7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7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7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7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7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7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7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7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7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7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7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7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7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7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7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7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7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7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7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7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7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7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7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7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7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7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7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7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F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6:26" ht="12.75" customHeight="1">
      <c r="F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6:26" ht="12.75" customHeight="1">
      <c r="F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6:26" ht="12.75" customHeight="1"/>
    <row r="228" spans="6:26" ht="12.75" customHeight="1"/>
    <row r="229" spans="6:26" ht="12.75" customHeight="1"/>
    <row r="230" spans="6:26" ht="12.75" customHeight="1"/>
    <row r="231" spans="6:26" ht="12.75" customHeight="1"/>
    <row r="232" spans="6:26" ht="12.75" customHeight="1"/>
    <row r="233" spans="6:26" ht="12.75" customHeight="1"/>
    <row r="234" spans="6:26" ht="12.75" customHeight="1"/>
    <row r="235" spans="6:26" ht="12.75" customHeight="1"/>
    <row r="236" spans="6:26" ht="12.75" customHeight="1"/>
    <row r="237" spans="6:26" ht="12.75" customHeight="1"/>
    <row r="238" spans="6:26" ht="12.75" customHeight="1"/>
    <row r="239" spans="6:26" ht="12.75" customHeight="1"/>
    <row r="240" spans="6:26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3">
    <mergeCell ref="A1:A2"/>
    <mergeCell ref="B1:E1"/>
    <mergeCell ref="G1:G2"/>
    <mergeCell ref="H1:K1"/>
    <mergeCell ref="K3:K5"/>
    <mergeCell ref="B8:E8"/>
    <mergeCell ref="H8:K8"/>
    <mergeCell ref="A15:A16"/>
    <mergeCell ref="B15:E15"/>
    <mergeCell ref="G15:G16"/>
    <mergeCell ref="H15:K15"/>
    <mergeCell ref="A8:A9"/>
    <mergeCell ref="G8:G9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  <outlinePr summaryBelow="0" summaryRight="0"/>
  </sheetPr>
  <dimension ref="A1:AA990"/>
  <sheetViews>
    <sheetView tabSelected="1" topLeftCell="H4" zoomScale="130" zoomScaleNormal="130" zoomScalePageLayoutView="130" workbookViewId="0">
      <selection activeCell="L33" sqref="L33"/>
    </sheetView>
  </sheetViews>
  <sheetFormatPr baseColWidth="10" defaultColWidth="14.5" defaultRowHeight="15" customHeight="1" x14ac:dyDescent="0"/>
  <cols>
    <col min="1" max="1" width="38.83203125" customWidth="1"/>
    <col min="2" max="4" width="14.83203125" customWidth="1"/>
    <col min="5" max="5" width="65.1640625" bestFit="1" customWidth="1"/>
    <col min="6" max="6" width="11.6640625" bestFit="1" customWidth="1"/>
    <col min="7" max="7" width="39.5" customWidth="1"/>
    <col min="8" max="8" width="16.33203125" customWidth="1"/>
    <col min="9" max="9" width="15.5" customWidth="1"/>
    <col min="10" max="10" width="14.83203125" customWidth="1"/>
    <col min="11" max="11" width="72.33203125" bestFit="1" customWidth="1"/>
    <col min="12" max="12" width="12.83203125" bestFit="1" customWidth="1"/>
    <col min="13" max="13" width="39.5" customWidth="1"/>
    <col min="14" max="14" width="16.1640625" customWidth="1"/>
    <col min="15" max="15" width="20.1640625" customWidth="1"/>
    <col min="16" max="16" width="18.5" customWidth="1"/>
    <col min="17" max="17" width="60.1640625" bestFit="1" customWidth="1"/>
    <col min="18" max="27" width="10.6640625" customWidth="1"/>
  </cols>
  <sheetData>
    <row r="1" spans="1:27" ht="12.75" customHeight="1">
      <c r="A1" s="2" t="s">
        <v>4</v>
      </c>
      <c r="B1" s="6" t="s">
        <v>44</v>
      </c>
      <c r="C1" s="2"/>
      <c r="D1" s="6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1"/>
      <c r="B2" s="6" t="s">
        <v>45</v>
      </c>
      <c r="C2" s="2"/>
      <c r="D2" s="6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1"/>
      <c r="B3" s="1"/>
      <c r="C3" s="1"/>
      <c r="D3" s="1"/>
      <c r="E3" s="1"/>
      <c r="F3" s="1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49" t="s">
        <v>46</v>
      </c>
      <c r="B4" s="136"/>
      <c r="C4" s="136"/>
      <c r="D4" s="136"/>
      <c r="E4" s="136"/>
      <c r="F4" s="1"/>
      <c r="G4" s="149" t="s">
        <v>47</v>
      </c>
      <c r="H4" s="136"/>
      <c r="I4" s="136"/>
      <c r="J4" s="136"/>
      <c r="K4" s="136"/>
      <c r="L4" s="1"/>
      <c r="M4" s="149" t="s">
        <v>48</v>
      </c>
      <c r="N4" s="136"/>
      <c r="O4" s="136"/>
      <c r="P4" s="136"/>
      <c r="Q4" s="136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137" t="s">
        <v>8</v>
      </c>
      <c r="B5" s="77" t="s">
        <v>9</v>
      </c>
      <c r="C5" s="78" t="s">
        <v>11</v>
      </c>
      <c r="D5" s="78" t="s">
        <v>12</v>
      </c>
      <c r="E5" s="150" t="s">
        <v>17</v>
      </c>
      <c r="F5" s="1"/>
      <c r="G5" s="137" t="s">
        <v>8</v>
      </c>
      <c r="H5" s="77" t="s">
        <v>9</v>
      </c>
      <c r="I5" s="78" t="s">
        <v>11</v>
      </c>
      <c r="J5" s="78" t="s">
        <v>12</v>
      </c>
      <c r="K5" s="150" t="s">
        <v>17</v>
      </c>
      <c r="L5" s="1"/>
      <c r="M5" s="137" t="s">
        <v>8</v>
      </c>
      <c r="N5" s="77" t="s">
        <v>9</v>
      </c>
      <c r="O5" s="78" t="s">
        <v>11</v>
      </c>
      <c r="P5" s="78" t="s">
        <v>12</v>
      </c>
      <c r="Q5" s="150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138"/>
      <c r="B6" s="79" t="s">
        <v>15</v>
      </c>
      <c r="C6" s="80" t="s">
        <v>15</v>
      </c>
      <c r="D6" s="80" t="s">
        <v>15</v>
      </c>
      <c r="E6" s="140"/>
      <c r="F6" s="1"/>
      <c r="G6" s="138"/>
      <c r="H6" s="79" t="s">
        <v>15</v>
      </c>
      <c r="I6" s="80" t="s">
        <v>15</v>
      </c>
      <c r="J6" s="80" t="s">
        <v>15</v>
      </c>
      <c r="K6" s="140"/>
      <c r="L6" s="1"/>
      <c r="M6" s="138"/>
      <c r="N6" s="79" t="s">
        <v>15</v>
      </c>
      <c r="O6" s="80" t="s">
        <v>15</v>
      </c>
      <c r="P6" s="80" t="s">
        <v>15</v>
      </c>
      <c r="Q6" s="140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38" t="s">
        <v>33</v>
      </c>
      <c r="B7" s="39"/>
      <c r="C7" s="39"/>
      <c r="D7" s="39"/>
      <c r="E7" s="1"/>
      <c r="F7" s="1"/>
      <c r="G7" s="38" t="s">
        <v>33</v>
      </c>
      <c r="H7" s="39"/>
      <c r="I7" s="39"/>
      <c r="J7" s="39"/>
      <c r="K7" s="1"/>
      <c r="L7" s="1"/>
      <c r="M7" s="38" t="s">
        <v>33</v>
      </c>
      <c r="N7" s="39"/>
      <c r="O7" s="39"/>
      <c r="P7" s="39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41" t="s">
        <v>20</v>
      </c>
      <c r="B8" s="81">
        <v>1354</v>
      </c>
      <c r="C8" s="29">
        <f>B8*('Model Answer (Comparables)'!$D$10 + 1)</f>
        <v>1441.2366610002794</v>
      </c>
      <c r="D8" s="29">
        <f>C8*('Model Answer (Comparables)'!$D$10 + 1)</f>
        <v>1534.0938796242497</v>
      </c>
      <c r="E8" s="82" t="s">
        <v>49</v>
      </c>
      <c r="F8" s="1"/>
      <c r="G8" s="41" t="s">
        <v>20</v>
      </c>
      <c r="H8" s="81">
        <v>1354</v>
      </c>
      <c r="I8" s="29">
        <f>H8*('Model Answer (Comparables)'!$D$3 + 1)</f>
        <v>1406.1470338638271</v>
      </c>
      <c r="J8" s="29">
        <f>I8*('Model Answer (Comparables)'!$D$3 + 1)</f>
        <v>1460.302423075361</v>
      </c>
      <c r="K8" s="82" t="s">
        <v>50</v>
      </c>
      <c r="L8" s="1"/>
      <c r="M8" s="41" t="s">
        <v>20</v>
      </c>
      <c r="N8" s="81">
        <f t="shared" ref="N8:P8" si="0">B8-H8</f>
        <v>0</v>
      </c>
      <c r="O8" s="29">
        <f t="shared" si="0"/>
        <v>35.089627136452236</v>
      </c>
      <c r="P8" s="29">
        <f t="shared" si="0"/>
        <v>73.791456548888618</v>
      </c>
      <c r="Q8" s="83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51" t="s">
        <v>34</v>
      </c>
      <c r="B9" s="33">
        <v>1008</v>
      </c>
      <c r="C9" s="33">
        <v>1008</v>
      </c>
      <c r="D9" s="33">
        <v>1008</v>
      </c>
      <c r="E9" s="85"/>
      <c r="F9" s="1"/>
      <c r="G9" s="51" t="s">
        <v>34</v>
      </c>
      <c r="H9" s="33">
        <v>1008</v>
      </c>
      <c r="I9" s="33">
        <v>1008</v>
      </c>
      <c r="J9" s="33">
        <v>1008</v>
      </c>
      <c r="K9" s="84"/>
      <c r="L9" s="1"/>
      <c r="M9" s="51" t="s">
        <v>34</v>
      </c>
      <c r="N9" s="33">
        <f t="shared" ref="N9:P9" si="1">B9-H9</f>
        <v>0</v>
      </c>
      <c r="O9" s="33">
        <f t="shared" si="1"/>
        <v>0</v>
      </c>
      <c r="P9" s="33">
        <f t="shared" si="1"/>
        <v>0</v>
      </c>
      <c r="Q9" s="8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86" t="s">
        <v>19</v>
      </c>
      <c r="B10" s="57">
        <f t="shared" ref="B10:D10" si="2">SUM(B8:B9)</f>
        <v>2362</v>
      </c>
      <c r="C10" s="57">
        <f t="shared" si="2"/>
        <v>2449.2366610002791</v>
      </c>
      <c r="D10" s="57">
        <f t="shared" si="2"/>
        <v>2542.0938796242499</v>
      </c>
      <c r="E10" s="87"/>
      <c r="F10" s="1"/>
      <c r="G10" s="86" t="s">
        <v>19</v>
      </c>
      <c r="H10" s="57">
        <f t="shared" ref="H10:J10" si="3">SUM(H8:H9)</f>
        <v>2362</v>
      </c>
      <c r="I10" s="57">
        <f t="shared" si="3"/>
        <v>2414.1470338638273</v>
      </c>
      <c r="J10" s="57">
        <f t="shared" si="3"/>
        <v>2468.3024230753608</v>
      </c>
      <c r="K10" s="48"/>
      <c r="L10" s="1"/>
      <c r="M10" s="86" t="s">
        <v>19</v>
      </c>
      <c r="N10" s="57">
        <f>B10-H10</f>
        <v>0</v>
      </c>
      <c r="O10" s="57">
        <f t="shared" ref="O10:P10" si="4">SUM(O8:O9)</f>
        <v>35.089627136452236</v>
      </c>
      <c r="P10" s="57">
        <f t="shared" si="4"/>
        <v>73.791456548888618</v>
      </c>
      <c r="Q10" s="48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88" t="s">
        <v>51</v>
      </c>
      <c r="B11" s="89"/>
      <c r="C11" s="90">
        <f t="shared" ref="C11:D11" si="5">(C10-B10)/B10</f>
        <v>3.6933387383691417E-2</v>
      </c>
      <c r="D11" s="90">
        <f t="shared" si="5"/>
        <v>3.7912717910260033E-2</v>
      </c>
      <c r="E11" s="91" t="s">
        <v>52</v>
      </c>
      <c r="F11" s="92" t="s">
        <v>53</v>
      </c>
      <c r="G11" s="88" t="s">
        <v>51</v>
      </c>
      <c r="H11" s="126"/>
      <c r="I11" s="124">
        <f t="shared" ref="I11:J11" si="6">(I10-H10)/H10</f>
        <v>2.2077491051578045E-2</v>
      </c>
      <c r="J11" s="124">
        <f t="shared" si="6"/>
        <v>2.2432514860065547E-2</v>
      </c>
      <c r="K11" s="93" t="s">
        <v>54</v>
      </c>
      <c r="L11" s="92" t="s">
        <v>53</v>
      </c>
      <c r="M11" s="88" t="s">
        <v>51</v>
      </c>
      <c r="N11" s="126"/>
      <c r="O11" s="124">
        <f t="shared" ref="O11:P11" si="7">C11-I11</f>
        <v>1.4855896332113372E-2</v>
      </c>
      <c r="P11" s="124">
        <f t="shared" si="7"/>
        <v>1.5480203050194485E-2</v>
      </c>
      <c r="Q11" s="94" t="s">
        <v>55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51"/>
      <c r="B12" s="53"/>
      <c r="C12" s="53"/>
      <c r="D12" s="54"/>
      <c r="E12" s="54"/>
      <c r="F12" s="1"/>
      <c r="G12" s="51"/>
      <c r="H12" s="29"/>
      <c r="I12" s="29"/>
      <c r="J12" s="125"/>
      <c r="K12" s="54"/>
      <c r="L12" s="1"/>
      <c r="M12" s="51"/>
      <c r="N12" s="29"/>
      <c r="O12" s="29"/>
      <c r="P12" s="12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95" t="s">
        <v>21</v>
      </c>
      <c r="B13" s="57">
        <v>1796</v>
      </c>
      <c r="C13" s="57">
        <f t="shared" ref="C13:D13" si="8">(1796/2362)*C10</f>
        <v>1862.3323637411097</v>
      </c>
      <c r="D13" s="57">
        <f t="shared" si="8"/>
        <v>1932.9384453027742</v>
      </c>
      <c r="E13" s="96" t="s">
        <v>56</v>
      </c>
      <c r="F13" s="1"/>
      <c r="G13" s="95" t="s">
        <v>21</v>
      </c>
      <c r="H13" s="57">
        <v>1796</v>
      </c>
      <c r="I13" s="57">
        <f t="shared" ref="I13:J13" si="9">(1796/2362)*I10</f>
        <v>1835.6511739286341</v>
      </c>
      <c r="J13" s="57">
        <f t="shared" si="9"/>
        <v>1876.8294461656849</v>
      </c>
      <c r="K13" s="48"/>
      <c r="L13" s="1"/>
      <c r="M13" s="95" t="s">
        <v>21</v>
      </c>
      <c r="N13" s="57">
        <f t="shared" ref="N13:P13" si="10">B13-H13</f>
        <v>0</v>
      </c>
      <c r="O13" s="57">
        <f t="shared" si="10"/>
        <v>26.681189812475623</v>
      </c>
      <c r="P13" s="57">
        <f t="shared" si="10"/>
        <v>56.108999137089313</v>
      </c>
      <c r="Q13" s="48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97"/>
      <c r="B14" s="98"/>
      <c r="C14" s="98"/>
      <c r="D14" s="98"/>
      <c r="E14" s="98"/>
      <c r="F14" s="1"/>
      <c r="G14" s="97"/>
      <c r="H14" s="98"/>
      <c r="I14" s="98"/>
      <c r="J14" s="98"/>
      <c r="K14" s="98"/>
      <c r="L14" s="1"/>
      <c r="M14" s="97"/>
      <c r="N14" s="98"/>
      <c r="O14" s="98"/>
      <c r="P14" s="98"/>
      <c r="Q14" s="98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26" t="s">
        <v>30</v>
      </c>
      <c r="B15" s="60">
        <v>2341</v>
      </c>
      <c r="C15" s="60">
        <f>B15*(1+'Model Answer (Comparables)'!D12)</f>
        <v>2432.229818093756</v>
      </c>
      <c r="D15" s="60">
        <f>C15*(1+'Model Answer (Comparables)'!D12)</f>
        <v>2527.0149030433085</v>
      </c>
      <c r="E15" s="99" t="s">
        <v>57</v>
      </c>
      <c r="F15" s="1"/>
      <c r="G15" s="26" t="s">
        <v>30</v>
      </c>
      <c r="H15" s="60">
        <v>2341</v>
      </c>
      <c r="I15" s="60">
        <f>H15*(1+'Model Answer (Comparables)'!D5)</f>
        <v>2388.6119382258457</v>
      </c>
      <c r="J15" s="60">
        <f>I15*(1+'Model Answer (Comparables)'!D5)</f>
        <v>2437.1922218859595</v>
      </c>
      <c r="K15" s="99" t="s">
        <v>58</v>
      </c>
      <c r="L15" s="1"/>
      <c r="M15" s="26" t="s">
        <v>30</v>
      </c>
      <c r="N15" s="60">
        <f t="shared" ref="N15:P15" si="11">B15-H15</f>
        <v>0</v>
      </c>
      <c r="O15" s="60">
        <f t="shared" si="11"/>
        <v>43.617879867910233</v>
      </c>
      <c r="P15" s="60">
        <f t="shared" si="11"/>
        <v>89.822681157349052</v>
      </c>
      <c r="Q15" s="60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62" t="s">
        <v>38</v>
      </c>
      <c r="B16" s="60">
        <f t="shared" ref="B16:D16" si="12">B8*1000/B15/12</f>
        <v>48.198775452086004</v>
      </c>
      <c r="C16" s="60">
        <f t="shared" si="12"/>
        <v>49.379813613783661</v>
      </c>
      <c r="D16" s="60">
        <f t="shared" si="12"/>
        <v>50.589791331026106</v>
      </c>
      <c r="E16" s="100" t="s">
        <v>59</v>
      </c>
      <c r="F16" s="92" t="s">
        <v>60</v>
      </c>
      <c r="G16" s="62" t="s">
        <v>38</v>
      </c>
      <c r="H16" s="60">
        <f t="shared" ref="H16:J16" si="13">H8*1000/H15/12</f>
        <v>48.198775452086004</v>
      </c>
      <c r="I16" s="60">
        <f t="shared" si="13"/>
        <v>49.057328071334815</v>
      </c>
      <c r="J16" s="60">
        <f t="shared" si="13"/>
        <v>49.931173871646955</v>
      </c>
      <c r="K16" s="100" t="s">
        <v>61</v>
      </c>
      <c r="L16" s="92" t="s">
        <v>60</v>
      </c>
      <c r="M16" s="62" t="s">
        <v>38</v>
      </c>
      <c r="N16" s="60">
        <f t="shared" ref="N16:P16" si="14">B16-H16</f>
        <v>0</v>
      </c>
      <c r="O16" s="60">
        <f t="shared" si="14"/>
        <v>0.32248554244884531</v>
      </c>
      <c r="P16" s="60">
        <f t="shared" si="14"/>
        <v>0.65861745937915117</v>
      </c>
      <c r="Q16" s="101" t="s">
        <v>62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102"/>
      <c r="B17" s="102"/>
      <c r="C17" s="102"/>
      <c r="D17" s="102"/>
      <c r="E17" s="102"/>
      <c r="F17" s="1"/>
      <c r="G17" s="102"/>
      <c r="H17" s="102"/>
      <c r="I17" s="102"/>
      <c r="J17" s="102"/>
      <c r="K17" s="102"/>
      <c r="L17" s="1"/>
      <c r="M17" s="102"/>
      <c r="N17" s="102"/>
      <c r="O17" s="102"/>
      <c r="P17" s="102"/>
      <c r="Q17" s="10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102"/>
      <c r="B18" s="102"/>
      <c r="C18" s="102"/>
      <c r="D18" s="102"/>
      <c r="E18" s="102"/>
      <c r="F18" s="1"/>
      <c r="G18" s="102"/>
      <c r="H18" s="102"/>
      <c r="I18" s="102"/>
      <c r="J18" s="102"/>
      <c r="K18" s="102"/>
      <c r="L18" s="1"/>
      <c r="M18" s="102"/>
      <c r="N18" s="102"/>
      <c r="O18" s="102"/>
      <c r="P18" s="102"/>
      <c r="Q18" s="102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103" t="s">
        <v>18</v>
      </c>
      <c r="B19" s="104"/>
      <c r="C19" s="104"/>
      <c r="D19" s="104"/>
      <c r="E19" s="104"/>
      <c r="F19" s="1"/>
      <c r="G19" s="103" t="s">
        <v>18</v>
      </c>
      <c r="H19" s="104"/>
      <c r="I19" s="104"/>
      <c r="J19" s="104"/>
      <c r="K19" s="104"/>
      <c r="L19" s="1"/>
      <c r="M19" s="103" t="s">
        <v>18</v>
      </c>
      <c r="N19" s="104"/>
      <c r="O19" s="104"/>
      <c r="P19" s="104"/>
      <c r="Q19" s="10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105" t="s">
        <v>19</v>
      </c>
      <c r="B20" s="106">
        <v>2362</v>
      </c>
      <c r="C20" s="106">
        <f t="shared" ref="C20:D20" si="15">C10</f>
        <v>2449.2366610002791</v>
      </c>
      <c r="D20" s="106">
        <f t="shared" si="15"/>
        <v>2542.0938796242499</v>
      </c>
      <c r="E20" s="147" t="s">
        <v>63</v>
      </c>
      <c r="F20" s="1"/>
      <c r="G20" s="105" t="s">
        <v>19</v>
      </c>
      <c r="H20" s="106">
        <v>2362</v>
      </c>
      <c r="I20" s="106">
        <f t="shared" ref="I20:J20" si="16">I10</f>
        <v>2414.1470338638273</v>
      </c>
      <c r="J20" s="106">
        <f t="shared" si="16"/>
        <v>2468.3024230753608</v>
      </c>
      <c r="K20" s="147" t="s">
        <v>63</v>
      </c>
      <c r="L20" s="1"/>
      <c r="M20" s="105" t="s">
        <v>19</v>
      </c>
      <c r="N20" s="106">
        <f t="shared" ref="N20:P20" si="17">B20-H20</f>
        <v>0</v>
      </c>
      <c r="O20" s="106">
        <f t="shared" si="17"/>
        <v>35.089627136451782</v>
      </c>
      <c r="P20" s="106">
        <f t="shared" si="17"/>
        <v>73.791456548889073</v>
      </c>
      <c r="Q20" s="14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107" t="s">
        <v>21</v>
      </c>
      <c r="B21" s="22">
        <v>-1795.9</v>
      </c>
      <c r="C21" s="22">
        <f t="shared" ref="C21:D21" si="18">-C13</f>
        <v>-1862.3323637411097</v>
      </c>
      <c r="D21" s="22">
        <f t="shared" si="18"/>
        <v>-1932.9384453027742</v>
      </c>
      <c r="E21" s="140"/>
      <c r="F21" s="1"/>
      <c r="G21" s="107" t="s">
        <v>21</v>
      </c>
      <c r="H21" s="22">
        <v>-1795.9</v>
      </c>
      <c r="I21" s="22">
        <f t="shared" ref="I21:J21" si="19">-I13</f>
        <v>-1835.6511739286341</v>
      </c>
      <c r="J21" s="22">
        <f t="shared" si="19"/>
        <v>-1876.8294461656849</v>
      </c>
      <c r="K21" s="140"/>
      <c r="L21" s="1"/>
      <c r="M21" s="107" t="s">
        <v>21</v>
      </c>
      <c r="N21" s="22">
        <f t="shared" ref="N21:P21" si="20">B21-H21</f>
        <v>0</v>
      </c>
      <c r="O21" s="22">
        <f t="shared" si="20"/>
        <v>-26.681189812475623</v>
      </c>
      <c r="P21" s="22">
        <f t="shared" si="20"/>
        <v>-56.108999137089313</v>
      </c>
      <c r="Q21" s="140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61" t="s">
        <v>23</v>
      </c>
      <c r="B22" s="29">
        <f t="shared" ref="B22:D22" si="21">SUM(B20:B21)</f>
        <v>566.09999999999991</v>
      </c>
      <c r="C22" s="29">
        <f t="shared" si="21"/>
        <v>586.90429725916943</v>
      </c>
      <c r="D22" s="29">
        <f t="shared" si="21"/>
        <v>609.1554343214757</v>
      </c>
      <c r="E22" s="108"/>
      <c r="F22" s="1"/>
      <c r="G22" s="61" t="s">
        <v>23</v>
      </c>
      <c r="H22" s="29">
        <f t="shared" ref="H22:J22" si="22">SUM(H20:H21)</f>
        <v>566.09999999999991</v>
      </c>
      <c r="I22" s="29">
        <f t="shared" si="22"/>
        <v>578.49585993519327</v>
      </c>
      <c r="J22" s="29">
        <f t="shared" si="22"/>
        <v>591.47297690967594</v>
      </c>
      <c r="K22" s="108"/>
      <c r="L22" s="1"/>
      <c r="M22" s="61" t="s">
        <v>23</v>
      </c>
      <c r="N22" s="29">
        <f>SUM(N20:N21)</f>
        <v>0</v>
      </c>
      <c r="O22" s="29">
        <f t="shared" ref="O22:P22" si="23">C22-I22</f>
        <v>8.408437323976159</v>
      </c>
      <c r="P22" s="29">
        <f t="shared" si="23"/>
        <v>17.68245741179976</v>
      </c>
      <c r="Q22" s="10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109" t="s">
        <v>64</v>
      </c>
      <c r="B23" s="13">
        <v>-27</v>
      </c>
      <c r="C23" s="13">
        <v>-27</v>
      </c>
      <c r="D23" s="13">
        <v>-27</v>
      </c>
      <c r="E23" s="13"/>
      <c r="F23" s="1"/>
      <c r="G23" s="109" t="s">
        <v>64</v>
      </c>
      <c r="H23" s="13">
        <v>-27</v>
      </c>
      <c r="I23" s="13">
        <v>-27</v>
      </c>
      <c r="J23" s="13">
        <v>-27</v>
      </c>
      <c r="K23" s="13"/>
      <c r="L23" s="1"/>
      <c r="M23" s="109" t="s">
        <v>64</v>
      </c>
      <c r="N23" s="13">
        <f t="shared" ref="N23:P23" si="24">B23-H23</f>
        <v>0</v>
      </c>
      <c r="O23" s="13">
        <f t="shared" si="24"/>
        <v>0</v>
      </c>
      <c r="P23" s="13">
        <f t="shared" si="24"/>
        <v>0</v>
      </c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110" t="s">
        <v>26</v>
      </c>
      <c r="B24" s="13">
        <v>-44.9</v>
      </c>
      <c r="C24" s="13">
        <v>-44.9</v>
      </c>
      <c r="D24" s="13">
        <v>-44.9</v>
      </c>
      <c r="E24" s="13"/>
      <c r="F24" s="1"/>
      <c r="G24" s="110" t="s">
        <v>26</v>
      </c>
      <c r="H24" s="13">
        <v>-44.9</v>
      </c>
      <c r="I24" s="13">
        <v>-44.9</v>
      </c>
      <c r="J24" s="13">
        <v>-44.9</v>
      </c>
      <c r="K24" s="13"/>
      <c r="L24" s="1"/>
      <c r="M24" s="110" t="s">
        <v>26</v>
      </c>
      <c r="N24" s="13">
        <f t="shared" ref="N24:P24" si="25">B24-H24</f>
        <v>0</v>
      </c>
      <c r="O24" s="13">
        <f t="shared" si="25"/>
        <v>0</v>
      </c>
      <c r="P24" s="13">
        <f t="shared" si="25"/>
        <v>0</v>
      </c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111" t="s">
        <v>28</v>
      </c>
      <c r="B25" s="33">
        <v>-293.8</v>
      </c>
      <c r="C25" s="33">
        <v>-293.8</v>
      </c>
      <c r="D25" s="33">
        <v>-293.8</v>
      </c>
      <c r="E25" s="33"/>
      <c r="F25" s="1"/>
      <c r="G25" s="111" t="s">
        <v>28</v>
      </c>
      <c r="H25" s="33">
        <v>-293.8</v>
      </c>
      <c r="I25" s="33">
        <v>-293.8</v>
      </c>
      <c r="J25" s="33">
        <v>-293.8</v>
      </c>
      <c r="K25" s="33"/>
      <c r="L25" s="1"/>
      <c r="M25" s="111" t="s">
        <v>28</v>
      </c>
      <c r="N25" s="33">
        <f t="shared" ref="N25:P25" si="26">B25-H25</f>
        <v>0</v>
      </c>
      <c r="O25" s="33">
        <f t="shared" si="26"/>
        <v>0</v>
      </c>
      <c r="P25" s="33">
        <f t="shared" si="26"/>
        <v>0</v>
      </c>
      <c r="Q25" s="3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112" t="s">
        <v>29</v>
      </c>
      <c r="B26" s="113">
        <f t="shared" ref="B26:D26" si="27">SUM(B22:B25)</f>
        <v>200.39999999999992</v>
      </c>
      <c r="C26" s="113">
        <f t="shared" si="27"/>
        <v>221.20429725916944</v>
      </c>
      <c r="D26" s="113">
        <f t="shared" si="27"/>
        <v>243.45543432147571</v>
      </c>
      <c r="E26" s="113"/>
      <c r="F26" s="1"/>
      <c r="G26" s="112" t="s">
        <v>29</v>
      </c>
      <c r="H26" s="113">
        <f t="shared" ref="H26:J26" si="28">SUM(H22:H25)</f>
        <v>200.39999999999992</v>
      </c>
      <c r="I26" s="113">
        <f t="shared" si="28"/>
        <v>212.79585993519328</v>
      </c>
      <c r="J26" s="113">
        <f t="shared" si="28"/>
        <v>225.77297690967595</v>
      </c>
      <c r="K26" s="113"/>
      <c r="L26" s="1"/>
      <c r="M26" s="112" t="s">
        <v>29</v>
      </c>
      <c r="N26" s="113">
        <f t="shared" ref="N26:N27" si="29">B26-H26</f>
        <v>0</v>
      </c>
      <c r="O26" s="113">
        <f t="shared" ref="O26:P26" si="30">SUM(O22:O25)</f>
        <v>8.408437323976159</v>
      </c>
      <c r="P26" s="113">
        <f t="shared" si="30"/>
        <v>17.68245741179976</v>
      </c>
      <c r="Q26" s="11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A27" s="114" t="s">
        <v>65</v>
      </c>
      <c r="B27" s="115"/>
      <c r="C27" s="116">
        <f t="shared" ref="C27:D27" si="31">(C26-B26)/B26</f>
        <v>0.10381385857869024</v>
      </c>
      <c r="D27" s="116">
        <f t="shared" si="31"/>
        <v>0.10059088967985186</v>
      </c>
      <c r="E27" s="117" t="s">
        <v>66</v>
      </c>
      <c r="F27" s="118" t="s">
        <v>67</v>
      </c>
      <c r="G27" s="114" t="s">
        <v>65</v>
      </c>
      <c r="H27" s="115"/>
      <c r="I27" s="116">
        <f t="shared" ref="I27:J27" si="32">(I26-H26)/H26</f>
        <v>6.1855588498968869E-2</v>
      </c>
      <c r="J27" s="116">
        <f t="shared" si="32"/>
        <v>6.0983879002320981E-2</v>
      </c>
      <c r="K27" s="117" t="s">
        <v>68</v>
      </c>
      <c r="L27" s="119" t="s">
        <v>67</v>
      </c>
      <c r="M27" s="114" t="s">
        <v>65</v>
      </c>
      <c r="N27" s="116">
        <f t="shared" si="29"/>
        <v>0</v>
      </c>
      <c r="O27" s="116">
        <f t="shared" ref="O27:P27" si="33">C27-I27</f>
        <v>4.1958270079721374E-2</v>
      </c>
      <c r="P27" s="116">
        <f t="shared" si="33"/>
        <v>3.9607010677530877E-2</v>
      </c>
      <c r="Q27" s="117" t="s">
        <v>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37" spans="1:27" ht="12.75" customHeight="1">
      <c r="A37" s="1"/>
      <c r="B37" s="120"/>
      <c r="C37" s="120"/>
      <c r="D37" s="12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20"/>
      <c r="C38" s="120"/>
      <c r="D38" s="12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20"/>
      <c r="C39" s="120"/>
      <c r="D39" s="1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20"/>
      <c r="C40" s="120"/>
      <c r="D40" s="1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20"/>
      <c r="C41" s="120"/>
      <c r="D41" s="1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20"/>
      <c r="C42" s="120"/>
      <c r="D42" s="1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20"/>
      <c r="C43" s="120"/>
      <c r="D43" s="12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20"/>
      <c r="C44" s="120"/>
      <c r="D44" s="12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20"/>
      <c r="C45" s="120"/>
      <c r="D45" s="12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20"/>
      <c r="C46" s="120"/>
      <c r="D46" s="12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20"/>
      <c r="C47" s="120"/>
      <c r="D47" s="1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20"/>
      <c r="C48" s="120"/>
      <c r="D48" s="12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20"/>
      <c r="C49" s="120"/>
      <c r="D49" s="12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20"/>
      <c r="C50" s="120"/>
      <c r="D50" s="12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20"/>
      <c r="C51" s="120"/>
      <c r="D51" s="12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20"/>
      <c r="C52" s="120"/>
      <c r="D52" s="12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20"/>
      <c r="C53" s="120"/>
      <c r="D53" s="12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20"/>
      <c r="C54" s="120"/>
      <c r="D54" s="12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20"/>
      <c r="C55" s="120"/>
      <c r="D55" s="12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20"/>
      <c r="C56" s="120"/>
      <c r="D56" s="12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20"/>
      <c r="C57" s="120"/>
      <c r="D57" s="12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20"/>
      <c r="C58" s="120"/>
      <c r="D58" s="12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20"/>
      <c r="C59" s="120"/>
      <c r="D59" s="12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20"/>
      <c r="C60" s="120"/>
      <c r="D60" s="1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20"/>
      <c r="C61" s="120"/>
      <c r="D61" s="12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20"/>
      <c r="C62" s="120"/>
      <c r="D62" s="1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20"/>
      <c r="C63" s="120"/>
      <c r="D63" s="12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20"/>
      <c r="C64" s="120"/>
      <c r="D64" s="12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20"/>
      <c r="C65" s="120"/>
      <c r="D65" s="12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20"/>
      <c r="C66" s="120"/>
      <c r="D66" s="12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20"/>
      <c r="C67" s="120"/>
      <c r="D67" s="12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20"/>
      <c r="C68" s="120"/>
      <c r="D68" s="12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20"/>
      <c r="C69" s="120"/>
      <c r="D69" s="12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20"/>
      <c r="C70" s="120"/>
      <c r="D70" s="1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20"/>
      <c r="C71" s="120"/>
      <c r="D71" s="1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20"/>
      <c r="C72" s="120"/>
      <c r="D72" s="12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20"/>
      <c r="C73" s="120"/>
      <c r="D73" s="1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20"/>
      <c r="C74" s="120"/>
      <c r="D74" s="1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20"/>
      <c r="C75" s="120"/>
      <c r="D75" s="12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20"/>
      <c r="C76" s="120"/>
      <c r="D76" s="12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20"/>
      <c r="C77" s="120"/>
      <c r="D77" s="1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20"/>
      <c r="C78" s="120"/>
      <c r="D78" s="12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20"/>
      <c r="C79" s="120"/>
      <c r="D79" s="12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20"/>
      <c r="C80" s="120"/>
      <c r="D80" s="12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20"/>
      <c r="C81" s="120"/>
      <c r="D81" s="12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20"/>
      <c r="C82" s="120"/>
      <c r="D82" s="12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20"/>
      <c r="C83" s="120"/>
      <c r="D83" s="1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20"/>
      <c r="C84" s="120"/>
      <c r="D84" s="12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20"/>
      <c r="C85" s="120"/>
      <c r="D85" s="12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20"/>
      <c r="C86" s="120"/>
      <c r="D86" s="12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20"/>
      <c r="C87" s="120"/>
      <c r="D87" s="12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20"/>
      <c r="C88" s="120"/>
      <c r="D88" s="12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20"/>
      <c r="C89" s="120"/>
      <c r="D89" s="12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20"/>
      <c r="C90" s="120"/>
      <c r="D90" s="1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20"/>
      <c r="C91" s="120"/>
      <c r="D91" s="12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20"/>
      <c r="C92" s="120"/>
      <c r="D92" s="12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20"/>
      <c r="C93" s="120"/>
      <c r="D93" s="12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20"/>
      <c r="C94" s="120"/>
      <c r="D94" s="12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20"/>
      <c r="C95" s="120"/>
      <c r="D95" s="12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20"/>
      <c r="C96" s="120"/>
      <c r="D96" s="12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20"/>
      <c r="C97" s="120"/>
      <c r="D97" s="12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20"/>
      <c r="C98" s="120"/>
      <c r="D98" s="12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20"/>
      <c r="C99" s="120"/>
      <c r="D99" s="12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20"/>
      <c r="C100" s="120"/>
      <c r="D100" s="12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20"/>
      <c r="C101" s="120"/>
      <c r="D101" s="12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20"/>
      <c r="C102" s="120"/>
      <c r="D102" s="12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20"/>
      <c r="C103" s="120"/>
      <c r="D103" s="12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20"/>
      <c r="C104" s="120"/>
      <c r="D104" s="12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20"/>
      <c r="C105" s="120"/>
      <c r="D105" s="12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20"/>
      <c r="C106" s="120"/>
      <c r="D106" s="12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20"/>
      <c r="C107" s="120"/>
      <c r="D107" s="12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20"/>
      <c r="C108" s="120"/>
      <c r="D108" s="1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20"/>
      <c r="C109" s="120"/>
      <c r="D109" s="12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20"/>
      <c r="C110" s="120"/>
      <c r="D110" s="12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20"/>
      <c r="C111" s="120"/>
      <c r="D111" s="12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20"/>
      <c r="C112" s="120"/>
      <c r="D112" s="12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20"/>
      <c r="C113" s="120"/>
      <c r="D113" s="12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20"/>
      <c r="C114" s="120"/>
      <c r="D114" s="12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20"/>
      <c r="C115" s="120"/>
      <c r="D115" s="12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20"/>
      <c r="C116" s="120"/>
      <c r="D116" s="12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20"/>
      <c r="C117" s="120"/>
      <c r="D117" s="12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20"/>
      <c r="C118" s="120"/>
      <c r="D118" s="12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20"/>
      <c r="C119" s="120"/>
      <c r="D119" s="12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20"/>
      <c r="C120" s="120"/>
      <c r="D120" s="1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20"/>
      <c r="C121" s="120"/>
      <c r="D121" s="12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20"/>
      <c r="C122" s="120"/>
      <c r="D122" s="12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20"/>
      <c r="C123" s="120"/>
      <c r="D123" s="12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20"/>
      <c r="C124" s="120"/>
      <c r="D124" s="12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20"/>
      <c r="C125" s="120"/>
      <c r="D125" s="12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20"/>
      <c r="C126" s="120"/>
      <c r="D126" s="12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20"/>
      <c r="C127" s="120"/>
      <c r="D127" s="12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20"/>
      <c r="C128" s="120"/>
      <c r="D128" s="12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20"/>
      <c r="C129" s="120"/>
      <c r="D129" s="12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20"/>
      <c r="C130" s="120"/>
      <c r="D130" s="12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20"/>
      <c r="C131" s="120"/>
      <c r="D131" s="12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20"/>
      <c r="C132" s="120"/>
      <c r="D132" s="12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20"/>
      <c r="C133" s="120"/>
      <c r="D133" s="12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20"/>
      <c r="C134" s="120"/>
      <c r="D134" s="12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20"/>
      <c r="C135" s="120"/>
      <c r="D135" s="12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20"/>
      <c r="C136" s="120"/>
      <c r="D136" s="12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20"/>
      <c r="C137" s="120"/>
      <c r="D137" s="12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20"/>
      <c r="C138" s="120"/>
      <c r="D138" s="12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20"/>
      <c r="C139" s="120"/>
      <c r="D139" s="12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20"/>
      <c r="C140" s="120"/>
      <c r="D140" s="12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20"/>
      <c r="C141" s="120"/>
      <c r="D141" s="12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20"/>
      <c r="C142" s="120"/>
      <c r="D142" s="12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20"/>
      <c r="C143" s="120"/>
      <c r="D143" s="12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20"/>
      <c r="C144" s="120"/>
      <c r="D144" s="12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20"/>
      <c r="C145" s="120"/>
      <c r="D145" s="12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20"/>
      <c r="C146" s="120"/>
      <c r="D146" s="12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20"/>
      <c r="C147" s="120"/>
      <c r="D147" s="12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20"/>
      <c r="C148" s="120"/>
      <c r="D148" s="12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20"/>
      <c r="C149" s="120"/>
      <c r="D149" s="12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20"/>
      <c r="C150" s="120"/>
      <c r="D150" s="12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20"/>
      <c r="C151" s="120"/>
      <c r="D151" s="12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20"/>
      <c r="C152" s="120"/>
      <c r="D152" s="12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20"/>
      <c r="C153" s="120"/>
      <c r="D153" s="12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20"/>
      <c r="C154" s="120"/>
      <c r="D154" s="12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20"/>
      <c r="C155" s="120"/>
      <c r="D155" s="12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20"/>
      <c r="C156" s="120"/>
      <c r="D156" s="12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20"/>
      <c r="C157" s="120"/>
      <c r="D157" s="12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20"/>
      <c r="C158" s="120"/>
      <c r="D158" s="12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20"/>
      <c r="C159" s="120"/>
      <c r="D159" s="12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20"/>
      <c r="C160" s="120"/>
      <c r="D160" s="12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20"/>
      <c r="C161" s="120"/>
      <c r="D161" s="12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20"/>
      <c r="C162" s="120"/>
      <c r="D162" s="12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20"/>
      <c r="C163" s="120"/>
      <c r="D163" s="12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20"/>
      <c r="C164" s="120"/>
      <c r="D164" s="12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20"/>
      <c r="C165" s="120"/>
      <c r="D165" s="12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20"/>
      <c r="C166" s="120"/>
      <c r="D166" s="12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20"/>
      <c r="C167" s="120"/>
      <c r="D167" s="12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20"/>
      <c r="C168" s="120"/>
      <c r="D168" s="12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20"/>
      <c r="C169" s="120"/>
      <c r="D169" s="12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20"/>
      <c r="C170" s="120"/>
      <c r="D170" s="12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20"/>
      <c r="C171" s="120"/>
      <c r="D171" s="12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20"/>
      <c r="C172" s="120"/>
      <c r="D172" s="12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20"/>
      <c r="C173" s="120"/>
      <c r="D173" s="12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20"/>
      <c r="C174" s="120"/>
      <c r="D174" s="1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20"/>
      <c r="C175" s="120"/>
      <c r="D175" s="12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20"/>
      <c r="C176" s="120"/>
      <c r="D176" s="12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20"/>
      <c r="C177" s="120"/>
      <c r="D177" s="12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20"/>
      <c r="C178" s="120"/>
      <c r="D178" s="12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20"/>
      <c r="C179" s="120"/>
      <c r="D179" s="12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20"/>
      <c r="C180" s="120"/>
      <c r="D180" s="12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20"/>
      <c r="C181" s="120"/>
      <c r="D181" s="12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20"/>
      <c r="C182" s="120"/>
      <c r="D182" s="12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20"/>
      <c r="C183" s="120"/>
      <c r="D183" s="12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20"/>
      <c r="C184" s="120"/>
      <c r="D184" s="12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20"/>
      <c r="C185" s="120"/>
      <c r="D185" s="12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20"/>
      <c r="C186" s="120"/>
      <c r="D186" s="12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20"/>
      <c r="C187" s="120"/>
      <c r="D187" s="12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20"/>
      <c r="C188" s="120"/>
      <c r="D188" s="12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20"/>
      <c r="C189" s="120"/>
      <c r="D189" s="12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20"/>
      <c r="C190" s="120"/>
      <c r="D190" s="12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20"/>
      <c r="C191" s="120"/>
      <c r="D191" s="12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20"/>
      <c r="C192" s="120"/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20"/>
      <c r="C193" s="120"/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20"/>
      <c r="C194" s="120"/>
      <c r="D194" s="12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20"/>
      <c r="C195" s="120"/>
      <c r="D195" s="12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20"/>
      <c r="C196" s="120"/>
      <c r="D196" s="12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20"/>
      <c r="C197" s="120"/>
      <c r="D197" s="12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20"/>
      <c r="C198" s="120"/>
      <c r="D198" s="12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20"/>
      <c r="C199" s="120"/>
      <c r="D199" s="12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20"/>
      <c r="C200" s="120"/>
      <c r="D200" s="12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20"/>
      <c r="C201" s="120"/>
      <c r="D201" s="12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20"/>
      <c r="C202" s="120"/>
      <c r="D202" s="12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20"/>
      <c r="C203" s="120"/>
      <c r="D203" s="12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20"/>
      <c r="C204" s="120"/>
      <c r="D204" s="12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20"/>
      <c r="C205" s="120"/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20"/>
      <c r="C206" s="120"/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20"/>
      <c r="C207" s="120"/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20"/>
      <c r="C208" s="120"/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20"/>
      <c r="C209" s="120"/>
      <c r="D209" s="12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20"/>
      <c r="C210" s="120"/>
      <c r="D210" s="12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20"/>
      <c r="C211" s="120"/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20"/>
      <c r="C212" s="120"/>
      <c r="D212" s="12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20"/>
      <c r="C213" s="120"/>
      <c r="D213" s="12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20"/>
      <c r="C214" s="120"/>
      <c r="D214" s="12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20"/>
      <c r="C215" s="120"/>
      <c r="D215" s="12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20"/>
      <c r="C216" s="120"/>
      <c r="D216" s="12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20"/>
      <c r="C217" s="120"/>
      <c r="D217" s="12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20"/>
      <c r="C218" s="120"/>
      <c r="D218" s="12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20"/>
      <c r="C219" s="120"/>
      <c r="D219" s="12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20"/>
      <c r="C220" s="120"/>
      <c r="D220" s="1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120"/>
      <c r="C221" s="120"/>
      <c r="D221" s="12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120"/>
      <c r="C222" s="120"/>
      <c r="D222" s="12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120"/>
      <c r="C223" s="120"/>
      <c r="D223" s="12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120"/>
      <c r="C224" s="120"/>
      <c r="D224" s="12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20"/>
      <c r="C225" s="120"/>
      <c r="D225" s="12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20"/>
      <c r="C226" s="120"/>
      <c r="D226" s="12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20"/>
      <c r="C227" s="120"/>
      <c r="D227" s="12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20"/>
      <c r="C228" s="120"/>
      <c r="D228" s="12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20"/>
      <c r="C229" s="120"/>
      <c r="D229" s="12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20"/>
      <c r="C230" s="120"/>
      <c r="D230" s="12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20"/>
      <c r="C231" s="120"/>
      <c r="D231" s="12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20"/>
      <c r="C232" s="120"/>
      <c r="D232" s="12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20"/>
      <c r="C233" s="120"/>
      <c r="D233" s="12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20"/>
      <c r="C234" s="120"/>
      <c r="D234" s="12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20"/>
      <c r="C235" s="120"/>
      <c r="D235" s="12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mergeCells count="12">
    <mergeCell ref="E20:E21"/>
    <mergeCell ref="K20:K21"/>
    <mergeCell ref="Q20:Q21"/>
    <mergeCell ref="A4:E4"/>
    <mergeCell ref="G4:K4"/>
    <mergeCell ref="M4:Q4"/>
    <mergeCell ref="A5:A6"/>
    <mergeCell ref="E5:E6"/>
    <mergeCell ref="G5:G6"/>
    <mergeCell ref="K5:K6"/>
    <mergeCell ref="M5:M6"/>
    <mergeCell ref="Q5:Q6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Zunayd V</cp:lastModifiedBy>
  <dcterms:modified xsi:type="dcterms:W3CDTF">2020-08-16T18:16:17Z</dcterms:modified>
</cp:coreProperties>
</file>